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drawings/drawing10.xml" ContentType="application/vnd.openxmlformats-officedocument.drawing+xml"/>
  <Override PartName="/xl/charts/chart5.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7.xml" ContentType="application/vnd.openxmlformats-officedocument.drawingml.chart+xml"/>
  <Override PartName="/xl/drawings/drawing17.xml" ContentType="application/vnd.openxmlformats-officedocument.drawing+xml"/>
  <Override PartName="/xl/charts/chart8.xml" ContentType="application/vnd.openxmlformats-officedocument.drawingml.chart+xml"/>
  <Override PartName="/xl/drawings/drawing18.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9.xml" ContentType="application/vnd.openxmlformats-officedocument.drawingml.chart+xml"/>
  <Override PartName="/xl/charts/chart10.xml" ContentType="application/vnd.openxmlformats-officedocument.drawingml.chart+xml"/>
  <Override PartName="/xl/drawings/drawing19.xml" ContentType="application/vnd.openxmlformats-officedocument.drawing+xml"/>
  <Override PartName="/xl/drawings/drawing20.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11.xml" ContentType="application/vnd.openxmlformats-officedocument.drawingml.chart+xml"/>
  <Override PartName="/xl/charts/chart12.xml" ContentType="application/vnd.openxmlformats-officedocument.drawingml.chart+xml"/>
  <Override PartName="/xl/drawings/drawing21.xml" ContentType="application/vnd.openxmlformats-officedocument.drawing+xml"/>
  <Override PartName="/xl/charts/chart13.xml" ContentType="application/vnd.openxmlformats-officedocument.drawingml.chart+xml"/>
  <Override PartName="/xl/drawings/drawing22.xml" ContentType="application/vnd.openxmlformats-officedocument.drawing+xml"/>
  <Override PartName="/xl/charts/chart14.xml" ContentType="application/vnd.openxmlformats-officedocument.drawingml.chart+xml"/>
  <Override PartName="/xl/drawings/drawing23.xml" ContentType="application/vnd.openxmlformats-officedocument.drawing+xml"/>
  <Override PartName="/xl/charts/chart15.xml" ContentType="application/vnd.openxmlformats-officedocument.drawingml.chart+xml"/>
  <Override PartName="/xl/drawings/drawing24.xml" ContentType="application/vnd.openxmlformats-officedocument.drawing+xml"/>
  <Override PartName="/xl/charts/chart16.xml" ContentType="application/vnd.openxmlformats-officedocument.drawingml.chart+xml"/>
  <Override PartName="/xl/drawings/drawing25.xml" ContentType="application/vnd.openxmlformats-officedocument.drawing+xml"/>
  <Override PartName="/xl/charts/chart17.xml" ContentType="application/vnd.openxmlformats-officedocument.drawingml.chart+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635" yWindow="-225" windowWidth="13455" windowHeight="10020" tabRatio="945"/>
  </bookViews>
  <sheets>
    <sheet name="غلاف" sheetId="11" r:id="rId1"/>
    <sheet name="تقديم " sheetId="64" r:id="rId2"/>
    <sheet name="نبذة " sheetId="65" r:id="rId3"/>
    <sheet name="محتويات الجداول" sheetId="58" r:id="rId4"/>
    <sheet name="محتويات الرسوم" sheetId="92" r:id="rId5"/>
    <sheet name="السكان" sheetId="66" r:id="rId6"/>
    <sheet name="1" sheetId="26" r:id="rId7"/>
    <sheet name="2" sheetId="24" r:id="rId8"/>
    <sheet name="3" sheetId="32" r:id="rId9"/>
    <sheet name="الزواج والطلاق" sheetId="67" r:id="rId10"/>
    <sheet name="4" sheetId="42" r:id="rId11"/>
    <sheet name="5" sheetId="43" r:id="rId12"/>
    <sheet name="6" sheetId="78" r:id="rId13"/>
    <sheet name="7" sheetId="44" r:id="rId14"/>
    <sheet name="8" sheetId="13" r:id="rId15"/>
    <sheet name="9" sheetId="35" r:id="rId16"/>
    <sheet name="10" sheetId="36" r:id="rId17"/>
    <sheet name="11" sheetId="4" r:id="rId18"/>
    <sheet name="12" sheetId="80" r:id="rId19"/>
    <sheet name="13" sheetId="38" r:id="rId20"/>
    <sheet name="14" sheetId="76" r:id="rId21"/>
    <sheet name="15" sheetId="2" r:id="rId22"/>
    <sheet name="16" sheetId="5" r:id="rId23"/>
    <sheet name="17" sheetId="54" r:id="rId24"/>
    <sheet name="18" sheetId="83" r:id="rId25"/>
    <sheet name="19" sheetId="55" r:id="rId26"/>
    <sheet name="المواليد والوفيات" sheetId="68" r:id="rId27"/>
    <sheet name="20" sheetId="84" r:id="rId28"/>
    <sheet name="21" sheetId="85" r:id="rId29"/>
    <sheet name="22" sheetId="86" r:id="rId30"/>
    <sheet name="23" sheetId="87" r:id="rId31"/>
    <sheet name="24" sheetId="88" r:id="rId32"/>
    <sheet name="25" sheetId="89" r:id="rId33"/>
    <sheet name="26" sheetId="90" r:id="rId34"/>
    <sheet name="27" sheetId="91" r:id="rId35"/>
  </sheets>
  <externalReferences>
    <externalReference r:id="rId36"/>
  </externalReferences>
  <definedNames>
    <definedName name="Default__XLS_TAB_24" localSheetId="16" hidden="1">'10'!#REF!</definedName>
    <definedName name="Default__XLS_TAB_24" localSheetId="17" hidden="1">'11'!#REF!</definedName>
    <definedName name="Default__XLS_TAB_24" localSheetId="27" hidden="1">'20'!#REF!</definedName>
    <definedName name="Default__XLS_TAB_24" localSheetId="28" hidden="1">'21'!#REF!</definedName>
    <definedName name="Default__XLS_TAB_24" localSheetId="31" hidden="1">'24'!#REF!</definedName>
    <definedName name="Default__XLS_TAB_24" localSheetId="32" hidden="1">'25'!#REF!</definedName>
    <definedName name="Default__XLS_TAB_24" localSheetId="33" hidden="1">'26'!#REF!</definedName>
    <definedName name="Default__XLS_TAB_24" localSheetId="34" hidden="1">'27'!#REF!</definedName>
    <definedName name="Default__XLS_TAB_24" localSheetId="10" hidden="1">'4'!#REF!</definedName>
    <definedName name="Default__XLS_TAB_24" localSheetId="11" hidden="1">'5'!#REF!</definedName>
    <definedName name="Default__XLS_TAB_24" localSheetId="13" hidden="1">'7'!#REF!</definedName>
    <definedName name="Default__XLS_TAB_26_2" localSheetId="21" hidden="1">'15'!$F$10:$F$17</definedName>
    <definedName name="Default__XLS_TAB_27_1" localSheetId="23" hidden="1">'17'!$J$12:$J$23</definedName>
    <definedName name="Default__XLS_TAB_27_1" localSheetId="24" hidden="1">'18'!$D$11:$D$21</definedName>
    <definedName name="Default__XLS_TAB_27_1" localSheetId="25" hidden="1">'19'!$J$12:$J$23</definedName>
    <definedName name="Default__XLS_TAB_6" localSheetId="27" hidden="1">'20'!$A$10:$K$19</definedName>
    <definedName name="Default__XLS_TAB_6" localSheetId="28" hidden="1">'21'!$A$10:$J$16</definedName>
    <definedName name="Default__XLS_TAB_6" localSheetId="31" hidden="1">'24'!$A$11:$K$20</definedName>
    <definedName name="Default__XLS_TAB_6" localSheetId="32" hidden="1">'25'!$A$10:$H$16</definedName>
    <definedName name="Default__XLS_TAB_6" localSheetId="33" hidden="1">'26'!$A$10:$H$16</definedName>
    <definedName name="Default__XLS_TAB_6" localSheetId="34" hidden="1">'27'!$A$11:$K$19</definedName>
    <definedName name="Default__XLS_TAB_6" localSheetId="10" hidden="1">'4'!$A$10:$H$19</definedName>
    <definedName name="Default__XLS_TAB_6" localSheetId="11" hidden="1">'5'!$A$10:$H$19</definedName>
    <definedName name="_xlnm.Print_Area" localSheetId="6">'1'!$A$1:$K$35</definedName>
    <definedName name="_xlnm.Print_Area" localSheetId="16">'10'!$A$1:$F$16</definedName>
    <definedName name="_xlnm.Print_Area" localSheetId="17">'11'!$A$1:$G$44</definedName>
    <definedName name="_xlnm.Print_Area" localSheetId="18">'12'!$A$1:$L$21</definedName>
    <definedName name="_xlnm.Print_Area" localSheetId="19">'13'!$A$1:$N$22</definedName>
    <definedName name="_xlnm.Print_Area" localSheetId="20">'14'!$A$1:$N$20</definedName>
    <definedName name="_xlnm.Print_Area" localSheetId="21">'15'!$A$1:$G$51</definedName>
    <definedName name="_xlnm.Print_Area" localSheetId="22">'16'!$A$1:$L$48</definedName>
    <definedName name="_xlnm.Print_Area" localSheetId="23">'17'!$A$1:$N$53</definedName>
    <definedName name="_xlnm.Print_Area" localSheetId="24">'18'!$A$1:$N$23</definedName>
    <definedName name="_xlnm.Print_Area" localSheetId="25">'19'!$A$1:$N$56</definedName>
    <definedName name="_xlnm.Print_Area" localSheetId="7">'2'!$A$1:$F$40</definedName>
    <definedName name="_xlnm.Print_Area" localSheetId="27">'20'!$A$1:$K$51</definedName>
    <definedName name="_xlnm.Print_Area" localSheetId="28">'21'!$A$1:$J$47</definedName>
    <definedName name="_xlnm.Print_Area" localSheetId="29">'22'!$A$1:$H$52</definedName>
    <definedName name="_xlnm.Print_Area" localSheetId="30">'23'!$A$1:$K$47</definedName>
    <definedName name="_xlnm.Print_Area" localSheetId="31">'24'!$A$1:$K$52</definedName>
    <definedName name="_xlnm.Print_Area" localSheetId="32">'25'!$A$1:$H$16</definedName>
    <definedName name="_xlnm.Print_Area" localSheetId="33">'26'!$A$1:$H$16</definedName>
    <definedName name="_xlnm.Print_Area" localSheetId="34">'27'!$A$1:$K$19</definedName>
    <definedName name="_xlnm.Print_Area" localSheetId="8">'3'!$A$1:$F$39</definedName>
    <definedName name="_xlnm.Print_Area" localSheetId="10">'4'!$A$1:$H$19</definedName>
    <definedName name="_xlnm.Print_Area" localSheetId="11">'5'!$A$1:$H$19</definedName>
    <definedName name="_xlnm.Print_Area" localSheetId="12">'6'!$A$1:$L$21</definedName>
    <definedName name="_xlnm.Print_Area" localSheetId="13">'7'!$A$1:$F$16</definedName>
    <definedName name="_xlnm.Print_Area" localSheetId="14">'8'!$A$1:$I$49</definedName>
    <definedName name="_xlnm.Print_Area" localSheetId="15">'9'!$A$1:$K$42</definedName>
    <definedName name="_xlnm.Print_Area" localSheetId="9">'الزواج والطلاق'!$A$1:$K$15</definedName>
    <definedName name="_xlnm.Print_Area" localSheetId="5">السكان!$A$1:$K$17</definedName>
    <definedName name="_xlnm.Print_Area" localSheetId="26">'المواليد والوفيات'!$A$1:$K$17</definedName>
    <definedName name="_xlnm.Print_Area" localSheetId="1">'تقديم '!$A$1:$K$9</definedName>
    <definedName name="_xlnm.Print_Area" localSheetId="0">غلاف!$A$1:$G$29</definedName>
    <definedName name="_xlnm.Print_Area" localSheetId="3">'محتويات الجداول'!$A$1:$D$33</definedName>
    <definedName name="_xlnm.Print_Area" localSheetId="4">'محتويات الرسوم'!$A$1:$D$21</definedName>
    <definedName name="_xlnm.Print_Area" localSheetId="2">'نبذة '!$A$1:$K$9</definedName>
    <definedName name="_xlnm.Print_Titles" localSheetId="6">'1'!$1:$1</definedName>
    <definedName name="_xlnm.Print_Titles" localSheetId="17">'11'!$1:$1</definedName>
    <definedName name="_xlnm.Print_Titles" localSheetId="19">'13'!$1:$2</definedName>
    <definedName name="_xlnm.Print_Titles" localSheetId="20">'14'!$1:$1</definedName>
    <definedName name="_xlnm.Print_Titles" localSheetId="21">'15'!$1:$1</definedName>
    <definedName name="_xlnm.Print_Titles" localSheetId="22">'16'!$1:$1</definedName>
    <definedName name="_xlnm.Print_Titles" localSheetId="23">'17'!$1:$1</definedName>
    <definedName name="_xlnm.Print_Titles" localSheetId="25">'19'!$1:$1</definedName>
    <definedName name="_xlnm.Print_Titles" localSheetId="7">'2'!$1:$1</definedName>
    <definedName name="_xlnm.Print_Titles" localSheetId="27">'20'!$1:$1</definedName>
    <definedName name="_xlnm.Print_Titles" localSheetId="28">'21'!$1:$1</definedName>
    <definedName name="_xlnm.Print_Titles" localSheetId="29">'22'!$1:$1</definedName>
    <definedName name="_xlnm.Print_Titles" localSheetId="30">'23'!$1:$1</definedName>
    <definedName name="_xlnm.Print_Titles" localSheetId="31">'24'!$1:$1</definedName>
    <definedName name="_xlnm.Print_Titles" localSheetId="8">'3'!$1:$1</definedName>
    <definedName name="_xlnm.Print_Titles" localSheetId="14">'8'!$1:$1</definedName>
    <definedName name="_xlnm.Print_Titles" localSheetId="15">'9'!$1:$1</definedName>
    <definedName name="_xlnm.Print_Titles" localSheetId="3">'محتويات الجداول'!$1:$3</definedName>
    <definedName name="_xlnm.Print_Titles" localSheetId="4">'محتويات الرسوم'!$1:$3</definedName>
  </definedNames>
  <calcPr calcId="145621"/>
</workbook>
</file>

<file path=xl/calcChain.xml><?xml version="1.0" encoding="utf-8"?>
<calcChain xmlns="http://schemas.openxmlformats.org/spreadsheetml/2006/main">
  <c r="F19" i="2" l="1"/>
  <c r="H22" i="38"/>
  <c r="F22" i="38"/>
  <c r="B22" i="38"/>
  <c r="B23" i="83"/>
  <c r="D23" i="83"/>
  <c r="F23" i="83"/>
  <c r="H23" i="83"/>
  <c r="L23" i="83"/>
  <c r="J23" i="83"/>
  <c r="J15" i="32"/>
  <c r="K24" i="55" l="1"/>
  <c r="K23" i="55"/>
  <c r="J23" i="55"/>
  <c r="J22" i="55"/>
  <c r="L22" i="83"/>
  <c r="L21" i="83"/>
  <c r="G22" i="83"/>
  <c r="J22" i="83"/>
  <c r="K22" i="83"/>
  <c r="C22" i="83"/>
  <c r="J22" i="54"/>
  <c r="K22" i="54"/>
  <c r="B20" i="2"/>
  <c r="E19" i="2"/>
  <c r="D19" i="2"/>
  <c r="C19" i="2"/>
  <c r="B19" i="2"/>
  <c r="L20" i="38"/>
  <c r="L21" i="38"/>
  <c r="L19" i="38"/>
  <c r="E15" i="36" l="1"/>
  <c r="E14" i="36"/>
  <c r="E13" i="36"/>
  <c r="E12" i="36"/>
  <c r="E10" i="36"/>
  <c r="E11" i="36"/>
  <c r="E16" i="36"/>
  <c r="C10" i="36"/>
  <c r="E15" i="44"/>
  <c r="E14" i="44"/>
  <c r="E13" i="44"/>
  <c r="E12" i="44"/>
  <c r="E11" i="44"/>
  <c r="E10" i="44"/>
  <c r="C15" i="44"/>
  <c r="C14" i="44"/>
  <c r="C13" i="44"/>
  <c r="C12" i="44"/>
  <c r="C11" i="44"/>
  <c r="C10" i="44"/>
  <c r="B17" i="26" l="1"/>
  <c r="C17" i="26"/>
  <c r="J20" i="38" l="1"/>
  <c r="B16" i="36"/>
  <c r="E16" i="32" l="1"/>
  <c r="E12" i="32"/>
  <c r="I21" i="38" l="1"/>
  <c r="G21" i="38"/>
  <c r="J21" i="38"/>
  <c r="D22" i="38"/>
  <c r="E21" i="38" s="1"/>
  <c r="C21" i="38"/>
  <c r="L18" i="76" l="1"/>
  <c r="H20" i="76"/>
  <c r="I19" i="76" s="1"/>
  <c r="L19" i="76"/>
  <c r="D20" i="76"/>
  <c r="E19" i="76" s="1"/>
  <c r="F20" i="76"/>
  <c r="G19" i="76" s="1"/>
  <c r="J19" i="76"/>
  <c r="B20" i="76"/>
  <c r="C19" i="76" s="1"/>
  <c r="F18" i="2" l="1"/>
  <c r="J22" i="2" s="1"/>
  <c r="K19" i="5"/>
  <c r="I21" i="5"/>
  <c r="Q26" i="5" s="1"/>
  <c r="E17" i="26" l="1"/>
  <c r="F17" i="26"/>
  <c r="H17" i="26"/>
  <c r="I17" i="26"/>
  <c r="J10" i="26"/>
  <c r="D39" i="26" s="1"/>
  <c r="G10" i="26"/>
  <c r="C39" i="26" s="1"/>
  <c r="D10" i="26"/>
  <c r="B39" i="26" l="1"/>
  <c r="K10" i="5" l="1"/>
  <c r="B21" i="78" l="1"/>
  <c r="J10" i="35"/>
  <c r="J11" i="35"/>
  <c r="J12" i="35"/>
  <c r="J13" i="35"/>
  <c r="J14" i="35"/>
  <c r="J15" i="35"/>
  <c r="J16" i="35"/>
  <c r="J17" i="35"/>
  <c r="J18" i="35"/>
  <c r="J19" i="35"/>
  <c r="B20" i="35"/>
  <c r="C20" i="35"/>
  <c r="D20" i="35"/>
  <c r="E20" i="35"/>
  <c r="F20" i="35"/>
  <c r="G20" i="35"/>
  <c r="H20" i="35"/>
  <c r="I20" i="35"/>
  <c r="C11" i="76"/>
  <c r="J11" i="38"/>
  <c r="D16" i="36"/>
  <c r="D18" i="43"/>
  <c r="D17" i="43"/>
  <c r="D16" i="43"/>
  <c r="D15" i="43"/>
  <c r="D14" i="43"/>
  <c r="D13" i="43"/>
  <c r="D12" i="43"/>
  <c r="D11" i="43"/>
  <c r="D10" i="43"/>
  <c r="C19" i="42"/>
  <c r="B19" i="42"/>
  <c r="D18" i="42"/>
  <c r="D17" i="42"/>
  <c r="D16" i="42"/>
  <c r="D15" i="42"/>
  <c r="D14" i="42"/>
  <c r="D13" i="42"/>
  <c r="D12" i="42"/>
  <c r="D11" i="42"/>
  <c r="D10" i="42"/>
  <c r="C13" i="36" l="1"/>
  <c r="C14" i="36"/>
  <c r="C11" i="36"/>
  <c r="C15" i="36"/>
  <c r="C12" i="36"/>
  <c r="D19" i="42"/>
  <c r="J20" i="35"/>
  <c r="P13" i="54"/>
  <c r="K23" i="54"/>
  <c r="K21" i="54"/>
  <c r="K20" i="54"/>
  <c r="K19" i="54"/>
  <c r="J23" i="54"/>
  <c r="J21" i="54"/>
  <c r="J20" i="54"/>
  <c r="J19" i="54"/>
  <c r="C16" i="36" l="1"/>
  <c r="J18" i="83"/>
  <c r="L18" i="83"/>
  <c r="J19" i="83"/>
  <c r="L19" i="83"/>
  <c r="J20" i="83"/>
  <c r="L20" i="83"/>
  <c r="J21" i="83"/>
  <c r="E16" i="90" l="1"/>
  <c r="E21" i="32" l="1"/>
  <c r="B48" i="32" s="1"/>
  <c r="E20" i="32"/>
  <c r="B49" i="32" s="1"/>
  <c r="E19" i="32"/>
  <c r="B50" i="32" s="1"/>
  <c r="E18" i="32"/>
  <c r="B51" i="32" s="1"/>
  <c r="E17" i="32"/>
  <c r="B52" i="32" s="1"/>
  <c r="B53" i="32"/>
  <c r="E15" i="32"/>
  <c r="B54" i="32" s="1"/>
  <c r="E14" i="32"/>
  <c r="B55" i="32" s="1"/>
  <c r="E13" i="32"/>
  <c r="B56" i="32" s="1"/>
  <c r="B57" i="32"/>
  <c r="E11" i="32"/>
  <c r="B58" i="32" l="1"/>
  <c r="B59" i="32" s="1"/>
  <c r="E22" i="32"/>
  <c r="B21" i="5"/>
  <c r="C21" i="5"/>
  <c r="F19" i="91" l="1"/>
  <c r="G21" i="5" l="1"/>
  <c r="G11" i="87" l="1"/>
  <c r="G12" i="87"/>
  <c r="G13" i="87"/>
  <c r="G14" i="87"/>
  <c r="G15" i="87"/>
  <c r="G16" i="87"/>
  <c r="G17" i="87"/>
  <c r="G18" i="87"/>
  <c r="K18" i="5" l="1"/>
  <c r="K17" i="5"/>
  <c r="K16" i="5"/>
  <c r="K15" i="5"/>
  <c r="K14" i="5"/>
  <c r="K13" i="5"/>
  <c r="K12" i="5"/>
  <c r="K11" i="5"/>
  <c r="K20" i="5"/>
  <c r="P27" i="5" s="1"/>
  <c r="P26" i="5" l="1"/>
  <c r="K21" i="5"/>
  <c r="E22" i="83"/>
  <c r="F17" i="2"/>
  <c r="J21" i="2" s="1"/>
  <c r="E18" i="83" l="1"/>
  <c r="E19" i="83"/>
  <c r="E20" i="83"/>
  <c r="E21" i="83"/>
  <c r="K13" i="78" l="1"/>
  <c r="K14" i="78"/>
  <c r="E16" i="89" l="1"/>
  <c r="F16" i="85"/>
  <c r="D10" i="86" l="1"/>
  <c r="C18" i="86"/>
  <c r="B18" i="86"/>
  <c r="D17" i="86"/>
  <c r="D16" i="86"/>
  <c r="D15" i="86"/>
  <c r="D14" i="86"/>
  <c r="D13" i="86"/>
  <c r="D12" i="86"/>
  <c r="D11" i="86"/>
  <c r="C16" i="85"/>
  <c r="B16" i="85"/>
  <c r="D15" i="85"/>
  <c r="D14" i="85"/>
  <c r="D13" i="85"/>
  <c r="D12" i="85"/>
  <c r="D11" i="85"/>
  <c r="D10" i="85"/>
  <c r="D18" i="86" l="1"/>
  <c r="D16" i="85"/>
  <c r="E15" i="85" s="1"/>
  <c r="C21" i="78"/>
  <c r="D21" i="78"/>
  <c r="E21" i="78"/>
  <c r="F21" i="78"/>
  <c r="G21" i="78"/>
  <c r="H21" i="78"/>
  <c r="I21" i="78"/>
  <c r="J21" i="78"/>
  <c r="E12" i="85" l="1"/>
  <c r="E16" i="85"/>
  <c r="E13" i="85"/>
  <c r="E11" i="85"/>
  <c r="E14" i="85"/>
  <c r="E10" i="85"/>
  <c r="F16" i="89"/>
  <c r="I11" i="88" l="1"/>
  <c r="L15" i="76" l="1"/>
  <c r="L11" i="76"/>
  <c r="L12" i="76"/>
  <c r="L13" i="76"/>
  <c r="L14" i="76"/>
  <c r="L16" i="76"/>
  <c r="L17" i="76"/>
  <c r="J21" i="5"/>
  <c r="Q27" i="5" s="1"/>
  <c r="H11" i="91"/>
  <c r="I11" i="91"/>
  <c r="H12" i="91"/>
  <c r="I12" i="91"/>
  <c r="H13" i="91"/>
  <c r="I13" i="91"/>
  <c r="H14" i="91"/>
  <c r="I14" i="91"/>
  <c r="H15" i="91"/>
  <c r="I15" i="91"/>
  <c r="H16" i="91"/>
  <c r="I16" i="91"/>
  <c r="H17" i="91"/>
  <c r="I17" i="91"/>
  <c r="H18" i="91"/>
  <c r="I18" i="91"/>
  <c r="G11" i="91"/>
  <c r="G12" i="91"/>
  <c r="G13" i="91"/>
  <c r="G14" i="91"/>
  <c r="G15" i="91"/>
  <c r="G16" i="91"/>
  <c r="G17" i="91"/>
  <c r="G18" i="91"/>
  <c r="E19" i="91"/>
  <c r="D11" i="91"/>
  <c r="D12" i="91"/>
  <c r="D13" i="91"/>
  <c r="D14" i="91"/>
  <c r="D15" i="91"/>
  <c r="D16" i="91"/>
  <c r="D17" i="91"/>
  <c r="D18" i="91"/>
  <c r="C19" i="91"/>
  <c r="B19" i="91"/>
  <c r="G10" i="90"/>
  <c r="G11" i="90"/>
  <c r="G12" i="90"/>
  <c r="G13" i="90"/>
  <c r="G14" i="90"/>
  <c r="G15" i="90"/>
  <c r="F16" i="90"/>
  <c r="D10" i="90"/>
  <c r="D11" i="90"/>
  <c r="D12" i="90"/>
  <c r="D13" i="90"/>
  <c r="D14" i="90"/>
  <c r="D15" i="90"/>
  <c r="C16" i="90"/>
  <c r="B16" i="90"/>
  <c r="G10" i="89"/>
  <c r="G11" i="89"/>
  <c r="G12" i="89"/>
  <c r="G13" i="89"/>
  <c r="G14" i="89"/>
  <c r="G15" i="89"/>
  <c r="D10" i="89"/>
  <c r="D11" i="89"/>
  <c r="D12" i="89"/>
  <c r="D13" i="89"/>
  <c r="D14" i="89"/>
  <c r="D15" i="89"/>
  <c r="C16" i="89"/>
  <c r="B16" i="89"/>
  <c r="N11" i="88"/>
  <c r="I12" i="88"/>
  <c r="N12" i="88" s="1"/>
  <c r="I13" i="88"/>
  <c r="I14" i="88"/>
  <c r="N14" i="88" s="1"/>
  <c r="I15" i="88"/>
  <c r="N15" i="88" s="1"/>
  <c r="I16" i="88"/>
  <c r="N16" i="88" s="1"/>
  <c r="I17" i="88"/>
  <c r="N17" i="88" s="1"/>
  <c r="I18" i="88"/>
  <c r="N18" i="88" s="1"/>
  <c r="I19" i="88"/>
  <c r="N19" i="88" s="1"/>
  <c r="H11" i="88"/>
  <c r="M11" i="88" s="1"/>
  <c r="H12" i="88"/>
  <c r="H13" i="88"/>
  <c r="M13" i="88" s="1"/>
  <c r="H14" i="88"/>
  <c r="M14" i="88" s="1"/>
  <c r="H15" i="88"/>
  <c r="M15" i="88" s="1"/>
  <c r="H16" i="88"/>
  <c r="M16" i="88" s="1"/>
  <c r="H17" i="88"/>
  <c r="M17" i="88" s="1"/>
  <c r="H18" i="88"/>
  <c r="M18" i="88" s="1"/>
  <c r="H19" i="88"/>
  <c r="M19" i="88" s="1"/>
  <c r="G11" i="88"/>
  <c r="G12" i="88"/>
  <c r="G13" i="88"/>
  <c r="G14" i="88"/>
  <c r="G15" i="88"/>
  <c r="G16" i="88"/>
  <c r="G17" i="88"/>
  <c r="G18" i="88"/>
  <c r="G19" i="88"/>
  <c r="F20" i="88"/>
  <c r="E20" i="88"/>
  <c r="D11" i="88"/>
  <c r="D12" i="88"/>
  <c r="D13" i="88"/>
  <c r="D14" i="88"/>
  <c r="D15" i="88"/>
  <c r="D16" i="88"/>
  <c r="D17" i="88"/>
  <c r="D18" i="88"/>
  <c r="D19" i="88"/>
  <c r="C20" i="88"/>
  <c r="B20" i="88"/>
  <c r="H11" i="87"/>
  <c r="I11" i="87"/>
  <c r="H12" i="87"/>
  <c r="I12" i="87"/>
  <c r="H13" i="87"/>
  <c r="I13" i="87"/>
  <c r="H14" i="87"/>
  <c r="I14" i="87"/>
  <c r="H15" i="87"/>
  <c r="I15" i="87"/>
  <c r="H16" i="87"/>
  <c r="I16" i="87"/>
  <c r="H17" i="87"/>
  <c r="I17" i="87"/>
  <c r="H18" i="87"/>
  <c r="I18" i="87"/>
  <c r="P11" i="87"/>
  <c r="P13" i="87"/>
  <c r="P14" i="87"/>
  <c r="P15" i="87"/>
  <c r="P16" i="87"/>
  <c r="P17" i="87"/>
  <c r="P18" i="87"/>
  <c r="F19" i="87"/>
  <c r="E19" i="87"/>
  <c r="D11" i="87"/>
  <c r="O11" i="87" s="1"/>
  <c r="D12" i="87"/>
  <c r="O12" i="87" s="1"/>
  <c r="D13" i="87"/>
  <c r="O13" i="87" s="1"/>
  <c r="D14" i="87"/>
  <c r="O14" i="87" s="1"/>
  <c r="D15" i="87"/>
  <c r="O15" i="87" s="1"/>
  <c r="D16" i="87"/>
  <c r="O16" i="87" s="1"/>
  <c r="D17" i="87"/>
  <c r="O17" i="87" s="1"/>
  <c r="D18" i="87"/>
  <c r="O18" i="87" s="1"/>
  <c r="C19" i="87"/>
  <c r="B19" i="87"/>
  <c r="G10" i="86"/>
  <c r="L10" i="86" s="1"/>
  <c r="G11" i="86"/>
  <c r="L11" i="86" s="1"/>
  <c r="G12" i="86"/>
  <c r="L12" i="86" s="1"/>
  <c r="G13" i="86"/>
  <c r="L13" i="86" s="1"/>
  <c r="G14" i="86"/>
  <c r="L14" i="86" s="1"/>
  <c r="G15" i="86"/>
  <c r="L15" i="86" s="1"/>
  <c r="G16" i="86"/>
  <c r="L16" i="86" s="1"/>
  <c r="G17" i="86"/>
  <c r="F18" i="86"/>
  <c r="E18" i="86"/>
  <c r="K10" i="86"/>
  <c r="K13" i="86"/>
  <c r="K15" i="86"/>
  <c r="K16" i="86"/>
  <c r="K17" i="86"/>
  <c r="K14" i="86"/>
  <c r="K12" i="86"/>
  <c r="L9" i="86"/>
  <c r="K9" i="86"/>
  <c r="H10" i="85"/>
  <c r="H11" i="85"/>
  <c r="M11" i="85" s="1"/>
  <c r="H12" i="85"/>
  <c r="M12" i="85" s="1"/>
  <c r="H13" i="85"/>
  <c r="M13" i="85" s="1"/>
  <c r="H14" i="85"/>
  <c r="M14" i="85" s="1"/>
  <c r="H15" i="85"/>
  <c r="M15" i="85" s="1"/>
  <c r="G16" i="85"/>
  <c r="I10" i="84"/>
  <c r="N10" i="84" s="1"/>
  <c r="I11" i="84"/>
  <c r="N11" i="84" s="1"/>
  <c r="I12" i="84"/>
  <c r="N12" i="84" s="1"/>
  <c r="I13" i="84"/>
  <c r="N13" i="84" s="1"/>
  <c r="I14" i="84"/>
  <c r="N14" i="84" s="1"/>
  <c r="I15" i="84"/>
  <c r="N15" i="84" s="1"/>
  <c r="I16" i="84"/>
  <c r="N16" i="84" s="1"/>
  <c r="I17" i="84"/>
  <c r="N17" i="84" s="1"/>
  <c r="I18" i="84"/>
  <c r="N18" i="84" s="1"/>
  <c r="H10" i="84"/>
  <c r="M10" i="84" s="1"/>
  <c r="H11" i="84"/>
  <c r="M11" i="84" s="1"/>
  <c r="H12" i="84"/>
  <c r="M12" i="84" s="1"/>
  <c r="H13" i="84"/>
  <c r="M13" i="84" s="1"/>
  <c r="H14" i="84"/>
  <c r="M14" i="84" s="1"/>
  <c r="H15" i="84"/>
  <c r="M15" i="84" s="1"/>
  <c r="H16" i="84"/>
  <c r="H17" i="84"/>
  <c r="M17" i="84" s="1"/>
  <c r="H18" i="84"/>
  <c r="M18" i="84" s="1"/>
  <c r="G10" i="84"/>
  <c r="G11" i="84"/>
  <c r="G12" i="84"/>
  <c r="G13" i="84"/>
  <c r="G14" i="84"/>
  <c r="G15" i="84"/>
  <c r="G16" i="84"/>
  <c r="G17" i="84"/>
  <c r="G18" i="84"/>
  <c r="F19" i="84"/>
  <c r="E19" i="84"/>
  <c r="D10" i="84"/>
  <c r="D11" i="84"/>
  <c r="D12" i="84"/>
  <c r="D13" i="84"/>
  <c r="D14" i="84"/>
  <c r="D15" i="84"/>
  <c r="D16" i="84"/>
  <c r="D17" i="84"/>
  <c r="D18" i="84"/>
  <c r="C19" i="84"/>
  <c r="B19" i="84"/>
  <c r="H13" i="13"/>
  <c r="M13" i="13" s="1"/>
  <c r="D11" i="26"/>
  <c r="D12" i="26"/>
  <c r="B41" i="26" s="1"/>
  <c r="D13" i="26"/>
  <c r="D14" i="26"/>
  <c r="B43" i="26" s="1"/>
  <c r="D15" i="26"/>
  <c r="B44" i="26" s="1"/>
  <c r="D16" i="26"/>
  <c r="B45" i="26" s="1"/>
  <c r="J11" i="83"/>
  <c r="L11" i="83"/>
  <c r="J11" i="76"/>
  <c r="L11" i="38"/>
  <c r="F15" i="2"/>
  <c r="J19" i="2" s="1"/>
  <c r="F12" i="2"/>
  <c r="J16" i="2" s="1"/>
  <c r="C16" i="4"/>
  <c r="F11" i="4"/>
  <c r="O15" i="35"/>
  <c r="P14" i="35"/>
  <c r="H10" i="13"/>
  <c r="M10" i="13" s="1"/>
  <c r="E16" i="13"/>
  <c r="N13" i="13" s="1"/>
  <c r="D16" i="44"/>
  <c r="K12" i="78"/>
  <c r="G12" i="43"/>
  <c r="E19" i="43"/>
  <c r="E19" i="42"/>
  <c r="G10" i="42"/>
  <c r="D22" i="32"/>
  <c r="D22" i="24"/>
  <c r="G14" i="38"/>
  <c r="J12" i="83"/>
  <c r="J13" i="83"/>
  <c r="J14" i="83"/>
  <c r="J15" i="83"/>
  <c r="J16" i="83"/>
  <c r="J17" i="83"/>
  <c r="E15" i="83"/>
  <c r="G15" i="83"/>
  <c r="I22" i="83"/>
  <c r="C12" i="83"/>
  <c r="L17" i="83"/>
  <c r="L16" i="83"/>
  <c r="L15" i="83"/>
  <c r="L14" i="83"/>
  <c r="L13" i="83"/>
  <c r="L12" i="83"/>
  <c r="E16" i="4"/>
  <c r="K19" i="78"/>
  <c r="K18" i="78"/>
  <c r="K17" i="78"/>
  <c r="K16" i="78"/>
  <c r="K15" i="78"/>
  <c r="P12" i="35"/>
  <c r="C19" i="43"/>
  <c r="E11" i="24"/>
  <c r="B58" i="24" s="1"/>
  <c r="E12" i="24"/>
  <c r="B57" i="24" s="1"/>
  <c r="E13" i="24"/>
  <c r="B56" i="24" s="1"/>
  <c r="E14" i="24"/>
  <c r="B55" i="24" s="1"/>
  <c r="E15" i="24"/>
  <c r="B54" i="24" s="1"/>
  <c r="E16" i="24"/>
  <c r="B53" i="24" s="1"/>
  <c r="E17" i="24"/>
  <c r="B52" i="24" s="1"/>
  <c r="E18" i="24"/>
  <c r="B51" i="24" s="1"/>
  <c r="E19" i="24"/>
  <c r="B50" i="24" s="1"/>
  <c r="E20" i="24"/>
  <c r="B49" i="24" s="1"/>
  <c r="E21" i="24"/>
  <c r="B48" i="24" s="1"/>
  <c r="B22" i="24"/>
  <c r="C22" i="24"/>
  <c r="L12" i="38"/>
  <c r="L13" i="38"/>
  <c r="L14" i="38"/>
  <c r="L15" i="38"/>
  <c r="L16" i="38"/>
  <c r="L17" i="38"/>
  <c r="L18" i="38"/>
  <c r="D16" i="4"/>
  <c r="B16" i="4"/>
  <c r="B24" i="54"/>
  <c r="P13" i="35"/>
  <c r="G16" i="42"/>
  <c r="G11" i="42"/>
  <c r="C22" i="32"/>
  <c r="B22" i="32"/>
  <c r="J12" i="76"/>
  <c r="J13" i="76"/>
  <c r="J14" i="76"/>
  <c r="J15" i="76"/>
  <c r="J16" i="76"/>
  <c r="J17" i="76"/>
  <c r="J18" i="76"/>
  <c r="J12" i="38"/>
  <c r="J13" i="38"/>
  <c r="J14" i="38"/>
  <c r="J15" i="38"/>
  <c r="J16" i="38"/>
  <c r="J17" i="38"/>
  <c r="J18" i="38"/>
  <c r="J19" i="38"/>
  <c r="C11" i="38"/>
  <c r="F10" i="4"/>
  <c r="J12" i="4" s="1"/>
  <c r="P10" i="35"/>
  <c r="B16" i="44"/>
  <c r="F19" i="43"/>
  <c r="G18" i="43"/>
  <c r="G17" i="43"/>
  <c r="G16" i="43"/>
  <c r="G15" i="43"/>
  <c r="G14" i="43"/>
  <c r="G13" i="43"/>
  <c r="G11" i="43"/>
  <c r="G10" i="43"/>
  <c r="F19" i="42"/>
  <c r="G18" i="42"/>
  <c r="G17" i="42"/>
  <c r="G15" i="42"/>
  <c r="G14" i="42"/>
  <c r="G13" i="42"/>
  <c r="G12" i="42"/>
  <c r="B16" i="13"/>
  <c r="N10" i="13" s="1"/>
  <c r="J21" i="80"/>
  <c r="I21" i="80"/>
  <c r="H21" i="80"/>
  <c r="G21" i="80"/>
  <c r="F21" i="80"/>
  <c r="E21" i="80"/>
  <c r="D21" i="80"/>
  <c r="C21" i="80"/>
  <c r="B21" i="80"/>
  <c r="K20" i="80"/>
  <c r="K19" i="80"/>
  <c r="K18" i="80"/>
  <c r="K17" i="80"/>
  <c r="K16" i="80"/>
  <c r="K15" i="80"/>
  <c r="K14" i="80"/>
  <c r="K13" i="80"/>
  <c r="K12" i="80"/>
  <c r="K20" i="78"/>
  <c r="E11" i="76"/>
  <c r="I14" i="76"/>
  <c r="G12" i="76"/>
  <c r="C13" i="76"/>
  <c r="G11" i="26"/>
  <c r="G12" i="26"/>
  <c r="C41" i="26" s="1"/>
  <c r="G13" i="26"/>
  <c r="C42" i="26" s="1"/>
  <c r="G14" i="26"/>
  <c r="C43" i="26" s="1"/>
  <c r="G15" i="26"/>
  <c r="C44" i="26" s="1"/>
  <c r="G16" i="26"/>
  <c r="C45" i="26" s="1"/>
  <c r="B42" i="26"/>
  <c r="J16" i="26"/>
  <c r="D45" i="26" s="1"/>
  <c r="J15" i="26"/>
  <c r="D44" i="26" s="1"/>
  <c r="J14" i="26"/>
  <c r="D43" i="26" s="1"/>
  <c r="J13" i="26"/>
  <c r="D42" i="26" s="1"/>
  <c r="J12" i="26"/>
  <c r="D41" i="26" s="1"/>
  <c r="J11" i="26"/>
  <c r="J17" i="26" s="1"/>
  <c r="G18" i="38"/>
  <c r="C18" i="38"/>
  <c r="C19" i="38"/>
  <c r="I12" i="38"/>
  <c r="E11" i="38"/>
  <c r="B19" i="43"/>
  <c r="E14" i="38"/>
  <c r="E15" i="38"/>
  <c r="E20" i="38"/>
  <c r="E18" i="38"/>
  <c r="E19" i="38"/>
  <c r="E17" i="38"/>
  <c r="E16" i="38"/>
  <c r="E13" i="38"/>
  <c r="E12" i="38"/>
  <c r="D24" i="55"/>
  <c r="J12" i="55"/>
  <c r="K12" i="55"/>
  <c r="J13" i="55"/>
  <c r="K13" i="55"/>
  <c r="J14" i="55"/>
  <c r="K14" i="55"/>
  <c r="J15" i="55"/>
  <c r="K15" i="55"/>
  <c r="J16" i="55"/>
  <c r="K16" i="55"/>
  <c r="J17" i="55"/>
  <c r="K17" i="55"/>
  <c r="J18" i="55"/>
  <c r="K18" i="55"/>
  <c r="J19" i="55"/>
  <c r="K19" i="55"/>
  <c r="J20" i="55"/>
  <c r="K20" i="55"/>
  <c r="J21" i="55"/>
  <c r="K21" i="55"/>
  <c r="K22" i="55"/>
  <c r="B24" i="55"/>
  <c r="C24" i="55"/>
  <c r="E24" i="55"/>
  <c r="F24" i="55"/>
  <c r="G24" i="55"/>
  <c r="H24" i="55"/>
  <c r="I24" i="55"/>
  <c r="F11" i="2"/>
  <c r="J15" i="2" s="1"/>
  <c r="F13" i="2"/>
  <c r="J17" i="2" s="1"/>
  <c r="F14" i="2"/>
  <c r="J18" i="2" s="1"/>
  <c r="F16" i="2"/>
  <c r="J20" i="2" s="1"/>
  <c r="F10" i="2"/>
  <c r="Q19" i="5"/>
  <c r="C16" i="13"/>
  <c r="N11" i="13" s="1"/>
  <c r="D16" i="13"/>
  <c r="N12" i="13" s="1"/>
  <c r="F16" i="13"/>
  <c r="N14" i="13" s="1"/>
  <c r="G16" i="13"/>
  <c r="N15" i="13" s="1"/>
  <c r="C20" i="38"/>
  <c r="C17" i="38"/>
  <c r="C16" i="38"/>
  <c r="C15" i="38"/>
  <c r="C13" i="38"/>
  <c r="C12" i="38"/>
  <c r="D24" i="54"/>
  <c r="H21" i="5"/>
  <c r="Q25" i="5" s="1"/>
  <c r="F21" i="5"/>
  <c r="Q23" i="5" s="1"/>
  <c r="P17" i="35"/>
  <c r="P18" i="55"/>
  <c r="P17" i="55"/>
  <c r="P16" i="55"/>
  <c r="P15" i="55"/>
  <c r="P14" i="55"/>
  <c r="P13" i="55"/>
  <c r="I24" i="54"/>
  <c r="H24" i="54"/>
  <c r="G24" i="54"/>
  <c r="F24" i="54"/>
  <c r="E24" i="54"/>
  <c r="C24" i="54"/>
  <c r="P18" i="54"/>
  <c r="K18" i="54"/>
  <c r="J18" i="54"/>
  <c r="P17" i="54"/>
  <c r="K17" i="54"/>
  <c r="J17" i="54"/>
  <c r="P16" i="54"/>
  <c r="K16" i="54"/>
  <c r="J16" i="54"/>
  <c r="P15" i="54"/>
  <c r="K15" i="54"/>
  <c r="J15" i="54"/>
  <c r="P14" i="54"/>
  <c r="K14" i="54"/>
  <c r="J14" i="54"/>
  <c r="K13" i="54"/>
  <c r="J13" i="54"/>
  <c r="K12" i="54"/>
  <c r="J12" i="54"/>
  <c r="O11" i="35"/>
  <c r="O12" i="35"/>
  <c r="O14" i="35"/>
  <c r="O16" i="35"/>
  <c r="P16" i="35"/>
  <c r="P15" i="35"/>
  <c r="F12" i="4"/>
  <c r="F13" i="4"/>
  <c r="J15" i="4" s="1"/>
  <c r="F14" i="4"/>
  <c r="J17" i="4" s="1"/>
  <c r="F15" i="4"/>
  <c r="J18" i="4" s="1"/>
  <c r="J13" i="4"/>
  <c r="H15" i="13"/>
  <c r="M15" i="13" s="1"/>
  <c r="H14" i="13"/>
  <c r="M14" i="13" s="1"/>
  <c r="H12" i="13"/>
  <c r="M12" i="13" s="1"/>
  <c r="H11" i="13"/>
  <c r="M11" i="13" s="1"/>
  <c r="Q24" i="5"/>
  <c r="E21" i="5"/>
  <c r="Q22" i="5" s="1"/>
  <c r="D21" i="5"/>
  <c r="Q21" i="5" s="1"/>
  <c r="Q20" i="5"/>
  <c r="P25" i="5"/>
  <c r="P24" i="5"/>
  <c r="P23" i="5"/>
  <c r="P22" i="5"/>
  <c r="P21" i="5"/>
  <c r="P20" i="5"/>
  <c r="P19" i="5"/>
  <c r="E22" i="38" l="1"/>
  <c r="L20" i="76"/>
  <c r="M19" i="76" s="1"/>
  <c r="J20" i="76"/>
  <c r="K19" i="76" s="1"/>
  <c r="L22" i="38"/>
  <c r="M21" i="38" s="1"/>
  <c r="J22" i="38"/>
  <c r="K21" i="38" s="1"/>
  <c r="G19" i="42"/>
  <c r="C40" i="26"/>
  <c r="G17" i="26"/>
  <c r="B40" i="26"/>
  <c r="D17" i="26"/>
  <c r="J14" i="2"/>
  <c r="Q29" i="5"/>
  <c r="P29" i="5"/>
  <c r="J23" i="2"/>
  <c r="K21" i="80"/>
  <c r="N16" i="13"/>
  <c r="M16" i="13"/>
  <c r="C18" i="83"/>
  <c r="C19" i="83"/>
  <c r="C20" i="83"/>
  <c r="C21" i="83"/>
  <c r="I11" i="83"/>
  <c r="I18" i="83"/>
  <c r="I19" i="83"/>
  <c r="I20" i="83"/>
  <c r="I21" i="83"/>
  <c r="G16" i="83"/>
  <c r="G18" i="83"/>
  <c r="G19" i="83"/>
  <c r="G20" i="83"/>
  <c r="G21" i="83"/>
  <c r="C14" i="83"/>
  <c r="D16" i="90"/>
  <c r="C46" i="26"/>
  <c r="C48" i="26" s="1"/>
  <c r="J12" i="91"/>
  <c r="I19" i="38"/>
  <c r="D16" i="89"/>
  <c r="C15" i="83"/>
  <c r="K11" i="76"/>
  <c r="D19" i="43"/>
  <c r="I19" i="91"/>
  <c r="J12" i="88"/>
  <c r="J17" i="91"/>
  <c r="J13" i="91"/>
  <c r="J11" i="91"/>
  <c r="J17" i="87"/>
  <c r="I13" i="83"/>
  <c r="I16" i="83"/>
  <c r="I17" i="83"/>
  <c r="I15" i="83"/>
  <c r="G14" i="83"/>
  <c r="E11" i="83"/>
  <c r="C16" i="83"/>
  <c r="C17" i="83"/>
  <c r="C13" i="83"/>
  <c r="J24" i="54"/>
  <c r="L22" i="54" s="1"/>
  <c r="G17" i="38"/>
  <c r="G15" i="38"/>
  <c r="G20" i="38"/>
  <c r="G16" i="38"/>
  <c r="G13" i="38"/>
  <c r="K14" i="38"/>
  <c r="G12" i="38"/>
  <c r="G19" i="38"/>
  <c r="F16" i="4"/>
  <c r="E17" i="4" s="1"/>
  <c r="N10" i="4" s="1"/>
  <c r="D40" i="26"/>
  <c r="K21" i="78"/>
  <c r="I14" i="38"/>
  <c r="I15" i="38"/>
  <c r="I17" i="38"/>
  <c r="I16" i="38"/>
  <c r="I18" i="38"/>
  <c r="I11" i="38"/>
  <c r="O13" i="35"/>
  <c r="J16" i="91"/>
  <c r="J14" i="91"/>
  <c r="J15" i="88"/>
  <c r="G16" i="89"/>
  <c r="G19" i="91"/>
  <c r="D19" i="91"/>
  <c r="I20" i="88"/>
  <c r="J13" i="88"/>
  <c r="N13" i="88"/>
  <c r="N20" i="88" s="1"/>
  <c r="H20" i="88"/>
  <c r="J14" i="88"/>
  <c r="D20" i="88"/>
  <c r="J11" i="84"/>
  <c r="J18" i="84"/>
  <c r="J14" i="84"/>
  <c r="J10" i="84"/>
  <c r="J16" i="84"/>
  <c r="E13" i="76"/>
  <c r="E15" i="76"/>
  <c r="B46" i="26"/>
  <c r="B62" i="24"/>
  <c r="J12" i="87"/>
  <c r="G16" i="90"/>
  <c r="M10" i="85"/>
  <c r="M16" i="85" s="1"/>
  <c r="H16" i="85"/>
  <c r="I15" i="85" s="1"/>
  <c r="G18" i="86"/>
  <c r="L17" i="86"/>
  <c r="L18" i="86" s="1"/>
  <c r="K11" i="86"/>
  <c r="K18" i="86" s="1"/>
  <c r="J12" i="84"/>
  <c r="G19" i="84"/>
  <c r="M16" i="84"/>
  <c r="M19" i="84" s="1"/>
  <c r="I19" i="84"/>
  <c r="J15" i="84"/>
  <c r="J17" i="84"/>
  <c r="J13" i="84"/>
  <c r="D19" i="84"/>
  <c r="H19" i="84"/>
  <c r="I12" i="83"/>
  <c r="M22" i="83"/>
  <c r="I14" i="83"/>
  <c r="J24" i="55"/>
  <c r="K24" i="54"/>
  <c r="J14" i="4"/>
  <c r="H16" i="13"/>
  <c r="G19" i="43"/>
  <c r="G19" i="87"/>
  <c r="I19" i="87"/>
  <c r="P12" i="87"/>
  <c r="H19" i="87"/>
  <c r="J13" i="87"/>
  <c r="J11" i="87"/>
  <c r="D19" i="87"/>
  <c r="J16" i="87"/>
  <c r="H19" i="91"/>
  <c r="J15" i="91"/>
  <c r="J18" i="91"/>
  <c r="J17" i="88"/>
  <c r="J16" i="88"/>
  <c r="M12" i="88"/>
  <c r="M20" i="88" s="1"/>
  <c r="J18" i="88"/>
  <c r="J18" i="87"/>
  <c r="J14" i="87"/>
  <c r="J15" i="87"/>
  <c r="N19" i="84"/>
  <c r="G11" i="83"/>
  <c r="G23" i="83" s="1"/>
  <c r="G12" i="83"/>
  <c r="G13" i="83"/>
  <c r="G17" i="83"/>
  <c r="E12" i="83"/>
  <c r="E16" i="83"/>
  <c r="E13" i="83"/>
  <c r="E17" i="83"/>
  <c r="E14" i="83"/>
  <c r="C11" i="83"/>
  <c r="C23" i="83" s="1"/>
  <c r="E16" i="76"/>
  <c r="E17" i="76"/>
  <c r="I13" i="38"/>
  <c r="I20" i="38"/>
  <c r="G11" i="38"/>
  <c r="E22" i="24"/>
  <c r="J19" i="88"/>
  <c r="J11" i="88"/>
  <c r="G20" i="88"/>
  <c r="G17" i="76"/>
  <c r="I16" i="76"/>
  <c r="G14" i="76"/>
  <c r="G15" i="76"/>
  <c r="G18" i="76"/>
  <c r="G16" i="76"/>
  <c r="G11" i="76"/>
  <c r="C18" i="76"/>
  <c r="G13" i="76"/>
  <c r="C15" i="76"/>
  <c r="I15" i="76"/>
  <c r="C14" i="76"/>
  <c r="I12" i="76"/>
  <c r="I17" i="76"/>
  <c r="I11" i="76"/>
  <c r="E14" i="76"/>
  <c r="E18" i="76"/>
  <c r="C16" i="76"/>
  <c r="I13" i="76"/>
  <c r="I18" i="76"/>
  <c r="E12" i="76"/>
  <c r="C12" i="76"/>
  <c r="C17" i="76"/>
  <c r="O10" i="35"/>
  <c r="C14" i="38"/>
  <c r="C22" i="38" s="1"/>
  <c r="M17" i="55" l="1"/>
  <c r="R17" i="55" s="1"/>
  <c r="M23" i="55"/>
  <c r="L20" i="55"/>
  <c r="L23" i="55"/>
  <c r="I23" i="83"/>
  <c r="E23" i="83"/>
  <c r="M22" i="54"/>
  <c r="I25" i="54"/>
  <c r="L15" i="54"/>
  <c r="E20" i="76"/>
  <c r="I22" i="38"/>
  <c r="M14" i="38"/>
  <c r="C62" i="24"/>
  <c r="B48" i="26"/>
  <c r="G22" i="38"/>
  <c r="I20" i="76"/>
  <c r="G20" i="76"/>
  <c r="C20" i="76"/>
  <c r="D20" i="2"/>
  <c r="C20" i="2"/>
  <c r="E20" i="2"/>
  <c r="M20" i="54"/>
  <c r="M19" i="54"/>
  <c r="M21" i="54"/>
  <c r="M23" i="54"/>
  <c r="L20" i="54"/>
  <c r="L19" i="54"/>
  <c r="L21" i="54"/>
  <c r="L23" i="54"/>
  <c r="M18" i="83"/>
  <c r="M19" i="83"/>
  <c r="M20" i="83"/>
  <c r="M21" i="83"/>
  <c r="K14" i="83"/>
  <c r="K18" i="83"/>
  <c r="K19" i="83"/>
  <c r="K20" i="83"/>
  <c r="K21" i="83"/>
  <c r="K16" i="83"/>
  <c r="K12" i="83"/>
  <c r="M11" i="83"/>
  <c r="K13" i="83"/>
  <c r="K11" i="83"/>
  <c r="K17" i="83"/>
  <c r="K15" i="83"/>
  <c r="E25" i="54"/>
  <c r="L16" i="54"/>
  <c r="Q16" i="54" s="1"/>
  <c r="E16" i="44"/>
  <c r="H25" i="55"/>
  <c r="K12" i="38"/>
  <c r="M13" i="76"/>
  <c r="D46" i="26"/>
  <c r="D48" i="26" s="1"/>
  <c r="F25" i="55"/>
  <c r="K20" i="38"/>
  <c r="D17" i="4"/>
  <c r="M10" i="4" s="1"/>
  <c r="M12" i="83"/>
  <c r="G25" i="55"/>
  <c r="B25" i="55"/>
  <c r="C25" i="55"/>
  <c r="B25" i="54"/>
  <c r="D25" i="54"/>
  <c r="H25" i="54"/>
  <c r="L14" i="54"/>
  <c r="Q14" i="54" s="1"/>
  <c r="L12" i="54"/>
  <c r="C17" i="4"/>
  <c r="L10" i="4" s="1"/>
  <c r="B17" i="4"/>
  <c r="K10" i="4" s="1"/>
  <c r="L15" i="55"/>
  <c r="Q15" i="55" s="1"/>
  <c r="L13" i="55"/>
  <c r="Q13" i="55" s="1"/>
  <c r="D25" i="55"/>
  <c r="L22" i="55"/>
  <c r="M14" i="83"/>
  <c r="M17" i="83"/>
  <c r="M13" i="83"/>
  <c r="Q15" i="54"/>
  <c r="F25" i="54"/>
  <c r="L18" i="54"/>
  <c r="Q18" i="54" s="1"/>
  <c r="L17" i="54"/>
  <c r="Q17" i="54" s="1"/>
  <c r="L13" i="54"/>
  <c r="Q13" i="54" s="1"/>
  <c r="K18" i="38"/>
  <c r="K19" i="38"/>
  <c r="K11" i="38"/>
  <c r="K13" i="38"/>
  <c r="K16" i="38"/>
  <c r="K17" i="38"/>
  <c r="K15" i="38"/>
  <c r="M15" i="38"/>
  <c r="M20" i="38"/>
  <c r="M12" i="38"/>
  <c r="M13" i="38"/>
  <c r="M19" i="38"/>
  <c r="M17" i="38"/>
  <c r="M11" i="38"/>
  <c r="M16" i="38"/>
  <c r="M18" i="38"/>
  <c r="J19" i="91"/>
  <c r="N16" i="85"/>
  <c r="N10" i="85"/>
  <c r="I14" i="85"/>
  <c r="I11" i="85"/>
  <c r="I10" i="85"/>
  <c r="N11" i="85"/>
  <c r="N15" i="85"/>
  <c r="I13" i="85"/>
  <c r="I12" i="85"/>
  <c r="J19" i="84"/>
  <c r="M16" i="83"/>
  <c r="M15" i="83"/>
  <c r="E25" i="55"/>
  <c r="L18" i="55"/>
  <c r="Q18" i="55" s="1"/>
  <c r="M15" i="55"/>
  <c r="R15" i="55" s="1"/>
  <c r="L17" i="55"/>
  <c r="Q17" i="55" s="1"/>
  <c r="M16" i="55"/>
  <c r="R16" i="55" s="1"/>
  <c r="M22" i="55"/>
  <c r="M18" i="55"/>
  <c r="R18" i="55" s="1"/>
  <c r="M20" i="55"/>
  <c r="M19" i="55"/>
  <c r="M14" i="55"/>
  <c r="R14" i="55" s="1"/>
  <c r="I25" i="55"/>
  <c r="M13" i="55"/>
  <c r="R13" i="55" s="1"/>
  <c r="M21" i="55"/>
  <c r="M12" i="55"/>
  <c r="R12" i="55" s="1"/>
  <c r="L19" i="55"/>
  <c r="L16" i="55"/>
  <c r="Q16" i="55" s="1"/>
  <c r="L12" i="55"/>
  <c r="Q12" i="55" s="1"/>
  <c r="L21" i="55"/>
  <c r="L14" i="55"/>
  <c r="Q14" i="55" s="1"/>
  <c r="C25" i="54"/>
  <c r="M16" i="54"/>
  <c r="R16" i="54" s="1"/>
  <c r="M12" i="54"/>
  <c r="R12" i="54" s="1"/>
  <c r="M15" i="54"/>
  <c r="R15" i="54" s="1"/>
  <c r="M17" i="54"/>
  <c r="R17" i="54" s="1"/>
  <c r="M18" i="54"/>
  <c r="R18" i="54" s="1"/>
  <c r="G25" i="54"/>
  <c r="M14" i="54"/>
  <c r="R14" i="54" s="1"/>
  <c r="M13" i="54"/>
  <c r="R13" i="54" s="1"/>
  <c r="J19" i="87"/>
  <c r="J20" i="88"/>
  <c r="N12" i="85"/>
  <c r="N14" i="85"/>
  <c r="N13" i="85"/>
  <c r="M15" i="76"/>
  <c r="K15" i="76"/>
  <c r="C16" i="44"/>
  <c r="K16" i="76"/>
  <c r="M12" i="76"/>
  <c r="K18" i="76"/>
  <c r="K12" i="76"/>
  <c r="K14" i="76"/>
  <c r="K13" i="76"/>
  <c r="M14" i="76"/>
  <c r="M16" i="76"/>
  <c r="M17" i="76"/>
  <c r="M11" i="76"/>
  <c r="M18" i="76"/>
  <c r="K17" i="76"/>
  <c r="K23" i="83" l="1"/>
  <c r="M23" i="83"/>
  <c r="Q19" i="54"/>
  <c r="K20" i="76"/>
  <c r="K22" i="38"/>
  <c r="M22" i="38"/>
  <c r="M20" i="76"/>
  <c r="Q19" i="55"/>
  <c r="Q20" i="55" s="1"/>
  <c r="R19" i="55"/>
  <c r="R19" i="54"/>
  <c r="R20" i="54"/>
  <c r="R20" i="55"/>
  <c r="Q12" i="54"/>
  <c r="Q20" i="54" s="1"/>
  <c r="L24" i="54"/>
  <c r="J25" i="54"/>
  <c r="F17" i="4"/>
  <c r="O10" i="4"/>
  <c r="K25" i="55"/>
  <c r="J25" i="55"/>
  <c r="I16" i="85"/>
  <c r="L24" i="55"/>
  <c r="M24" i="55"/>
  <c r="K25" i="54"/>
  <c r="M24" i="54"/>
  <c r="F20" i="2"/>
  <c r="P11" i="35"/>
  <c r="P18" i="35" s="1"/>
  <c r="O17" i="35" l="1"/>
  <c r="O18" i="35" s="1"/>
</calcChain>
</file>

<file path=xl/connections.xml><?xml version="1.0" encoding="utf-8"?>
<connections xmlns="http://schemas.openxmlformats.org/spreadsheetml/2006/main">
  <connection id="1" name="(Default) XLS_TAB_27_111" type="1" refreshedVersion="4" minRefreshableVersion="3" savePassword="1" saveData="1">
    <dbPr connection="DSN=VITAL_DB;UID=md_qry;PWD=md4421;SERVER=DEV;" command="SELECT   _x000d__x000a_           X.BAAN_SMALLERQATAR,_x000d__x000a_           X.RAJEE,_x000d__x000a_           X.KHULLA,_x000d__x000a_           X.BAAN_GREATER,_x000d__x000a_           X.TOTAL_x000d__x000a_    FROM   XLS_TAB_27 X_x000d__x000a_   WHERE   X.BULLTEN_YEAR = ? AND X.CAT_QATRI_NQATRI_TOT = 2_x000d__x000a_ORDER BY   X.ROW_ORDER"/>
    <parameters count="1">
      <parameter name="Parameter1" parameterType="cell" refreshOnChange="1" cell="'P:\نشرات\الزواج والطلاق\2014\[Bulletin_Marriages_Divorces_DB_2014.xlsx]Sheet1'!$B$1"/>
    </parameters>
  </connection>
  <connection id="2" name="(Default) XLS_TAB_27_11111" type="1" refreshedVersion="4" minRefreshableVersion="3" savePassword="1" saveData="1">
    <dbPr connection="DSN=VITAL_DB;UID=md_qry;PWD=md4421;SERVER=DEV;" command="SELECT   _x000d__x000a_           X.BAAN_SMALLERQATAR,_x000d__x000a_           X.RAJEE,_x000d__x000a_           X.KHULLA,_x000d__x000a_           X.BAAN_GREATER,_x000d__x000a_           X.TOTAL_x000d__x000a_    FROM   XLS_TAB_27 X_x000d__x000a_   WHERE   X.BULLTEN_YEAR = ? AND X.CAT_QATRI_NQATRI_TOT = 2_x000d__x000a_ORDER BY   X.ROW_ORDER"/>
    <parameters count="1">
      <parameter name="Parameter1" parameterType="cell" refreshOnChange="1" cell="'P:\نشرات\الزواج والطلاق\2014\[Bulletin_Marriages_Divorces_DB_2014.xlsx]Sheet1'!$B$1"/>
    </parameters>
  </connection>
</connections>
</file>

<file path=xl/sharedStrings.xml><?xml version="1.0" encoding="utf-8"?>
<sst xmlns="http://schemas.openxmlformats.org/spreadsheetml/2006/main" count="1521" uniqueCount="567">
  <si>
    <t>إشهادات الطلاق حسب نوع الطلاق وفئة عمر الزوجة</t>
  </si>
  <si>
    <r>
      <t xml:space="preserve">المجموع
</t>
    </r>
    <r>
      <rPr>
        <b/>
        <sz val="8"/>
        <rFont val="Arial"/>
        <family val="2"/>
      </rPr>
      <t>Total</t>
    </r>
  </si>
  <si>
    <t>20 - 24</t>
  </si>
  <si>
    <t>25 - 29</t>
  </si>
  <si>
    <t>30 - 34</t>
  </si>
  <si>
    <t>35 - 39</t>
  </si>
  <si>
    <t>40 - 44</t>
  </si>
  <si>
    <t>45 - 49</t>
  </si>
  <si>
    <t>50 - 54</t>
  </si>
  <si>
    <t>55 - 59</t>
  </si>
  <si>
    <t>60 +</t>
  </si>
  <si>
    <t>المجموع</t>
  </si>
  <si>
    <t>Total</t>
  </si>
  <si>
    <t>إشهادات الطلاق حسب نوع الطلاق وجنسية الزوج</t>
  </si>
  <si>
    <t xml:space="preserve">  قطر</t>
  </si>
  <si>
    <t xml:space="preserve">  Other G.C.C Countries</t>
  </si>
  <si>
    <t xml:space="preserve">  باقي الدول العربية</t>
  </si>
  <si>
    <t xml:space="preserve">  Other Arab Countries</t>
  </si>
  <si>
    <t xml:space="preserve">  دول أسيوية</t>
  </si>
  <si>
    <t xml:space="preserve">  Asian Countries</t>
  </si>
  <si>
    <t xml:space="preserve">  دول أوروبية</t>
  </si>
  <si>
    <t xml:space="preserve">  European Countries</t>
  </si>
  <si>
    <t xml:space="preserve">  دول أخرى</t>
  </si>
  <si>
    <t xml:space="preserve">  Other Countries</t>
  </si>
  <si>
    <t xml:space="preserve">المجموع  </t>
  </si>
  <si>
    <t xml:space="preserve">Total  </t>
  </si>
  <si>
    <t>إشهادات الطلاق حسب فئة عمر الزوجة والزوج</t>
  </si>
  <si>
    <t>DIVORCES BY AGE GROUP OF WIFE AND HUSBAND</t>
  </si>
  <si>
    <t>24-20</t>
  </si>
  <si>
    <t>29-25</t>
  </si>
  <si>
    <t>34-30</t>
  </si>
  <si>
    <t>39-35</t>
  </si>
  <si>
    <t>44-40</t>
  </si>
  <si>
    <t>49-45</t>
  </si>
  <si>
    <t>إشهادات الطلاق حسب نوع الطلاق ومدة الحياة الزواجية للزوج</t>
  </si>
  <si>
    <t>DIVORCES BY TYPE OF DIVORCE AND DURATION OF MARRIAGE OF HUSBAND</t>
  </si>
  <si>
    <t>مدة الحياة الزواجية بالسنوات</t>
  </si>
  <si>
    <t>Duration of Marriage
In Years</t>
  </si>
  <si>
    <t>قبل الدخول</t>
  </si>
  <si>
    <t>Before Consummation</t>
  </si>
  <si>
    <t xml:space="preserve"> 5 - 9</t>
  </si>
  <si>
    <t xml:space="preserve"> 10 - 14</t>
  </si>
  <si>
    <t xml:space="preserve"> 15 - 19</t>
  </si>
  <si>
    <t xml:space="preserve"> 20 - 24</t>
  </si>
  <si>
    <t>25 +</t>
  </si>
  <si>
    <t>النسبة لنوع الطلاق</t>
  </si>
  <si>
    <t>Percentage Type of Divorce</t>
  </si>
  <si>
    <t>جدول (1)</t>
  </si>
  <si>
    <t>جدول (2)</t>
  </si>
  <si>
    <t>جدول (3)</t>
  </si>
  <si>
    <t>جدول (4)</t>
  </si>
  <si>
    <t>جدول (5)</t>
  </si>
  <si>
    <t>جدول (6)</t>
  </si>
  <si>
    <t>TABLE (6)</t>
  </si>
  <si>
    <t>جدول (7)</t>
  </si>
  <si>
    <t>TABLE (7)</t>
  </si>
  <si>
    <t>50 +</t>
  </si>
  <si>
    <t>الدوحة</t>
  </si>
  <si>
    <t>Doha</t>
  </si>
  <si>
    <t>الريان</t>
  </si>
  <si>
    <t>Al Rayyan</t>
  </si>
  <si>
    <t>الوكرة</t>
  </si>
  <si>
    <t>Al Wakra</t>
  </si>
  <si>
    <t>Umm Salal</t>
  </si>
  <si>
    <t>الخور</t>
  </si>
  <si>
    <t>Al Khor</t>
  </si>
  <si>
    <t>الشمال</t>
  </si>
  <si>
    <t>Al Shamal</t>
  </si>
  <si>
    <t>الظعاين</t>
  </si>
  <si>
    <t>Al Daayen</t>
  </si>
  <si>
    <t xml:space="preserve">الشحانية </t>
  </si>
  <si>
    <t>خارج قطر</t>
  </si>
  <si>
    <t xml:space="preserve">عقود الزواج حسب جنسية الزوجة والزوج </t>
  </si>
  <si>
    <t>جدول (9)</t>
  </si>
  <si>
    <t>TABLE (9)</t>
  </si>
  <si>
    <t xml:space="preserve"> بقية دول مجلس التعاون لدول الخليج العربية</t>
  </si>
  <si>
    <t>عقود الزواج حسب فئة عمر الزوجة والزوج</t>
  </si>
  <si>
    <t>MARRIAGES BY AGE GROUP OF WIFE AND HUSBAND</t>
  </si>
  <si>
    <t>Other G.C.C Countries</t>
  </si>
  <si>
    <t>Other Arab Countries</t>
  </si>
  <si>
    <t>Asian Countries</t>
  </si>
  <si>
    <t>European Countries</t>
  </si>
  <si>
    <t>Other Countries</t>
  </si>
  <si>
    <t xml:space="preserve">بقية دول مجلس التعاون </t>
  </si>
  <si>
    <t>باقي الدول العربية</t>
  </si>
  <si>
    <t>دول أسيوية</t>
  </si>
  <si>
    <t>دول أوروبية</t>
  </si>
  <si>
    <t>دول أخرى</t>
  </si>
  <si>
    <t xml:space="preserve">DIVORCES BY TYPE OF DIVORCE AND NATIONALITY OF HUSBAND </t>
  </si>
  <si>
    <t>DIVORCES BY TYPE OF DIVORCE AND WIFE'S AGE GROUP</t>
  </si>
  <si>
    <t>جدول (8)</t>
  </si>
  <si>
    <t>TABLE (8)</t>
  </si>
  <si>
    <t>ام صلال</t>
  </si>
  <si>
    <t>المواليد أحياء المسجلون حسب الجنسية والنوع وفئة عمر الأم</t>
  </si>
  <si>
    <r>
      <t xml:space="preserve">المجموع العام
</t>
    </r>
    <r>
      <rPr>
        <b/>
        <sz val="8"/>
        <rFont val="Arial"/>
        <family val="2"/>
      </rPr>
      <t>G.Total</t>
    </r>
  </si>
  <si>
    <t>G.Total</t>
  </si>
  <si>
    <t>قطر</t>
  </si>
  <si>
    <t>بقية دول مجلس التعاون</t>
  </si>
  <si>
    <t>بقية الدول العربية</t>
  </si>
  <si>
    <t>TABLE (5)</t>
  </si>
  <si>
    <t>وفيات الأطفال الرضع المسجلة حسب النوع والجنسية</t>
  </si>
  <si>
    <t>القادمون حسب المنفذ ومجموعات جنسيات الدول</t>
  </si>
  <si>
    <t>مجموعات دول الجنسية</t>
  </si>
  <si>
    <t>الدول المحيطية</t>
  </si>
  <si>
    <t xml:space="preserve">السكان حسب النوع والفئات العمرية </t>
  </si>
  <si>
    <t>الفئات العمرية</t>
  </si>
  <si>
    <t>10 - 14</t>
  </si>
  <si>
    <t>15 - 19</t>
  </si>
  <si>
    <t>65 +</t>
  </si>
  <si>
    <t>الزواج والطلاق</t>
  </si>
  <si>
    <t>Population</t>
  </si>
  <si>
    <t>الســــــــــــــــــــــــــــــــــــكان</t>
  </si>
  <si>
    <t>بقية دول مجلس التعاون  Other G.C.C Countries</t>
  </si>
  <si>
    <t>بقية الدول العربية  Other Arab Countries</t>
  </si>
  <si>
    <t>دول اسيوية  Asian Countries</t>
  </si>
  <si>
    <t>دول افريقية  African Countries</t>
  </si>
  <si>
    <t>دول اوروبية  European Countries</t>
  </si>
  <si>
    <t>المغادرون حسب المنفذ ومجموعات جنسيات الدول</t>
  </si>
  <si>
    <t>بقية دول مجلس التعاون
 Other G.C.C Countries</t>
  </si>
  <si>
    <t>باقي الدول العربية
Other Arab Countries</t>
  </si>
  <si>
    <t>دول أسيوية
Asian Countries</t>
  </si>
  <si>
    <t>دول أوروبية
European Countries</t>
  </si>
  <si>
    <t>دول أخرى
Other Countries</t>
  </si>
  <si>
    <t>الزوج
Husband</t>
  </si>
  <si>
    <t xml:space="preserve"> الزوجة
Wife</t>
  </si>
  <si>
    <t>قبل الدخول
Before Consummation</t>
  </si>
  <si>
    <t>قطريون   Qataris</t>
  </si>
  <si>
    <t>غير قطريين  Non-Qataris</t>
  </si>
  <si>
    <t>إشهادات الطلاق حسب مدة الحياة الزواجية للزوج (قطريون - غير قطريين)</t>
  </si>
  <si>
    <t>بينونة صغرى</t>
  </si>
  <si>
    <t>رجعي</t>
  </si>
  <si>
    <t>خلع</t>
  </si>
  <si>
    <t>بينونة كبرى</t>
  </si>
  <si>
    <t>Marriage &amp; Divorce</t>
  </si>
  <si>
    <r>
      <rPr>
        <b/>
        <sz val="11"/>
        <rFont val="Sakkal Majalla"/>
      </rPr>
      <t>المجموع</t>
    </r>
    <r>
      <rPr>
        <b/>
        <sz val="8"/>
        <rFont val="Arial"/>
        <family val="2"/>
      </rPr>
      <t xml:space="preserve">
Total</t>
    </r>
  </si>
  <si>
    <t>Qatar</t>
  </si>
  <si>
    <t>جدول (11)</t>
  </si>
  <si>
    <t>جدول (13)</t>
  </si>
  <si>
    <t>TABLE (13)</t>
  </si>
  <si>
    <t xml:space="preserve"> بقية دول مجلس التعاون لدول الخليج العربية
  Other G.C.C Countries</t>
  </si>
  <si>
    <t xml:space="preserve">  باقي الدول العربية
 Other Arab Countries</t>
  </si>
  <si>
    <t xml:space="preserve">  دول أسيوية
  Asian Countries</t>
  </si>
  <si>
    <t xml:space="preserve">  دول أوروبية
  European Countries</t>
  </si>
  <si>
    <t xml:space="preserve">  دول أخرى
  Other Countries</t>
  </si>
  <si>
    <t>المواليد والوفيات</t>
  </si>
  <si>
    <t>Births &amp; Deaths</t>
  </si>
  <si>
    <t>قطريون
Qataris</t>
  </si>
  <si>
    <t>غير قطريين
Non-Qataris</t>
  </si>
  <si>
    <t>إشهادات الطلاق حسب جنسية الزوج</t>
  </si>
  <si>
    <t xml:space="preserve">  بقية دول مجلس التعاون </t>
  </si>
  <si>
    <t>البلدية
مكان إقامة الزوج</t>
  </si>
  <si>
    <t>Municipality
Place of Husband Resident</t>
  </si>
  <si>
    <t>Municipality
Place of Wife Resident</t>
  </si>
  <si>
    <t>البلدية
مكان إقامة الزوجة</t>
  </si>
  <si>
    <t xml:space="preserve">جنسية الزوج </t>
  </si>
  <si>
    <t xml:space="preserve"> Nationality of Husband</t>
  </si>
  <si>
    <t>عقود الزواج حسب جنسية الزوج</t>
  </si>
  <si>
    <t>REGISTERED INFANT DEATHS BY GENDER AND NATIONALITY</t>
  </si>
  <si>
    <t xml:space="preserve"> Nationality</t>
  </si>
  <si>
    <t xml:space="preserve">الجنسية </t>
  </si>
  <si>
    <t>Al Shahannia</t>
  </si>
  <si>
    <t>REGISTERED LIVE BIRTHS BY NATIONALITY &amp; AGE GROUP OF MOTHER</t>
  </si>
  <si>
    <t>المواليد أحياء المسجلون حسب الجنسية وفئة عمر الأم</t>
  </si>
  <si>
    <r>
      <rPr>
        <b/>
        <sz val="12"/>
        <rFont val="Sakkal Majalla"/>
      </rPr>
      <t>المجموع</t>
    </r>
    <r>
      <rPr>
        <b/>
        <sz val="12"/>
        <rFont val="Arial"/>
        <family val="2"/>
      </rPr>
      <t xml:space="preserve">
</t>
    </r>
    <r>
      <rPr>
        <sz val="9"/>
        <rFont val="Arial"/>
        <family val="2"/>
      </rPr>
      <t>Total</t>
    </r>
  </si>
  <si>
    <r>
      <rPr>
        <b/>
        <sz val="12"/>
        <rFont val="Sakkal Majalla"/>
      </rPr>
      <t>إناث</t>
    </r>
    <r>
      <rPr>
        <b/>
        <sz val="10"/>
        <rFont val="Arial"/>
        <family val="2"/>
      </rPr>
      <t xml:space="preserve">
</t>
    </r>
    <r>
      <rPr>
        <sz val="10"/>
        <rFont val="Arial"/>
        <family val="2"/>
      </rPr>
      <t>Females</t>
    </r>
  </si>
  <si>
    <r>
      <rPr>
        <b/>
        <sz val="12"/>
        <rFont val="Sakkal Majalla"/>
      </rPr>
      <t>ذكور</t>
    </r>
    <r>
      <rPr>
        <b/>
        <sz val="10"/>
        <rFont val="Arial"/>
        <family val="2"/>
      </rPr>
      <t xml:space="preserve">
</t>
    </r>
    <r>
      <rPr>
        <sz val="9"/>
        <rFont val="Arial"/>
        <family val="2"/>
      </rPr>
      <t>Males</t>
    </r>
  </si>
  <si>
    <t>مكان الوفاة</t>
  </si>
  <si>
    <t>Place of Death</t>
  </si>
  <si>
    <t>DIVORCES BY  NATIONALITY OF WIFE AND AGE GROUP</t>
  </si>
  <si>
    <t>إشهادات الطلاق حسب جنسية الزوجة والفئة العمرية</t>
  </si>
  <si>
    <t>إشهادات الطلاق حسب نوع الطلاق ومدة الحياة الزواجية للزوجة</t>
  </si>
  <si>
    <t>DIVORCES BY TYPE OF DIVORCE AND DURATION OF MARRIAGE OF WIFE</t>
  </si>
  <si>
    <t>جدول (12)</t>
  </si>
  <si>
    <t>قطريات   Qataris</t>
  </si>
  <si>
    <t>غير قطريات  Non-Qataris</t>
  </si>
  <si>
    <t>إشهادات الطلاق حسب مدة الحياة الزواجية للزوجة (قطريات - غير قطريات)</t>
  </si>
  <si>
    <t>تقديم</t>
  </si>
  <si>
    <t>د. صالح بن محمد النابت</t>
  </si>
  <si>
    <t>الجداول</t>
  </si>
  <si>
    <t>Tables</t>
  </si>
  <si>
    <t>3</t>
  </si>
  <si>
    <t>4</t>
  </si>
  <si>
    <t>5</t>
  </si>
  <si>
    <t>1</t>
  </si>
  <si>
    <t>2</t>
  </si>
  <si>
    <t>6</t>
  </si>
  <si>
    <t>7</t>
  </si>
  <si>
    <t>8</t>
  </si>
  <si>
    <t>9</t>
  </si>
  <si>
    <t>10</t>
  </si>
  <si>
    <t>11</t>
  </si>
  <si>
    <t>12</t>
  </si>
  <si>
    <t>13</t>
  </si>
  <si>
    <t>14</t>
  </si>
  <si>
    <t>15</t>
  </si>
  <si>
    <t>16</t>
  </si>
  <si>
    <t>17</t>
  </si>
  <si>
    <t>18</t>
  </si>
  <si>
    <t>19</t>
  </si>
  <si>
    <t>20</t>
  </si>
  <si>
    <t>21</t>
  </si>
  <si>
    <t>22</t>
  </si>
  <si>
    <t>23</t>
  </si>
  <si>
    <t>24</t>
  </si>
  <si>
    <t>25</t>
  </si>
  <si>
    <t>POPULATION BY GENDER &amp; AGE GROUPS</t>
  </si>
  <si>
    <t>جدول (15)</t>
  </si>
  <si>
    <t>جدول (16)</t>
  </si>
  <si>
    <t>جدول (17)</t>
  </si>
  <si>
    <t>جدول (18)</t>
  </si>
  <si>
    <t>جدول (19)</t>
  </si>
  <si>
    <t>جدول (20)</t>
  </si>
  <si>
    <t>TABLE (22)</t>
  </si>
  <si>
    <t>جدول (22)</t>
  </si>
  <si>
    <t>TABLE (23)</t>
  </si>
  <si>
    <t>جدول (23)</t>
  </si>
  <si>
    <t>جدول (25)</t>
  </si>
  <si>
    <t>TABLE (25)</t>
  </si>
  <si>
    <t>TABLE (26)</t>
  </si>
  <si>
    <t>5 - 9</t>
  </si>
  <si>
    <t>25 - 64</t>
  </si>
  <si>
    <t>0 - 4</t>
  </si>
  <si>
    <t>26</t>
  </si>
  <si>
    <t>REGISTERED LIVE BIRTHS BY NATIONALITY, GENDER AND AGE GROUP OF MOTHER</t>
  </si>
  <si>
    <t>أولاً: الإحصاءات السكانية</t>
  </si>
  <si>
    <t>TABLE (4)</t>
  </si>
  <si>
    <t>إشهادات الطلاق حسب جنسية الزوجة ومدة الحياة الزواجية للزوجة</t>
  </si>
  <si>
    <t>North American countries</t>
  </si>
  <si>
    <t>Central American and Caribbean countries</t>
  </si>
  <si>
    <t>South American countries</t>
  </si>
  <si>
    <t>Peripheral countries</t>
  </si>
  <si>
    <t>TABLE (11)</t>
  </si>
  <si>
    <t>جدول (24)</t>
  </si>
  <si>
    <t>TABLE (24)</t>
  </si>
  <si>
    <t>الجوي</t>
  </si>
  <si>
    <t>البحري</t>
  </si>
  <si>
    <r>
      <t xml:space="preserve">العدد
</t>
    </r>
    <r>
      <rPr>
        <sz val="9"/>
        <rFont val="Arial"/>
        <family val="2"/>
      </rPr>
      <t>No.</t>
    </r>
  </si>
  <si>
    <r>
      <t xml:space="preserve">النسبة
</t>
    </r>
    <r>
      <rPr>
        <sz val="8"/>
        <rFont val="Arial"/>
        <family val="2"/>
      </rPr>
      <t>%</t>
    </r>
  </si>
  <si>
    <t>Forward</t>
  </si>
  <si>
    <t>Overview</t>
  </si>
  <si>
    <t>First: Population Statistics</t>
  </si>
  <si>
    <t>دول أخرى  Other Countries</t>
  </si>
  <si>
    <t xml:space="preserve">دول امريكــا الشماليـــة  North American countries </t>
  </si>
  <si>
    <t>دول امريكا الوسطى والكاريبية  Central American and Caribbean countries</t>
  </si>
  <si>
    <t>دول امريكــا الجنوبيــــه  South American countries</t>
  </si>
  <si>
    <t>الدول المحيطية  Peripheral countries</t>
  </si>
  <si>
    <t>الوفيات المسجلة للقطريين حسب النوع ومكان الوفاة</t>
  </si>
  <si>
    <t>60+</t>
  </si>
  <si>
    <t>We hope that this bulletin provides you with useful data and covers most of the requirements of statistical data users. We seize this opportunity to extend our sincere thanks to all those who provide us with data and information on a regular basis via electronic links.</t>
  </si>
  <si>
    <t>This part includes data on live births by nationality, sex, municipality and mother age group, as well as data on deaths by place of death, nationality, sex, municipality and infant mortality.</t>
  </si>
  <si>
    <t>المواليد أحياء المسجلون حسب النوع والجنسية</t>
  </si>
  <si>
    <t>Country of Nationality Groups</t>
  </si>
  <si>
    <t>Air</t>
  </si>
  <si>
    <t>Sea</t>
  </si>
  <si>
    <t>السكان</t>
  </si>
  <si>
    <t>POPULATION</t>
  </si>
  <si>
    <t>MARRIAGE &amp; DIVORCE</t>
  </si>
  <si>
    <t>BIRTHS &amp; DEATHS</t>
  </si>
  <si>
    <t>المواليد أحياء المسجلون حسب الجنسية والنوع والبلدية</t>
  </si>
  <si>
    <t>REGISTERED LIVE BIRTHS BY NATIONALITY, GENDER AND MUNICIPALITY</t>
  </si>
  <si>
    <t>Municipality</t>
  </si>
  <si>
    <t>البلدية</t>
  </si>
  <si>
    <r>
      <t xml:space="preserve">قطريون
</t>
    </r>
    <r>
      <rPr>
        <b/>
        <sz val="10"/>
        <rFont val="Arial"/>
        <family val="2"/>
      </rPr>
      <t>Qataris</t>
    </r>
  </si>
  <si>
    <r>
      <rPr>
        <b/>
        <sz val="11"/>
        <rFont val="Sakkal Majalla"/>
      </rPr>
      <t>ذكور</t>
    </r>
    <r>
      <rPr>
        <b/>
        <sz val="11"/>
        <rFont val="Arial"/>
        <family val="2"/>
      </rPr>
      <t xml:space="preserve">
</t>
    </r>
    <r>
      <rPr>
        <b/>
        <sz val="8"/>
        <rFont val="Arial"/>
        <family val="2"/>
      </rPr>
      <t>Males</t>
    </r>
  </si>
  <si>
    <r>
      <rPr>
        <b/>
        <sz val="11"/>
        <rFont val="Sakkal Majalla"/>
      </rPr>
      <t>إناث</t>
    </r>
    <r>
      <rPr>
        <b/>
        <sz val="8"/>
        <rFont val="Arial"/>
        <family val="2"/>
      </rPr>
      <t xml:space="preserve">
Females</t>
    </r>
  </si>
  <si>
    <r>
      <t xml:space="preserve">غير قطريين
</t>
    </r>
    <r>
      <rPr>
        <b/>
        <sz val="10"/>
        <rFont val="Arial"/>
        <family val="2"/>
      </rPr>
      <t>Non-Qataris</t>
    </r>
  </si>
  <si>
    <r>
      <t xml:space="preserve">المجموع
</t>
    </r>
    <r>
      <rPr>
        <b/>
        <sz val="10"/>
        <rFont val="Arial"/>
        <family val="2"/>
      </rPr>
      <t>Total</t>
    </r>
  </si>
  <si>
    <t>TABLE (12)</t>
  </si>
  <si>
    <t xml:space="preserve">  بقية دول مجلس التعاون
Other G.C.C Countries</t>
  </si>
  <si>
    <t xml:space="preserve">  باقي الدول العربية
Other Arab Countries</t>
  </si>
  <si>
    <t xml:space="preserve">  دول أسيوية
Asian Countries</t>
  </si>
  <si>
    <t xml:space="preserve">  دول أوروبية
European Countries</t>
  </si>
  <si>
    <t xml:space="preserve">  دول أخرى
Other Countries</t>
  </si>
  <si>
    <t>الدوحة
Doha</t>
  </si>
  <si>
    <t>الريان
Al Rayyan</t>
  </si>
  <si>
    <t>الوكرة
Al Wakra</t>
  </si>
  <si>
    <t>ام صلال
Umm Salal</t>
  </si>
  <si>
    <t>الخور
Al Khor</t>
  </si>
  <si>
    <t>الشمال
Al Shamal</t>
  </si>
  <si>
    <t>الظعاين
Al Daayen</t>
  </si>
  <si>
    <t>الشحانية
Al Shahannia</t>
  </si>
  <si>
    <t>REGISTERED DEATHS BY NATIONALITY, GENDER AND MUNICIPALITY</t>
  </si>
  <si>
    <t>الوفيات المسجلة حسب الجنسية والنوع والبلدية</t>
  </si>
  <si>
    <t>جدول (26)</t>
  </si>
  <si>
    <t>TABLE (20)</t>
  </si>
  <si>
    <t>TABLE (19)</t>
  </si>
  <si>
    <t>TABLE (14)</t>
  </si>
  <si>
    <t>جدول (14)</t>
  </si>
  <si>
    <t>TABLE (1)</t>
  </si>
  <si>
    <t>TABLE (2)</t>
  </si>
  <si>
    <t>TABLE (3)</t>
  </si>
  <si>
    <t>TABLE (16)</t>
  </si>
  <si>
    <t xml:space="preserve">  Qatar</t>
  </si>
  <si>
    <t>قطر  Qatar</t>
  </si>
  <si>
    <t xml:space="preserve">  قطر
 Qatar</t>
  </si>
  <si>
    <t>Outside Qatar</t>
  </si>
  <si>
    <r>
      <t>بينونة كبرى</t>
    </r>
    <r>
      <rPr>
        <sz val="10"/>
        <rFont val="Arial"/>
        <family val="2"/>
      </rPr>
      <t xml:space="preserve">
Major Irrevocable Divorce </t>
    </r>
  </si>
  <si>
    <r>
      <t>خلع</t>
    </r>
    <r>
      <rPr>
        <sz val="10"/>
        <rFont val="Arial"/>
        <family val="2"/>
      </rPr>
      <t xml:space="preserve">
Divorce Against Compensation</t>
    </r>
  </si>
  <si>
    <r>
      <t>رجعي</t>
    </r>
    <r>
      <rPr>
        <sz val="10"/>
        <rFont val="Arial"/>
        <family val="2"/>
      </rPr>
      <t xml:space="preserve">
</t>
    </r>
    <r>
      <rPr>
        <sz val="9"/>
        <rFont val="Arial"/>
        <family val="2"/>
      </rPr>
      <t xml:space="preserve">Revocable Divorce </t>
    </r>
  </si>
  <si>
    <r>
      <t>بينونة صغرى</t>
    </r>
    <r>
      <rPr>
        <sz val="10"/>
        <rFont val="Arial"/>
        <family val="2"/>
      </rPr>
      <t xml:space="preserve">
</t>
    </r>
    <r>
      <rPr>
        <sz val="9"/>
        <rFont val="Arial"/>
        <family val="2"/>
      </rPr>
      <t>Minor Irrevocable Divorce</t>
    </r>
    <r>
      <rPr>
        <sz val="10"/>
        <rFont val="Arial"/>
        <family val="2"/>
      </rPr>
      <t xml:space="preserve"> </t>
    </r>
  </si>
  <si>
    <t>Age Groups</t>
  </si>
  <si>
    <r>
      <t xml:space="preserve">ذكور
</t>
    </r>
    <r>
      <rPr>
        <b/>
        <sz val="8"/>
        <rFont val="Arial"/>
        <family val="2"/>
      </rPr>
      <t>Males</t>
    </r>
  </si>
  <si>
    <t>African Countries</t>
  </si>
  <si>
    <r>
      <rPr>
        <sz val="10"/>
        <rFont val="Sakkal Majalla"/>
      </rPr>
      <t>النسبة</t>
    </r>
    <r>
      <rPr>
        <sz val="9"/>
        <rFont val="Sakkal Majalla"/>
      </rPr>
      <t xml:space="preserve">
</t>
    </r>
    <r>
      <rPr>
        <sz val="8"/>
        <rFont val="Arial"/>
        <family val="2"/>
      </rPr>
      <t>Percentage</t>
    </r>
  </si>
  <si>
    <t xml:space="preserve">  قطر
Qatar</t>
  </si>
  <si>
    <r>
      <t xml:space="preserve">المجموع
</t>
    </r>
    <r>
      <rPr>
        <b/>
        <sz val="9"/>
        <rFont val="Arial"/>
        <family val="2"/>
      </rPr>
      <t>Total</t>
    </r>
  </si>
  <si>
    <t xml:space="preserve">Minor Irrevocable Divorce </t>
  </si>
  <si>
    <t xml:space="preserve">Revocable Divorce </t>
  </si>
  <si>
    <t>Divorce Against Compensation</t>
  </si>
  <si>
    <r>
      <rPr>
        <b/>
        <sz val="11"/>
        <rFont val="Sakkal Majalla"/>
      </rPr>
      <t>النسبة لمدة الحياة الزواجية</t>
    </r>
    <r>
      <rPr>
        <sz val="8"/>
        <rFont val="Arial"/>
        <family val="2"/>
        <charset val="178"/>
      </rPr>
      <t xml:space="preserve">
Percentage of Duration of Marriage </t>
    </r>
  </si>
  <si>
    <t>خارج قطر
Outside Qatar</t>
  </si>
  <si>
    <r>
      <rPr>
        <sz val="10"/>
        <rFont val="Sakkal Majalla"/>
      </rPr>
      <t>العدد</t>
    </r>
    <r>
      <rPr>
        <sz val="9"/>
        <rFont val="Sakkal Majalla"/>
      </rPr>
      <t xml:space="preserve">
</t>
    </r>
    <r>
      <rPr>
        <sz val="8"/>
        <rFont val="Arial"/>
        <family val="2"/>
      </rPr>
      <t>No.</t>
    </r>
  </si>
  <si>
    <r>
      <t xml:space="preserve">العدد
</t>
    </r>
    <r>
      <rPr>
        <sz val="8"/>
        <rFont val="Arial"/>
        <family val="2"/>
      </rPr>
      <t>No.</t>
    </r>
  </si>
  <si>
    <t>لمحة عامة</t>
  </si>
  <si>
    <t>الشحانية</t>
  </si>
  <si>
    <t>Municipality (Place of Wife)</t>
  </si>
  <si>
    <t>TABLE (15)</t>
  </si>
  <si>
    <t>TABLE (27)</t>
  </si>
  <si>
    <t>جدول (27)</t>
  </si>
  <si>
    <t>27</t>
  </si>
  <si>
    <t>Dr. Saleh Bin Mohammed Al-Nabit</t>
  </si>
  <si>
    <t xml:space="preserve">عقود الزواج حسب جنسية ومكان إقامة الزوج </t>
  </si>
  <si>
    <t>MARRIAGES BY NATIONALITY AND PLACE OF HUSBAND'S RESIDENCE</t>
  </si>
  <si>
    <t>عقود الزواج حسب جنسية ومكان إقامة الزوجة</t>
  </si>
  <si>
    <t>MARRIAGES BY NATIONALITY AND PLACE OF WIFE'S RESIDENCE</t>
  </si>
  <si>
    <t>REGISTERED QATARI DEATHS BY GENDER AND PLACE OF DEATH</t>
  </si>
  <si>
    <t>REGISTERED INFANT DEATHS BY NATIONALITY, GENDER AND MUNICIPALITY</t>
  </si>
  <si>
    <t xml:space="preserve">            Nationality 
                      &amp; Gender
 Municipality</t>
  </si>
  <si>
    <t>عقود الزواج حسب مكان إقامة الزوجة و الزوج</t>
  </si>
  <si>
    <t>MARRIAGES BY  PLACE OF WIFE AND HUSBAND'S RESIDENCE</t>
  </si>
  <si>
    <t>النسبة</t>
  </si>
  <si>
    <t>Percentage</t>
  </si>
  <si>
    <t>إشهادات الطلاق حسب مكان إقامة الزوجة والزوج</t>
  </si>
  <si>
    <t>DIVORCES BY PLACE OF WIFE AND HUSBAND'S RESIDENCE</t>
  </si>
  <si>
    <t>50+</t>
  </si>
  <si>
    <t xml:space="preserve">DIVORCES BY NATIONALITY OF HUSBAND </t>
  </si>
  <si>
    <t>البلدية (مكان إقامة الزوجة)</t>
  </si>
  <si>
    <r>
      <rPr>
        <b/>
        <sz val="12"/>
        <rFont val="Sakkal Majalla"/>
      </rPr>
      <t>نوع الطلاق</t>
    </r>
    <r>
      <rPr>
        <b/>
        <sz val="11"/>
        <rFont val="Arial"/>
        <family val="2"/>
        <charset val="178"/>
      </rPr>
      <t xml:space="preserve"> </t>
    </r>
    <r>
      <rPr>
        <b/>
        <sz val="10"/>
        <rFont val="Arial"/>
        <family val="2"/>
      </rPr>
      <t>Type of Divorce</t>
    </r>
  </si>
  <si>
    <t>DIVORCES BY DURATION OF MARRIAGE OF WIFE (QATRIS &amp; NON-QATARIS)</t>
  </si>
  <si>
    <t xml:space="preserve">                  فئة عمر الزوجة 
                                     (بالسنوات)
  فئة عمر
 الزوج (بالسنوات)</t>
  </si>
  <si>
    <t xml:space="preserve">                جنسية الزوجة 
  جنسية الزوج </t>
  </si>
  <si>
    <t xml:space="preserve">                   نوع الطلاق
 جنسية الزوج</t>
  </si>
  <si>
    <t xml:space="preserve">                   نوع الطلاق
   فئة عمر
   الزوجة (بالسنوات)</t>
  </si>
  <si>
    <t xml:space="preserve">                 Age Group of Wife
                              (in Years)
 Age Group of
 Husband (in Years)</t>
  </si>
  <si>
    <t xml:space="preserve">                 الجنسية والنوع
 فئة عمرالأم
 (بالسنوات)</t>
  </si>
  <si>
    <t xml:space="preserve">             الجنسية
             والنوع
  البلدية         </t>
  </si>
  <si>
    <t>ARRIVALS BY PORTS OF ENTRY AND COUNTRY OF NATIONALITY GROUPS</t>
  </si>
  <si>
    <t>السكان المتواجدون داخل حدود الدولة في نهاية الشهر.</t>
  </si>
  <si>
    <t>Population within the country at the end of the month.</t>
  </si>
  <si>
    <t>Municipality
(Place of Husband)</t>
  </si>
  <si>
    <t>البلدية
(مكان إقامة الزوج)</t>
  </si>
  <si>
    <t xml:space="preserve">MARRIAGES BY NATIONALITY OF HUSBAND </t>
  </si>
  <si>
    <t>MARRIAGES BY NATIONALITY OF WIFE AND HUSBAND</t>
  </si>
  <si>
    <t xml:space="preserve">Municipality
(Place of Husband)  </t>
  </si>
  <si>
    <t xml:space="preserve">Major Irrevocable Divorce </t>
  </si>
  <si>
    <t>REGISTERED LIVE BIRTHS BY GENDER AND NATIONALITY</t>
  </si>
  <si>
    <r>
      <t>بينونة كبرى</t>
    </r>
    <r>
      <rPr>
        <sz val="10"/>
        <rFont val="Arial"/>
        <family val="2"/>
      </rPr>
      <t xml:space="preserve">
</t>
    </r>
    <r>
      <rPr>
        <sz val="8"/>
        <rFont val="Arial"/>
        <family val="2"/>
      </rPr>
      <t>Major Irrevocable Divorce</t>
    </r>
    <r>
      <rPr>
        <sz val="9"/>
        <rFont val="Arial"/>
        <family val="2"/>
      </rPr>
      <t xml:space="preserve"> </t>
    </r>
  </si>
  <si>
    <r>
      <t>رجعي</t>
    </r>
    <r>
      <rPr>
        <sz val="10"/>
        <rFont val="Arial"/>
        <family val="2"/>
      </rPr>
      <t xml:space="preserve">
</t>
    </r>
    <r>
      <rPr>
        <sz val="8"/>
        <rFont val="Arial"/>
        <family val="2"/>
      </rPr>
      <t xml:space="preserve">Revocable Divorce </t>
    </r>
  </si>
  <si>
    <r>
      <t>بينونة صغرى</t>
    </r>
    <r>
      <rPr>
        <sz val="10"/>
        <rFont val="Arial"/>
        <family val="2"/>
      </rPr>
      <t xml:space="preserve">
</t>
    </r>
    <r>
      <rPr>
        <sz val="8"/>
        <rFont val="Arial"/>
        <family val="2"/>
      </rPr>
      <t>Minor Irrevocable Divorce</t>
    </r>
    <r>
      <rPr>
        <sz val="10"/>
        <rFont val="Arial"/>
        <family val="2"/>
      </rPr>
      <t xml:space="preserve"> </t>
    </r>
  </si>
  <si>
    <r>
      <t>بينونة صغرى</t>
    </r>
    <r>
      <rPr>
        <sz val="8"/>
        <rFont val="Arial"/>
        <family val="2"/>
      </rPr>
      <t xml:space="preserve">
Minor Irrevocable Divorce </t>
    </r>
  </si>
  <si>
    <r>
      <t>رجعي</t>
    </r>
    <r>
      <rPr>
        <sz val="10"/>
        <rFont val="Arial"/>
        <family val="2"/>
      </rPr>
      <t xml:space="preserve">
</t>
    </r>
    <r>
      <rPr>
        <sz val="8"/>
        <rFont val="Arial"/>
        <family val="2"/>
      </rPr>
      <t>Revocable Divorce</t>
    </r>
    <r>
      <rPr>
        <sz val="9"/>
        <rFont val="Arial"/>
        <family val="2"/>
      </rPr>
      <t xml:space="preserve"> </t>
    </r>
  </si>
  <si>
    <r>
      <t>خلع</t>
    </r>
    <r>
      <rPr>
        <sz val="9"/>
        <rFont val="Arial"/>
        <family val="2"/>
      </rPr>
      <t xml:space="preserve">
</t>
    </r>
    <r>
      <rPr>
        <sz val="8"/>
        <rFont val="Arial"/>
        <family val="2"/>
      </rPr>
      <t>Divorce Against Compensation</t>
    </r>
  </si>
  <si>
    <r>
      <t>بينونة كبرى</t>
    </r>
    <r>
      <rPr>
        <sz val="10"/>
        <rFont val="Arial"/>
        <family val="2"/>
      </rPr>
      <t xml:space="preserve">
</t>
    </r>
    <r>
      <rPr>
        <sz val="8"/>
        <rFont val="Arial"/>
        <family val="2"/>
      </rPr>
      <t xml:space="preserve">Major Irrevocable Divorce </t>
    </r>
  </si>
  <si>
    <r>
      <rPr>
        <b/>
        <sz val="12"/>
        <rFont val="Sakkal Majalla"/>
      </rPr>
      <t>المجموع</t>
    </r>
    <r>
      <rPr>
        <b/>
        <sz val="10"/>
        <rFont val="Arial"/>
        <family val="2"/>
      </rPr>
      <t xml:space="preserve">
</t>
    </r>
    <r>
      <rPr>
        <b/>
        <sz val="9"/>
        <rFont val="Arial"/>
        <family val="2"/>
      </rPr>
      <t>Total</t>
    </r>
  </si>
  <si>
    <r>
      <t xml:space="preserve">المنفذ  </t>
    </r>
    <r>
      <rPr>
        <b/>
        <sz val="9"/>
        <rFont val="Arial"/>
        <family val="2"/>
      </rPr>
      <t>Port</t>
    </r>
  </si>
  <si>
    <r>
      <rPr>
        <b/>
        <sz val="11"/>
        <rFont val="Sakkal Majalla"/>
      </rPr>
      <t>المجموع</t>
    </r>
    <r>
      <rPr>
        <b/>
        <sz val="10"/>
        <rFont val="Arial"/>
        <family val="2"/>
      </rPr>
      <t xml:space="preserve">
</t>
    </r>
    <r>
      <rPr>
        <b/>
        <sz val="8"/>
        <rFont val="Arial"/>
        <family val="2"/>
      </rPr>
      <t>Total</t>
    </r>
  </si>
  <si>
    <r>
      <rPr>
        <b/>
        <sz val="11"/>
        <rFont val="Sakkal Majalla"/>
      </rPr>
      <t>إناث</t>
    </r>
    <r>
      <rPr>
        <b/>
        <sz val="10"/>
        <rFont val="Arial"/>
        <family val="2"/>
      </rPr>
      <t xml:space="preserve">
</t>
    </r>
    <r>
      <rPr>
        <sz val="8"/>
        <rFont val="Arial"/>
        <family val="2"/>
      </rPr>
      <t>Females</t>
    </r>
  </si>
  <si>
    <r>
      <rPr>
        <b/>
        <sz val="11"/>
        <rFont val="Sakkal Majalla"/>
      </rPr>
      <t>ذكور</t>
    </r>
    <r>
      <rPr>
        <b/>
        <sz val="11"/>
        <rFont val="Arial"/>
        <family val="2"/>
      </rPr>
      <t xml:space="preserve">
</t>
    </r>
    <r>
      <rPr>
        <sz val="8"/>
        <rFont val="Arial"/>
        <family val="2"/>
      </rPr>
      <t>Males</t>
    </r>
  </si>
  <si>
    <t>جدول (10)</t>
  </si>
  <si>
    <t>TABLE (10)</t>
  </si>
  <si>
    <t>TABLE (18)</t>
  </si>
  <si>
    <t>TABLE (21)</t>
  </si>
  <si>
    <t>جدول (21)</t>
  </si>
  <si>
    <t xml:space="preserve">                             Nationality 
                               &amp; Gender
  Age Group
  of Mother
  (in Years)</t>
  </si>
  <si>
    <t>إشهادات الطلاق حسب جنسية الزوج والفئة العمرية</t>
  </si>
  <si>
    <r>
      <t xml:space="preserve">قطريات
</t>
    </r>
    <r>
      <rPr>
        <b/>
        <sz val="10"/>
        <rFont val="Arial"/>
        <family val="2"/>
      </rPr>
      <t>Qataris</t>
    </r>
  </si>
  <si>
    <r>
      <t xml:space="preserve">غير قطريات
</t>
    </r>
    <r>
      <rPr>
        <b/>
        <sz val="10"/>
        <rFont val="Arial"/>
        <family val="2"/>
      </rPr>
      <t>Non-Qataris</t>
    </r>
  </si>
  <si>
    <r>
      <t xml:space="preserve">قطريات 
</t>
    </r>
    <r>
      <rPr>
        <sz val="8"/>
        <rFont val="Arial"/>
        <family val="2"/>
      </rPr>
      <t>Qataris</t>
    </r>
  </si>
  <si>
    <r>
      <t xml:space="preserve">غير قطريات
</t>
    </r>
    <r>
      <rPr>
        <sz val="8"/>
        <rFont val="Arial"/>
        <family val="2"/>
      </rPr>
      <t>Non-Qataris</t>
    </r>
  </si>
  <si>
    <r>
      <t xml:space="preserve">قطريون 
</t>
    </r>
    <r>
      <rPr>
        <sz val="8"/>
        <rFont val="Arial"/>
        <family val="2"/>
      </rPr>
      <t>Qataris</t>
    </r>
  </si>
  <si>
    <r>
      <t xml:space="preserve">غير قطريين
</t>
    </r>
    <r>
      <rPr>
        <sz val="8"/>
        <rFont val="Arial"/>
        <family val="2"/>
      </rPr>
      <t>Non-Qataris</t>
    </r>
  </si>
  <si>
    <r>
      <rPr>
        <b/>
        <sz val="11"/>
        <rFont val="Sakkal Majalla"/>
      </rPr>
      <t>قطريات</t>
    </r>
    <r>
      <rPr>
        <b/>
        <sz val="11"/>
        <rFont val="Arial"/>
        <family val="2"/>
      </rPr>
      <t xml:space="preserve">
</t>
    </r>
    <r>
      <rPr>
        <b/>
        <sz val="8"/>
        <rFont val="Arial"/>
        <family val="2"/>
      </rPr>
      <t>Qataris</t>
    </r>
  </si>
  <si>
    <r>
      <rPr>
        <b/>
        <sz val="11"/>
        <rFont val="Sakkal Majalla"/>
      </rPr>
      <t>غير قطريات</t>
    </r>
    <r>
      <rPr>
        <b/>
        <sz val="8"/>
        <rFont val="Arial"/>
        <family val="2"/>
      </rPr>
      <t xml:space="preserve">
Non-Qataris</t>
    </r>
  </si>
  <si>
    <r>
      <rPr>
        <b/>
        <sz val="11"/>
        <rFont val="Sakkal Majalla"/>
      </rPr>
      <t>قطريون</t>
    </r>
    <r>
      <rPr>
        <b/>
        <sz val="11"/>
        <rFont val="Arial"/>
        <family val="2"/>
      </rPr>
      <t xml:space="preserve">
</t>
    </r>
    <r>
      <rPr>
        <b/>
        <sz val="8"/>
        <rFont val="Arial"/>
        <family val="2"/>
      </rPr>
      <t>Qataris</t>
    </r>
  </si>
  <si>
    <r>
      <rPr>
        <b/>
        <sz val="11"/>
        <rFont val="Sakkal Majalla"/>
      </rPr>
      <t>غير قطريين</t>
    </r>
    <r>
      <rPr>
        <b/>
        <sz val="8"/>
        <rFont val="Arial"/>
        <family val="2"/>
      </rPr>
      <t xml:space="preserve">
Non-Qataris</t>
    </r>
  </si>
  <si>
    <t>رئيس جهاز التخطيط والإحصاء</t>
  </si>
  <si>
    <t>TABLE (17)</t>
  </si>
  <si>
    <t>تصدر هذه النشرة بصفة دورية (ربع سنوية) وتتضمن بيانات عن السكان، الإحصاءات الحيوية (الزواج والطلاق - المواليد والوفيات)، علماً بأن هذه البيانات أولية.</t>
  </si>
  <si>
    <t>This  bulletin is periodically published (quarterly). It includes data on population and vital statistics (marriage and divorce, births and deaths), bearing in mind that these data are preliminary.</t>
  </si>
  <si>
    <t>يتضمن هذا الجزء من النشرة بيانات عن المواليد أحياء حسب الجنسية والجنس والبلدية وفئة عمر الأم كما تتضمن بيانات عن الوفيات حسب مكان الوفاة والجنسية والجنس والبلدية ووفيات الأطفال الرضع.</t>
  </si>
  <si>
    <t>DEPARTURES BY PORTS OF EXIT AND COUNTRY OF NATIONALITY GROUPS</t>
  </si>
  <si>
    <t xml:space="preserve">                    الجنسية والسنة
  فئات عمر الأم 
  (بالسنوات)</t>
  </si>
  <si>
    <t>Presedint of Planning &amp; Statistcs Authority</t>
  </si>
  <si>
    <t xml:space="preserve">                                Nationality 
                                   &amp; Year
 Age Group
  of Mother
  (in Years)</t>
  </si>
  <si>
    <t>محتويات الجداول</t>
  </si>
  <si>
    <t xml:space="preserve"> Graphs</t>
  </si>
  <si>
    <t>محتويات الرسوم البيانية</t>
  </si>
  <si>
    <t>الرسوم البيانية</t>
  </si>
  <si>
    <t>Graphs Contents</t>
  </si>
  <si>
    <t>Tables Contents</t>
  </si>
  <si>
    <r>
      <t xml:space="preserve">قطريات
</t>
    </r>
    <r>
      <rPr>
        <b/>
        <sz val="9"/>
        <rFont val="Arial"/>
        <family val="2"/>
      </rPr>
      <t>Qataris</t>
    </r>
  </si>
  <si>
    <r>
      <t xml:space="preserve">غير قطريات
</t>
    </r>
    <r>
      <rPr>
        <b/>
        <sz val="9"/>
        <rFont val="Arial"/>
        <family val="2"/>
      </rPr>
      <t>Non-Qataris</t>
    </r>
  </si>
  <si>
    <t xml:space="preserve">             الجنسية 
 فئات العمر
 (بالسنوات)</t>
  </si>
  <si>
    <r>
      <t xml:space="preserve">قطريون
</t>
    </r>
    <r>
      <rPr>
        <b/>
        <sz val="9"/>
        <rFont val="Arial"/>
        <family val="2"/>
      </rPr>
      <t>Qataris</t>
    </r>
  </si>
  <si>
    <r>
      <t xml:space="preserve">غير قطريين
</t>
    </r>
    <r>
      <rPr>
        <b/>
        <sz val="9"/>
        <rFont val="Arial"/>
        <family val="2"/>
      </rPr>
      <t>Non-Qataris</t>
    </r>
  </si>
  <si>
    <r>
      <rPr>
        <b/>
        <sz val="12"/>
        <rFont val="Sakkal Majalla"/>
      </rPr>
      <t>النسبة</t>
    </r>
    <r>
      <rPr>
        <b/>
        <sz val="10"/>
        <rFont val="Arial"/>
        <family val="2"/>
      </rPr>
      <t xml:space="preserve">
</t>
    </r>
    <r>
      <rPr>
        <sz val="9"/>
        <rFont val="Arial"/>
        <family val="2"/>
      </rPr>
      <t>Percentage</t>
    </r>
  </si>
  <si>
    <r>
      <rPr>
        <b/>
        <sz val="12"/>
        <rFont val="Sakkal Majalla"/>
      </rPr>
      <t>النسبة</t>
    </r>
    <r>
      <rPr>
        <b/>
        <sz val="11"/>
        <rFont val="Arial"/>
        <family val="2"/>
      </rPr>
      <t xml:space="preserve">
</t>
    </r>
    <r>
      <rPr>
        <sz val="9"/>
        <rFont val="Arial"/>
        <family val="2"/>
      </rPr>
      <t>Percentage</t>
    </r>
  </si>
  <si>
    <t>0</t>
  </si>
  <si>
    <r>
      <t>خلع</t>
    </r>
    <r>
      <rPr>
        <sz val="8"/>
        <rFont val="Arial"/>
        <family val="2"/>
      </rPr>
      <t xml:space="preserve">
Divorce Against Compensation</t>
    </r>
  </si>
  <si>
    <t>وفيات الأطفال الرضع المسجلة حسب الجنسية والنوع والبلدية</t>
  </si>
  <si>
    <t>10 +</t>
  </si>
  <si>
    <t xml:space="preserve">                   فئة عمر الزوجة 
                                       (بالسنوات)
  فئة عمر
 الزوج (بالسنوات)</t>
  </si>
  <si>
    <t>25+</t>
  </si>
  <si>
    <t>قطريون</t>
  </si>
  <si>
    <t>غير قطريين</t>
  </si>
  <si>
    <t>10+</t>
  </si>
  <si>
    <t>قطريات</t>
  </si>
  <si>
    <t>غير قطريات</t>
  </si>
  <si>
    <r>
      <t xml:space="preserve">الربع الثالث، 2019
</t>
    </r>
    <r>
      <rPr>
        <b/>
        <sz val="8"/>
        <rFont val="Arial"/>
        <family val="2"/>
        <scheme val="minor"/>
      </rPr>
      <t>Third Quarter, 2019</t>
    </r>
  </si>
  <si>
    <r>
      <t xml:space="preserve">رقم الجدول
</t>
    </r>
    <r>
      <rPr>
        <b/>
        <sz val="8"/>
        <color theme="4" tint="-0.249977111117893"/>
        <rFont val="Arial"/>
        <family val="2"/>
      </rPr>
      <t>Table No.</t>
    </r>
  </si>
  <si>
    <r>
      <t xml:space="preserve">رقم الصفحة
</t>
    </r>
    <r>
      <rPr>
        <b/>
        <sz val="8"/>
        <color theme="4" tint="-0.249977111117893"/>
        <rFont val="Arial"/>
        <family val="2"/>
      </rPr>
      <t>Page No.</t>
    </r>
  </si>
  <si>
    <r>
      <t xml:space="preserve">رقم الرسم
</t>
    </r>
    <r>
      <rPr>
        <b/>
        <sz val="8"/>
        <color theme="4" tint="-0.249977111117893"/>
        <rFont val="Arial"/>
        <family val="2"/>
      </rPr>
      <t>Graph No.</t>
    </r>
  </si>
  <si>
    <t xml:space="preserve">                   Nationality 
                     &amp; Gender
  Municipality</t>
  </si>
  <si>
    <t xml:space="preserve">            الجنسية
            والنوع
    البلدية</t>
  </si>
  <si>
    <t xml:space="preserve">            Nationality          
 Age Group
 (in Years)</t>
  </si>
  <si>
    <t xml:space="preserve">                Type of  Divorce  
   Age Group
   of Wife (in Years)</t>
  </si>
  <si>
    <t xml:space="preserve">ثانياً: الإحصاءات الحيوية </t>
  </si>
  <si>
    <t xml:space="preserve">Second: Vital Statistics </t>
  </si>
  <si>
    <t>(الزواج والطلاق)</t>
  </si>
  <si>
    <t>(Marriage and Divorce)</t>
  </si>
  <si>
    <t>(المواليد والوفيات)</t>
  </si>
  <si>
    <t xml:space="preserve">ثالثاً: الإحصاءات الحيوية </t>
  </si>
  <si>
    <t xml:space="preserve">Third: Vital Statistics </t>
  </si>
  <si>
    <t>(Births and Deaths)</t>
  </si>
  <si>
    <t>35-39</t>
  </si>
  <si>
    <t>دول آسيوية</t>
  </si>
  <si>
    <t>دول أفريقية</t>
  </si>
  <si>
    <t>دول أمريكــا الشماليـــة</t>
  </si>
  <si>
    <t>دول أمريكا الوسطى والكاريبية</t>
  </si>
  <si>
    <t>دول أمريكــا الجنوبيــــه</t>
  </si>
  <si>
    <t xml:space="preserve">                        Nationality                               of Wife
  Nationality 
  of Husband </t>
  </si>
  <si>
    <t xml:space="preserve">                      Age Group of  
                       Wife (in Years)
 Age Group of
 Husband (in Years)</t>
  </si>
  <si>
    <t xml:space="preserve">          Nationality          
 Age Group
 (in Years)</t>
  </si>
  <si>
    <t>غير مبين
Not Stated</t>
  </si>
  <si>
    <t>غير مبين</t>
  </si>
  <si>
    <t>Not Stated</t>
  </si>
  <si>
    <t>Not stated</t>
  </si>
  <si>
    <r>
      <rPr>
        <sz val="14"/>
        <color theme="3" tint="-0.249977111117893"/>
        <rFont val="Arial Narrow"/>
        <family val="2"/>
      </rPr>
      <t>Issue 16</t>
    </r>
    <r>
      <rPr>
        <sz val="16"/>
        <color theme="3" tint="-0.249977111117893"/>
        <rFont val="Sakkal Majalla"/>
      </rPr>
      <t xml:space="preserve"> </t>
    </r>
    <r>
      <rPr>
        <sz val="18"/>
        <color theme="3" tint="-0.249977111117893"/>
        <rFont val="Sakkal Majalla"/>
      </rPr>
      <t>العدد</t>
    </r>
    <r>
      <rPr>
        <sz val="16"/>
        <color theme="3" tint="-0.249977111117893"/>
        <rFont val="Sakkal Majalla"/>
      </rPr>
      <t xml:space="preserve"> </t>
    </r>
  </si>
  <si>
    <t>The Fourth Quarter, 2019</t>
  </si>
  <si>
    <t>الربع الرابع، 2019</t>
  </si>
  <si>
    <t>يتضمن هذا الجزء من النشرة بيانات عن عدد السكان للربع الرابع 2019 حسب الفئات العمرية والنوع.</t>
  </si>
  <si>
    <t>This part of bulletin includes data on the number of population for Q4, 2019 by age groups and gender.</t>
  </si>
  <si>
    <t>كما يتضمن عدد القادمين والمغادرين عبر المنافذ خلال فترة الربع الرابع لعام 2019.</t>
  </si>
  <si>
    <t>It also includes the number of  arrivals and departures via various Qatari ports during Q4, 2019.</t>
  </si>
  <si>
    <t xml:space="preserve">نوفمبر November  2019 </t>
  </si>
  <si>
    <t xml:space="preserve">ديسمبر  December  2019 </t>
  </si>
  <si>
    <t>أكتوبر  October  2019</t>
  </si>
  <si>
    <t>يتضمن هذا الجزء من النشرة بيانات عن عقود الزواج وإشهادات الطلاق حسب جنسية الزوج والزوجة وأيضاً حسب مكان إقامة الزوجة وحسب فئة عمر الزوج والزوجة للربع الرابع لعام 2019، كذلك يتضمن بيانات إشهادات الطلاق حسب مدة الحياة الزواجية ونوع الطلاق.</t>
  </si>
  <si>
    <t>كما يتضمن بيانات للربع الرابع لعام 2019 مقارنة بالربع الثالث لعام 2019 حسب المواضيع أعلاه.</t>
  </si>
  <si>
    <t>This part of the bulletin includes data on marriages contracts and divorce declarations by nationality and age groups of spouses and by residence of the wife for Q4, 2019, as well as data on divorce declarations by duration of marriage and type of divorce.</t>
  </si>
  <si>
    <t>It also includes data for Q4, 2019 compared to Q3, 2019 by the themes above.</t>
  </si>
  <si>
    <t>الربع الثالث، 2019
Third Quarter, 2019</t>
  </si>
  <si>
    <r>
      <t xml:space="preserve">الربع الرابع، 2019
</t>
    </r>
    <r>
      <rPr>
        <b/>
        <sz val="8"/>
        <rFont val="Arial"/>
        <family val="2"/>
        <scheme val="minor"/>
      </rPr>
      <t>Fourth Quarter, 2019</t>
    </r>
  </si>
  <si>
    <t xml:space="preserve">                                   Type of                                       Divorce  
  Nationality 
  of Husband</t>
  </si>
  <si>
    <r>
      <t xml:space="preserve">الربع الثالث، 2019
</t>
    </r>
    <r>
      <rPr>
        <b/>
        <sz val="7.5"/>
        <rFont val="Arial"/>
        <family val="2"/>
        <scheme val="minor"/>
      </rPr>
      <t>Third Quarter, 2019</t>
    </r>
  </si>
  <si>
    <r>
      <t xml:space="preserve">الربع الرابع، 2019
</t>
    </r>
    <r>
      <rPr>
        <b/>
        <sz val="7.5"/>
        <rFont val="Arial"/>
        <family val="2"/>
        <scheme val="minor"/>
      </rPr>
      <t>Fourth Quarter, 2019</t>
    </r>
  </si>
  <si>
    <r>
      <rPr>
        <b/>
        <sz val="10"/>
        <rFont val="Arial"/>
        <family val="2"/>
      </rPr>
      <t>غير مبين</t>
    </r>
    <r>
      <rPr>
        <b/>
        <sz val="9"/>
        <rFont val="Arial"/>
        <family val="2"/>
      </rPr>
      <t xml:space="preserve">
</t>
    </r>
    <r>
      <rPr>
        <b/>
        <sz val="8"/>
        <rFont val="Arial"/>
        <family val="2"/>
      </rPr>
      <t>Not Stated</t>
    </r>
  </si>
  <si>
    <t>كما يتضمن بيانات الربع الرابع 2019 مقارنة بالربع الثالث لعام 2019 حسب المواضيع أعلاه.</t>
  </si>
  <si>
    <r>
      <t xml:space="preserve">الربع الرابع، 2019
</t>
    </r>
    <r>
      <rPr>
        <b/>
        <sz val="9"/>
        <rFont val="Arial"/>
        <family val="2"/>
        <scheme val="minor"/>
      </rPr>
      <t>Fourth Quarter, 2019</t>
    </r>
  </si>
  <si>
    <r>
      <t xml:space="preserve">الربع الثالث، 2019
</t>
    </r>
    <r>
      <rPr>
        <b/>
        <sz val="9"/>
        <rFont val="Arial"/>
        <family val="2"/>
        <scheme val="minor"/>
      </rPr>
      <t>Third Quarter, 2019</t>
    </r>
  </si>
  <si>
    <t>الربع الثالث، 2019 - الربع الرابع، 2019</t>
  </si>
  <si>
    <t>The Third Quarter, 2019 - The Fourth Quarter, 2019</t>
  </si>
  <si>
    <r>
      <rPr>
        <b/>
        <sz val="12"/>
        <rFont val="Sakkal Majalla"/>
      </rPr>
      <t>ذكور</t>
    </r>
    <r>
      <rPr>
        <b/>
        <sz val="10"/>
        <rFont val="Arial"/>
        <family val="2"/>
      </rPr>
      <t xml:space="preserve">
</t>
    </r>
    <r>
      <rPr>
        <sz val="10"/>
        <rFont val="Arial"/>
        <family val="2"/>
      </rPr>
      <t>Males</t>
    </r>
  </si>
  <si>
    <r>
      <rPr>
        <b/>
        <sz val="12"/>
        <rFont val="Sakkal Majalla"/>
      </rPr>
      <t>المجموع</t>
    </r>
    <r>
      <rPr>
        <b/>
        <sz val="12"/>
        <rFont val="Arial"/>
        <family val="2"/>
      </rPr>
      <t xml:space="preserve">
</t>
    </r>
    <r>
      <rPr>
        <sz val="10"/>
        <rFont val="Arial"/>
        <family val="2"/>
      </rPr>
      <t>Total</t>
    </r>
  </si>
  <si>
    <r>
      <t xml:space="preserve">إناث
</t>
    </r>
    <r>
      <rPr>
        <b/>
        <sz val="8"/>
        <rFont val="Arial"/>
        <family val="2"/>
      </rPr>
      <t>Females</t>
    </r>
  </si>
  <si>
    <t xml:space="preserve">نوفمبر November  2019  </t>
  </si>
  <si>
    <t>السكان حسب النوع والفئات العمرية، الربع الرابع، 2019</t>
  </si>
  <si>
    <t>القادمون حسب المنفذ ومجموعات جنسيات الدول، الربع الرابع، 2019</t>
  </si>
  <si>
    <t>المغادرون حسب المنفذ ومجموعات جنسيات الدول، الربع الرابع، 2019</t>
  </si>
  <si>
    <t>عقود الزواج حسب جنسية ومكان إقامة الزوج، الربع الثالث، 2019 -  الربع الرابع، 2019</t>
  </si>
  <si>
    <t>عقود الزواج حسب جنسية ومكان إقامة الزوجة، الربع الثالث، 2019 -  الربع الرابع، 2019</t>
  </si>
  <si>
    <t>عقود الزواج حسب مكان إقامة الزوجة والزوج، الربع الرابع، 2019</t>
  </si>
  <si>
    <t>عقود الزواج حسب جنسية الزوج، الربع الثالث، 2019 -  الربع الرابع، 2019</t>
  </si>
  <si>
    <t>عقود الزواج حسب جنسية الزوجة والزوج، الربع الرابع، 2019</t>
  </si>
  <si>
    <t>عقود الزواج حسب فئة عمر الزوجة والزوج، الربع الرابع، 2019</t>
  </si>
  <si>
    <t>إشهادات الطلاق حسب جنسية الزوج، الربع الثالث، 2019 -  الربع الرابع، 2019</t>
  </si>
  <si>
    <t>إشهادات الطلاق حسب نوع الطلاق وجنسية الزوج، الربع الرابع، 2019</t>
  </si>
  <si>
    <t>إشهادات الطلاق حسب مكان إقامة الزوجة والزوج، الربع الرابع، 2019</t>
  </si>
  <si>
    <t>إشهادات الطلاق حسب  جنسية الزوج والفئة العمرية، الربع الثالث، 2019 -  الربع الرابع، 2019</t>
  </si>
  <si>
    <t>إشهادات الطلاق حسب نوع الطلاق وفئة عمر الزوجة، الربع الرابع، 2019</t>
  </si>
  <si>
    <t>إشهادات الطلاق حسب فئة عمر الزوجة والزوج، الربع الرابع، 2019</t>
  </si>
  <si>
    <t>إشهادات الطلاق حسب نوع الطلاق ومدة الحياة الزواجية للزوج، الربع الرابع، 2019</t>
  </si>
  <si>
    <t>إشهادات الطلاق حسب جنسية الزوجة ومدة الحياة الزواجية للزوجة، الربع الثالث، 2019 -  الربع الرابع، 2019</t>
  </si>
  <si>
    <t>إشهادات الطلاق حسب نوع الطلاق ومدة الحياة الزواجية للزوجة، الربع الرابع، 2019</t>
  </si>
  <si>
    <t>المواليد أحياء المسجلون حسب الجنسية والنوع والبلدية، الربع الرابع، 2019</t>
  </si>
  <si>
    <t>المواليد أحياء المسجلون حسب الجنسية وفئة عمر الأم، الربع الثالث، 2019 -  الربع الرابع، 2019</t>
  </si>
  <si>
    <t>المواليد أحياء المسجلون حسب الجنسية والنوع وفئة عمر الأم،الربع الرابع، 2019</t>
  </si>
  <si>
    <t>الوفيات المسجلة حسب الجنسية والنوع والبلدية، الربع الرابع، 2019</t>
  </si>
  <si>
    <t>الوفيات المسجلة للقطريين حسب النوع ومكان الوفاة، الربع الثالث، 2019 -  الربع الرابع، 2019</t>
  </si>
  <si>
    <t>وفيات الأطفال الرضع المسجلة حسب النوع والجنسية، الربع الثالث، 2019 -  الربع الرابع، 2019</t>
  </si>
  <si>
    <t>POPULATION BY GENDER &amp; AGE GROUPS, The Fourth Quarter, 2019</t>
  </si>
  <si>
    <t>ARRIVALS BY PORTS OF ENTRY AND COUNTRY OF NATIONALITY GROUPS,The Fourth Quarter, 2019</t>
  </si>
  <si>
    <t>DEPARTURES BY PORTS OF EXIT AND AND COUNTRY OF NATIONALITY GROUPS, The Fourth Quarter, 2019</t>
  </si>
  <si>
    <t>MARRIAGES BY NATIONALITY AND PLACE OF HUSBAND'S RESIDENCE, The Third Quarter, 2019 - The Fourth Quarter, 2019</t>
  </si>
  <si>
    <t>MARRIAGES BY  PLACE OF WIFE AND HUSBAND'S  RESIDENCE, The Fourth Quarter, 2019</t>
  </si>
  <si>
    <t>MARRIAGES BY NATIONALITY OF  WIFE AND HUSBAND, The Fourth Quarter, 2019</t>
  </si>
  <si>
    <t>MARRIAGES BY AGE GROUP OF WIFE AND HUSBAND, The Fourth Quarter, 2019</t>
  </si>
  <si>
    <t>MARRIAGES BY  NATIONALITY OF HUSBAND, The Third Quarter, 2019 - The Fourth Quarter, 2019</t>
  </si>
  <si>
    <t>DIVORCES BY  NATIONALITY OF HUSBAND, The Third Quarter, 2019 - The Fourth Quarter, 2019</t>
  </si>
  <si>
    <t>DIVORCES BY TYPE OF DIVORCE AND NATIONALITY OF HUSBAND, The Fourth Quarter, 2019</t>
  </si>
  <si>
    <t>DIVORCES BY  PLACE OF WIFE AND HUSBAND'S  RESIDENCE, The Fourth Quarter, 2019</t>
  </si>
  <si>
    <t>DIVORCES BY  NATIONALITY OF HUSBAND AND AGE GROUP, The Third Quarter, 2019 - The Fourth Quarter, 2019</t>
  </si>
  <si>
    <t>DIVORCES BY  NATIONALITY OF WIFE AND AGE GROUP, The Third Quarter, 2019 - The Fourth Quarter, 2019</t>
  </si>
  <si>
    <t>DIVORCES BY TYPE OF DIVORCE AND WIFE'S AGE GROUP, The Fourth Quarter, 2019</t>
  </si>
  <si>
    <t>DIVORCES BY AGE GROUP OF WIFE AND HUSBAND, The Fourth Quarter, 2019</t>
  </si>
  <si>
    <t>DIVORCES BY TYPE OF DIVORCE AND DURATION OF MARRIAGE OF HUSBAND, The Fourth Quarter, 2019</t>
  </si>
  <si>
    <t>DIVORCES BY NATIONALITY OF WIFE AND DURATION  MARRIAGE OF WIFE, The Third Quarter, 2019 - The Fourth Quarter, 2019</t>
  </si>
  <si>
    <t>DIVORCES BY TYPE OF DIVORCE AND DURATION MARRIAGE OF WIFE, The Fourth Quarter, 2019</t>
  </si>
  <si>
    <t>REGISTERED LIVE BIRTHS BY NATIONALITY, GENDER AND MUNICIPALITY, The Fourth Quarter, 2019</t>
  </si>
  <si>
    <t>REGISTERED LIVE BIRTHS  BY GENDER AND NATIONALITY, The Third Quarter, 2019 - The Fourth Quarter, 2019</t>
  </si>
  <si>
    <t>REGISTERED LIVE BIRTHS BY NATIONALITY &amp; AGE GROUP OF MOTHER, The Third Quarter, 2019 - The Fourth Quarter, 2019</t>
  </si>
  <si>
    <t>REGISTERED LIVE BIRTHS BY NATIONALITY, GENDER AND AGE GROUP OF MOTHER, The Fourth Quarter, 2019</t>
  </si>
  <si>
    <t>REGISTERED DEATHS BY NATIONALITY, GENDER AND MUNICIPALITY, The Fourth Quarter, 2019</t>
  </si>
  <si>
    <t>REGISTERED QATARI DEATHS BY GENDER AND PLACE OF DEATH, The Third Quarter, 2019 - The Fourth Quarter, 2019</t>
  </si>
  <si>
    <t>REGISTERED INFANT DEATHS BY GENDER AND NATIONALITY, The Third Quarter, 2019 - The Fourth Quarter, 2019</t>
  </si>
  <si>
    <t>REGISTERED INFANT DEATHS BY NATIONALITY, GENDER AND MUNICIPALITY, The Fourth Quarter, 2019</t>
  </si>
  <si>
    <t>POPULATION BY AGE GROUPS, The Fourth Quarter, 2019</t>
  </si>
  <si>
    <t>ARRIVALS BY COUNTRY OF NATIONALITY GROUPS, The Fourth Quarter, 2019</t>
  </si>
  <si>
    <t>DEPARTURES BY COUNTRY OF NATIONALITY GROUPS, The Fourth Quarter, 2019</t>
  </si>
  <si>
    <t>DIVORCES BY TYPE OF DIVORCE, The Fourth Quarter, 2019</t>
  </si>
  <si>
    <t>DIVORCES BY DURATION MARRIAGE OF HUSBAND, The Fourth Quarter, 2019</t>
  </si>
  <si>
    <t>DIVORCES BY DURATION MARRIAGE OF WIFE, The Fourth Quarter, 2019</t>
  </si>
  <si>
    <t>REGISTERED LIVE BIRTHS BY GENDER AND MUNICIPALITY, The Fourth Quarter, 2019</t>
  </si>
  <si>
    <t>REGISTERED LIVE BIRTHS  BY NATIONALITY, The Fourth Quarter, 2019</t>
  </si>
  <si>
    <t>REGISTERED LIVE BIRTHS BY AGE GROUP OF MOTHER, The Third Quarter, 2019 - The Fourth Quarter, 2019</t>
  </si>
  <si>
    <t>REGISTERED LIVE BIRTHS BY NATIONALITY AND AGE GROUP OF MOTHER, The Fourth Quarter, 2019</t>
  </si>
  <si>
    <t>REGISTERED DEATHS BY GENDER AND MUNICIPALITY, The Fourth Quarter, 2019</t>
  </si>
  <si>
    <t>السكان حسب الفئات العمرية، الربع الرابع، 2019</t>
  </si>
  <si>
    <t>القادمون حسب مجموعات جنسيات الدول، الربع الرابع، 2019</t>
  </si>
  <si>
    <t>المغادرون حسب مجموعات جنسيات الدول، الربع الرابع، 2019</t>
  </si>
  <si>
    <t>إشهادات الطلاق حسب نوع الطلاق، الربع الرابع، 2019</t>
  </si>
  <si>
    <t>إشهادات الطلاق حسب فئة عمر الزوجة، الربع الرابع، 2019</t>
  </si>
  <si>
    <t>إشهادات الطلاق حسب مدة الحياة الزواجية للزوج، الربع الرابع، 2019</t>
  </si>
  <si>
    <t>إشهادات الطلاق حسب مدة الحياة الزواجية للزوجة، الربع الرابع، 2019</t>
  </si>
  <si>
    <t>DIVORCES BY WIFE'S AGE GROUP, The Fourth Quarter, 2019</t>
  </si>
  <si>
    <t>المواليد أحياء المسجلون حسب النوع والبلدية، الربع الرابع، 2019</t>
  </si>
  <si>
    <t>المواليد الأحياء المسجلون حسب الجنسية، الربع الرابع، 2019</t>
  </si>
  <si>
    <t>المواليد أحياء المسجلون حسب فئة عمر الأم، الربع الثالث، 2019 - الربع الرابع، 2019</t>
  </si>
  <si>
    <t xml:space="preserve">المواليد أحياء المسجلون حسب الجنسية وفئة عمر الأم، الربع الرابع، 2019 </t>
  </si>
  <si>
    <t>الوفيات المسجلة حسب النوع والبلدية، الربع الرابع، 2019</t>
  </si>
  <si>
    <t>الربع الرابع، 2019
Fourth Quarter, 2019</t>
  </si>
  <si>
    <t>MARRIAGES BY NATIONALITY AND PLACE OF WIFE'S RESIDENCE, The Third Quarter, 2019 - The Fourth Quarter, 2019</t>
  </si>
  <si>
    <t>DIVORCES BY NATIONALITY OF HUSBAND AND AGE GROUP</t>
  </si>
  <si>
    <t>إشهادات الطلاق حسب جنسية الزوجة والفئة العمرية، الربع الثالث، 2019 - الربع الرابع، 2019</t>
  </si>
  <si>
    <t>DIVORCES BY NATIONALITY OF WIFE AND DURATION MARRIAGE OF WIFE</t>
  </si>
  <si>
    <t>المواليد أحياء المسجلون حسب النوع والجنسية، الربع الثالث، 2019 -  الربع الرابع، 2019</t>
  </si>
  <si>
    <t>وفيات الأطفال الرضع المسجلة حسب الجنسية والنوع والبلدية، الربع الرابع 2019</t>
  </si>
  <si>
    <t>DIVORCES BY DURATION OF MARRIAGE OF HUSBAND (QATRIS &amp; NON-QATARIS)</t>
  </si>
  <si>
    <r>
      <rPr>
        <b/>
        <sz val="12"/>
        <rFont val="Sakkal Majalla"/>
      </rPr>
      <t>إناث</t>
    </r>
    <r>
      <rPr>
        <b/>
        <sz val="10"/>
        <rFont val="Arial"/>
        <family val="2"/>
      </rPr>
      <t xml:space="preserve">
</t>
    </r>
    <r>
      <rPr>
        <sz val="9"/>
        <rFont val="Arial"/>
        <family val="2"/>
      </rPr>
      <t>Females</t>
    </r>
  </si>
  <si>
    <r>
      <rPr>
        <b/>
        <sz val="12"/>
        <rFont val="Sakkal Majalla"/>
      </rPr>
      <t>المجموع</t>
    </r>
    <r>
      <rPr>
        <b/>
        <sz val="12"/>
        <rFont val="Arial"/>
        <family val="2"/>
      </rPr>
      <t xml:space="preserve">
</t>
    </r>
    <r>
      <rPr>
        <sz val="8"/>
        <rFont val="Arial"/>
        <family val="2"/>
      </rPr>
      <t>Total</t>
    </r>
  </si>
  <si>
    <t>ونأمل أن يكون ما وفرته هذه النشرة من بيانات ذات فائدة وتغطي متطلبات المستخدمين للبيانات الإحصائية. ولا يسعنا إلا أن نتقدم بجزيل الشكر لجميع الجهات التي تزودنا بالبيانات والمعلومات بصورة منتظمة من خلال الربط الالكتروني.</t>
  </si>
  <si>
    <t>This issue of the Quarterly Bulletin of Population Statistics covers Q4 of 2019 compared to Q3 of 2019. The aim of this bulletin is to periodically provide and publish the latest official statistics and population indicators for all recipients,  in accordance with international standards and in line with national needs.</t>
  </si>
  <si>
    <t xml:space="preserve">هذا العدد من النشرة الربعية للإحصاءات السكانية والذي يغطّي  الربع الرابع من عام 2019 مع مقارنة الربع الثالث لعام 2019.  والهدف من هذه النشرة هو إتاحة ونشر  أحدث الإحصاءات  الرسمية  والمؤشرات السكانية لكافة المستفيدين بشكلٍ دوري وفقاً للمعايير الدولية وبما يتوافق مع الاحتياجات الوطنية. </t>
  </si>
  <si>
    <r>
      <t>البري</t>
    </r>
    <r>
      <rPr>
        <b/>
        <vertAlign val="superscript"/>
        <sz val="12"/>
        <rFont val="Sakkal Majalla"/>
      </rPr>
      <t>(1)</t>
    </r>
  </si>
  <si>
    <r>
      <t>Land</t>
    </r>
    <r>
      <rPr>
        <b/>
        <vertAlign val="superscript"/>
        <sz val="9"/>
        <rFont val="Arial"/>
        <family val="2"/>
      </rPr>
      <t>(1)</t>
    </r>
  </si>
  <si>
    <t>(1) No data due to closure of the land border.</t>
  </si>
  <si>
    <t>(1) لا توجد بيانات بسبب اغلاق الحدود البرية.</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</si>
</sst>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0.0"/>
    <numFmt numFmtId="166" formatCode="0.0"/>
    <numFmt numFmtId="167" formatCode="#,##0_ ;\-#,##0\ "/>
  </numFmts>
  <fonts count="77" x14ac:knownFonts="1">
    <font>
      <sz val="11"/>
      <color theme="1"/>
      <name val="Arial"/>
      <family val="2"/>
      <scheme val="minor"/>
    </font>
    <font>
      <sz val="11"/>
      <color theme="1"/>
      <name val="Arial"/>
      <family val="2"/>
      <charset val="178"/>
      <scheme val="minor"/>
    </font>
    <font>
      <sz val="11"/>
      <color theme="1"/>
      <name val="Arial"/>
      <family val="2"/>
      <charset val="178"/>
      <scheme val="minor"/>
    </font>
    <font>
      <sz val="11"/>
      <color theme="1"/>
      <name val="Arial"/>
      <family val="2"/>
      <charset val="178"/>
      <scheme val="minor"/>
    </font>
    <font>
      <sz val="10"/>
      <name val="Arial"/>
      <family val="2"/>
    </font>
    <font>
      <b/>
      <sz val="14"/>
      <color indexed="12"/>
      <name val="Arial"/>
      <family val="2"/>
    </font>
    <font>
      <b/>
      <sz val="12"/>
      <color indexed="12"/>
      <name val="Arial"/>
      <family val="2"/>
    </font>
    <font>
      <b/>
      <sz val="12"/>
      <name val="Arial"/>
      <family val="2"/>
    </font>
    <font>
      <b/>
      <sz val="9"/>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b/>
      <sz val="14"/>
      <name val="Arial"/>
      <family val="2"/>
    </font>
    <font>
      <sz val="14"/>
      <name val="Arial"/>
      <family val="2"/>
    </font>
    <font>
      <b/>
      <sz val="10"/>
      <name val="Arial"/>
      <family val="2"/>
    </font>
    <font>
      <b/>
      <sz val="11"/>
      <name val="Arial"/>
      <family val="2"/>
    </font>
    <font>
      <sz val="8"/>
      <name val="Arial"/>
      <family val="2"/>
    </font>
    <font>
      <b/>
      <sz val="12"/>
      <name val="Courier New"/>
      <family val="3"/>
    </font>
    <font>
      <b/>
      <sz val="10"/>
      <name val="Arial"/>
      <family val="2"/>
      <charset val="178"/>
    </font>
    <font>
      <b/>
      <sz val="9"/>
      <name val="Arial"/>
      <family val="2"/>
      <charset val="178"/>
    </font>
    <font>
      <sz val="9"/>
      <name val="Arial"/>
      <family val="2"/>
    </font>
    <font>
      <sz val="11"/>
      <color theme="1"/>
      <name val="Arial"/>
      <family val="2"/>
      <charset val="178"/>
      <scheme val="minor"/>
    </font>
    <font>
      <sz val="10"/>
      <color theme="0"/>
      <name val="Arial"/>
      <family val="2"/>
    </font>
    <font>
      <sz val="11"/>
      <name val="Arial"/>
      <family val="2"/>
    </font>
    <font>
      <sz val="11"/>
      <name val="Calibri"/>
      <family val="2"/>
    </font>
    <font>
      <sz val="10"/>
      <color indexed="10"/>
      <name val="Arial"/>
      <family val="2"/>
      <charset val="178"/>
    </font>
    <font>
      <sz val="10"/>
      <color indexed="10"/>
      <name val="Arial"/>
      <family val="2"/>
    </font>
    <font>
      <b/>
      <sz val="16"/>
      <color indexed="12"/>
      <name val="Arial"/>
      <family val="2"/>
    </font>
    <font>
      <b/>
      <sz val="13.5"/>
      <name val="Arial"/>
      <family val="2"/>
    </font>
    <font>
      <sz val="10"/>
      <color indexed="12"/>
      <name val="Arial"/>
      <family val="2"/>
    </font>
    <font>
      <sz val="10"/>
      <color theme="5"/>
      <name val="Arial"/>
      <family val="2"/>
    </font>
    <font>
      <b/>
      <sz val="14"/>
      <name val="Sakkal Majalla"/>
    </font>
    <font>
      <b/>
      <sz val="12"/>
      <name val="Sakkal Majalla"/>
    </font>
    <font>
      <b/>
      <sz val="11"/>
      <name val="Sakkal Majalla"/>
    </font>
    <font>
      <sz val="9"/>
      <name val="Sakkal Majalla"/>
    </font>
    <font>
      <b/>
      <sz val="14"/>
      <name val="Arabic Transparent"/>
      <charset val="178"/>
    </font>
    <font>
      <sz val="14"/>
      <name val="Arabic Transparent"/>
      <charset val="178"/>
    </font>
    <font>
      <sz val="10.5"/>
      <name val="Arial"/>
      <family val="2"/>
    </font>
    <font>
      <sz val="11"/>
      <color theme="1"/>
      <name val="Arial"/>
      <family val="2"/>
      <scheme val="minor"/>
    </font>
    <font>
      <sz val="10"/>
      <name val="Sakkal Majalla"/>
    </font>
    <font>
      <b/>
      <sz val="11"/>
      <color theme="1"/>
      <name val="Arial"/>
      <family val="2"/>
      <scheme val="minor"/>
    </font>
    <font>
      <sz val="10"/>
      <color theme="1"/>
      <name val="Arial"/>
      <family val="2"/>
    </font>
    <font>
      <b/>
      <sz val="12"/>
      <color theme="1"/>
      <name val="Sakkal Majalla"/>
    </font>
    <font>
      <b/>
      <sz val="10"/>
      <color theme="1"/>
      <name val="Arial"/>
      <family val="2"/>
    </font>
    <font>
      <b/>
      <sz val="9"/>
      <name val="Arial"/>
      <family val="2"/>
      <scheme val="minor"/>
    </font>
    <font>
      <b/>
      <sz val="8"/>
      <name val="Arial"/>
      <family val="2"/>
      <scheme val="minor"/>
    </font>
    <font>
      <b/>
      <sz val="7.5"/>
      <name val="Arial"/>
      <family val="2"/>
      <scheme val="minor"/>
    </font>
    <font>
      <b/>
      <sz val="10"/>
      <name val="Arial"/>
      <family val="2"/>
      <scheme val="minor"/>
    </font>
    <font>
      <sz val="9"/>
      <name val="Arial"/>
      <family val="2"/>
      <charset val="178"/>
    </font>
    <font>
      <sz val="11"/>
      <name val="Segoe UI"/>
      <family val="2"/>
      <charset val="178"/>
    </font>
    <font>
      <sz val="10"/>
      <name val="Segoe UI"/>
      <family val="2"/>
      <charset val="178"/>
    </font>
    <font>
      <sz val="18"/>
      <color theme="3" tint="-0.249977111117893"/>
      <name val="Sakkal Majalla"/>
    </font>
    <font>
      <sz val="14"/>
      <color theme="3" tint="-0.249977111117893"/>
      <name val="Arial Narrow"/>
      <family val="2"/>
    </font>
    <font>
      <sz val="16"/>
      <color theme="3" tint="-0.249977111117893"/>
      <name val="Sakkal Majalla"/>
    </font>
    <font>
      <sz val="10"/>
      <color theme="3" tint="-0.249977111117893"/>
      <name val="Arial"/>
      <family val="2"/>
    </font>
    <font>
      <b/>
      <sz val="24"/>
      <color theme="4" tint="-0.249977111117893"/>
      <name val="Sakkal Majalla"/>
    </font>
    <font>
      <b/>
      <sz val="18"/>
      <color theme="4" tint="-0.249977111117893"/>
      <name val="Arial Narrow"/>
      <family val="2"/>
    </font>
    <font>
      <b/>
      <sz val="11"/>
      <color theme="4" tint="-0.249977111117893"/>
      <name val="Sakkal Majalla"/>
    </font>
    <font>
      <b/>
      <sz val="10"/>
      <color theme="4" tint="-0.249977111117893"/>
      <name val="Arial"/>
      <family val="2"/>
    </font>
    <font>
      <b/>
      <sz val="8"/>
      <color theme="4" tint="-0.249977111117893"/>
      <name val="Arial"/>
      <family val="2"/>
    </font>
    <font>
      <b/>
      <sz val="20"/>
      <color theme="4" tint="-0.249977111117893"/>
      <name val="Sakkal Majalla"/>
    </font>
    <font>
      <sz val="10"/>
      <color theme="4" tint="-0.249977111117893"/>
      <name val="Arial"/>
      <family val="2"/>
    </font>
    <font>
      <i/>
      <sz val="16"/>
      <color theme="4" tint="-0.249977111117893"/>
      <name val="Arial"/>
      <family val="2"/>
    </font>
    <font>
      <b/>
      <sz val="10"/>
      <name val="Arial Narrow"/>
      <family val="2"/>
    </font>
    <font>
      <b/>
      <sz val="18"/>
      <color theme="4" tint="-0.249977111117893"/>
      <name val="Arial"/>
      <family val="2"/>
    </font>
    <font>
      <b/>
      <sz val="16"/>
      <color theme="4" tint="-0.249977111117893"/>
      <name val="Arial"/>
      <family val="2"/>
    </font>
    <font>
      <sz val="10"/>
      <color rgb="FFFF0000"/>
      <name val="Arial"/>
      <family val="2"/>
    </font>
    <font>
      <b/>
      <sz val="18"/>
      <color theme="4" tint="-0.249977111117893"/>
      <name val="Sakkal Majalla"/>
    </font>
    <font>
      <b/>
      <sz val="14"/>
      <color theme="4" tint="-0.249977111117893"/>
      <name val="Arial Narrow"/>
      <family val="2"/>
    </font>
    <font>
      <b/>
      <sz val="10"/>
      <name val="Arial"/>
      <family val="2"/>
    </font>
    <font>
      <b/>
      <vertAlign val="superscript"/>
      <sz val="12"/>
      <name val="Sakkal Majalla"/>
    </font>
    <font>
      <b/>
      <vertAlign val="superscript"/>
      <sz val="9"/>
      <name val="Arial"/>
      <family val="2"/>
    </font>
  </fonts>
  <fills count="7">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theme="2"/>
        <bgColor indexed="64"/>
      </patternFill>
    </fill>
    <fill>
      <patternFill patternType="solid">
        <fgColor rgb="FFFFFFFF"/>
        <bgColor indexed="64"/>
      </patternFill>
    </fill>
    <fill>
      <patternFill patternType="solid">
        <fgColor theme="8" tint="0.79998168889431442"/>
        <bgColor indexed="64"/>
      </patternFill>
    </fill>
  </fills>
  <borders count="114">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style="thin">
        <color indexed="64"/>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thick">
        <color theme="0"/>
      </left>
      <right style="thick">
        <color theme="0"/>
      </right>
      <top style="thick">
        <color theme="0"/>
      </top>
      <bottom/>
      <diagonal/>
    </border>
    <border>
      <left style="medium">
        <color theme="0"/>
      </left>
      <right style="medium">
        <color theme="0"/>
      </right>
      <top style="medium">
        <color theme="0"/>
      </top>
      <bottom/>
      <diagonal/>
    </border>
    <border>
      <left style="medium">
        <color theme="0"/>
      </left>
      <right style="medium">
        <color theme="0"/>
      </right>
      <top style="thin">
        <color indexed="64"/>
      </top>
      <bottom style="medium">
        <color theme="0"/>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top/>
      <bottom/>
      <diagonal/>
    </border>
    <border>
      <left/>
      <right style="medium">
        <color theme="0"/>
      </right>
      <top/>
      <bottom/>
      <diagonal/>
    </border>
    <border>
      <left style="medium">
        <color theme="0"/>
      </left>
      <right/>
      <top/>
      <bottom style="thin">
        <color indexed="64"/>
      </bottom>
      <diagonal/>
    </border>
    <border>
      <left/>
      <right style="medium">
        <color theme="0"/>
      </right>
      <top/>
      <bottom style="thin">
        <color indexed="64"/>
      </bottom>
      <diagonal/>
    </border>
    <border>
      <left style="thick">
        <color theme="0"/>
      </left>
      <right style="thick">
        <color theme="0"/>
      </right>
      <top/>
      <bottom style="thick">
        <color theme="0"/>
      </bottom>
      <diagonal/>
    </border>
    <border>
      <left style="medium">
        <color theme="0"/>
      </left>
      <right style="medium">
        <color theme="0"/>
      </right>
      <top/>
      <bottom/>
      <diagonal/>
    </border>
    <border>
      <left style="medium">
        <color theme="0"/>
      </left>
      <right/>
      <top style="thin">
        <color auto="1"/>
      </top>
      <bottom style="thin">
        <color auto="1"/>
      </bottom>
      <diagonal/>
    </border>
    <border>
      <left/>
      <right/>
      <top style="thin">
        <color indexed="64"/>
      </top>
      <bottom style="thin">
        <color indexed="64"/>
      </bottom>
      <diagonal/>
    </border>
    <border>
      <left/>
      <right style="medium">
        <color theme="0"/>
      </right>
      <top style="thin">
        <color indexed="64"/>
      </top>
      <bottom style="thin">
        <color indexed="64"/>
      </bottom>
      <diagonal/>
    </border>
    <border>
      <left style="medium">
        <color theme="0"/>
      </left>
      <right style="medium">
        <color theme="0"/>
      </right>
      <top style="thin">
        <color indexed="64"/>
      </top>
      <bottom style="thin">
        <color indexed="64"/>
      </bottom>
      <diagonal/>
    </border>
    <border>
      <left/>
      <right style="medium">
        <color theme="0"/>
      </right>
      <top style="thin">
        <color indexed="64"/>
      </top>
      <bottom style="medium">
        <color theme="0"/>
      </bottom>
      <diagonal/>
    </border>
    <border>
      <left style="medium">
        <color theme="0"/>
      </left>
      <right/>
      <top style="thin">
        <color indexed="64"/>
      </top>
      <bottom style="medium">
        <color theme="0"/>
      </bottom>
      <diagonal/>
    </border>
    <border>
      <left style="medium">
        <color theme="0"/>
      </left>
      <right/>
      <top style="medium">
        <color theme="0"/>
      </top>
      <bottom style="medium">
        <color theme="0"/>
      </bottom>
      <diagonal/>
    </border>
    <border>
      <left/>
      <right/>
      <top/>
      <bottom style="thin">
        <color indexed="64"/>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style="thick">
        <color theme="0"/>
      </left>
      <right style="medium">
        <color theme="0"/>
      </right>
      <top style="thin">
        <color auto="1"/>
      </top>
      <bottom style="medium">
        <color theme="0"/>
      </bottom>
      <diagonal/>
    </border>
    <border>
      <left style="thick">
        <color theme="0"/>
      </left>
      <right style="medium">
        <color theme="0"/>
      </right>
      <top style="medium">
        <color theme="0"/>
      </top>
      <bottom style="medium">
        <color theme="0"/>
      </bottom>
      <diagonal/>
    </border>
    <border>
      <left style="thick">
        <color theme="0"/>
      </left>
      <right style="medium">
        <color theme="0"/>
      </right>
      <top style="medium">
        <color theme="0"/>
      </top>
      <bottom/>
      <diagonal/>
    </border>
    <border>
      <left style="medium">
        <color theme="0"/>
      </left>
      <right/>
      <top style="medium">
        <color theme="0"/>
      </top>
      <bottom/>
      <diagonal/>
    </border>
    <border>
      <left/>
      <right style="medium">
        <color theme="0"/>
      </right>
      <top style="medium">
        <color theme="0"/>
      </top>
      <bottom/>
      <diagonal/>
    </border>
    <border diagonalUp="1">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diagonalUp="1">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
      <left style="thick">
        <color theme="0"/>
      </left>
      <right style="medium">
        <color theme="0"/>
      </right>
      <top style="thin">
        <color indexed="64"/>
      </top>
      <bottom/>
      <diagonal/>
    </border>
    <border>
      <left style="medium">
        <color theme="0"/>
      </left>
      <right style="medium">
        <color theme="0"/>
      </right>
      <top/>
      <bottom style="thin">
        <color theme="1"/>
      </bottom>
      <diagonal/>
    </border>
    <border>
      <left/>
      <right style="medium">
        <color theme="0"/>
      </right>
      <top style="thin">
        <color auto="1"/>
      </top>
      <bottom style="thin">
        <color theme="1"/>
      </bottom>
      <diagonal/>
    </border>
    <border>
      <left style="medium">
        <color theme="0"/>
      </left>
      <right/>
      <top style="thin">
        <color auto="1"/>
      </top>
      <bottom style="thin">
        <color theme="1"/>
      </bottom>
      <diagonal/>
    </border>
    <border>
      <left/>
      <right style="medium">
        <color theme="0"/>
      </right>
      <top/>
      <bottom style="thin">
        <color theme="1"/>
      </bottom>
      <diagonal/>
    </border>
    <border>
      <left style="thick">
        <color theme="0"/>
      </left>
      <right style="medium">
        <color theme="0"/>
      </right>
      <top/>
      <bottom style="thin">
        <color auto="1"/>
      </bottom>
      <diagonal/>
    </border>
    <border>
      <left style="medium">
        <color theme="0"/>
      </left>
      <right style="thick">
        <color theme="0"/>
      </right>
      <top style="thin">
        <color indexed="64"/>
      </top>
      <bottom style="thin">
        <color indexed="64"/>
      </bottom>
      <diagonal/>
    </border>
    <border>
      <left style="thick">
        <color theme="0"/>
      </left>
      <right style="medium">
        <color theme="0"/>
      </right>
      <top style="thin">
        <color indexed="64"/>
      </top>
      <bottom style="thin">
        <color indexed="64"/>
      </bottom>
      <diagonal/>
    </border>
    <border>
      <left/>
      <right/>
      <top style="thin">
        <color theme="1"/>
      </top>
      <bottom/>
      <diagonal/>
    </border>
    <border>
      <left style="medium">
        <color theme="0"/>
      </left>
      <right style="medium">
        <color theme="0"/>
      </right>
      <top/>
      <bottom style="thick">
        <color theme="0"/>
      </bottom>
      <diagonal/>
    </border>
    <border>
      <left style="medium">
        <color theme="0"/>
      </left>
      <right style="medium">
        <color theme="0"/>
      </right>
      <top style="thick">
        <color theme="0"/>
      </top>
      <bottom style="thick">
        <color theme="0"/>
      </bottom>
      <diagonal/>
    </border>
    <border>
      <left style="medium">
        <color theme="0"/>
      </left>
      <right style="medium">
        <color theme="0"/>
      </right>
      <top style="thick">
        <color theme="0"/>
      </top>
      <bottom/>
      <diagonal/>
    </border>
    <border>
      <left/>
      <right style="medium">
        <color theme="0"/>
      </right>
      <top/>
      <bottom style="thick">
        <color theme="0"/>
      </bottom>
      <diagonal/>
    </border>
    <border>
      <left style="medium">
        <color theme="0"/>
      </left>
      <right/>
      <top/>
      <bottom style="thick">
        <color theme="0"/>
      </bottom>
      <diagonal/>
    </border>
    <border>
      <left/>
      <right style="medium">
        <color theme="0"/>
      </right>
      <top style="thick">
        <color theme="0"/>
      </top>
      <bottom style="thick">
        <color theme="0"/>
      </bottom>
      <diagonal/>
    </border>
    <border>
      <left style="medium">
        <color theme="0"/>
      </left>
      <right/>
      <top style="thick">
        <color theme="0"/>
      </top>
      <bottom style="thick">
        <color theme="0"/>
      </bottom>
      <diagonal/>
    </border>
    <border>
      <left/>
      <right style="medium">
        <color theme="0"/>
      </right>
      <top style="thick">
        <color theme="0"/>
      </top>
      <bottom/>
      <diagonal/>
    </border>
    <border>
      <left style="medium">
        <color theme="0"/>
      </left>
      <right/>
      <top style="thick">
        <color theme="0"/>
      </top>
      <bottom/>
      <diagonal/>
    </border>
    <border diagonalUp="1">
      <left style="thick">
        <color theme="0"/>
      </left>
      <right style="medium">
        <color theme="0"/>
      </right>
      <top style="thin">
        <color indexed="64"/>
      </top>
      <bottom style="thick">
        <color theme="0"/>
      </bottom>
      <diagonal style="medium">
        <color theme="0"/>
      </diagonal>
    </border>
    <border diagonalUp="1">
      <left style="thick">
        <color theme="0"/>
      </left>
      <right style="medium">
        <color theme="0"/>
      </right>
      <top style="thick">
        <color theme="0"/>
      </top>
      <bottom style="thick">
        <color theme="0"/>
      </bottom>
      <diagonal style="medium">
        <color theme="0"/>
      </diagonal>
    </border>
    <border diagonalUp="1">
      <left style="thick">
        <color theme="0"/>
      </left>
      <right style="medium">
        <color theme="0"/>
      </right>
      <top style="thick">
        <color theme="0"/>
      </top>
      <bottom style="thin">
        <color indexed="64"/>
      </bottom>
      <diagonal style="medium">
        <color theme="0"/>
      </diagonal>
    </border>
    <border diagonalDown="1">
      <left style="medium">
        <color theme="0"/>
      </left>
      <right style="thick">
        <color theme="0"/>
      </right>
      <top style="thin">
        <color indexed="64"/>
      </top>
      <bottom style="thick">
        <color theme="0"/>
      </bottom>
      <diagonal style="medium">
        <color theme="0"/>
      </diagonal>
    </border>
    <border diagonalDown="1">
      <left style="medium">
        <color theme="0"/>
      </left>
      <right style="thick">
        <color theme="0"/>
      </right>
      <top style="thick">
        <color theme="0"/>
      </top>
      <bottom style="thick">
        <color theme="0"/>
      </bottom>
      <diagonal style="medium">
        <color theme="0"/>
      </diagonal>
    </border>
    <border diagonalDown="1">
      <left style="medium">
        <color theme="0"/>
      </left>
      <right style="thick">
        <color theme="0"/>
      </right>
      <top style="thick">
        <color theme="0"/>
      </top>
      <bottom style="thin">
        <color indexed="64"/>
      </bottom>
      <diagonal style="medium">
        <color theme="0"/>
      </diagonal>
    </border>
    <border>
      <left style="medium">
        <color theme="0"/>
      </left>
      <right style="thick">
        <color theme="0"/>
      </right>
      <top style="thin">
        <color indexed="64"/>
      </top>
      <bottom/>
      <diagonal/>
    </border>
    <border>
      <left style="medium">
        <color theme="0"/>
      </left>
      <right style="thick">
        <color theme="0"/>
      </right>
      <top/>
      <bottom style="thin">
        <color indexed="64"/>
      </bottom>
      <diagonal/>
    </border>
    <border>
      <left style="thick">
        <color theme="0"/>
      </left>
      <right style="medium">
        <color theme="0"/>
      </right>
      <top/>
      <bottom style="thick">
        <color theme="0"/>
      </bottom>
      <diagonal/>
    </border>
    <border>
      <left style="medium">
        <color theme="0"/>
      </left>
      <right style="thick">
        <color theme="0"/>
      </right>
      <top/>
      <bottom style="thick">
        <color theme="0"/>
      </bottom>
      <diagonal/>
    </border>
    <border>
      <left style="thick">
        <color theme="0"/>
      </left>
      <right style="medium">
        <color theme="0"/>
      </right>
      <top style="thick">
        <color theme="0"/>
      </top>
      <bottom style="thick">
        <color theme="0"/>
      </bottom>
      <diagonal/>
    </border>
    <border>
      <left style="medium">
        <color theme="0"/>
      </left>
      <right style="thick">
        <color theme="0"/>
      </right>
      <top style="thick">
        <color theme="0"/>
      </top>
      <bottom style="thick">
        <color theme="0"/>
      </bottom>
      <diagonal/>
    </border>
    <border>
      <left style="thick">
        <color theme="0"/>
      </left>
      <right style="medium">
        <color theme="0"/>
      </right>
      <top style="thick">
        <color theme="0"/>
      </top>
      <bottom/>
      <diagonal/>
    </border>
    <border>
      <left style="medium">
        <color theme="0"/>
      </left>
      <right style="thick">
        <color theme="0"/>
      </right>
      <top style="thick">
        <color theme="0"/>
      </top>
      <bottom/>
      <diagonal/>
    </border>
    <border>
      <left style="medium">
        <color theme="0"/>
      </left>
      <right style="medium">
        <color theme="0"/>
      </right>
      <top style="thin">
        <color indexed="64"/>
      </top>
      <bottom style="thick">
        <color theme="0"/>
      </bottom>
      <diagonal/>
    </border>
    <border>
      <left style="medium">
        <color theme="0"/>
      </left>
      <right style="medium">
        <color theme="0"/>
      </right>
      <top style="thick">
        <color theme="0"/>
      </top>
      <bottom style="thin">
        <color indexed="64"/>
      </bottom>
      <diagonal/>
    </border>
    <border>
      <left style="medium">
        <color theme="0"/>
      </left>
      <right style="medium">
        <color theme="0"/>
      </right>
      <top style="medium">
        <color theme="0"/>
      </top>
      <bottom style="thin">
        <color indexed="64"/>
      </bottom>
      <diagonal/>
    </border>
    <border diagonalUp="1">
      <left style="thick">
        <color theme="0"/>
      </left>
      <right style="medium">
        <color theme="0"/>
      </right>
      <top style="thin">
        <color indexed="64"/>
      </top>
      <bottom/>
      <diagonal style="medium">
        <color theme="0"/>
      </diagonal>
    </border>
    <border diagonalUp="1">
      <left style="thick">
        <color theme="0"/>
      </left>
      <right style="medium">
        <color theme="0"/>
      </right>
      <top/>
      <bottom style="thin">
        <color indexed="64"/>
      </bottom>
      <diagonal style="medium">
        <color theme="0"/>
      </diagonal>
    </border>
    <border diagonalDown="1">
      <left style="medium">
        <color theme="0"/>
      </left>
      <right style="thick">
        <color theme="0"/>
      </right>
      <top style="thin">
        <color indexed="64"/>
      </top>
      <bottom/>
      <diagonal style="medium">
        <color theme="0"/>
      </diagonal>
    </border>
    <border diagonalDown="1">
      <left style="medium">
        <color theme="0"/>
      </left>
      <right style="thick">
        <color theme="0"/>
      </right>
      <top/>
      <bottom style="thin">
        <color indexed="64"/>
      </bottom>
      <diagonal style="medium">
        <color theme="0"/>
      </diagonal>
    </border>
    <border>
      <left style="medium">
        <color theme="0"/>
      </left>
      <right style="medium">
        <color theme="0"/>
      </right>
      <top style="thin">
        <color theme="1"/>
      </top>
      <bottom style="thin">
        <color indexed="64"/>
      </bottom>
      <diagonal/>
    </border>
    <border>
      <left style="thick">
        <color theme="0"/>
      </left>
      <right style="medium">
        <color theme="0"/>
      </right>
      <top style="thin">
        <color indexed="64"/>
      </top>
      <bottom style="thick">
        <color theme="0"/>
      </bottom>
      <diagonal/>
    </border>
    <border>
      <left style="medium">
        <color theme="0"/>
      </left>
      <right style="thick">
        <color theme="0"/>
      </right>
      <top style="thin">
        <color indexed="64"/>
      </top>
      <bottom style="thick">
        <color theme="0"/>
      </bottom>
      <diagonal/>
    </border>
    <border diagonalDown="1">
      <left style="medium">
        <color theme="0"/>
      </left>
      <right style="thick">
        <color theme="0"/>
      </right>
      <top/>
      <bottom/>
      <diagonal style="medium">
        <color theme="0"/>
      </diagonal>
    </border>
    <border>
      <left style="medium">
        <color theme="0"/>
      </left>
      <right style="medium">
        <color theme="0"/>
      </right>
      <top style="thin">
        <color rgb="FF000000"/>
      </top>
      <bottom style="medium">
        <color theme="0"/>
      </bottom>
      <diagonal/>
    </border>
    <border>
      <left style="medium">
        <color theme="0"/>
      </left>
      <right/>
      <top style="thin">
        <color indexed="64"/>
      </top>
      <bottom style="thick">
        <color theme="0"/>
      </bottom>
      <diagonal/>
    </border>
    <border>
      <left style="thick">
        <color theme="0"/>
      </left>
      <right style="medium">
        <color theme="0"/>
      </right>
      <top style="thick">
        <color theme="0"/>
      </top>
      <bottom style="thin">
        <color indexed="64"/>
      </bottom>
      <diagonal/>
    </border>
    <border>
      <left style="medium">
        <color theme="0"/>
      </left>
      <right style="thick">
        <color theme="0"/>
      </right>
      <top style="thick">
        <color theme="0"/>
      </top>
      <bottom style="thin">
        <color indexed="64"/>
      </bottom>
      <diagonal/>
    </border>
    <border diagonalUp="1">
      <left style="thick">
        <color theme="0"/>
      </left>
      <right style="medium">
        <color theme="0"/>
      </right>
      <top/>
      <bottom/>
      <diagonal style="medium">
        <color theme="0"/>
      </diagonal>
    </border>
    <border>
      <left/>
      <right style="thin">
        <color theme="3" tint="-0.24994659260841701"/>
      </right>
      <top style="medium">
        <color theme="3" tint="-0.24994659260841701"/>
      </top>
      <bottom style="medium">
        <color theme="3" tint="-0.24994659260841701"/>
      </bottom>
      <diagonal/>
    </border>
    <border>
      <left style="thin">
        <color theme="3" tint="-0.24994659260841701"/>
      </left>
      <right style="thin">
        <color theme="3" tint="-0.24994659260841701"/>
      </right>
      <top style="medium">
        <color theme="3" tint="-0.24994659260841701"/>
      </top>
      <bottom style="medium">
        <color theme="3" tint="-0.24994659260841701"/>
      </bottom>
      <diagonal/>
    </border>
    <border>
      <left style="thin">
        <color theme="3" tint="-0.24994659260841701"/>
      </left>
      <right/>
      <top style="medium">
        <color theme="3" tint="-0.24994659260841701"/>
      </top>
      <bottom style="medium">
        <color theme="3" tint="-0.24994659260841701"/>
      </bottom>
      <diagonal/>
    </border>
    <border>
      <left/>
      <right style="thin">
        <color theme="3" tint="-0.24994659260841701"/>
      </right>
      <top style="medium">
        <color theme="3" tint="-0.24994659260841701"/>
      </top>
      <bottom/>
      <diagonal/>
    </border>
    <border>
      <left style="thin">
        <color theme="3" tint="-0.24994659260841701"/>
      </left>
      <right style="thin">
        <color theme="3" tint="-0.24994659260841701"/>
      </right>
      <top style="medium">
        <color theme="3" tint="-0.24994659260841701"/>
      </top>
      <bottom/>
      <diagonal/>
    </border>
    <border>
      <left style="thin">
        <color theme="3" tint="-0.24994659260841701"/>
      </left>
      <right/>
      <top style="medium">
        <color theme="3" tint="-0.24994659260841701"/>
      </top>
      <bottom/>
      <diagonal/>
    </border>
    <border>
      <left/>
      <right style="thin">
        <color theme="3" tint="-0.24994659260841701"/>
      </right>
      <top/>
      <bottom/>
      <diagonal/>
    </border>
    <border>
      <left style="thin">
        <color theme="3" tint="-0.24994659260841701"/>
      </left>
      <right style="thin">
        <color theme="3" tint="-0.24994659260841701"/>
      </right>
      <top/>
      <bottom/>
      <diagonal/>
    </border>
    <border>
      <left style="thin">
        <color theme="3" tint="-0.24994659260841701"/>
      </left>
      <right/>
      <top/>
      <bottom/>
      <diagonal/>
    </border>
    <border>
      <left/>
      <right style="thin">
        <color theme="3" tint="-0.24994659260841701"/>
      </right>
      <top/>
      <bottom style="medium">
        <color theme="3" tint="-0.24994659260841701"/>
      </bottom>
      <diagonal/>
    </border>
    <border>
      <left style="thin">
        <color theme="3" tint="-0.24994659260841701"/>
      </left>
      <right style="thin">
        <color theme="3" tint="-0.24994659260841701"/>
      </right>
      <top/>
      <bottom style="medium">
        <color theme="3" tint="-0.24994659260841701"/>
      </bottom>
      <diagonal/>
    </border>
    <border>
      <left style="thin">
        <color theme="3" tint="-0.24994659260841701"/>
      </left>
      <right/>
      <top/>
      <bottom style="medium">
        <color theme="3" tint="-0.24994659260841701"/>
      </bottom>
      <diagonal/>
    </border>
    <border>
      <left/>
      <right/>
      <top/>
      <bottom style="medium">
        <color theme="3" tint="-0.24994659260841701"/>
      </bottom>
      <diagonal/>
    </border>
    <border>
      <left style="thick">
        <color theme="0"/>
      </left>
      <right style="medium">
        <color theme="0"/>
      </right>
      <top/>
      <bottom/>
      <diagonal/>
    </border>
    <border>
      <left style="medium">
        <color theme="0"/>
      </left>
      <right style="thick">
        <color theme="0"/>
      </right>
      <top/>
      <bottom/>
      <diagonal/>
    </border>
    <border>
      <left style="thick">
        <color theme="0"/>
      </left>
      <right style="medium">
        <color theme="0"/>
      </right>
      <top style="thin">
        <color theme="1"/>
      </top>
      <bottom style="thin">
        <color theme="1"/>
      </bottom>
      <diagonal/>
    </border>
    <border>
      <left style="medium">
        <color theme="0"/>
      </left>
      <right style="medium">
        <color theme="0"/>
      </right>
      <top style="thin">
        <color theme="1"/>
      </top>
      <bottom style="thin">
        <color theme="1"/>
      </bottom>
      <diagonal/>
    </border>
    <border>
      <left style="medium">
        <color theme="0"/>
      </left>
      <right style="thick">
        <color theme="0"/>
      </right>
      <top style="thin">
        <color theme="1"/>
      </top>
      <bottom style="thin">
        <color theme="1"/>
      </bottom>
      <diagonal/>
    </border>
    <border>
      <left/>
      <right style="medium">
        <color theme="0"/>
      </right>
      <top style="medium">
        <color theme="0"/>
      </top>
      <bottom style="thin">
        <color auto="1"/>
      </bottom>
      <diagonal/>
    </border>
    <border>
      <left style="medium">
        <color theme="0"/>
      </left>
      <right/>
      <top style="medium">
        <color theme="0"/>
      </top>
      <bottom style="thin">
        <color auto="1"/>
      </bottom>
      <diagonal/>
    </border>
    <border>
      <left/>
      <right/>
      <top style="thin">
        <color indexed="64"/>
      </top>
      <bottom/>
      <diagonal/>
    </border>
  </borders>
  <cellStyleXfs count="53">
    <xf numFmtId="0" fontId="0" fillId="0" borderId="0"/>
    <xf numFmtId="0" fontId="4" fillId="0" borderId="0"/>
    <xf numFmtId="164" fontId="4" fillId="0" borderId="0" applyFont="0" applyFill="0" applyBorder="0" applyAlignment="0" applyProtection="0"/>
    <xf numFmtId="0" fontId="5" fillId="0" borderId="0" applyAlignment="0">
      <alignment horizontal="centerContinuous" vertical="center"/>
    </xf>
    <xf numFmtId="0" fontId="5" fillId="0" borderId="0" applyAlignment="0">
      <alignment horizontal="centerContinuous" vertical="center"/>
    </xf>
    <xf numFmtId="0" fontId="5" fillId="0" borderId="0" applyAlignment="0">
      <alignment horizontal="centerContinuous" vertical="center"/>
    </xf>
    <xf numFmtId="0" fontId="6" fillId="0" borderId="0" applyAlignment="0">
      <alignment horizontal="centerContinuous" vertical="center"/>
    </xf>
    <xf numFmtId="0" fontId="6" fillId="0" borderId="0" applyAlignment="0">
      <alignment horizontal="centerContinuous" vertical="center"/>
    </xf>
    <xf numFmtId="0" fontId="6" fillId="0" borderId="0" applyAlignment="0">
      <alignment horizontal="centerContinuous" vertical="center"/>
    </xf>
    <xf numFmtId="0" fontId="7" fillId="3" borderId="1">
      <alignment horizontal="right" vertical="center" wrapText="1"/>
    </xf>
    <xf numFmtId="0" fontId="7" fillId="3" borderId="1">
      <alignment horizontal="right" vertical="center" wrapText="1"/>
    </xf>
    <xf numFmtId="0" fontId="7" fillId="3" borderId="1">
      <alignment horizontal="right" vertical="center" wrapText="1"/>
    </xf>
    <xf numFmtId="1" fontId="8" fillId="3" borderId="2">
      <alignment horizontal="left" vertical="center" wrapText="1"/>
    </xf>
    <xf numFmtId="1" fontId="9" fillId="3" borderId="3">
      <alignment horizontal="center" vertical="center"/>
    </xf>
    <xf numFmtId="0" fontId="10" fillId="3" borderId="3">
      <alignment horizontal="center" vertical="center" wrapText="1"/>
    </xf>
    <xf numFmtId="0" fontId="11" fillId="3" borderId="3">
      <alignment horizontal="center" vertical="center" wrapText="1"/>
    </xf>
    <xf numFmtId="0" fontId="11" fillId="3" borderId="3">
      <alignment horizontal="center" vertical="center" wrapText="1"/>
    </xf>
    <xf numFmtId="0" fontId="11" fillId="3" borderId="3">
      <alignment horizontal="center" vertical="center" wrapText="1"/>
    </xf>
    <xf numFmtId="0" fontId="4" fillId="0" borderId="0">
      <alignment horizontal="center" vertical="center" readingOrder="2"/>
    </xf>
    <xf numFmtId="0" fontId="4" fillId="0" borderId="0">
      <alignment horizontal="center" vertical="center" readingOrder="2"/>
    </xf>
    <xf numFmtId="0" fontId="12" fillId="0" borderId="0">
      <alignment horizontal="left" vertical="center"/>
    </xf>
    <xf numFmtId="0" fontId="4" fillId="0" borderId="0"/>
    <xf numFmtId="0" fontId="4" fillId="0" borderId="0"/>
    <xf numFmtId="0" fontId="4" fillId="0" borderId="0"/>
    <xf numFmtId="0" fontId="4" fillId="0" borderId="0"/>
    <xf numFmtId="0" fontId="13" fillId="0" borderId="0">
      <alignment horizontal="right" vertical="center"/>
    </xf>
    <xf numFmtId="0" fontId="14" fillId="0" borderId="0">
      <alignment horizontal="left" vertical="center"/>
    </xf>
    <xf numFmtId="0" fontId="7" fillId="0" borderId="0">
      <alignment horizontal="right" vertical="center"/>
    </xf>
    <xf numFmtId="0" fontId="7" fillId="0" borderId="0">
      <alignment horizontal="right" vertical="center"/>
    </xf>
    <xf numFmtId="0" fontId="7" fillId="0" borderId="0">
      <alignment horizontal="right" vertical="center"/>
    </xf>
    <xf numFmtId="0" fontId="4" fillId="0" borderId="0">
      <alignment horizontal="left" vertical="center"/>
    </xf>
    <xf numFmtId="0" fontId="4" fillId="0" borderId="0">
      <alignment horizontal="left" vertical="center"/>
    </xf>
    <xf numFmtId="0" fontId="4" fillId="0" borderId="0">
      <alignment horizontal="left" vertical="center"/>
    </xf>
    <xf numFmtId="0" fontId="4" fillId="0" borderId="0">
      <alignment horizontal="left" vertical="center"/>
    </xf>
    <xf numFmtId="0" fontId="4" fillId="0" borderId="0">
      <alignment horizontal="left" vertical="center"/>
    </xf>
    <xf numFmtId="0" fontId="15" fillId="3" borderId="3" applyAlignment="0">
      <alignment horizontal="center" vertical="center"/>
    </xf>
    <xf numFmtId="0" fontId="13" fillId="0" borderId="4">
      <alignment horizontal="right" vertical="center" indent="1"/>
    </xf>
    <xf numFmtId="0" fontId="7" fillId="3" borderId="4">
      <alignment horizontal="right" vertical="center" wrapText="1" indent="1" readingOrder="2"/>
    </xf>
    <xf numFmtId="0" fontId="7" fillId="3" borderId="4">
      <alignment horizontal="right" vertical="center" wrapText="1" indent="1" readingOrder="2"/>
    </xf>
    <xf numFmtId="0" fontId="7" fillId="3" borderId="4">
      <alignment horizontal="right" vertical="center" wrapText="1" indent="1" readingOrder="2"/>
    </xf>
    <xf numFmtId="0" fontId="7" fillId="3" borderId="4">
      <alignment horizontal="right" vertical="center" wrapText="1" indent="1" readingOrder="2"/>
    </xf>
    <xf numFmtId="0" fontId="16" fillId="0" borderId="4">
      <alignment horizontal="right" vertical="center" indent="1"/>
    </xf>
    <xf numFmtId="0" fontId="16" fillId="3" borderId="4">
      <alignment horizontal="left" vertical="center" wrapText="1" indent="1"/>
    </xf>
    <xf numFmtId="0" fontId="16" fillId="0" borderId="5">
      <alignment horizontal="left" vertical="center"/>
    </xf>
    <xf numFmtId="0" fontId="16" fillId="0" borderId="6">
      <alignment horizontal="left" vertical="center"/>
    </xf>
    <xf numFmtId="0" fontId="26" fillId="0" borderId="0"/>
    <xf numFmtId="0" fontId="3" fillId="0" borderId="0"/>
    <xf numFmtId="0" fontId="4" fillId="0" borderId="0"/>
    <xf numFmtId="0" fontId="2" fillId="0" borderId="0"/>
    <xf numFmtId="0" fontId="2" fillId="0" borderId="0"/>
    <xf numFmtId="0" fontId="2" fillId="0" borderId="0"/>
    <xf numFmtId="164" fontId="43" fillId="0" borderId="0" applyFont="0" applyFill="0" applyBorder="0" applyAlignment="0" applyProtection="0"/>
    <xf numFmtId="0" fontId="1" fillId="0" borderId="0"/>
  </cellStyleXfs>
  <cellXfs count="706">
    <xf numFmtId="0" fontId="0" fillId="0" borderId="0" xfId="0"/>
    <xf numFmtId="0" fontId="4" fillId="0" borderId="0" xfId="1"/>
    <xf numFmtId="1" fontId="18" fillId="0" borderId="0" xfId="23" applyNumberFormat="1" applyFont="1" applyBorder="1" applyAlignment="1">
      <alignment vertical="center"/>
    </xf>
    <xf numFmtId="1" fontId="4" fillId="0" borderId="0" xfId="23" applyNumberFormat="1" applyFont="1" applyBorder="1" applyAlignment="1">
      <alignment vertical="center"/>
    </xf>
    <xf numFmtId="0" fontId="7" fillId="2" borderId="0" xfId="28" applyFont="1" applyFill="1">
      <alignment horizontal="right" vertical="center"/>
    </xf>
    <xf numFmtId="1" fontId="9" fillId="2" borderId="0" xfId="1" applyNumberFormat="1" applyFont="1" applyFill="1" applyBorder="1" applyAlignment="1">
      <alignment horizontal="centerContinuous" vertical="center"/>
    </xf>
    <xf numFmtId="1" fontId="15" fillId="2" borderId="0" xfId="1" applyNumberFormat="1" applyFont="1" applyFill="1" applyBorder="1" applyAlignment="1">
      <alignment horizontal="centerContinuous" vertical="center"/>
    </xf>
    <xf numFmtId="1" fontId="16" fillId="0" borderId="0" xfId="1" applyNumberFormat="1" applyFont="1" applyBorder="1" applyAlignment="1">
      <alignment vertical="center"/>
    </xf>
    <xf numFmtId="0" fontId="19" fillId="2" borderId="0" xfId="31" applyFont="1" applyFill="1">
      <alignment horizontal="left" vertical="center"/>
    </xf>
    <xf numFmtId="1" fontId="19" fillId="0" borderId="0" xfId="23" applyNumberFormat="1" applyFont="1" applyBorder="1" applyAlignment="1">
      <alignment horizontal="center" vertical="center"/>
    </xf>
    <xf numFmtId="1" fontId="4" fillId="0" borderId="0" xfId="23" applyNumberFormat="1" applyFont="1" applyBorder="1" applyAlignment="1">
      <alignment horizontal="center" vertical="center"/>
    </xf>
    <xf numFmtId="0" fontId="4" fillId="4" borderId="8" xfId="42" applyFont="1" applyFill="1" applyBorder="1" applyAlignment="1">
      <alignment horizontal="center" vertical="center" wrapText="1"/>
    </xf>
    <xf numFmtId="0" fontId="4" fillId="0" borderId="0" xfId="23" applyFont="1"/>
    <xf numFmtId="1" fontId="4" fillId="0" borderId="0" xfId="23" applyNumberFormat="1" applyFont="1" applyBorder="1" applyAlignment="1">
      <alignment horizontal="left" vertical="center"/>
    </xf>
    <xf numFmtId="0" fontId="7" fillId="2" borderId="0" xfId="27" applyFont="1" applyFill="1" applyAlignment="1">
      <alignment vertical="center"/>
    </xf>
    <xf numFmtId="0" fontId="22" fillId="2" borderId="0" xfId="1" applyFont="1" applyFill="1" applyAlignment="1">
      <alignment horizontal="right"/>
    </xf>
    <xf numFmtId="0" fontId="19" fillId="2" borderId="0" xfId="30" applyFont="1" applyFill="1" applyBorder="1" applyAlignment="1">
      <alignment vertical="center"/>
    </xf>
    <xf numFmtId="0" fontId="19" fillId="0" borderId="0" xfId="1" applyFont="1"/>
    <xf numFmtId="1" fontId="27" fillId="0" borderId="0" xfId="23" applyNumberFormat="1" applyFont="1" applyBorder="1" applyAlignment="1">
      <alignment horizontal="center" vertical="center"/>
    </xf>
    <xf numFmtId="0" fontId="4" fillId="2" borderId="0" xfId="1" applyFill="1"/>
    <xf numFmtId="3" fontId="19" fillId="0" borderId="17" xfId="1" applyNumberFormat="1" applyFont="1" applyFill="1" applyBorder="1" applyAlignment="1">
      <alignment horizontal="right" vertical="center" indent="1" readingOrder="1"/>
    </xf>
    <xf numFmtId="3" fontId="19" fillId="4" borderId="14" xfId="1" applyNumberFormat="1" applyFont="1" applyFill="1" applyBorder="1" applyAlignment="1">
      <alignment horizontal="right" vertical="center" indent="1" readingOrder="1"/>
    </xf>
    <xf numFmtId="3" fontId="19" fillId="0" borderId="14" xfId="1" applyNumberFormat="1" applyFont="1" applyFill="1" applyBorder="1" applyAlignment="1">
      <alignment horizontal="right" vertical="center" indent="1" readingOrder="1"/>
    </xf>
    <xf numFmtId="3" fontId="19" fillId="4" borderId="16" xfId="1" applyNumberFormat="1" applyFont="1" applyFill="1" applyBorder="1" applyAlignment="1">
      <alignment horizontal="right" vertical="center" indent="1" readingOrder="1"/>
    </xf>
    <xf numFmtId="0" fontId="4" fillId="2" borderId="17" xfId="1" applyNumberFormat="1" applyFont="1" applyFill="1" applyBorder="1" applyAlignment="1">
      <alignment horizontal="right" vertical="center" indent="1" readingOrder="1"/>
    </xf>
    <xf numFmtId="0" fontId="4" fillId="2" borderId="24" xfId="42" applyFont="1" applyFill="1" applyBorder="1" applyAlignment="1">
      <alignment horizontal="center" vertical="center" wrapText="1"/>
    </xf>
    <xf numFmtId="0" fontId="4" fillId="4" borderId="11" xfId="1" applyNumberFormat="1" applyFont="1" applyFill="1" applyBorder="1" applyAlignment="1">
      <alignment horizontal="right" vertical="center" indent="1" readingOrder="1"/>
    </xf>
    <xf numFmtId="0" fontId="19" fillId="4" borderId="11" xfId="1" applyNumberFormat="1" applyFont="1" applyFill="1" applyBorder="1" applyAlignment="1">
      <alignment horizontal="right" vertical="center" indent="1" readingOrder="1"/>
    </xf>
    <xf numFmtId="0" fontId="4" fillId="0" borderId="11" xfId="1" applyNumberFormat="1" applyFont="1" applyBorder="1" applyAlignment="1">
      <alignment horizontal="right" vertical="center" indent="1" readingOrder="1"/>
    </xf>
    <xf numFmtId="0" fontId="19" fillId="0" borderId="11" xfId="1" applyNumberFormat="1" applyFont="1" applyBorder="1" applyAlignment="1">
      <alignment horizontal="right" vertical="center" indent="1" readingOrder="1"/>
    </xf>
    <xf numFmtId="0" fontId="4" fillId="2" borderId="8" xfId="42" applyFont="1" applyFill="1" applyBorder="1" applyAlignment="1">
      <alignment horizontal="center" vertical="center" wrapText="1"/>
    </xf>
    <xf numFmtId="0" fontId="4" fillId="4" borderId="25" xfId="1" applyNumberFormat="1" applyFont="1" applyFill="1" applyBorder="1" applyAlignment="1">
      <alignment horizontal="right" vertical="center" indent="1" readingOrder="1"/>
    </xf>
    <xf numFmtId="0" fontId="19" fillId="4" borderId="25" xfId="1" applyNumberFormat="1" applyFont="1" applyFill="1" applyBorder="1" applyAlignment="1">
      <alignment horizontal="right" vertical="center" indent="1" readingOrder="1"/>
    </xf>
    <xf numFmtId="0" fontId="8" fillId="0" borderId="31" xfId="37" applyFont="1" applyFill="1" applyBorder="1" applyAlignment="1">
      <alignment horizontal="center" vertical="center" wrapText="1" readingOrder="1"/>
    </xf>
    <xf numFmtId="0" fontId="8" fillId="4" borderId="32" xfId="37" applyFont="1" applyFill="1" applyBorder="1" applyAlignment="1">
      <alignment horizontal="center" vertical="center" wrapText="1" readingOrder="1"/>
    </xf>
    <xf numFmtId="0" fontId="8" fillId="0" borderId="32" xfId="37" applyFont="1" applyFill="1" applyBorder="1" applyAlignment="1">
      <alignment horizontal="center" vertical="center" wrapText="1" readingOrder="1"/>
    </xf>
    <xf numFmtId="0" fontId="25" fillId="4" borderId="29" xfId="22" applyFont="1" applyFill="1" applyBorder="1" applyAlignment="1">
      <alignment horizontal="center" vertical="center" wrapText="1" readingOrder="1"/>
    </xf>
    <xf numFmtId="1" fontId="16" fillId="0" borderId="0" xfId="1" applyNumberFormat="1" applyFont="1" applyBorder="1" applyAlignment="1">
      <alignment horizontal="center" vertical="center"/>
    </xf>
    <xf numFmtId="1" fontId="16" fillId="0" borderId="0" xfId="1" applyNumberFormat="1" applyFont="1" applyBorder="1" applyAlignment="1">
      <alignment horizontal="left" vertical="center"/>
    </xf>
    <xf numFmtId="1" fontId="30" fillId="0" borderId="0" xfId="1" applyNumberFormat="1" applyFont="1" applyBorder="1" applyAlignment="1">
      <alignment vertical="center"/>
    </xf>
    <xf numFmtId="1" fontId="23" fillId="0" borderId="0" xfId="1" applyNumberFormat="1" applyFont="1" applyBorder="1" applyAlignment="1">
      <alignment horizontal="center" vertical="center"/>
    </xf>
    <xf numFmtId="1" fontId="31" fillId="0" borderId="0" xfId="1" applyNumberFormat="1" applyFont="1" applyBorder="1" applyAlignment="1">
      <alignment vertical="center"/>
    </xf>
    <xf numFmtId="1" fontId="16" fillId="2" borderId="0" xfId="1" applyNumberFormat="1" applyFont="1" applyFill="1" applyBorder="1" applyAlignment="1">
      <alignment vertical="center"/>
    </xf>
    <xf numFmtId="3" fontId="4" fillId="2" borderId="17" xfId="41" applyNumberFormat="1" applyFont="1" applyFill="1" applyBorder="1" applyAlignment="1">
      <alignment horizontal="right" vertical="center" indent="1"/>
    </xf>
    <xf numFmtId="3" fontId="4" fillId="4" borderId="14" xfId="41" applyNumberFormat="1" applyFont="1" applyFill="1" applyBorder="1" applyAlignment="1">
      <alignment horizontal="right" vertical="center" indent="1"/>
    </xf>
    <xf numFmtId="3" fontId="4" fillId="2" borderId="14" xfId="41" applyNumberFormat="1" applyFont="1" applyFill="1" applyBorder="1" applyAlignment="1">
      <alignment horizontal="right" vertical="center" indent="1"/>
    </xf>
    <xf numFmtId="0" fontId="32" fillId="0" borderId="0" xfId="47" applyNumberFormat="1" applyFont="1" applyAlignment="1">
      <alignment vertical="center"/>
    </xf>
    <xf numFmtId="0" fontId="33" fillId="2" borderId="0" xfId="24" applyFont="1" applyFill="1" applyAlignment="1">
      <alignment vertical="center" wrapText="1" readingOrder="2"/>
    </xf>
    <xf numFmtId="0" fontId="34" fillId="0" borderId="0" xfId="24" applyFont="1" applyAlignment="1">
      <alignment vertical="center" readingOrder="2"/>
    </xf>
    <xf numFmtId="0" fontId="7" fillId="2" borderId="0" xfId="47" applyNumberFormat="1" applyFont="1" applyFill="1" applyBorder="1" applyAlignment="1">
      <alignment vertical="center" wrapText="1"/>
    </xf>
    <xf numFmtId="0" fontId="19" fillId="4" borderId="29" xfId="1" applyNumberFormat="1" applyFont="1" applyFill="1" applyBorder="1" applyAlignment="1">
      <alignment horizontal="center" vertical="center" wrapText="1"/>
    </xf>
    <xf numFmtId="0" fontId="19" fillId="0" borderId="0" xfId="47" applyNumberFormat="1" applyFont="1" applyAlignment="1">
      <alignment horizontal="center" vertical="center"/>
    </xf>
    <xf numFmtId="167" fontId="4" fillId="0" borderId="11" xfId="2" applyNumberFormat="1" applyFont="1" applyFill="1" applyBorder="1" applyAlignment="1">
      <alignment horizontal="left" vertical="center" wrapText="1" indent="1"/>
    </xf>
    <xf numFmtId="167" fontId="19" fillId="0" borderId="11" xfId="2" applyNumberFormat="1" applyFont="1" applyFill="1" applyBorder="1" applyAlignment="1">
      <alignment horizontal="left" vertical="center" wrapText="1" indent="1"/>
    </xf>
    <xf numFmtId="0" fontId="4" fillId="0" borderId="0" xfId="23" applyAlignment="1">
      <alignment vertical="center"/>
    </xf>
    <xf numFmtId="167" fontId="4" fillId="4" borderId="14" xfId="2" applyNumberFormat="1" applyFont="1" applyFill="1" applyBorder="1" applyAlignment="1">
      <alignment horizontal="left" vertical="center" wrapText="1" indent="1"/>
    </xf>
    <xf numFmtId="167" fontId="19" fillId="4" borderId="14" xfId="2" applyNumberFormat="1" applyFont="1" applyFill="1" applyBorder="1" applyAlignment="1">
      <alignment horizontal="left" vertical="center" wrapText="1" indent="1"/>
    </xf>
    <xf numFmtId="167" fontId="4" fillId="0" borderId="25" xfId="2" applyNumberFormat="1" applyFont="1" applyFill="1" applyBorder="1" applyAlignment="1">
      <alignment horizontal="left" vertical="center" wrapText="1" indent="1"/>
    </xf>
    <xf numFmtId="167" fontId="19" fillId="0" borderId="25" xfId="2" applyNumberFormat="1" applyFont="1" applyFill="1" applyBorder="1" applyAlignment="1">
      <alignment horizontal="left" vertical="center" wrapText="1" indent="1"/>
    </xf>
    <xf numFmtId="167" fontId="19" fillId="4" borderId="29" xfId="2" applyNumberFormat="1" applyFont="1" applyFill="1" applyBorder="1" applyAlignment="1">
      <alignment horizontal="left" vertical="center" wrapText="1" indent="1"/>
    </xf>
    <xf numFmtId="0" fontId="4" fillId="0" borderId="0" xfId="47" applyNumberFormat="1" applyFont="1" applyAlignment="1">
      <alignment vertical="center"/>
    </xf>
    <xf numFmtId="0" fontId="17" fillId="0" borderId="0" xfId="47" applyNumberFormat="1" applyFont="1" applyAlignment="1">
      <alignment horizontal="center" vertical="center"/>
    </xf>
    <xf numFmtId="0" fontId="7" fillId="2" borderId="10" xfId="1" applyFont="1" applyFill="1" applyBorder="1" applyAlignment="1">
      <alignment horizontal="right" vertical="center" wrapText="1" indent="1" readingOrder="2"/>
    </xf>
    <xf numFmtId="0" fontId="4" fillId="0" borderId="0" xfId="1" applyAlignment="1">
      <alignment vertical="center"/>
    </xf>
    <xf numFmtId="0" fontId="4" fillId="0" borderId="0" xfId="1" applyAlignment="1">
      <alignment wrapText="1"/>
    </xf>
    <xf numFmtId="0" fontId="4" fillId="2" borderId="0" xfId="23" applyFont="1" applyFill="1"/>
    <xf numFmtId="1" fontId="4" fillId="2" borderId="0" xfId="23" applyNumberFormat="1" applyFont="1" applyFill="1" applyBorder="1" applyAlignment="1">
      <alignment horizontal="left" vertical="center"/>
    </xf>
    <xf numFmtId="1" fontId="4" fillId="2" borderId="0" xfId="23" applyNumberFormat="1" applyFont="1" applyFill="1" applyBorder="1" applyAlignment="1">
      <alignment vertical="center"/>
    </xf>
    <xf numFmtId="0" fontId="37" fillId="0" borderId="10" xfId="23" applyFont="1" applyFill="1" applyBorder="1" applyAlignment="1">
      <alignment horizontal="right" vertical="center" wrapText="1" indent="1" readingOrder="2"/>
    </xf>
    <xf numFmtId="0" fontId="37" fillId="4" borderId="13" xfId="23" applyFont="1" applyFill="1" applyBorder="1" applyAlignment="1">
      <alignment horizontal="right" vertical="center" wrapText="1" indent="1" readingOrder="2"/>
    </xf>
    <xf numFmtId="0" fontId="37" fillId="0" borderId="21" xfId="23" applyFont="1" applyFill="1" applyBorder="1" applyAlignment="1">
      <alignment horizontal="right" vertical="center" wrapText="1" indent="1" readingOrder="2"/>
    </xf>
    <xf numFmtId="0" fontId="37" fillId="4" borderId="28" xfId="23" applyFont="1" applyFill="1" applyBorder="1" applyAlignment="1">
      <alignment horizontal="right" vertical="center" wrapText="1" indent="1" readingOrder="2"/>
    </xf>
    <xf numFmtId="167" fontId="4" fillId="0" borderId="0" xfId="47" applyNumberFormat="1" applyFont="1" applyAlignment="1">
      <alignment vertical="center"/>
    </xf>
    <xf numFmtId="0" fontId="4" fillId="2" borderId="0" xfId="47" applyNumberFormat="1" applyFont="1" applyFill="1" applyAlignment="1">
      <alignment vertical="center"/>
    </xf>
    <xf numFmtId="0" fontId="37" fillId="4" borderId="8" xfId="37" applyFont="1" applyFill="1" applyBorder="1" applyAlignment="1">
      <alignment horizontal="center" vertical="center" wrapText="1" readingOrder="2"/>
    </xf>
    <xf numFmtId="0" fontId="37" fillId="4" borderId="15" xfId="37" applyFont="1" applyFill="1" applyBorder="1" applyAlignment="1">
      <alignment horizontal="center" vertical="center" wrapText="1" readingOrder="2"/>
    </xf>
    <xf numFmtId="49" fontId="37" fillId="4" borderId="26" xfId="1" applyNumberFormat="1" applyFont="1" applyFill="1" applyBorder="1" applyAlignment="1">
      <alignment vertical="center" wrapText="1"/>
    </xf>
    <xf numFmtId="0" fontId="37" fillId="0" borderId="36" xfId="37" applyFont="1" applyFill="1" applyBorder="1" applyAlignment="1">
      <alignment horizontal="right" vertical="center" wrapText="1" indent="1" readingOrder="2"/>
    </xf>
    <xf numFmtId="0" fontId="37" fillId="4" borderId="37" xfId="37" applyFont="1" applyFill="1" applyBorder="1" applyAlignment="1">
      <alignment horizontal="right" vertical="center" wrapText="1" indent="1" readingOrder="2"/>
    </xf>
    <xf numFmtId="0" fontId="37" fillId="0" borderId="37" xfId="37" applyFont="1" applyFill="1" applyBorder="1" applyAlignment="1">
      <alignment horizontal="right" vertical="center" wrapText="1" indent="1" readingOrder="2"/>
    </xf>
    <xf numFmtId="0" fontId="37" fillId="4" borderId="38" xfId="37" applyFont="1" applyFill="1" applyBorder="1" applyAlignment="1">
      <alignment horizontal="right" vertical="center" wrapText="1" indent="1" readingOrder="2"/>
    </xf>
    <xf numFmtId="1" fontId="4" fillId="0" borderId="0" xfId="23" applyNumberFormat="1" applyFont="1" applyBorder="1" applyAlignment="1">
      <alignment horizontal="center" vertical="center" wrapText="1"/>
    </xf>
    <xf numFmtId="0" fontId="37" fillId="2" borderId="24" xfId="37" applyFont="1" applyFill="1" applyBorder="1" applyAlignment="1">
      <alignment horizontal="center" vertical="center" wrapText="1" readingOrder="2"/>
    </xf>
    <xf numFmtId="0" fontId="37" fillId="2" borderId="8" xfId="37" applyFont="1" applyFill="1" applyBorder="1" applyAlignment="1">
      <alignment horizontal="center" vertical="center" wrapText="1" readingOrder="2"/>
    </xf>
    <xf numFmtId="0" fontId="19" fillId="2" borderId="17" xfId="1" applyNumberFormat="1" applyFont="1" applyFill="1" applyBorder="1" applyAlignment="1">
      <alignment horizontal="right" vertical="center" indent="1" readingOrder="1"/>
    </xf>
    <xf numFmtId="0" fontId="38" fillId="0" borderId="30" xfId="37" applyFont="1" applyFill="1" applyBorder="1" applyAlignment="1">
      <alignment horizontal="center" vertical="center" wrapText="1" readingOrder="2"/>
    </xf>
    <xf numFmtId="0" fontId="38" fillId="4" borderId="13" xfId="37" applyFont="1" applyFill="1" applyBorder="1" applyAlignment="1">
      <alignment horizontal="center" vertical="center" wrapText="1" readingOrder="2"/>
    </xf>
    <xf numFmtId="0" fontId="38" fillId="0" borderId="13" xfId="37" applyFont="1" applyFill="1" applyBorder="1" applyAlignment="1">
      <alignment horizontal="center" vertical="center" wrapText="1" readingOrder="2"/>
    </xf>
    <xf numFmtId="1" fontId="4" fillId="0" borderId="0" xfId="23" applyNumberFormat="1" applyFont="1" applyBorder="1" applyAlignment="1">
      <alignment vertical="center" wrapText="1"/>
    </xf>
    <xf numFmtId="0" fontId="37" fillId="2" borderId="24" xfId="38" applyFont="1" applyFill="1" applyBorder="1" applyAlignment="1">
      <alignment horizontal="center" vertical="center" wrapText="1" readingOrder="2"/>
    </xf>
    <xf numFmtId="0" fontId="37" fillId="4" borderId="8" xfId="38" applyFont="1" applyFill="1" applyBorder="1" applyAlignment="1">
      <alignment horizontal="center" vertical="center" wrapText="1" readingOrder="2"/>
    </xf>
    <xf numFmtId="0" fontId="37" fillId="2" borderId="8" xfId="38" applyFont="1" applyFill="1" applyBorder="1" applyAlignment="1">
      <alignment horizontal="center" vertical="center" wrapText="1" readingOrder="2"/>
    </xf>
    <xf numFmtId="0" fontId="37" fillId="4" borderId="15" xfId="38" applyFont="1" applyFill="1" applyBorder="1" applyAlignment="1">
      <alignment horizontal="center" vertical="center" wrapText="1" readingOrder="2"/>
    </xf>
    <xf numFmtId="1" fontId="16" fillId="0" borderId="0" xfId="1" applyNumberFormat="1" applyFont="1" applyBorder="1" applyAlignment="1">
      <alignment horizontal="center" vertical="center" wrapText="1"/>
    </xf>
    <xf numFmtId="1" fontId="16" fillId="2" borderId="0" xfId="1" applyNumberFormat="1" applyFont="1" applyFill="1" applyBorder="1" applyAlignment="1">
      <alignment horizontal="left" vertical="center"/>
    </xf>
    <xf numFmtId="1" fontId="30" fillId="2" borderId="0" xfId="1" applyNumberFormat="1" applyFont="1" applyFill="1" applyBorder="1" applyAlignment="1">
      <alignment vertical="center"/>
    </xf>
    <xf numFmtId="1" fontId="31" fillId="2" borderId="0" xfId="1" applyNumberFormat="1" applyFont="1" applyFill="1" applyBorder="1" applyAlignment="1">
      <alignment vertical="center"/>
    </xf>
    <xf numFmtId="0" fontId="19" fillId="0" borderId="31" xfId="37" applyFont="1" applyFill="1" applyBorder="1" applyAlignment="1">
      <alignment horizontal="center" vertical="center" wrapText="1" readingOrder="1"/>
    </xf>
    <xf numFmtId="0" fontId="19" fillId="4" borderId="32" xfId="37" applyFont="1" applyFill="1" applyBorder="1" applyAlignment="1">
      <alignment horizontal="center" vertical="center" wrapText="1" readingOrder="1"/>
    </xf>
    <xf numFmtId="0" fontId="37" fillId="0" borderId="30" xfId="37" applyFont="1" applyFill="1" applyBorder="1" applyAlignment="1">
      <alignment horizontal="center" vertical="center" wrapText="1" readingOrder="2"/>
    </xf>
    <xf numFmtId="0" fontId="37" fillId="4" borderId="13" xfId="37" applyFont="1" applyFill="1" applyBorder="1" applyAlignment="1">
      <alignment horizontal="center" vertical="center" wrapText="1" readingOrder="2"/>
    </xf>
    <xf numFmtId="1" fontId="4" fillId="2" borderId="0" xfId="37" applyNumberFormat="1" applyFont="1" applyFill="1" applyBorder="1" applyAlignment="1">
      <alignment horizontal="left" vertical="center" wrapText="1" indent="1" readingOrder="1"/>
    </xf>
    <xf numFmtId="3" fontId="4" fillId="2" borderId="11" xfId="41" applyNumberFormat="1" applyFont="1" applyFill="1" applyBorder="1" applyAlignment="1">
      <alignment horizontal="right" vertical="center" indent="1"/>
    </xf>
    <xf numFmtId="3" fontId="4" fillId="2" borderId="16" xfId="41" applyNumberFormat="1" applyFont="1" applyFill="1" applyBorder="1" applyAlignment="1">
      <alignment horizontal="right" vertical="center" indent="1"/>
    </xf>
    <xf numFmtId="3" fontId="19" fillId="2" borderId="29" xfId="41" applyNumberFormat="1" applyFont="1" applyFill="1" applyBorder="1" applyAlignment="1">
      <alignment horizontal="right" vertical="center" indent="1"/>
    </xf>
    <xf numFmtId="3" fontId="19" fillId="2" borderId="17" xfId="14" applyNumberFormat="1" applyFont="1" applyFill="1" applyBorder="1" applyAlignment="1">
      <alignment horizontal="left" vertical="center" wrapText="1" indent="1" readingOrder="1"/>
    </xf>
    <xf numFmtId="3" fontId="19" fillId="4" borderId="14" xfId="14" applyNumberFormat="1" applyFont="1" applyFill="1" applyBorder="1" applyAlignment="1">
      <alignment horizontal="left" vertical="center" wrapText="1" indent="1" readingOrder="1"/>
    </xf>
    <xf numFmtId="3" fontId="19" fillId="2" borderId="14" xfId="14" applyNumberFormat="1" applyFont="1" applyFill="1" applyBorder="1" applyAlignment="1">
      <alignment horizontal="left" vertical="center" wrapText="1" indent="1" readingOrder="1"/>
    </xf>
    <xf numFmtId="3" fontId="19" fillId="4" borderId="16" xfId="14" applyNumberFormat="1" applyFont="1" applyFill="1" applyBorder="1" applyAlignment="1">
      <alignment horizontal="left" vertical="center" wrapText="1" indent="1" readingOrder="1"/>
    </xf>
    <xf numFmtId="0" fontId="40" fillId="0" borderId="0" xfId="1" applyFont="1" applyBorder="1" applyAlignment="1">
      <alignment horizontal="center" vertical="top" wrapText="1" readingOrder="2"/>
    </xf>
    <xf numFmtId="0" fontId="7" fillId="0" borderId="0" xfId="1" applyFont="1" applyBorder="1" applyAlignment="1">
      <alignment horizontal="center" vertical="top" wrapText="1" readingOrder="1"/>
    </xf>
    <xf numFmtId="0" fontId="41" fillId="0" borderId="0" xfId="1" applyFont="1" applyBorder="1" applyAlignment="1">
      <alignment horizontal="center" vertical="top" wrapText="1" readingOrder="2"/>
    </xf>
    <xf numFmtId="0" fontId="28" fillId="0" borderId="0" xfId="1" applyFont="1" applyBorder="1" applyAlignment="1">
      <alignment horizontal="center" vertical="top" wrapText="1" readingOrder="1"/>
    </xf>
    <xf numFmtId="0" fontId="21" fillId="2" borderId="0" xfId="1" applyFont="1" applyFill="1"/>
    <xf numFmtId="167" fontId="25" fillId="2" borderId="11" xfId="2" applyNumberFormat="1" applyFont="1" applyFill="1" applyBorder="1" applyAlignment="1">
      <alignment horizontal="left" vertical="center" wrapText="1" indent="1"/>
    </xf>
    <xf numFmtId="167" fontId="8" fillId="2" borderId="11" xfId="2" applyNumberFormat="1" applyFont="1" applyFill="1" applyBorder="1" applyAlignment="1">
      <alignment horizontal="left" vertical="center" wrapText="1" indent="1"/>
    </xf>
    <xf numFmtId="49" fontId="7" fillId="4" borderId="13" xfId="1" applyNumberFormat="1" applyFont="1" applyFill="1" applyBorder="1" applyAlignment="1">
      <alignment horizontal="right" vertical="center" wrapText="1" indent="1" readingOrder="2"/>
    </xf>
    <xf numFmtId="167" fontId="25" fillId="4" borderId="14" xfId="2" applyNumberFormat="1" applyFont="1" applyFill="1" applyBorder="1" applyAlignment="1">
      <alignment horizontal="left" vertical="center" wrapText="1" indent="1"/>
    </xf>
    <xf numFmtId="167" fontId="8" fillId="4" borderId="14" xfId="2" applyNumberFormat="1" applyFont="1" applyFill="1" applyBorder="1" applyAlignment="1">
      <alignment horizontal="left" vertical="center" wrapText="1" indent="1"/>
    </xf>
    <xf numFmtId="167" fontId="25" fillId="2" borderId="14" xfId="2" applyNumberFormat="1" applyFont="1" applyFill="1" applyBorder="1" applyAlignment="1">
      <alignment horizontal="left" vertical="center" wrapText="1" indent="1"/>
    </xf>
    <xf numFmtId="167" fontId="8" fillId="2" borderId="14" xfId="2" applyNumberFormat="1" applyFont="1" applyFill="1" applyBorder="1" applyAlignment="1">
      <alignment horizontal="left" vertical="center" wrapText="1" indent="1"/>
    </xf>
    <xf numFmtId="49" fontId="7" fillId="2" borderId="13" xfId="1" applyNumberFormat="1" applyFont="1" applyFill="1" applyBorder="1" applyAlignment="1">
      <alignment horizontal="right" vertical="center" wrapText="1" indent="1" readingOrder="2"/>
    </xf>
    <xf numFmtId="49" fontId="7" fillId="4" borderId="40" xfId="1" applyNumberFormat="1" applyFont="1" applyFill="1" applyBorder="1" applyAlignment="1">
      <alignment horizontal="right" vertical="center" wrapText="1" indent="1" readingOrder="2"/>
    </xf>
    <xf numFmtId="0" fontId="4" fillId="0" borderId="0" xfId="47" applyNumberFormat="1" applyFont="1" applyAlignment="1">
      <alignment vertical="center" wrapText="1"/>
    </xf>
    <xf numFmtId="0" fontId="4" fillId="4" borderId="9" xfId="42" applyFont="1" applyFill="1" applyBorder="1" applyAlignment="1">
      <alignment horizontal="center" vertical="center" wrapText="1"/>
    </xf>
    <xf numFmtId="0" fontId="37" fillId="4" borderId="34" xfId="1" applyNumberFormat="1" applyFont="1" applyFill="1" applyBorder="1" applyAlignment="1">
      <alignment horizontal="center" wrapText="1"/>
    </xf>
    <xf numFmtId="0" fontId="25" fillId="0" borderId="31" xfId="42" applyFont="1" applyFill="1" applyBorder="1" applyAlignment="1">
      <alignment horizontal="left" vertical="center" wrapText="1" indent="1"/>
    </xf>
    <xf numFmtId="0" fontId="25" fillId="4" borderId="32" xfId="42" applyFont="1" applyFill="1" applyBorder="1" applyAlignment="1">
      <alignment horizontal="left" vertical="center" wrapText="1" indent="1"/>
    </xf>
    <xf numFmtId="0" fontId="25" fillId="0" borderId="32" xfId="42" applyFont="1" applyFill="1" applyBorder="1" applyAlignment="1">
      <alignment horizontal="left" vertical="center" wrapText="1" indent="1"/>
    </xf>
    <xf numFmtId="0" fontId="25" fillId="4" borderId="39" xfId="42" applyFont="1" applyFill="1" applyBorder="1" applyAlignment="1">
      <alignment horizontal="left" vertical="center" wrapText="1" indent="1"/>
    </xf>
    <xf numFmtId="0" fontId="20" fillId="4" borderId="29" xfId="22" applyFont="1" applyFill="1" applyBorder="1" applyAlignment="1">
      <alignment horizontal="center" vertical="center" wrapText="1"/>
    </xf>
    <xf numFmtId="1" fontId="16" fillId="0" borderId="0" xfId="1" applyNumberFormat="1" applyFont="1" applyBorder="1" applyAlignment="1">
      <alignment vertical="center" wrapText="1"/>
    </xf>
    <xf numFmtId="1" fontId="16" fillId="0" borderId="0" xfId="22" applyNumberFormat="1" applyFont="1" applyBorder="1" applyAlignment="1">
      <alignment vertical="center"/>
    </xf>
    <xf numFmtId="1" fontId="15" fillId="2" borderId="0" xfId="22" applyNumberFormat="1" applyFont="1" applyFill="1" applyBorder="1" applyAlignment="1">
      <alignment horizontal="centerContinuous" vertical="center"/>
    </xf>
    <xf numFmtId="1" fontId="9" fillId="2" borderId="0" xfId="22" applyNumberFormat="1" applyFont="1" applyFill="1" applyBorder="1" applyAlignment="1">
      <alignment horizontal="centerContinuous" vertical="center"/>
    </xf>
    <xf numFmtId="49" fontId="7" fillId="2" borderId="10" xfId="1" applyNumberFormat="1" applyFont="1" applyFill="1" applyBorder="1" applyAlignment="1">
      <alignment horizontal="center" vertical="center" wrapText="1" readingOrder="2"/>
    </xf>
    <xf numFmtId="49" fontId="7" fillId="4" borderId="13" xfId="1" applyNumberFormat="1" applyFont="1" applyFill="1" applyBorder="1" applyAlignment="1">
      <alignment horizontal="center" vertical="center" wrapText="1" readingOrder="2"/>
    </xf>
    <xf numFmtId="49" fontId="7" fillId="2" borderId="13" xfId="1" applyNumberFormat="1" applyFont="1" applyFill="1" applyBorder="1" applyAlignment="1">
      <alignment horizontal="center" vertical="center" wrapText="1" readingOrder="2"/>
    </xf>
    <xf numFmtId="49" fontId="4" fillId="2" borderId="12" xfId="1" applyNumberFormat="1" applyFont="1" applyFill="1" applyBorder="1" applyAlignment="1">
      <alignment horizontal="center" vertical="center" wrapText="1"/>
    </xf>
    <xf numFmtId="49" fontId="4" fillId="4" borderId="32" xfId="1" applyNumberFormat="1" applyFont="1" applyFill="1" applyBorder="1" applyAlignment="1">
      <alignment horizontal="center" vertical="center" wrapText="1"/>
    </xf>
    <xf numFmtId="49" fontId="4" fillId="2" borderId="32" xfId="1" applyNumberFormat="1" applyFont="1" applyFill="1" applyBorder="1" applyAlignment="1">
      <alignment horizontal="center" vertical="center" wrapText="1"/>
    </xf>
    <xf numFmtId="167" fontId="25" fillId="0" borderId="11" xfId="2" applyNumberFormat="1" applyFont="1" applyFill="1" applyBorder="1" applyAlignment="1">
      <alignment horizontal="left" vertical="center" wrapText="1" indent="1"/>
    </xf>
    <xf numFmtId="167" fontId="25" fillId="0" borderId="25" xfId="2" applyNumberFormat="1" applyFont="1" applyFill="1" applyBorder="1" applyAlignment="1">
      <alignment horizontal="left" vertical="center" wrapText="1" indent="1"/>
    </xf>
    <xf numFmtId="167" fontId="8" fillId="4" borderId="29" xfId="2" applyNumberFormat="1" applyFont="1" applyFill="1" applyBorder="1" applyAlignment="1">
      <alignment horizontal="left" vertical="center" wrapText="1" indent="1"/>
    </xf>
    <xf numFmtId="3" fontId="4" fillId="0" borderId="17" xfId="1" applyNumberFormat="1" applyFont="1" applyFill="1" applyBorder="1" applyAlignment="1">
      <alignment horizontal="right" vertical="center" indent="1" readingOrder="1"/>
    </xf>
    <xf numFmtId="3" fontId="4" fillId="4" borderId="14" xfId="1" applyNumberFormat="1" applyFont="1" applyFill="1" applyBorder="1" applyAlignment="1">
      <alignment horizontal="right" vertical="center" indent="1" readingOrder="1"/>
    </xf>
    <xf numFmtId="3" fontId="4" fillId="0" borderId="14" xfId="1" applyNumberFormat="1" applyFont="1" applyFill="1" applyBorder="1" applyAlignment="1">
      <alignment horizontal="right" vertical="center" indent="1" readingOrder="1"/>
    </xf>
    <xf numFmtId="3" fontId="4" fillId="4" borderId="16" xfId="1" applyNumberFormat="1" applyFont="1" applyFill="1" applyBorder="1" applyAlignment="1">
      <alignment horizontal="right" vertical="center" indent="1" readingOrder="1"/>
    </xf>
    <xf numFmtId="3" fontId="4" fillId="0" borderId="17" xfId="41" applyNumberFormat="1" applyFont="1" applyFill="1" applyBorder="1" applyAlignment="1">
      <alignment horizontal="right" vertical="center" indent="1"/>
    </xf>
    <xf numFmtId="3" fontId="19" fillId="0" borderId="17" xfId="41" applyNumberFormat="1" applyFont="1" applyFill="1" applyBorder="1" applyAlignment="1">
      <alignment horizontal="right" vertical="center" indent="1"/>
    </xf>
    <xf numFmtId="3" fontId="19" fillId="4" borderId="14" xfId="41" applyNumberFormat="1" applyFont="1" applyFill="1" applyBorder="1" applyAlignment="1">
      <alignment horizontal="right" vertical="center" indent="1"/>
    </xf>
    <xf numFmtId="3" fontId="4" fillId="0" borderId="14" xfId="41" applyNumberFormat="1" applyFont="1" applyFill="1" applyBorder="1" applyAlignment="1">
      <alignment horizontal="right" vertical="center" indent="1"/>
    </xf>
    <xf numFmtId="3" fontId="19" fillId="0" borderId="14" xfId="41" applyNumberFormat="1" applyFont="1" applyFill="1" applyBorder="1" applyAlignment="1">
      <alignment horizontal="right" vertical="center" indent="1"/>
    </xf>
    <xf numFmtId="3" fontId="4" fillId="0" borderId="11" xfId="41" applyNumberFormat="1" applyFont="1" applyFill="1" applyBorder="1" applyAlignment="1">
      <alignment horizontal="right" vertical="center" indent="1"/>
    </xf>
    <xf numFmtId="3" fontId="19" fillId="0" borderId="11" xfId="41" applyNumberFormat="1" applyFont="1" applyFill="1" applyBorder="1" applyAlignment="1">
      <alignment horizontal="right" vertical="center" indent="1"/>
    </xf>
    <xf numFmtId="3" fontId="4" fillId="2" borderId="17" xfId="41" applyNumberFormat="1" applyFont="1" applyFill="1" applyBorder="1" applyAlignment="1">
      <alignment horizontal="right" vertical="center" indent="1" readingOrder="1"/>
    </xf>
    <xf numFmtId="3" fontId="4" fillId="4" borderId="14" xfId="41" applyNumberFormat="1" applyFont="1" applyFill="1" applyBorder="1" applyAlignment="1">
      <alignment horizontal="right" vertical="center" indent="1" readingOrder="1"/>
    </xf>
    <xf numFmtId="3" fontId="4" fillId="2" borderId="14" xfId="41" applyNumberFormat="1" applyFont="1" applyFill="1" applyBorder="1" applyAlignment="1">
      <alignment horizontal="right" vertical="center" indent="1" readingOrder="1"/>
    </xf>
    <xf numFmtId="0" fontId="20" fillId="4" borderId="34" xfId="22" applyFont="1" applyFill="1" applyBorder="1" applyAlignment="1">
      <alignment horizontal="center" vertical="center" wrapText="1"/>
    </xf>
    <xf numFmtId="0" fontId="45" fillId="0" borderId="0" xfId="0" applyFont="1" applyAlignment="1">
      <alignment vertical="center"/>
    </xf>
    <xf numFmtId="0" fontId="38" fillId="0" borderId="40" xfId="37" applyFont="1" applyFill="1" applyBorder="1" applyAlignment="1">
      <alignment horizontal="center" vertical="center" wrapText="1" readingOrder="2"/>
    </xf>
    <xf numFmtId="0" fontId="7" fillId="2" borderId="0" xfId="28" applyFont="1" applyFill="1">
      <alignment horizontal="right" vertical="center"/>
    </xf>
    <xf numFmtId="1" fontId="4" fillId="0" borderId="0" xfId="23" applyNumberFormat="1" applyFont="1" applyBorder="1" applyAlignment="1">
      <alignment horizontal="left" vertical="center"/>
    </xf>
    <xf numFmtId="0" fontId="19" fillId="4" borderId="29" xfId="14" applyFont="1" applyFill="1" applyBorder="1" applyAlignment="1">
      <alignment horizontal="center" vertical="center" wrapText="1"/>
    </xf>
    <xf numFmtId="0" fontId="19" fillId="4" borderId="29" xfId="35" applyFont="1" applyFill="1" applyBorder="1" applyAlignment="1">
      <alignment horizontal="center" vertical="center" wrapText="1"/>
    </xf>
    <xf numFmtId="3" fontId="4" fillId="4" borderId="16" xfId="41" applyNumberFormat="1" applyFont="1" applyFill="1" applyBorder="1" applyAlignment="1">
      <alignment horizontal="right" vertical="center" indent="1"/>
    </xf>
    <xf numFmtId="1" fontId="4" fillId="2" borderId="0" xfId="23" applyNumberFormat="1" applyFont="1" applyFill="1" applyBorder="1" applyAlignment="1">
      <alignment horizontal="left" vertical="center"/>
    </xf>
    <xf numFmtId="1" fontId="4" fillId="2" borderId="0" xfId="23" applyNumberFormat="1" applyFont="1" applyFill="1" applyBorder="1" applyAlignment="1">
      <alignment vertical="center"/>
    </xf>
    <xf numFmtId="3" fontId="19" fillId="4" borderId="16" xfId="41" applyNumberFormat="1" applyFont="1" applyFill="1" applyBorder="1" applyAlignment="1">
      <alignment horizontal="right" vertical="center" indent="1"/>
    </xf>
    <xf numFmtId="0" fontId="37" fillId="2" borderId="45" xfId="37" applyFont="1" applyFill="1" applyBorder="1" applyAlignment="1">
      <alignment horizontal="right" vertical="center" wrapText="1" indent="1" readingOrder="2"/>
    </xf>
    <xf numFmtId="3" fontId="19" fillId="2" borderId="34" xfId="41" applyNumberFormat="1" applyFont="1" applyFill="1" applyBorder="1" applyAlignment="1">
      <alignment horizontal="right" vertical="center" indent="1"/>
    </xf>
    <xf numFmtId="0" fontId="8" fillId="2" borderId="18" xfId="42" applyFont="1" applyFill="1" applyBorder="1" applyAlignment="1">
      <alignment horizontal="left" vertical="center" wrapText="1" indent="1"/>
    </xf>
    <xf numFmtId="0" fontId="37" fillId="2" borderId="50" xfId="37" applyFont="1" applyFill="1" applyBorder="1" applyAlignment="1">
      <alignment horizontal="right" vertical="center" wrapText="1" indent="1" readingOrder="2"/>
    </xf>
    <xf numFmtId="3" fontId="19" fillId="2" borderId="35" xfId="41" applyNumberFormat="1" applyFont="1" applyFill="1" applyBorder="1" applyAlignment="1">
      <alignment horizontal="right" vertical="center" indent="1"/>
    </xf>
    <xf numFmtId="0" fontId="8" fillId="2" borderId="22" xfId="42" applyFont="1" applyFill="1" applyBorder="1" applyAlignment="1">
      <alignment horizontal="left" vertical="center" wrapText="1" indent="1"/>
    </xf>
    <xf numFmtId="3" fontId="19" fillId="2" borderId="14" xfId="41" applyNumberFormat="1" applyFont="1" applyFill="1" applyBorder="1" applyAlignment="1">
      <alignment horizontal="right" vertical="center" indent="1" readingOrder="1"/>
    </xf>
    <xf numFmtId="3" fontId="19" fillId="4" borderId="14" xfId="41" applyNumberFormat="1" applyFont="1" applyFill="1" applyBorder="1" applyAlignment="1">
      <alignment horizontal="right" vertical="center" indent="1" readingOrder="1"/>
    </xf>
    <xf numFmtId="3" fontId="19" fillId="4" borderId="16" xfId="41" applyNumberFormat="1" applyFont="1" applyFill="1" applyBorder="1" applyAlignment="1">
      <alignment horizontal="right" vertical="center" indent="1" readingOrder="1"/>
    </xf>
    <xf numFmtId="3" fontId="4" fillId="4" borderId="16" xfId="41" applyNumberFormat="1" applyFont="1" applyFill="1" applyBorder="1" applyAlignment="1">
      <alignment horizontal="right" vertical="center" indent="1" readingOrder="1"/>
    </xf>
    <xf numFmtId="3" fontId="19" fillId="2" borderId="29" xfId="41" applyNumberFormat="1" applyFont="1" applyFill="1" applyBorder="1" applyAlignment="1">
      <alignment horizontal="right" vertical="center" indent="1" readingOrder="1"/>
    </xf>
    <xf numFmtId="167" fontId="25" fillId="0" borderId="0" xfId="47" applyNumberFormat="1" applyFont="1" applyAlignment="1">
      <alignment vertical="center"/>
    </xf>
    <xf numFmtId="167" fontId="19" fillId="0" borderId="0" xfId="47" applyNumberFormat="1" applyFont="1" applyAlignment="1">
      <alignment vertical="center"/>
    </xf>
    <xf numFmtId="165" fontId="19" fillId="2" borderId="35" xfId="41" applyNumberFormat="1" applyFont="1" applyFill="1" applyBorder="1" applyAlignment="1">
      <alignment horizontal="right" vertical="center" indent="1"/>
    </xf>
    <xf numFmtId="166" fontId="4" fillId="0" borderId="0" xfId="23" applyNumberFormat="1" applyFont="1" applyBorder="1" applyAlignment="1">
      <alignment horizontal="center" vertical="center"/>
    </xf>
    <xf numFmtId="1" fontId="16" fillId="2" borderId="33" xfId="1" applyNumberFormat="1" applyFont="1" applyFill="1" applyBorder="1" applyAlignment="1">
      <alignment vertical="center"/>
    </xf>
    <xf numFmtId="1" fontId="16" fillId="2" borderId="0" xfId="22" applyNumberFormat="1" applyFont="1" applyFill="1" applyBorder="1" applyAlignment="1">
      <alignment vertical="center"/>
    </xf>
    <xf numFmtId="0" fontId="52" fillId="0" borderId="31" xfId="37" applyFont="1" applyFill="1" applyBorder="1" applyAlignment="1">
      <alignment horizontal="center" vertical="center" wrapText="1" readingOrder="1"/>
    </xf>
    <xf numFmtId="0" fontId="8" fillId="4" borderId="46" xfId="1" applyNumberFormat="1" applyFont="1" applyFill="1" applyBorder="1" applyAlignment="1">
      <alignment horizontal="center" vertical="center" wrapText="1"/>
    </xf>
    <xf numFmtId="0" fontId="29" fillId="0" borderId="0" xfId="52" applyFont="1" applyAlignment="1">
      <alignment vertical="center" wrapText="1"/>
    </xf>
    <xf numFmtId="0" fontId="11" fillId="5" borderId="22" xfId="52" applyFont="1" applyFill="1" applyBorder="1" applyAlignment="1">
      <alignment horizontal="center" vertical="center"/>
    </xf>
    <xf numFmtId="1" fontId="4" fillId="2" borderId="17" xfId="1" applyNumberFormat="1" applyFont="1" applyFill="1" applyBorder="1" applyAlignment="1">
      <alignment horizontal="right" vertical="center" indent="1" readingOrder="1"/>
    </xf>
    <xf numFmtId="3" fontId="4" fillId="0" borderId="0" xfId="1" applyNumberFormat="1"/>
    <xf numFmtId="0" fontId="4" fillId="4" borderId="14" xfId="1" applyNumberFormat="1" applyFont="1" applyFill="1" applyBorder="1" applyAlignment="1">
      <alignment horizontal="right" vertical="center" indent="1" readingOrder="1"/>
    </xf>
    <xf numFmtId="0" fontId="4" fillId="0" borderId="14" xfId="1" applyNumberFormat="1" applyFont="1" applyFill="1" applyBorder="1" applyAlignment="1">
      <alignment horizontal="right" vertical="center" indent="1" readingOrder="1"/>
    </xf>
    <xf numFmtId="0" fontId="4" fillId="4" borderId="16" xfId="1" applyNumberFormat="1" applyFont="1" applyFill="1" applyBorder="1" applyAlignment="1">
      <alignment horizontal="right" vertical="center" indent="1" readingOrder="1"/>
    </xf>
    <xf numFmtId="0" fontId="4" fillId="0" borderId="14" xfId="41" applyNumberFormat="1" applyFont="1" applyFill="1" applyBorder="1" applyAlignment="1">
      <alignment horizontal="right" vertical="center" indent="1"/>
    </xf>
    <xf numFmtId="0" fontId="4" fillId="4" borderId="16" xfId="41" applyNumberFormat="1" applyFont="1" applyFill="1" applyBorder="1" applyAlignment="1">
      <alignment horizontal="right" vertical="center" indent="1"/>
    </xf>
    <xf numFmtId="0" fontId="4" fillId="4" borderId="14" xfId="41" applyNumberFormat="1" applyFont="1" applyFill="1" applyBorder="1" applyAlignment="1">
      <alignment horizontal="right" vertical="center" indent="1"/>
    </xf>
    <xf numFmtId="0" fontId="4" fillId="0" borderId="11" xfId="41" applyNumberFormat="1" applyFont="1" applyFill="1" applyBorder="1" applyAlignment="1">
      <alignment horizontal="right" vertical="center" indent="1"/>
    </xf>
    <xf numFmtId="0" fontId="4" fillId="4" borderId="14" xfId="41" applyNumberFormat="1" applyFont="1" applyFill="1" applyBorder="1" applyAlignment="1">
      <alignment horizontal="right" vertical="center" indent="1" readingOrder="1"/>
    </xf>
    <xf numFmtId="0" fontId="4" fillId="2" borderId="14" xfId="41" applyNumberFormat="1" applyFont="1" applyFill="1" applyBorder="1" applyAlignment="1">
      <alignment horizontal="right" vertical="center" indent="1" readingOrder="1"/>
    </xf>
    <xf numFmtId="0" fontId="20" fillId="4" borderId="29" xfId="35" applyFont="1" applyFill="1" applyBorder="1" applyAlignment="1">
      <alignment horizontal="center" vertical="center" wrapText="1"/>
    </xf>
    <xf numFmtId="0" fontId="4" fillId="0" borderId="17" xfId="1" applyNumberFormat="1" applyFont="1" applyFill="1" applyBorder="1" applyAlignment="1">
      <alignment horizontal="right" vertical="center" indent="1" readingOrder="1"/>
    </xf>
    <xf numFmtId="0" fontId="4" fillId="4" borderId="16" xfId="41" applyNumberFormat="1" applyFont="1" applyFill="1" applyBorder="1" applyAlignment="1">
      <alignment horizontal="right" vertical="center" indent="1" readingOrder="1"/>
    </xf>
    <xf numFmtId="166" fontId="4" fillId="0" borderId="0" xfId="1" applyNumberFormat="1"/>
    <xf numFmtId="0" fontId="54" fillId="0" borderId="0" xfId="0" applyNumberFormat="1" applyFont="1" applyFill="1" applyBorder="1" applyAlignment="1" applyProtection="1"/>
    <xf numFmtId="0" fontId="54" fillId="0" borderId="0" xfId="0" applyNumberFormat="1" applyFont="1" applyFill="1" applyBorder="1" applyAlignment="1" applyProtection="1">
      <alignment horizontal="right"/>
    </xf>
    <xf numFmtId="0" fontId="37" fillId="2" borderId="54" xfId="37" applyFont="1" applyFill="1" applyBorder="1" applyAlignment="1">
      <alignment horizontal="right" vertical="center" wrapText="1" indent="1" readingOrder="2"/>
    </xf>
    <xf numFmtId="3" fontId="19" fillId="2" borderId="25" xfId="37" applyNumberFormat="1" applyFont="1" applyFill="1" applyBorder="1" applyAlignment="1">
      <alignment horizontal="left" vertical="center" wrapText="1" indent="1" readingOrder="1"/>
    </xf>
    <xf numFmtId="165" fontId="4" fillId="2" borderId="25" xfId="37" applyNumberFormat="1" applyFont="1" applyFill="1" applyBorder="1" applyAlignment="1">
      <alignment horizontal="left" vertical="center" wrapText="1" indent="1" readingOrder="1"/>
    </xf>
    <xf numFmtId="0" fontId="4" fillId="2" borderId="54" xfId="42" applyFont="1" applyFill="1" applyBorder="1" applyAlignment="1">
      <alignment horizontal="left" vertical="center" wrapText="1" indent="1"/>
    </xf>
    <xf numFmtId="0" fontId="37" fillId="4" borderId="55" xfId="37" applyFont="1" applyFill="1" applyBorder="1" applyAlignment="1">
      <alignment horizontal="right" vertical="center" wrapText="1" indent="1" readingOrder="2"/>
    </xf>
    <xf numFmtId="3" fontId="19" fillId="4" borderId="25" xfId="37" applyNumberFormat="1" applyFont="1" applyFill="1" applyBorder="1" applyAlignment="1">
      <alignment horizontal="left" vertical="center" wrapText="1" indent="1" readingOrder="1"/>
    </xf>
    <xf numFmtId="165" fontId="4" fillId="4" borderId="25" xfId="37" applyNumberFormat="1" applyFont="1" applyFill="1" applyBorder="1" applyAlignment="1">
      <alignment horizontal="left" vertical="center" wrapText="1" indent="1" readingOrder="1"/>
    </xf>
    <xf numFmtId="0" fontId="4" fillId="4" borderId="55" xfId="42" applyFont="1" applyFill="1" applyBorder="1" applyAlignment="1">
      <alignment horizontal="left" vertical="center" wrapText="1" indent="1"/>
    </xf>
    <xf numFmtId="0" fontId="37" fillId="2" borderId="55" xfId="37" applyFont="1" applyFill="1" applyBorder="1" applyAlignment="1">
      <alignment horizontal="right" vertical="center" wrapText="1" indent="1" readingOrder="2"/>
    </xf>
    <xf numFmtId="0" fontId="4" fillId="2" borderId="55" xfId="42" applyFont="1" applyFill="1" applyBorder="1" applyAlignment="1">
      <alignment horizontal="left" vertical="center" wrapText="1" indent="1"/>
    </xf>
    <xf numFmtId="0" fontId="37" fillId="4" borderId="56" xfId="37" applyFont="1" applyFill="1" applyBorder="1" applyAlignment="1">
      <alignment horizontal="right" vertical="center" wrapText="1" indent="1" readingOrder="2"/>
    </xf>
    <xf numFmtId="0" fontId="4" fillId="4" borderId="56" xfId="42" applyFont="1" applyFill="1" applyBorder="1" applyAlignment="1">
      <alignment horizontal="left" vertical="center" wrapText="1" indent="1"/>
    </xf>
    <xf numFmtId="0" fontId="37" fillId="2" borderId="29" xfId="35" applyFont="1" applyFill="1" applyBorder="1" applyAlignment="1">
      <alignment horizontal="center" vertical="center" readingOrder="2"/>
    </xf>
    <xf numFmtId="3" fontId="19" fillId="2" borderId="29" xfId="37" applyNumberFormat="1" applyFont="1" applyFill="1" applyBorder="1" applyAlignment="1">
      <alignment horizontal="left" vertical="center" wrapText="1" indent="1" readingOrder="1"/>
    </xf>
    <xf numFmtId="165" fontId="19" fillId="2" borderId="29" xfId="37" applyNumberFormat="1" applyFont="1" applyFill="1" applyBorder="1" applyAlignment="1">
      <alignment horizontal="left" vertical="center" wrapText="1" indent="1" readingOrder="1"/>
    </xf>
    <xf numFmtId="0" fontId="19" fillId="2" borderId="29" xfId="35" applyFont="1" applyFill="1" applyBorder="1" applyAlignment="1">
      <alignment horizontal="center" vertical="center"/>
    </xf>
    <xf numFmtId="0" fontId="55" fillId="0" borderId="0" xfId="0" applyNumberFormat="1" applyFont="1" applyFill="1" applyBorder="1" applyAlignment="1" applyProtection="1"/>
    <xf numFmtId="0" fontId="55" fillId="0" borderId="0" xfId="0" applyNumberFormat="1" applyFont="1" applyFill="1" applyBorder="1" applyAlignment="1" applyProtection="1">
      <alignment horizontal="right"/>
    </xf>
    <xf numFmtId="0" fontId="37" fillId="0" borderId="13" xfId="37" applyFont="1" applyFill="1" applyBorder="1" applyAlignment="1">
      <alignment horizontal="center" vertical="center" wrapText="1" readingOrder="2"/>
    </xf>
    <xf numFmtId="3" fontId="19" fillId="2" borderId="29" xfId="41" applyNumberFormat="1" applyFont="1" applyFill="1" applyBorder="1">
      <alignment horizontal="right" vertical="center" indent="1"/>
    </xf>
    <xf numFmtId="49" fontId="19" fillId="0" borderId="31" xfId="37" applyNumberFormat="1" applyFont="1" applyFill="1" applyBorder="1" applyAlignment="1">
      <alignment horizontal="center" vertical="center" wrapText="1" readingOrder="1"/>
    </xf>
    <xf numFmtId="49" fontId="19" fillId="4" borderId="32" xfId="37" applyNumberFormat="1" applyFont="1" applyFill="1" applyBorder="1" applyAlignment="1">
      <alignment horizontal="center" vertical="center" wrapText="1" readingOrder="1"/>
    </xf>
    <xf numFmtId="0" fontId="37" fillId="2" borderId="57" xfId="37" applyFont="1" applyFill="1" applyBorder="1" applyAlignment="1">
      <alignment horizontal="right" vertical="center" wrapText="1" indent="1" readingOrder="2"/>
    </xf>
    <xf numFmtId="1" fontId="4" fillId="2" borderId="34" xfId="37" applyNumberFormat="1" applyFont="1" applyFill="1" applyBorder="1" applyAlignment="1">
      <alignment horizontal="left" vertical="center" wrapText="1" indent="1"/>
    </xf>
    <xf numFmtId="1" fontId="19" fillId="2" borderId="34" xfId="37" applyNumberFormat="1" applyFont="1" applyFill="1" applyBorder="1" applyAlignment="1">
      <alignment horizontal="left" vertical="center" wrapText="1" indent="1"/>
    </xf>
    <xf numFmtId="1" fontId="19" fillId="2" borderId="34" xfId="37" applyNumberFormat="1" applyFont="1" applyFill="1" applyBorder="1" applyAlignment="1">
      <alignment horizontal="left" vertical="center" wrapText="1" indent="1" readingOrder="1"/>
    </xf>
    <xf numFmtId="0" fontId="4" fillId="2" borderId="58" xfId="42" applyFont="1" applyFill="1" applyBorder="1" applyAlignment="1">
      <alignment horizontal="left" vertical="center" wrapText="1" indent="1"/>
    </xf>
    <xf numFmtId="0" fontId="37" fillId="4" borderId="59" xfId="37" applyFont="1" applyFill="1" applyBorder="1" applyAlignment="1">
      <alignment horizontal="right" vertical="center" wrapText="1" indent="1" readingOrder="2"/>
    </xf>
    <xf numFmtId="0" fontId="4" fillId="4" borderId="54" xfId="37" applyNumberFormat="1" applyFont="1" applyFill="1" applyBorder="1" applyAlignment="1">
      <alignment horizontal="left" vertical="center" wrapText="1" indent="1"/>
    </xf>
    <xf numFmtId="1" fontId="19" fillId="4" borderId="54" xfId="37" applyNumberFormat="1" applyFont="1" applyFill="1" applyBorder="1" applyAlignment="1">
      <alignment horizontal="left" vertical="center" wrapText="1" indent="1"/>
    </xf>
    <xf numFmtId="1" fontId="19" fillId="4" borderId="54" xfId="37" applyNumberFormat="1" applyFont="1" applyFill="1" applyBorder="1" applyAlignment="1">
      <alignment horizontal="left" vertical="center" wrapText="1" indent="1" readingOrder="1"/>
    </xf>
    <xf numFmtId="0" fontId="4" fillId="4" borderId="60" xfId="42" applyFont="1" applyFill="1" applyBorder="1" applyAlignment="1">
      <alignment horizontal="left" vertical="center" wrapText="1" indent="1"/>
    </xf>
    <xf numFmtId="0" fontId="37" fillId="2" borderId="59" xfId="37" applyFont="1" applyFill="1" applyBorder="1" applyAlignment="1">
      <alignment horizontal="right" vertical="center" wrapText="1" indent="1" readingOrder="2"/>
    </xf>
    <xf numFmtId="1" fontId="19" fillId="2" borderId="55" xfId="37" applyNumberFormat="1" applyFont="1" applyFill="1" applyBorder="1" applyAlignment="1">
      <alignment horizontal="left" vertical="center" wrapText="1" indent="1"/>
    </xf>
    <xf numFmtId="1" fontId="19" fillId="2" borderId="55" xfId="37" applyNumberFormat="1" applyFont="1" applyFill="1" applyBorder="1" applyAlignment="1">
      <alignment horizontal="left" vertical="center" wrapText="1" indent="1" readingOrder="1"/>
    </xf>
    <xf numFmtId="0" fontId="4" fillId="2" borderId="60" xfId="42" applyFont="1" applyFill="1" applyBorder="1" applyAlignment="1">
      <alignment horizontal="left" vertical="center" wrapText="1" indent="1"/>
    </xf>
    <xf numFmtId="1" fontId="19" fillId="4" borderId="55" xfId="37" applyNumberFormat="1" applyFont="1" applyFill="1" applyBorder="1" applyAlignment="1">
      <alignment horizontal="left" vertical="center" wrapText="1" indent="1"/>
    </xf>
    <xf numFmtId="1" fontId="19" fillId="4" borderId="55" xfId="37" applyNumberFormat="1" applyFont="1" applyFill="1" applyBorder="1" applyAlignment="1">
      <alignment horizontal="left" vertical="center" wrapText="1" indent="1" readingOrder="1"/>
    </xf>
    <xf numFmtId="0" fontId="37" fillId="2" borderId="61" xfId="37" applyFont="1" applyFill="1" applyBorder="1" applyAlignment="1">
      <alignment horizontal="right" vertical="center" wrapText="1" indent="1" readingOrder="2"/>
    </xf>
    <xf numFmtId="1" fontId="19" fillId="2" borderId="56" xfId="37" applyNumberFormat="1" applyFont="1" applyFill="1" applyBorder="1" applyAlignment="1">
      <alignment horizontal="left" vertical="center" wrapText="1" indent="1"/>
    </xf>
    <xf numFmtId="1" fontId="19" fillId="2" borderId="56" xfId="37" applyNumberFormat="1" applyFont="1" applyFill="1" applyBorder="1" applyAlignment="1">
      <alignment horizontal="left" vertical="center" wrapText="1" indent="1" readingOrder="1"/>
    </xf>
    <xf numFmtId="0" fontId="4" fillId="2" borderId="62" xfId="42" applyFont="1" applyFill="1" applyBorder="1" applyAlignment="1">
      <alignment horizontal="left" vertical="center" wrapText="1" indent="1"/>
    </xf>
    <xf numFmtId="0" fontId="37" fillId="4" borderId="21" xfId="37" applyFont="1" applyFill="1" applyBorder="1" applyAlignment="1">
      <alignment horizontal="right" vertical="center" wrapText="1" indent="1" readingOrder="2"/>
    </xf>
    <xf numFmtId="1" fontId="19" fillId="4" borderId="25" xfId="37" applyNumberFormat="1" applyFont="1" applyFill="1" applyBorder="1" applyAlignment="1">
      <alignment horizontal="left" vertical="center" wrapText="1" indent="1"/>
    </xf>
    <xf numFmtId="1" fontId="19" fillId="4" borderId="25" xfId="37" applyNumberFormat="1" applyFont="1" applyFill="1" applyBorder="1" applyAlignment="1">
      <alignment horizontal="left" vertical="center" wrapText="1" indent="1" readingOrder="1"/>
    </xf>
    <xf numFmtId="0" fontId="4" fillId="4" borderId="20" xfId="42" applyFont="1" applyFill="1" applyBorder="1" applyAlignment="1">
      <alignment horizontal="left" vertical="center" wrapText="1" indent="1"/>
    </xf>
    <xf numFmtId="0" fontId="37" fillId="2" borderId="28" xfId="37" applyFont="1" applyFill="1" applyBorder="1" applyAlignment="1">
      <alignment horizontal="right" vertical="center" wrapText="1" indent="1" readingOrder="2"/>
    </xf>
    <xf numFmtId="1" fontId="19" fillId="2" borderId="29" xfId="37" applyNumberFormat="1" applyFont="1" applyFill="1" applyBorder="1" applyAlignment="1">
      <alignment horizontal="left" vertical="center" wrapText="1" indent="1" readingOrder="1"/>
    </xf>
    <xf numFmtId="0" fontId="19" fillId="2" borderId="26" xfId="42" applyFont="1" applyFill="1" applyBorder="1" applyAlignment="1">
      <alignment horizontal="left" vertical="center" wrapText="1" indent="1"/>
    </xf>
    <xf numFmtId="0" fontId="37" fillId="2" borderId="71" xfId="37" applyFont="1" applyFill="1" applyBorder="1" applyAlignment="1">
      <alignment horizontal="right" vertical="center" wrapText="1" indent="1" readingOrder="2"/>
    </xf>
    <xf numFmtId="3" fontId="4" fillId="2" borderId="54" xfId="41" applyNumberFormat="1" applyFont="1" applyFill="1" applyBorder="1" applyAlignment="1">
      <alignment horizontal="right" vertical="center" indent="1" readingOrder="1"/>
    </xf>
    <xf numFmtId="1" fontId="19" fillId="2" borderId="25" xfId="37" applyNumberFormat="1" applyFont="1" applyFill="1" applyBorder="1" applyAlignment="1">
      <alignment horizontal="right" vertical="center" indent="1" readingOrder="1"/>
    </xf>
    <xf numFmtId="0" fontId="4" fillId="2" borderId="72" xfId="42" applyFont="1" applyFill="1" applyBorder="1" applyAlignment="1">
      <alignment horizontal="left" vertical="center" wrapText="1" indent="1"/>
    </xf>
    <xf numFmtId="0" fontId="37" fillId="4" borderId="73" xfId="37" applyFont="1" applyFill="1" applyBorder="1" applyAlignment="1">
      <alignment horizontal="right" vertical="center" wrapText="1" indent="1" readingOrder="2"/>
    </xf>
    <xf numFmtId="0" fontId="4" fillId="4" borderId="55" xfId="41" applyNumberFormat="1" applyFont="1" applyFill="1" applyBorder="1" applyAlignment="1">
      <alignment horizontal="right" vertical="center" indent="1" readingOrder="1"/>
    </xf>
    <xf numFmtId="1" fontId="19" fillId="4" borderId="25" xfId="37" applyNumberFormat="1" applyFont="1" applyFill="1" applyBorder="1" applyAlignment="1">
      <alignment horizontal="right" vertical="center" indent="1" readingOrder="1"/>
    </xf>
    <xf numFmtId="0" fontId="4" fillId="4" borderId="74" xfId="42" applyFont="1" applyFill="1" applyBorder="1" applyAlignment="1">
      <alignment horizontal="left" vertical="center" wrapText="1" indent="1"/>
    </xf>
    <xf numFmtId="0" fontId="37" fillId="2" borderId="73" xfId="37" applyFont="1" applyFill="1" applyBorder="1" applyAlignment="1">
      <alignment horizontal="right" vertical="center" wrapText="1" indent="1" readingOrder="2"/>
    </xf>
    <xf numFmtId="3" fontId="4" fillId="2" borderId="55" xfId="41" applyNumberFormat="1" applyFont="1" applyFill="1" applyBorder="1" applyAlignment="1">
      <alignment horizontal="right" vertical="center" indent="1" readingOrder="1"/>
    </xf>
    <xf numFmtId="0" fontId="4" fillId="2" borderId="74" xfId="42" applyFont="1" applyFill="1" applyBorder="1" applyAlignment="1">
      <alignment horizontal="left" vertical="center" wrapText="1" indent="1"/>
    </xf>
    <xf numFmtId="3" fontId="4" fillId="4" borderId="55" xfId="41" applyNumberFormat="1" applyFont="1" applyFill="1" applyBorder="1" applyAlignment="1">
      <alignment horizontal="right" vertical="center" indent="1" readingOrder="1"/>
    </xf>
    <xf numFmtId="0" fontId="4" fillId="2" borderId="55" xfId="41" applyNumberFormat="1" applyFont="1" applyFill="1" applyBorder="1" applyAlignment="1">
      <alignment horizontal="right" vertical="center" indent="1" readingOrder="1"/>
    </xf>
    <xf numFmtId="0" fontId="37" fillId="4" borderId="75" xfId="37" applyFont="1" applyFill="1" applyBorder="1" applyAlignment="1">
      <alignment horizontal="right" vertical="center" wrapText="1" indent="1" readingOrder="2"/>
    </xf>
    <xf numFmtId="0" fontId="4" fillId="4" borderId="56" xfId="41" applyNumberFormat="1" applyFont="1" applyFill="1" applyBorder="1" applyAlignment="1">
      <alignment horizontal="right" vertical="center" indent="1" readingOrder="1"/>
    </xf>
    <xf numFmtId="0" fontId="4" fillId="4" borderId="76" xfId="42" applyFont="1" applyFill="1" applyBorder="1" applyAlignment="1">
      <alignment horizontal="left" vertical="center" wrapText="1" indent="1"/>
    </xf>
    <xf numFmtId="0" fontId="37" fillId="2" borderId="52" xfId="35" applyFont="1" applyFill="1" applyBorder="1" applyAlignment="1">
      <alignment horizontal="center" vertical="center" readingOrder="2"/>
    </xf>
    <xf numFmtId="1" fontId="19" fillId="2" borderId="29" xfId="37" applyNumberFormat="1" applyFont="1" applyFill="1" applyBorder="1" applyAlignment="1">
      <alignment horizontal="right" vertical="center" indent="1" readingOrder="1"/>
    </xf>
    <xf numFmtId="0" fontId="19" fillId="2" borderId="51" xfId="35" applyFont="1" applyFill="1" applyBorder="1" applyAlignment="1">
      <alignment horizontal="center" vertical="center"/>
    </xf>
    <xf numFmtId="0" fontId="39" fillId="4" borderId="29" xfId="22" applyFont="1" applyFill="1" applyBorder="1" applyAlignment="1">
      <alignment horizontal="center" vertical="center" wrapText="1" readingOrder="1"/>
    </xf>
    <xf numFmtId="3" fontId="4" fillId="0" borderId="17" xfId="41" applyNumberFormat="1" applyFont="1" applyFill="1" applyBorder="1">
      <alignment horizontal="right" vertical="center" indent="1"/>
    </xf>
    <xf numFmtId="165" fontId="4" fillId="0" borderId="17" xfId="41" applyNumberFormat="1" applyFont="1" applyFill="1" applyBorder="1">
      <alignment horizontal="right" vertical="center" indent="1"/>
    </xf>
    <xf numFmtId="3" fontId="19" fillId="0" borderId="17" xfId="41" applyNumberFormat="1" applyFont="1" applyFill="1" applyBorder="1">
      <alignment horizontal="right" vertical="center" indent="1"/>
    </xf>
    <xf numFmtId="165" fontId="19" fillId="0" borderId="17" xfId="41" applyNumberFormat="1" applyFont="1" applyFill="1" applyBorder="1">
      <alignment horizontal="right" vertical="center" indent="1"/>
    </xf>
    <xf numFmtId="3" fontId="4" fillId="4" borderId="17" xfId="41" applyNumberFormat="1" applyFont="1" applyFill="1" applyBorder="1">
      <alignment horizontal="right" vertical="center" indent="1"/>
    </xf>
    <xf numFmtId="165" fontId="4" fillId="4" borderId="17" xfId="41" applyNumberFormat="1" applyFont="1" applyFill="1" applyBorder="1">
      <alignment horizontal="right" vertical="center" indent="1"/>
    </xf>
    <xf numFmtId="3" fontId="19" fillId="4" borderId="11" xfId="41" applyNumberFormat="1" applyFont="1" applyFill="1" applyBorder="1">
      <alignment horizontal="right" vertical="center" indent="1"/>
    </xf>
    <xf numFmtId="165" fontId="19" fillId="4" borderId="17" xfId="41" applyNumberFormat="1" applyFont="1" applyFill="1" applyBorder="1">
      <alignment horizontal="right" vertical="center" indent="1"/>
    </xf>
    <xf numFmtId="165" fontId="4" fillId="0" borderId="34" xfId="41" applyNumberFormat="1" applyFont="1" applyFill="1" applyBorder="1">
      <alignment horizontal="right" vertical="center" indent="1"/>
    </xf>
    <xf numFmtId="3" fontId="19" fillId="0" borderId="34" xfId="41" applyNumberFormat="1" applyFont="1" applyFill="1" applyBorder="1">
      <alignment horizontal="right" vertical="center" indent="1"/>
    </xf>
    <xf numFmtId="165" fontId="19" fillId="0" borderId="34" xfId="41" applyNumberFormat="1" applyFont="1" applyFill="1" applyBorder="1">
      <alignment horizontal="right" vertical="center" indent="1"/>
    </xf>
    <xf numFmtId="0" fontId="37" fillId="2" borderId="71" xfId="37" applyFont="1" applyFill="1" applyBorder="1" applyAlignment="1">
      <alignment horizontal="center" vertical="center" wrapText="1" readingOrder="2"/>
    </xf>
    <xf numFmtId="0" fontId="4" fillId="2" borderId="72" xfId="42" applyFont="1" applyFill="1" applyBorder="1" applyAlignment="1">
      <alignment horizontal="center" vertical="center" wrapText="1"/>
    </xf>
    <xf numFmtId="0" fontId="37" fillId="4" borderId="73" xfId="37" applyFont="1" applyFill="1" applyBorder="1" applyAlignment="1">
      <alignment horizontal="center" vertical="center" wrapText="1" readingOrder="2"/>
    </xf>
    <xf numFmtId="0" fontId="4" fillId="4" borderId="74" xfId="42" applyFont="1" applyFill="1" applyBorder="1" applyAlignment="1">
      <alignment horizontal="center" vertical="center" wrapText="1"/>
    </xf>
    <xf numFmtId="0" fontId="37" fillId="2" borderId="73" xfId="37" applyFont="1" applyFill="1" applyBorder="1" applyAlignment="1">
      <alignment horizontal="center" vertical="center" wrapText="1" readingOrder="2"/>
    </xf>
    <xf numFmtId="0" fontId="4" fillId="2" borderId="74" xfId="42" applyFont="1" applyFill="1" applyBorder="1" applyAlignment="1">
      <alignment horizontal="center" vertical="center" wrapText="1"/>
    </xf>
    <xf numFmtId="0" fontId="37" fillId="4" borderId="75" xfId="37" applyFont="1" applyFill="1" applyBorder="1" applyAlignment="1">
      <alignment horizontal="center" vertical="center" wrapText="1" readingOrder="2"/>
    </xf>
    <xf numFmtId="0" fontId="4" fillId="4" borderId="76" xfId="42" applyFont="1" applyFill="1" applyBorder="1" applyAlignment="1">
      <alignment horizontal="center" vertical="center" wrapText="1"/>
    </xf>
    <xf numFmtId="3" fontId="19" fillId="2" borderId="29" xfId="35" applyNumberFormat="1" applyFont="1" applyFill="1" applyBorder="1" applyAlignment="1">
      <alignment horizontal="right" vertical="center" indent="1"/>
    </xf>
    <xf numFmtId="0" fontId="19" fillId="2" borderId="26" xfId="35" applyFont="1" applyFill="1" applyBorder="1" applyAlignment="1">
      <alignment horizontal="center" vertical="center"/>
    </xf>
    <xf numFmtId="1" fontId="4" fillId="2" borderId="34" xfId="37" applyNumberFormat="1" applyFont="1" applyFill="1" applyBorder="1" applyAlignment="1">
      <alignment horizontal="left" vertical="center" wrapText="1" indent="1" readingOrder="1"/>
    </xf>
    <xf numFmtId="1" fontId="4" fillId="4" borderId="25" xfId="37" applyNumberFormat="1" applyFont="1" applyFill="1" applyBorder="1" applyAlignment="1">
      <alignment horizontal="left" vertical="center" wrapText="1" indent="1" readingOrder="1"/>
    </xf>
    <xf numFmtId="1" fontId="4" fillId="2" borderId="25" xfId="37" applyNumberFormat="1" applyFont="1" applyFill="1" applyBorder="1" applyAlignment="1">
      <alignment horizontal="left" vertical="center" wrapText="1" indent="1" readingOrder="1"/>
    </xf>
    <xf numFmtId="1" fontId="19" fillId="2" borderId="25" xfId="37" applyNumberFormat="1" applyFont="1" applyFill="1" applyBorder="1" applyAlignment="1">
      <alignment horizontal="left" vertical="center" wrapText="1" indent="1" readingOrder="1"/>
    </xf>
    <xf numFmtId="0" fontId="4" fillId="4" borderId="25" xfId="37" applyNumberFormat="1" applyFont="1" applyFill="1" applyBorder="1" applyAlignment="1">
      <alignment horizontal="left" vertical="center" wrapText="1" indent="1" readingOrder="1"/>
    </xf>
    <xf numFmtId="0" fontId="37" fillId="2" borderId="21" xfId="37" applyFont="1" applyFill="1" applyBorder="1" applyAlignment="1">
      <alignment horizontal="right" vertical="center" wrapText="1" indent="1" readingOrder="2"/>
    </xf>
    <xf numFmtId="0" fontId="4" fillId="2" borderId="25" xfId="37" applyNumberFormat="1" applyFont="1" applyFill="1" applyBorder="1" applyAlignment="1">
      <alignment horizontal="left" vertical="center" wrapText="1" indent="1" readingOrder="1"/>
    </xf>
    <xf numFmtId="0" fontId="4" fillId="2" borderId="20" xfId="42" applyFont="1" applyFill="1" applyBorder="1" applyAlignment="1">
      <alignment horizontal="left" vertical="center" wrapText="1" indent="1"/>
    </xf>
    <xf numFmtId="0" fontId="37" fillId="4" borderId="28" xfId="37" applyFont="1" applyFill="1" applyBorder="1" applyAlignment="1">
      <alignment horizontal="right" vertical="center" wrapText="1" indent="1" readingOrder="2"/>
    </xf>
    <xf numFmtId="1" fontId="19" fillId="4" borderId="29" xfId="37" applyNumberFormat="1" applyFont="1" applyFill="1" applyBorder="1" applyAlignment="1">
      <alignment horizontal="left" vertical="center" wrapText="1" indent="1" readingOrder="1"/>
    </xf>
    <xf numFmtId="0" fontId="19" fillId="4" borderId="26" xfId="42" applyFont="1" applyFill="1" applyBorder="1" applyAlignment="1">
      <alignment horizontal="left" vertical="center" wrapText="1" indent="1"/>
    </xf>
    <xf numFmtId="0" fontId="47" fillId="4" borderId="34" xfId="0" applyFont="1" applyFill="1" applyBorder="1" applyAlignment="1">
      <alignment horizontal="center" readingOrder="2"/>
    </xf>
    <xf numFmtId="0" fontId="21" fillId="4" borderId="35" xfId="42" applyFont="1" applyFill="1" applyBorder="1" applyAlignment="1">
      <alignment horizontal="center" vertical="top" wrapText="1"/>
    </xf>
    <xf numFmtId="0" fontId="11" fillId="4" borderId="35" xfId="42" applyFont="1" applyFill="1" applyBorder="1" applyAlignment="1">
      <alignment horizontal="center" vertical="top" wrapText="1"/>
    </xf>
    <xf numFmtId="0" fontId="47" fillId="0" borderId="11" xfId="0" applyFont="1" applyBorder="1" applyAlignment="1">
      <alignment horizontal="right" vertical="center" indent="1" readingOrder="2"/>
    </xf>
    <xf numFmtId="1" fontId="46" fillId="0" borderId="11" xfId="0" applyNumberFormat="1" applyFont="1" applyBorder="1" applyAlignment="1">
      <alignment horizontal="right" vertical="center" indent="1"/>
    </xf>
    <xf numFmtId="0" fontId="48" fillId="0" borderId="11" xfId="0" applyFont="1" applyBorder="1" applyAlignment="1">
      <alignment horizontal="right" vertical="center" indent="1"/>
    </xf>
    <xf numFmtId="0" fontId="4" fillId="2" borderId="11" xfId="42" applyFont="1" applyFill="1" applyBorder="1" applyAlignment="1">
      <alignment horizontal="left" vertical="center" wrapText="1" indent="1"/>
    </xf>
    <xf numFmtId="0" fontId="47" fillId="4" borderId="14" xfId="0" applyFont="1" applyFill="1" applyBorder="1" applyAlignment="1">
      <alignment horizontal="right" vertical="center" indent="1" readingOrder="2"/>
    </xf>
    <xf numFmtId="1" fontId="46" fillId="4" borderId="14" xfId="0" applyNumberFormat="1" applyFont="1" applyFill="1" applyBorder="1" applyAlignment="1">
      <alignment horizontal="right" vertical="center" indent="1"/>
    </xf>
    <xf numFmtId="0" fontId="46" fillId="4" borderId="14" xfId="0" applyNumberFormat="1" applyFont="1" applyFill="1" applyBorder="1" applyAlignment="1">
      <alignment horizontal="right" vertical="center" indent="1"/>
    </xf>
    <xf numFmtId="0" fontId="48" fillId="4" borderId="14" xfId="0" applyFont="1" applyFill="1" applyBorder="1" applyAlignment="1">
      <alignment horizontal="right" vertical="center" indent="1"/>
    </xf>
    <xf numFmtId="0" fontId="4" fillId="4" borderId="14" xfId="42" applyFont="1" applyFill="1" applyBorder="1" applyAlignment="1">
      <alignment horizontal="left" vertical="center" wrapText="1" indent="1"/>
    </xf>
    <xf numFmtId="0" fontId="46" fillId="0" borderId="11" xfId="0" applyNumberFormat="1" applyFont="1" applyBorder="1" applyAlignment="1">
      <alignment horizontal="right" vertical="center" indent="1"/>
    </xf>
    <xf numFmtId="0" fontId="47" fillId="0" borderId="25" xfId="0" applyFont="1" applyBorder="1" applyAlignment="1">
      <alignment horizontal="right" vertical="center" indent="1" readingOrder="2"/>
    </xf>
    <xf numFmtId="1" fontId="46" fillId="0" borderId="25" xfId="0" applyNumberFormat="1" applyFont="1" applyBorder="1" applyAlignment="1">
      <alignment horizontal="right" vertical="center" indent="1"/>
    </xf>
    <xf numFmtId="0" fontId="46" fillId="0" borderId="25" xfId="0" applyNumberFormat="1" applyFont="1" applyBorder="1" applyAlignment="1">
      <alignment horizontal="right" vertical="center" indent="1"/>
    </xf>
    <xf numFmtId="0" fontId="48" fillId="0" borderId="25" xfId="0" applyFont="1" applyBorder="1" applyAlignment="1">
      <alignment horizontal="right" vertical="center" indent="1"/>
    </xf>
    <xf numFmtId="0" fontId="4" fillId="2" borderId="25" xfId="42" applyFont="1" applyFill="1" applyBorder="1" applyAlignment="1">
      <alignment horizontal="left" vertical="center" wrapText="1" indent="1"/>
    </xf>
    <xf numFmtId="0" fontId="47" fillId="4" borderId="29" xfId="0" applyFont="1" applyFill="1" applyBorder="1" applyAlignment="1">
      <alignment horizontal="center" vertical="center" readingOrder="2"/>
    </xf>
    <xf numFmtId="0" fontId="48" fillId="4" borderId="29" xfId="0" applyFont="1" applyFill="1" applyBorder="1" applyAlignment="1">
      <alignment horizontal="right" vertical="center" indent="1"/>
    </xf>
    <xf numFmtId="0" fontId="19" fillId="4" borderId="29" xfId="42" applyFont="1" applyFill="1" applyBorder="1" applyAlignment="1">
      <alignment horizontal="left" vertical="center" wrapText="1" indent="1"/>
    </xf>
    <xf numFmtId="166" fontId="4" fillId="2" borderId="34" xfId="37" applyNumberFormat="1" applyFont="1" applyFill="1" applyBorder="1" applyAlignment="1">
      <alignment horizontal="left" vertical="center" wrapText="1" indent="1" readingOrder="1"/>
    </xf>
    <xf numFmtId="166" fontId="4" fillId="4" borderId="25" xfId="37" applyNumberFormat="1" applyFont="1" applyFill="1" applyBorder="1" applyAlignment="1">
      <alignment horizontal="left" vertical="center" wrapText="1" indent="1" readingOrder="1"/>
    </xf>
    <xf numFmtId="166" fontId="4" fillId="2" borderId="25" xfId="37" applyNumberFormat="1" applyFont="1" applyFill="1" applyBorder="1" applyAlignment="1">
      <alignment horizontal="left" vertical="center" wrapText="1" indent="1" readingOrder="1"/>
    </xf>
    <xf numFmtId="0" fontId="37" fillId="4" borderId="34" xfId="14" applyFont="1" applyFill="1" applyBorder="1" applyAlignment="1">
      <alignment horizontal="center" wrapText="1"/>
    </xf>
    <xf numFmtId="0" fontId="37" fillId="4" borderId="34" xfId="35" applyFont="1" applyFill="1" applyBorder="1" applyAlignment="1">
      <alignment horizontal="center" wrapText="1"/>
    </xf>
    <xf numFmtId="0" fontId="4" fillId="4" borderId="35" xfId="14" applyFont="1" applyFill="1" applyBorder="1" applyAlignment="1">
      <alignment horizontal="center" vertical="top" wrapText="1"/>
    </xf>
    <xf numFmtId="0" fontId="4" fillId="4" borderId="35" xfId="35" applyFont="1" applyFill="1" applyBorder="1" applyAlignment="1">
      <alignment horizontal="center" vertical="top" wrapText="1"/>
    </xf>
    <xf numFmtId="0" fontId="25" fillId="2" borderId="72" xfId="42" applyFont="1" applyFill="1" applyBorder="1" applyAlignment="1">
      <alignment horizontal="left" vertical="center" wrapText="1" indent="1"/>
    </xf>
    <xf numFmtId="0" fontId="25" fillId="4" borderId="74" xfId="42" applyFont="1" applyFill="1" applyBorder="1" applyAlignment="1">
      <alignment horizontal="left" vertical="center" wrapText="1" indent="1"/>
    </xf>
    <xf numFmtId="0" fontId="25" fillId="2" borderId="74" xfId="42" applyFont="1" applyFill="1" applyBorder="1" applyAlignment="1">
      <alignment horizontal="left" vertical="center" wrapText="1" indent="1"/>
    </xf>
    <xf numFmtId="0" fontId="25" fillId="4" borderId="76" xfId="42" applyFont="1" applyFill="1" applyBorder="1" applyAlignment="1">
      <alignment horizontal="left" vertical="center" wrapText="1" indent="1"/>
    </xf>
    <xf numFmtId="0" fontId="37" fillId="2" borderId="52" xfId="35" applyFont="1" applyFill="1" applyBorder="1" applyAlignment="1">
      <alignment horizontal="center" vertical="center"/>
    </xf>
    <xf numFmtId="0" fontId="8" fillId="2" borderId="51" xfId="35" applyFont="1" applyFill="1" applyBorder="1" applyAlignment="1">
      <alignment horizontal="center" vertical="center"/>
    </xf>
    <xf numFmtId="1" fontId="19" fillId="2" borderId="29" xfId="35" applyNumberFormat="1" applyFont="1" applyFill="1" applyBorder="1" applyAlignment="1">
      <alignment horizontal="right" vertical="center" indent="1" readingOrder="1"/>
    </xf>
    <xf numFmtId="166" fontId="19" fillId="2" borderId="29" xfId="35" applyNumberFormat="1" applyFont="1" applyFill="1" applyBorder="1" applyAlignment="1">
      <alignment horizontal="right" vertical="center" indent="1" readingOrder="1"/>
    </xf>
    <xf numFmtId="0" fontId="46" fillId="0" borderId="11" xfId="0" applyFont="1" applyBorder="1" applyAlignment="1">
      <alignment horizontal="right" vertical="center" indent="1"/>
    </xf>
    <xf numFmtId="0" fontId="46" fillId="4" borderId="14" xfId="0" applyFont="1" applyFill="1" applyBorder="1" applyAlignment="1">
      <alignment horizontal="right" vertical="center" indent="1"/>
    </xf>
    <xf numFmtId="0" fontId="47" fillId="0" borderId="14" xfId="0" applyFont="1" applyBorder="1" applyAlignment="1">
      <alignment horizontal="right" vertical="center" indent="1" readingOrder="2"/>
    </xf>
    <xf numFmtId="0" fontId="46" fillId="0" borderId="14" xfId="0" applyFont="1" applyBorder="1" applyAlignment="1">
      <alignment horizontal="right" vertical="center" indent="1"/>
    </xf>
    <xf numFmtId="0" fontId="46" fillId="0" borderId="14" xfId="0" applyNumberFormat="1" applyFont="1" applyBorder="1" applyAlignment="1">
      <alignment horizontal="right" vertical="center" indent="1"/>
    </xf>
    <xf numFmtId="0" fontId="48" fillId="0" borderId="14" xfId="0" applyFont="1" applyBorder="1" applyAlignment="1">
      <alignment horizontal="right" vertical="center" indent="1"/>
    </xf>
    <xf numFmtId="0" fontId="4" fillId="2" borderId="14" xfId="42" applyFont="1" applyFill="1" applyBorder="1" applyAlignment="1">
      <alignment horizontal="left" vertical="center" wrapText="1" indent="1"/>
    </xf>
    <xf numFmtId="0" fontId="47" fillId="0" borderId="16" xfId="0" applyFont="1" applyBorder="1" applyAlignment="1">
      <alignment horizontal="right" vertical="center" indent="1" readingOrder="2"/>
    </xf>
    <xf numFmtId="0" fontId="46" fillId="0" borderId="16" xfId="0" applyFont="1" applyBorder="1" applyAlignment="1">
      <alignment horizontal="right" vertical="center" indent="1"/>
    </xf>
    <xf numFmtId="0" fontId="46" fillId="0" borderId="16" xfId="0" applyNumberFormat="1" applyFont="1" applyBorder="1" applyAlignment="1">
      <alignment horizontal="right" vertical="center" indent="1"/>
    </xf>
    <xf numFmtId="0" fontId="48" fillId="0" borderId="16" xfId="0" applyFont="1" applyBorder="1" applyAlignment="1">
      <alignment horizontal="right" vertical="center" indent="1"/>
    </xf>
    <xf numFmtId="0" fontId="4" fillId="2" borderId="16" xfId="42" applyFont="1" applyFill="1" applyBorder="1" applyAlignment="1">
      <alignment horizontal="left" vertical="center" wrapText="1" indent="1"/>
    </xf>
    <xf numFmtId="0" fontId="47" fillId="4" borderId="84" xfId="0" applyFont="1" applyFill="1" applyBorder="1" applyAlignment="1">
      <alignment horizontal="right" vertical="center" indent="1" readingOrder="2"/>
    </xf>
    <xf numFmtId="0" fontId="48" fillId="4" borderId="84" xfId="0" applyFont="1" applyFill="1" applyBorder="1" applyAlignment="1">
      <alignment horizontal="right" vertical="center" indent="1"/>
    </xf>
    <xf numFmtId="0" fontId="19" fillId="4" borderId="84" xfId="42" applyFont="1" applyFill="1" applyBorder="1" applyAlignment="1">
      <alignment horizontal="left" vertical="center" wrapText="1" indent="1"/>
    </xf>
    <xf numFmtId="0" fontId="37" fillId="2" borderId="85" xfId="37" applyFont="1" applyFill="1" applyBorder="1" applyAlignment="1">
      <alignment horizontal="center" vertical="center" wrapText="1" readingOrder="2"/>
    </xf>
    <xf numFmtId="3" fontId="4" fillId="0" borderId="17" xfId="41" applyNumberFormat="1" applyFont="1" applyBorder="1" applyAlignment="1">
      <alignment horizontal="right" vertical="center" indent="1"/>
    </xf>
    <xf numFmtId="0" fontId="4" fillId="2" borderId="86" xfId="42" applyFont="1" applyFill="1" applyBorder="1" applyAlignment="1">
      <alignment horizontal="center" vertical="center" wrapText="1"/>
    </xf>
    <xf numFmtId="3" fontId="4" fillId="4" borderId="11" xfId="41" applyNumberFormat="1" applyFont="1" applyFill="1" applyBorder="1" applyAlignment="1">
      <alignment horizontal="right" vertical="center" indent="1"/>
    </xf>
    <xf numFmtId="0" fontId="37" fillId="0" borderId="73" xfId="37" applyFont="1" applyFill="1" applyBorder="1" applyAlignment="1">
      <alignment horizontal="center" vertical="center" wrapText="1" readingOrder="2"/>
    </xf>
    <xf numFmtId="3" fontId="4" fillId="0" borderId="11" xfId="41" applyNumberFormat="1" applyFont="1" applyBorder="1" applyAlignment="1">
      <alignment horizontal="right" vertical="center" indent="1"/>
    </xf>
    <xf numFmtId="0" fontId="4" fillId="0" borderId="74" xfId="42" applyFont="1" applyFill="1" applyBorder="1" applyAlignment="1">
      <alignment horizontal="center" vertical="center" wrapText="1"/>
    </xf>
    <xf numFmtId="3" fontId="19" fillId="2" borderId="29" xfId="35" applyNumberFormat="1" applyFont="1" applyFill="1" applyBorder="1" applyAlignment="1">
      <alignment horizontal="right" vertical="center" indent="1" readingOrder="1"/>
    </xf>
    <xf numFmtId="0" fontId="19" fillId="2" borderId="29" xfId="35" applyFont="1" applyFill="1" applyBorder="1" applyAlignment="1">
      <alignment horizontal="right" vertical="center" indent="1" readingOrder="1"/>
    </xf>
    <xf numFmtId="3" fontId="4" fillId="0" borderId="88" xfId="41" applyNumberFormat="1" applyFont="1" applyBorder="1" applyAlignment="1">
      <alignment horizontal="right" vertical="center" indent="1"/>
    </xf>
    <xf numFmtId="3" fontId="19" fillId="4" borderId="17" xfId="41" applyNumberFormat="1" applyFont="1" applyFill="1" applyBorder="1" applyAlignment="1">
      <alignment horizontal="right" vertical="center" indent="1"/>
    </xf>
    <xf numFmtId="0" fontId="4" fillId="2" borderId="89" xfId="42" applyFont="1" applyFill="1" applyBorder="1" applyAlignment="1">
      <alignment horizontal="center" vertical="center" wrapText="1"/>
    </xf>
    <xf numFmtId="0" fontId="4" fillId="4" borderId="60" xfId="42" applyFont="1" applyFill="1" applyBorder="1" applyAlignment="1">
      <alignment horizontal="center" vertical="center" wrapText="1"/>
    </xf>
    <xf numFmtId="0" fontId="4" fillId="0" borderId="60" xfId="42" applyFont="1" applyFill="1" applyBorder="1" applyAlignment="1">
      <alignment horizontal="center" vertical="center" wrapText="1"/>
    </xf>
    <xf numFmtId="3" fontId="4" fillId="0" borderId="11" xfId="41" applyNumberFormat="1" applyFont="1" applyFill="1" applyBorder="1">
      <alignment horizontal="right" vertical="center" indent="1"/>
    </xf>
    <xf numFmtId="3" fontId="19" fillId="0" borderId="11" xfId="41" applyNumberFormat="1" applyFont="1" applyFill="1" applyBorder="1">
      <alignment horizontal="right" vertical="center" indent="1"/>
    </xf>
    <xf numFmtId="165" fontId="4" fillId="0" borderId="11" xfId="41" applyNumberFormat="1" applyFont="1" applyFill="1" applyBorder="1">
      <alignment horizontal="right" vertical="center" indent="1"/>
    </xf>
    <xf numFmtId="165" fontId="4" fillId="4" borderId="11" xfId="41" applyNumberFormat="1" applyFont="1" applyFill="1" applyBorder="1">
      <alignment horizontal="right" vertical="center" indent="1"/>
    </xf>
    <xf numFmtId="3" fontId="4" fillId="0" borderId="25" xfId="41" applyNumberFormat="1" applyFont="1" applyFill="1" applyBorder="1">
      <alignment horizontal="right" vertical="center" indent="1"/>
    </xf>
    <xf numFmtId="3" fontId="19" fillId="0" borderId="25" xfId="41" applyNumberFormat="1" applyFont="1" applyFill="1" applyBorder="1">
      <alignment horizontal="right" vertical="center" indent="1"/>
    </xf>
    <xf numFmtId="165" fontId="4" fillId="0" borderId="25" xfId="41" applyNumberFormat="1" applyFont="1" applyFill="1" applyBorder="1">
      <alignment horizontal="right" vertical="center" indent="1"/>
    </xf>
    <xf numFmtId="167" fontId="4" fillId="2" borderId="25" xfId="51" applyNumberFormat="1" applyFont="1" applyFill="1" applyBorder="1" applyAlignment="1">
      <alignment horizontal="left" vertical="center" wrapText="1" indent="1" readingOrder="1"/>
    </xf>
    <xf numFmtId="167" fontId="19" fillId="2" borderId="25" xfId="51" applyNumberFormat="1" applyFont="1" applyFill="1" applyBorder="1" applyAlignment="1">
      <alignment horizontal="left" vertical="center" wrapText="1" indent="1" readingOrder="1"/>
    </xf>
    <xf numFmtId="167" fontId="4" fillId="4" borderId="25" xfId="51" applyNumberFormat="1" applyFont="1" applyFill="1" applyBorder="1" applyAlignment="1">
      <alignment horizontal="left" vertical="center" wrapText="1" indent="1" readingOrder="1"/>
    </xf>
    <xf numFmtId="167" fontId="19" fillId="4" borderId="25" xfId="51" applyNumberFormat="1" applyFont="1" applyFill="1" applyBorder="1" applyAlignment="1">
      <alignment horizontal="left" vertical="center" wrapText="1" indent="1" readingOrder="1"/>
    </xf>
    <xf numFmtId="167" fontId="4" fillId="2" borderId="25" xfId="37" applyNumberFormat="1" applyFont="1" applyFill="1" applyBorder="1" applyAlignment="1">
      <alignment horizontal="left" vertical="center" wrapText="1" indent="1" readingOrder="1"/>
    </xf>
    <xf numFmtId="167" fontId="19" fillId="2" borderId="25" xfId="37" applyNumberFormat="1" applyFont="1" applyFill="1" applyBorder="1" applyAlignment="1">
      <alignment horizontal="left" vertical="center" wrapText="1" indent="1" readingOrder="1"/>
    </xf>
    <xf numFmtId="167" fontId="19" fillId="4" borderId="29" xfId="51" applyNumberFormat="1" applyFont="1" applyFill="1" applyBorder="1" applyAlignment="1">
      <alignment horizontal="left" vertical="center" wrapText="1" indent="1" readingOrder="1"/>
    </xf>
    <xf numFmtId="0" fontId="37" fillId="2" borderId="71" xfId="38" applyFont="1" applyFill="1" applyBorder="1" applyAlignment="1">
      <alignment horizontal="center" vertical="center" wrapText="1" readingOrder="2"/>
    </xf>
    <xf numFmtId="0" fontId="37" fillId="4" borderId="73" xfId="38" applyFont="1" applyFill="1" applyBorder="1" applyAlignment="1">
      <alignment horizontal="center" vertical="center" wrapText="1" readingOrder="2"/>
    </xf>
    <xf numFmtId="0" fontId="37" fillId="2" borderId="73" xfId="38" applyFont="1" applyFill="1" applyBorder="1" applyAlignment="1">
      <alignment horizontal="center" vertical="center" wrapText="1" readingOrder="2"/>
    </xf>
    <xf numFmtId="0" fontId="37" fillId="4" borderId="75" xfId="38" applyFont="1" applyFill="1" applyBorder="1" applyAlignment="1">
      <alignment horizontal="center" vertical="center" wrapText="1" readingOrder="2"/>
    </xf>
    <xf numFmtId="0" fontId="4" fillId="4" borderId="25" xfId="41" applyNumberFormat="1" applyFont="1" applyFill="1" applyBorder="1" applyAlignment="1">
      <alignment horizontal="right" vertical="center" indent="1"/>
    </xf>
    <xf numFmtId="0" fontId="4" fillId="4" borderId="91" xfId="42" applyFont="1" applyFill="1" applyBorder="1" applyAlignment="1">
      <alignment horizontal="center" vertical="center" wrapText="1"/>
    </xf>
    <xf numFmtId="0" fontId="37" fillId="2" borderId="52" xfId="38" applyFont="1" applyFill="1" applyBorder="1" applyAlignment="1">
      <alignment horizontal="center" vertical="center" wrapText="1" readingOrder="2"/>
    </xf>
    <xf numFmtId="3" fontId="4" fillId="2" borderId="54" xfId="41" applyNumberFormat="1" applyFont="1" applyFill="1" applyBorder="1">
      <alignment horizontal="right" vertical="center" indent="1"/>
    </xf>
    <xf numFmtId="3" fontId="19" fillId="2" borderId="54" xfId="41" applyNumberFormat="1" applyFont="1" applyFill="1" applyBorder="1">
      <alignment horizontal="right" vertical="center" indent="1"/>
    </xf>
    <xf numFmtId="0" fontId="19" fillId="2" borderId="72" xfId="42" applyFont="1" applyFill="1" applyBorder="1" applyAlignment="1">
      <alignment horizontal="center" vertical="center" wrapText="1"/>
    </xf>
    <xf numFmtId="3" fontId="4" fillId="4" borderId="55" xfId="41" applyNumberFormat="1" applyFont="1" applyFill="1" applyBorder="1">
      <alignment horizontal="right" vertical="center" indent="1"/>
    </xf>
    <xf numFmtId="3" fontId="19" fillId="4" borderId="55" xfId="41" applyNumberFormat="1" applyFont="1" applyFill="1" applyBorder="1">
      <alignment horizontal="right" vertical="center" indent="1"/>
    </xf>
    <xf numFmtId="0" fontId="19" fillId="4" borderId="74" xfId="42" applyFont="1" applyFill="1" applyBorder="1" applyAlignment="1">
      <alignment horizontal="center" vertical="center" wrapText="1"/>
    </xf>
    <xf numFmtId="3" fontId="4" fillId="2" borderId="55" xfId="41" applyNumberFormat="1" applyFont="1" applyFill="1" applyBorder="1">
      <alignment horizontal="right" vertical="center" indent="1"/>
    </xf>
    <xf numFmtId="3" fontId="19" fillId="2" borderId="55" xfId="41" applyNumberFormat="1" applyFont="1" applyFill="1" applyBorder="1">
      <alignment horizontal="right" vertical="center" indent="1"/>
    </xf>
    <xf numFmtId="0" fontId="19" fillId="2" borderId="74" xfId="42" applyFont="1" applyFill="1" applyBorder="1" applyAlignment="1">
      <alignment horizontal="center" vertical="center" wrapText="1"/>
    </xf>
    <xf numFmtId="0" fontId="4" fillId="4" borderId="56" xfId="41" applyNumberFormat="1" applyFont="1" applyFill="1" applyBorder="1">
      <alignment horizontal="right" vertical="center" indent="1"/>
    </xf>
    <xf numFmtId="3" fontId="19" fillId="4" borderId="56" xfId="41" applyNumberFormat="1" applyFont="1" applyFill="1" applyBorder="1">
      <alignment horizontal="right" vertical="center" indent="1"/>
    </xf>
    <xf numFmtId="3" fontId="4" fillId="4" borderId="56" xfId="41" applyNumberFormat="1" applyFont="1" applyFill="1" applyBorder="1">
      <alignment horizontal="right" vertical="center" indent="1"/>
    </xf>
    <xf numFmtId="0" fontId="19" fillId="4" borderId="76" xfId="42" applyFont="1" applyFill="1" applyBorder="1" applyAlignment="1">
      <alignment horizontal="center" vertical="center" wrapText="1"/>
    </xf>
    <xf numFmtId="0" fontId="20" fillId="2" borderId="28" xfId="35" applyFont="1" applyFill="1" applyBorder="1" applyAlignment="1">
      <alignment horizontal="center" vertical="center"/>
    </xf>
    <xf numFmtId="3" fontId="19" fillId="2" borderId="29" xfId="36" applyNumberFormat="1" applyFont="1" applyFill="1" applyBorder="1">
      <alignment horizontal="right" vertical="center" indent="1"/>
    </xf>
    <xf numFmtId="0" fontId="8" fillId="2" borderId="26" xfId="35" applyFont="1" applyFill="1" applyBorder="1" applyAlignment="1">
      <alignment horizontal="center" vertical="center"/>
    </xf>
    <xf numFmtId="1" fontId="4" fillId="2" borderId="35" xfId="37" applyNumberFormat="1" applyFont="1" applyFill="1" applyBorder="1" applyAlignment="1">
      <alignment horizontal="left" vertical="center" wrapText="1" indent="1" readingOrder="1"/>
    </xf>
    <xf numFmtId="3" fontId="19" fillId="2" borderId="17" xfId="41" applyNumberFormat="1" applyFont="1" applyFill="1" applyBorder="1" applyAlignment="1">
      <alignment horizontal="right" vertical="center" indent="1" readingOrder="1"/>
    </xf>
    <xf numFmtId="0" fontId="8" fillId="4" borderId="0" xfId="37" applyFont="1" applyFill="1" applyBorder="1" applyAlignment="1">
      <alignment horizontal="center" vertical="center" wrapText="1" readingOrder="1"/>
    </xf>
    <xf numFmtId="0" fontId="16" fillId="0" borderId="21" xfId="41" applyFill="1" applyBorder="1">
      <alignment horizontal="right" vertical="center" indent="1"/>
    </xf>
    <xf numFmtId="0" fontId="16" fillId="0" borderId="25" xfId="41" applyFill="1" applyBorder="1">
      <alignment horizontal="right" vertical="center" indent="1"/>
    </xf>
    <xf numFmtId="49" fontId="37" fillId="4" borderId="40" xfId="37" applyNumberFormat="1" applyFont="1" applyFill="1" applyBorder="1" applyAlignment="1">
      <alignment horizontal="center" vertical="center" wrapText="1" readingOrder="2"/>
    </xf>
    <xf numFmtId="49" fontId="37" fillId="4" borderId="21" xfId="37" applyNumberFormat="1" applyFont="1" applyFill="1" applyBorder="1" applyAlignment="1">
      <alignment horizontal="center" vertical="center" wrapText="1" readingOrder="2"/>
    </xf>
    <xf numFmtId="166" fontId="16" fillId="0" borderId="25" xfId="41" applyNumberFormat="1" applyFill="1" applyBorder="1">
      <alignment horizontal="right" vertical="center" indent="1"/>
    </xf>
    <xf numFmtId="166" fontId="16" fillId="0" borderId="20" xfId="41" applyNumberFormat="1" applyFill="1" applyBorder="1">
      <alignment horizontal="right" vertical="center" indent="1"/>
    </xf>
    <xf numFmtId="49" fontId="8" fillId="0" borderId="32" xfId="37" applyNumberFormat="1" applyFont="1" applyFill="1" applyBorder="1" applyAlignment="1">
      <alignment horizontal="center" vertical="center" wrapText="1" readingOrder="1"/>
    </xf>
    <xf numFmtId="49" fontId="8" fillId="4" borderId="39" xfId="37" applyNumberFormat="1" applyFont="1" applyFill="1" applyBorder="1" applyAlignment="1">
      <alignment horizontal="center" vertical="center" wrapText="1" readingOrder="1"/>
    </xf>
    <xf numFmtId="49" fontId="8" fillId="4" borderId="20" xfId="37" applyNumberFormat="1" applyFont="1" applyFill="1" applyBorder="1" applyAlignment="1">
      <alignment horizontal="center" vertical="center" wrapText="1" readingOrder="1"/>
    </xf>
    <xf numFmtId="49" fontId="37" fillId="2" borderId="21" xfId="37" applyNumberFormat="1" applyFont="1" applyFill="1" applyBorder="1" applyAlignment="1">
      <alignment horizontal="center" vertical="center" wrapText="1" readingOrder="2"/>
    </xf>
    <xf numFmtId="49" fontId="8" fillId="2" borderId="20" xfId="37" applyNumberFormat="1" applyFont="1" applyFill="1" applyBorder="1" applyAlignment="1">
      <alignment horizontal="center" vertical="center" wrapText="1" readingOrder="1"/>
    </xf>
    <xf numFmtId="49" fontId="8" fillId="4" borderId="32" xfId="37" applyNumberFormat="1" applyFont="1" applyFill="1" applyBorder="1" applyAlignment="1">
      <alignment horizontal="center" vertical="center" wrapText="1" readingOrder="1"/>
    </xf>
    <xf numFmtId="165" fontId="4" fillId="0" borderId="0" xfId="1" applyNumberFormat="1"/>
    <xf numFmtId="49" fontId="8" fillId="0" borderId="39" xfId="37" applyNumberFormat="1" applyFont="1" applyFill="1" applyBorder="1" applyAlignment="1">
      <alignment horizontal="center" vertical="center" wrapText="1" readingOrder="1"/>
    </xf>
    <xf numFmtId="0" fontId="60" fillId="2" borderId="0" xfId="1" applyFont="1" applyFill="1" applyAlignment="1">
      <alignment horizontal="center" vertical="center"/>
    </xf>
    <xf numFmtId="1" fontId="65" fillId="2" borderId="33" xfId="23" applyNumberFormat="1" applyFont="1" applyFill="1" applyBorder="1" applyAlignment="1">
      <alignment horizontal="right" vertical="center"/>
    </xf>
    <xf numFmtId="1" fontId="66" fillId="2" borderId="33" xfId="23" applyNumberFormat="1" applyFont="1" applyFill="1" applyBorder="1" applyAlignment="1">
      <alignment vertical="center"/>
    </xf>
    <xf numFmtId="1" fontId="67" fillId="2" borderId="33" xfId="23" applyNumberFormat="1" applyFont="1" applyFill="1" applyBorder="1" applyAlignment="1">
      <alignment horizontal="left" vertical="center"/>
    </xf>
    <xf numFmtId="0" fontId="62" fillId="6" borderId="93" xfId="1" applyFont="1" applyFill="1" applyBorder="1" applyAlignment="1">
      <alignment horizontal="center" vertical="center" wrapText="1" readingOrder="2"/>
    </xf>
    <xf numFmtId="49" fontId="63" fillId="6" borderId="94" xfId="1" applyNumberFormat="1" applyFont="1" applyFill="1" applyBorder="1" applyAlignment="1">
      <alignment horizontal="center" vertical="center" wrapText="1" readingOrder="1"/>
    </xf>
    <xf numFmtId="0" fontId="63" fillId="6" borderId="94" xfId="1" applyFont="1" applyFill="1" applyBorder="1" applyAlignment="1">
      <alignment horizontal="center" vertical="center" wrapText="1" readingOrder="1"/>
    </xf>
    <xf numFmtId="0" fontId="64" fillId="6" borderId="95" xfId="1" applyFont="1" applyFill="1" applyBorder="1" applyAlignment="1">
      <alignment horizontal="center" vertical="center" wrapText="1" readingOrder="2"/>
    </xf>
    <xf numFmtId="0" fontId="38" fillId="0" borderId="99" xfId="1" applyFont="1" applyBorder="1" applyAlignment="1">
      <alignment horizontal="right" vertical="center" wrapText="1" indent="1" readingOrder="2"/>
    </xf>
    <xf numFmtId="49" fontId="19" fillId="0" borderId="100" xfId="1" applyNumberFormat="1" applyFont="1" applyBorder="1" applyAlignment="1">
      <alignment horizontal="center" vertical="center" wrapText="1" readingOrder="1"/>
    </xf>
    <xf numFmtId="0" fontId="19" fillId="0" borderId="100" xfId="1" applyFont="1" applyBorder="1" applyAlignment="1">
      <alignment horizontal="center" vertical="center" wrapText="1" readingOrder="1"/>
    </xf>
    <xf numFmtId="0" fontId="21" fillId="0" borderId="101" xfId="0" applyFont="1" applyBorder="1" applyAlignment="1">
      <alignment horizontal="left" vertical="center" wrapText="1" indent="1" readingOrder="1"/>
    </xf>
    <xf numFmtId="49" fontId="19" fillId="2" borderId="100" xfId="1" applyNumberFormat="1" applyFont="1" applyFill="1" applyBorder="1" applyAlignment="1">
      <alignment horizontal="center" vertical="center" wrapText="1" readingOrder="1"/>
    </xf>
    <xf numFmtId="0" fontId="19" fillId="2" borderId="100" xfId="1" applyFont="1" applyFill="1" applyBorder="1" applyAlignment="1">
      <alignment horizontal="center" vertical="center" wrapText="1" readingOrder="1"/>
    </xf>
    <xf numFmtId="0" fontId="38" fillId="0" borderId="102" xfId="1" applyFont="1" applyBorder="1" applyAlignment="1">
      <alignment horizontal="right" vertical="center" wrapText="1" indent="1" readingOrder="2"/>
    </xf>
    <xf numFmtId="49" fontId="19" fillId="0" borderId="103" xfId="1" applyNumberFormat="1" applyFont="1" applyBorder="1" applyAlignment="1">
      <alignment horizontal="center" vertical="center" wrapText="1" readingOrder="1"/>
    </xf>
    <xf numFmtId="0" fontId="19" fillId="0" borderId="103" xfId="1" applyFont="1" applyBorder="1" applyAlignment="1">
      <alignment horizontal="center" vertical="center" wrapText="1" readingOrder="1"/>
    </xf>
    <xf numFmtId="0" fontId="21" fillId="0" borderId="104" xfId="0" applyFont="1" applyBorder="1" applyAlignment="1">
      <alignment horizontal="left" vertical="center" wrapText="1" indent="1" readingOrder="1"/>
    </xf>
    <xf numFmtId="49" fontId="19" fillId="0" borderId="97" xfId="1" applyNumberFormat="1" applyFont="1" applyBorder="1" applyAlignment="1">
      <alignment horizontal="center" vertical="center" wrapText="1" readingOrder="1"/>
    </xf>
    <xf numFmtId="0" fontId="38" fillId="0" borderId="96" xfId="1" applyFont="1" applyBorder="1" applyAlignment="1">
      <alignment horizontal="right" vertical="center" wrapText="1" indent="1" readingOrder="2"/>
    </xf>
    <xf numFmtId="0" fontId="19" fillId="0" borderId="97" xfId="1" applyFont="1" applyBorder="1" applyAlignment="1">
      <alignment horizontal="center" vertical="center" wrapText="1" readingOrder="1"/>
    </xf>
    <xf numFmtId="0" fontId="21" fillId="0" borderId="98" xfId="0" applyFont="1" applyBorder="1" applyAlignment="1">
      <alignment horizontal="left" vertical="center" wrapText="1" indent="1" readingOrder="1"/>
    </xf>
    <xf numFmtId="1" fontId="66" fillId="0" borderId="33" xfId="23" applyNumberFormat="1" applyFont="1" applyBorder="1" applyAlignment="1">
      <alignment vertical="center"/>
    </xf>
    <xf numFmtId="1" fontId="66" fillId="0" borderId="0" xfId="23" applyNumberFormat="1" applyFont="1" applyBorder="1" applyAlignment="1">
      <alignment vertical="center"/>
    </xf>
    <xf numFmtId="1" fontId="66" fillId="2" borderId="0" xfId="23" applyNumberFormat="1" applyFont="1" applyFill="1" applyBorder="1" applyAlignment="1">
      <alignment horizontal="left" vertical="center"/>
    </xf>
    <xf numFmtId="1" fontId="66" fillId="2" borderId="0" xfId="23" applyNumberFormat="1" applyFont="1" applyFill="1" applyBorder="1" applyAlignment="1">
      <alignment vertical="center"/>
    </xf>
    <xf numFmtId="1" fontId="48" fillId="4" borderId="29" xfId="0" applyNumberFormat="1" applyFont="1" applyFill="1" applyBorder="1" applyAlignment="1">
      <alignment horizontal="right" vertical="center" indent="1"/>
    </xf>
    <xf numFmtId="0" fontId="60" fillId="2" borderId="0" xfId="1" applyFont="1" applyFill="1" applyAlignment="1">
      <alignment horizontal="center" vertical="center"/>
    </xf>
    <xf numFmtId="0" fontId="37" fillId="2" borderId="0" xfId="1" applyFont="1" applyFill="1" applyAlignment="1">
      <alignment horizontal="right" vertical="center" wrapText="1" indent="1"/>
    </xf>
    <xf numFmtId="0" fontId="19" fillId="2" borderId="0" xfId="1" applyFont="1" applyFill="1"/>
    <xf numFmtId="0" fontId="4" fillId="2" borderId="0" xfId="1" applyFont="1" applyFill="1" applyAlignment="1">
      <alignment horizontal="left" indent="1"/>
    </xf>
    <xf numFmtId="0" fontId="4" fillId="2" borderId="0" xfId="1" applyFill="1" applyAlignment="1">
      <alignment horizontal="left" indent="1"/>
    </xf>
    <xf numFmtId="0" fontId="19" fillId="2" borderId="0" xfId="1" applyFont="1" applyFill="1" applyAlignment="1">
      <alignment horizontal="left" indent="1"/>
    </xf>
    <xf numFmtId="0" fontId="40" fillId="2" borderId="0" xfId="1" applyFont="1" applyFill="1" applyBorder="1" applyAlignment="1">
      <alignment horizontal="center" vertical="top" wrapText="1" readingOrder="2"/>
    </xf>
    <xf numFmtId="0" fontId="7" fillId="2" borderId="0" xfId="1" applyFont="1" applyFill="1" applyBorder="1" applyAlignment="1">
      <alignment horizontal="center" vertical="top" wrapText="1" readingOrder="1"/>
    </xf>
    <xf numFmtId="0" fontId="41" fillId="2" borderId="0" xfId="1" applyFont="1" applyFill="1" applyBorder="1" applyAlignment="1">
      <alignment horizontal="center" vertical="top" wrapText="1" readingOrder="2"/>
    </xf>
    <xf numFmtId="0" fontId="28" fillId="2" borderId="0" xfId="1" applyFont="1" applyFill="1" applyBorder="1" applyAlignment="1">
      <alignment horizontal="center" vertical="top" wrapText="1" readingOrder="1"/>
    </xf>
    <xf numFmtId="167" fontId="71" fillId="0" borderId="0" xfId="47" applyNumberFormat="1" applyFont="1" applyAlignment="1">
      <alignment vertical="center"/>
    </xf>
    <xf numFmtId="49" fontId="63" fillId="2" borderId="97" xfId="1" applyNumberFormat="1" applyFont="1" applyFill="1" applyBorder="1" applyAlignment="1">
      <alignment horizontal="center" vertical="center" wrapText="1" readingOrder="1"/>
    </xf>
    <xf numFmtId="0" fontId="63" fillId="2" borderId="97" xfId="1" applyFont="1" applyFill="1" applyBorder="1" applyAlignment="1">
      <alignment horizontal="center" vertical="center" wrapText="1" readingOrder="1"/>
    </xf>
    <xf numFmtId="0" fontId="73" fillId="2" borderId="98" xfId="1" applyFont="1" applyFill="1" applyBorder="1" applyAlignment="1">
      <alignment horizontal="center" vertical="center" wrapText="1" readingOrder="2"/>
    </xf>
    <xf numFmtId="49" fontId="63" fillId="2" borderId="100" xfId="1" applyNumberFormat="1" applyFont="1" applyFill="1" applyBorder="1" applyAlignment="1">
      <alignment horizontal="center" vertical="center" wrapText="1" readingOrder="1"/>
    </xf>
    <xf numFmtId="0" fontId="63" fillId="2" borderId="100" xfId="1" applyFont="1" applyFill="1" applyBorder="1" applyAlignment="1">
      <alignment horizontal="center" vertical="center" wrapText="1" readingOrder="1"/>
    </xf>
    <xf numFmtId="0" fontId="73" fillId="2" borderId="101" xfId="1" applyFont="1" applyFill="1" applyBorder="1" applyAlignment="1">
      <alignment horizontal="center" vertical="center" wrapText="1" readingOrder="2"/>
    </xf>
    <xf numFmtId="49" fontId="63" fillId="0" borderId="97" xfId="1" applyNumberFormat="1" applyFont="1" applyBorder="1" applyAlignment="1">
      <alignment horizontal="center" vertical="center" wrapText="1" readingOrder="1"/>
    </xf>
    <xf numFmtId="0" fontId="72" fillId="2" borderId="96" xfId="1" applyFont="1" applyFill="1" applyBorder="1" applyAlignment="1">
      <alignment horizontal="center" vertical="center" readingOrder="2"/>
    </xf>
    <xf numFmtId="0" fontId="72" fillId="2" borderId="99" xfId="1" applyFont="1" applyFill="1" applyBorder="1" applyAlignment="1">
      <alignment horizontal="center" vertical="center" readingOrder="2"/>
    </xf>
    <xf numFmtId="0" fontId="61" fillId="2" borderId="105" xfId="1" applyFont="1" applyFill="1" applyBorder="1" applyAlignment="1">
      <alignment horizontal="center" vertical="center"/>
    </xf>
    <xf numFmtId="167" fontId="25" fillId="4" borderId="11" xfId="2" applyNumberFormat="1" applyFont="1" applyFill="1" applyBorder="1" applyAlignment="1">
      <alignment horizontal="left" vertical="center" wrapText="1" indent="1"/>
    </xf>
    <xf numFmtId="167" fontId="8" fillId="4" borderId="11" xfId="2" applyNumberFormat="1" applyFont="1" applyFill="1" applyBorder="1" applyAlignment="1">
      <alignment horizontal="left" vertical="center" wrapText="1" indent="1"/>
    </xf>
    <xf numFmtId="0" fontId="37" fillId="4" borderId="47" xfId="1" applyFont="1" applyFill="1" applyBorder="1" applyAlignment="1">
      <alignment horizontal="center" vertical="center" wrapText="1"/>
    </xf>
    <xf numFmtId="0" fontId="8" fillId="4" borderId="48" xfId="1" applyFont="1" applyFill="1" applyBorder="1" applyAlignment="1">
      <alignment horizontal="center" vertical="center" wrapText="1"/>
    </xf>
    <xf numFmtId="49" fontId="7" fillId="2" borderId="40" xfId="1" applyNumberFormat="1" applyFont="1" applyFill="1" applyBorder="1" applyAlignment="1">
      <alignment horizontal="center" vertical="center" wrapText="1" readingOrder="2"/>
    </xf>
    <xf numFmtId="167" fontId="25" fillId="2" borderId="16" xfId="2" applyNumberFormat="1" applyFont="1" applyFill="1" applyBorder="1" applyAlignment="1">
      <alignment horizontal="left" vertical="center" wrapText="1" indent="1"/>
    </xf>
    <xf numFmtId="167" fontId="8" fillId="2" borderId="16" xfId="2" applyNumberFormat="1" applyFont="1" applyFill="1" applyBorder="1" applyAlignment="1">
      <alignment horizontal="left" vertical="center" wrapText="1" indent="1"/>
    </xf>
    <xf numFmtId="49" fontId="4" fillId="2" borderId="39" xfId="1" applyNumberFormat="1" applyFont="1" applyFill="1" applyBorder="1" applyAlignment="1">
      <alignment horizontal="center" vertical="center" wrapText="1"/>
    </xf>
    <xf numFmtId="0" fontId="37" fillId="2" borderId="75" xfId="37" applyFont="1" applyFill="1" applyBorder="1" applyAlignment="1">
      <alignment horizontal="center" vertical="center" wrapText="1" readingOrder="2"/>
    </xf>
    <xf numFmtId="0" fontId="4" fillId="2" borderId="76" xfId="42" applyFont="1" applyFill="1" applyBorder="1" applyAlignment="1">
      <alignment horizontal="center" vertical="center" wrapText="1"/>
    </xf>
    <xf numFmtId="0" fontId="37" fillId="4" borderId="52" xfId="35" applyFont="1" applyFill="1" applyBorder="1" applyAlignment="1">
      <alignment horizontal="center" vertical="center" readingOrder="2"/>
    </xf>
    <xf numFmtId="3" fontId="19" fillId="4" borderId="29" xfId="35" applyNumberFormat="1" applyFont="1" applyFill="1" applyBorder="1" applyAlignment="1">
      <alignment horizontal="right" vertical="center" indent="1"/>
    </xf>
    <xf numFmtId="0" fontId="19" fillId="4" borderId="26" xfId="35" applyFont="1" applyFill="1" applyBorder="1" applyAlignment="1">
      <alignment horizontal="center" vertical="center"/>
    </xf>
    <xf numFmtId="0" fontId="4" fillId="2" borderId="25" xfId="1" applyNumberFormat="1" applyFont="1" applyFill="1" applyBorder="1" applyAlignment="1">
      <alignment horizontal="right" vertical="center" indent="1" readingOrder="1"/>
    </xf>
    <xf numFmtId="0" fontId="19" fillId="2" borderId="25" xfId="1" applyNumberFormat="1" applyFont="1" applyFill="1" applyBorder="1" applyAlignment="1">
      <alignment horizontal="right" vertical="center" indent="1" readingOrder="1"/>
    </xf>
    <xf numFmtId="0" fontId="37" fillId="2" borderId="106" xfId="37" applyFont="1" applyFill="1" applyBorder="1" applyAlignment="1">
      <alignment horizontal="center" vertical="center" wrapText="1" readingOrder="2"/>
    </xf>
    <xf numFmtId="3" fontId="4" fillId="2" borderId="25" xfId="41" applyNumberFormat="1" applyFont="1" applyFill="1" applyBorder="1" applyAlignment="1">
      <alignment horizontal="right" vertical="center" indent="1"/>
    </xf>
    <xf numFmtId="3" fontId="19" fillId="2" borderId="25" xfId="41" applyNumberFormat="1" applyFont="1" applyFill="1" applyBorder="1" applyAlignment="1">
      <alignment horizontal="right" vertical="center" indent="1"/>
    </xf>
    <xf numFmtId="0" fontId="4" fillId="2" borderId="107" xfId="42" applyFont="1" applyFill="1" applyBorder="1" applyAlignment="1">
      <alignment horizontal="center" vertical="center" wrapText="1"/>
    </xf>
    <xf numFmtId="0" fontId="37" fillId="4" borderId="85" xfId="35" applyFont="1" applyFill="1" applyBorder="1" applyAlignment="1">
      <alignment horizontal="center" vertical="center" readingOrder="2"/>
    </xf>
    <xf numFmtId="3" fontId="19" fillId="4" borderId="77" xfId="35" applyNumberFormat="1" applyFont="1" applyFill="1" applyBorder="1" applyAlignment="1">
      <alignment horizontal="right" vertical="center" indent="1"/>
    </xf>
    <xf numFmtId="0" fontId="19" fillId="4" borderId="86" xfId="35" applyFont="1" applyFill="1" applyBorder="1" applyAlignment="1">
      <alignment horizontal="center" vertical="center"/>
    </xf>
    <xf numFmtId="0" fontId="37" fillId="4" borderId="90" xfId="35" applyFont="1" applyFill="1" applyBorder="1" applyAlignment="1">
      <alignment horizontal="center" vertical="center" readingOrder="2"/>
    </xf>
    <xf numFmtId="165" fontId="19" fillId="4" borderId="78" xfId="35" applyNumberFormat="1" applyFont="1" applyFill="1" applyBorder="1" applyAlignment="1">
      <alignment horizontal="right" vertical="center" indent="1"/>
    </xf>
    <xf numFmtId="3" fontId="19" fillId="4" borderId="78" xfId="35" applyNumberFormat="1" applyFont="1" applyFill="1" applyBorder="1" applyAlignment="1">
      <alignment horizontal="right" vertical="center" indent="1"/>
    </xf>
    <xf numFmtId="0" fontId="19" fillId="4" borderId="91" xfId="35" applyFont="1" applyFill="1" applyBorder="1" applyAlignment="1">
      <alignment horizontal="center" vertical="center"/>
    </xf>
    <xf numFmtId="3" fontId="19" fillId="2" borderId="25" xfId="41" applyNumberFormat="1" applyFont="1" applyFill="1" applyBorder="1">
      <alignment horizontal="right" vertical="center" indent="1"/>
    </xf>
    <xf numFmtId="165" fontId="4" fillId="2" borderId="25" xfId="41" applyNumberFormat="1" applyFont="1" applyFill="1" applyBorder="1">
      <alignment horizontal="right" vertical="center" indent="1"/>
    </xf>
    <xf numFmtId="165" fontId="19" fillId="2" borderId="25" xfId="41" applyNumberFormat="1" applyFont="1" applyFill="1" applyBorder="1">
      <alignment horizontal="right" vertical="center" indent="1"/>
    </xf>
    <xf numFmtId="3" fontId="4" fillId="4" borderId="54" xfId="41" applyNumberFormat="1" applyFont="1" applyFill="1" applyBorder="1" applyAlignment="1">
      <alignment horizontal="right" vertical="center" indent="1"/>
    </xf>
    <xf numFmtId="165" fontId="4" fillId="4" borderId="77" xfId="41" applyNumberFormat="1" applyFont="1" applyFill="1" applyBorder="1">
      <alignment horizontal="right" vertical="center" indent="1"/>
    </xf>
    <xf numFmtId="3" fontId="19" fillId="4" borderId="77" xfId="41" applyNumberFormat="1" applyFont="1" applyFill="1" applyBorder="1" applyAlignment="1">
      <alignment horizontal="right" vertical="center" indent="1"/>
    </xf>
    <xf numFmtId="165" fontId="19" fillId="4" borderId="77" xfId="41" applyNumberFormat="1" applyFont="1" applyFill="1" applyBorder="1">
      <alignment horizontal="right" vertical="center" indent="1"/>
    </xf>
    <xf numFmtId="3" fontId="19" fillId="4" borderId="54" xfId="41" applyNumberFormat="1" applyFont="1" applyFill="1" applyBorder="1">
      <alignment horizontal="right" vertical="center" indent="1"/>
    </xf>
    <xf numFmtId="0" fontId="37" fillId="0" borderId="75" xfId="37" applyFont="1" applyFill="1" applyBorder="1" applyAlignment="1">
      <alignment horizontal="center" vertical="center" wrapText="1" readingOrder="2"/>
    </xf>
    <xf numFmtId="3" fontId="4" fillId="0" borderId="25" xfId="41" applyNumberFormat="1" applyFont="1" applyBorder="1" applyAlignment="1">
      <alignment horizontal="right" vertical="center" indent="1"/>
    </xf>
    <xf numFmtId="0" fontId="4" fillId="0" borderId="76" xfId="42" applyFont="1" applyFill="1" applyBorder="1" applyAlignment="1">
      <alignment horizontal="center" vertical="center" wrapText="1"/>
    </xf>
    <xf numFmtId="0" fontId="37" fillId="4" borderId="108" xfId="37" applyFont="1" applyFill="1" applyBorder="1" applyAlignment="1">
      <alignment horizontal="center" vertical="center" wrapText="1" readingOrder="2"/>
    </xf>
    <xf numFmtId="3" fontId="19" fillId="4" borderId="109" xfId="41" applyNumberFormat="1" applyFont="1" applyFill="1" applyBorder="1">
      <alignment horizontal="right" vertical="center" indent="1"/>
    </xf>
    <xf numFmtId="165" fontId="19" fillId="4" borderId="109" xfId="41" applyNumberFormat="1" applyFont="1" applyFill="1" applyBorder="1">
      <alignment horizontal="right" vertical="center" indent="1"/>
    </xf>
    <xf numFmtId="0" fontId="4" fillId="4" borderId="110" xfId="42" applyFont="1" applyFill="1" applyBorder="1" applyAlignment="1">
      <alignment horizontal="center" vertical="center" wrapText="1"/>
    </xf>
    <xf numFmtId="0" fontId="4" fillId="2" borderId="25" xfId="41" applyNumberFormat="1" applyFont="1" applyFill="1" applyBorder="1" applyAlignment="1">
      <alignment horizontal="right" vertical="center" indent="1"/>
    </xf>
    <xf numFmtId="3" fontId="4" fillId="4" borderId="25" xfId="41" applyNumberFormat="1" applyFont="1" applyFill="1" applyBorder="1" applyAlignment="1">
      <alignment horizontal="right" vertical="center" indent="1"/>
    </xf>
    <xf numFmtId="165" fontId="4" fillId="4" borderId="25" xfId="41" applyNumberFormat="1" applyFont="1" applyFill="1" applyBorder="1" applyAlignment="1">
      <alignment horizontal="right" vertical="center" indent="1"/>
    </xf>
    <xf numFmtId="0" fontId="16" fillId="4" borderId="21" xfId="41" applyFill="1" applyBorder="1">
      <alignment horizontal="right" vertical="center" indent="1"/>
    </xf>
    <xf numFmtId="0" fontId="16" fillId="4" borderId="25" xfId="41" applyFill="1" applyBorder="1">
      <alignment horizontal="right" vertical="center" indent="1"/>
    </xf>
    <xf numFmtId="166" fontId="16" fillId="4" borderId="25" xfId="41" applyNumberFormat="1" applyFill="1" applyBorder="1">
      <alignment horizontal="right" vertical="center" indent="1"/>
    </xf>
    <xf numFmtId="166" fontId="16" fillId="4" borderId="20" xfId="41" applyNumberFormat="1" applyFill="1" applyBorder="1">
      <alignment horizontal="right" vertical="center" indent="1"/>
    </xf>
    <xf numFmtId="0" fontId="38" fillId="2" borderId="28" xfId="37" applyFont="1" applyFill="1" applyBorder="1" applyAlignment="1">
      <alignment horizontal="center" vertical="center" wrapText="1" readingOrder="2"/>
    </xf>
    <xf numFmtId="0" fontId="8" fillId="2" borderId="26" xfId="37" applyFont="1" applyFill="1" applyBorder="1" applyAlignment="1">
      <alignment horizontal="center" vertical="center" wrapText="1" readingOrder="1"/>
    </xf>
    <xf numFmtId="166" fontId="19" fillId="2" borderId="29" xfId="37" applyNumberFormat="1" applyFont="1" applyFill="1" applyBorder="1" applyAlignment="1">
      <alignment horizontal="left" vertical="center" wrapText="1" indent="1"/>
    </xf>
    <xf numFmtId="166" fontId="19" fillId="2" borderId="26" xfId="37" applyNumberFormat="1" applyFont="1" applyFill="1" applyBorder="1" applyAlignment="1">
      <alignment horizontal="left" vertical="center" wrapText="1" indent="1"/>
    </xf>
    <xf numFmtId="166" fontId="19" fillId="2" borderId="28" xfId="37" applyNumberFormat="1" applyFont="1" applyFill="1" applyBorder="1" applyAlignment="1">
      <alignment horizontal="left" vertical="center" wrapText="1" indent="1"/>
    </xf>
    <xf numFmtId="3" fontId="74" fillId="2" borderId="29" xfId="0" applyNumberFormat="1" applyFont="1" applyFill="1" applyBorder="1" applyAlignment="1" applyProtection="1">
      <alignment horizontal="right" vertical="center" indent="1"/>
    </xf>
    <xf numFmtId="0" fontId="19" fillId="0" borderId="25" xfId="41" applyFont="1" applyFill="1" applyBorder="1">
      <alignment horizontal="right" vertical="center" indent="1"/>
    </xf>
    <xf numFmtId="0" fontId="19" fillId="4" borderId="25" xfId="41" applyFont="1" applyFill="1" applyBorder="1">
      <alignment horizontal="right" vertical="center" indent="1"/>
    </xf>
    <xf numFmtId="3" fontId="19" fillId="4" borderId="25" xfId="41" applyNumberFormat="1" applyFont="1" applyFill="1" applyBorder="1" applyAlignment="1">
      <alignment horizontal="right" vertical="center" indent="1"/>
    </xf>
    <xf numFmtId="3" fontId="4" fillId="0" borderId="14" xfId="41" applyNumberFormat="1" applyFont="1" applyFill="1" applyBorder="1">
      <alignment horizontal="right" vertical="center" indent="1"/>
    </xf>
    <xf numFmtId="165" fontId="4" fillId="0" borderId="14" xfId="41" applyNumberFormat="1" applyFont="1" applyFill="1" applyBorder="1">
      <alignment horizontal="right" vertical="center" indent="1"/>
    </xf>
    <xf numFmtId="3" fontId="19" fillId="0" borderId="14" xfId="41" applyNumberFormat="1" applyFont="1" applyFill="1" applyBorder="1">
      <alignment horizontal="right" vertical="center" indent="1"/>
    </xf>
    <xf numFmtId="165" fontId="19" fillId="0" borderId="14" xfId="41" applyNumberFormat="1" applyFont="1" applyFill="1" applyBorder="1">
      <alignment horizontal="right" vertical="center" indent="1"/>
    </xf>
    <xf numFmtId="0" fontId="19" fillId="0" borderId="32" xfId="37" applyFont="1" applyFill="1" applyBorder="1" applyAlignment="1">
      <alignment horizontal="center" vertical="center" wrapText="1" readingOrder="1"/>
    </xf>
    <xf numFmtId="0" fontId="37" fillId="4" borderId="111" xfId="37" applyFont="1" applyFill="1" applyBorder="1" applyAlignment="1">
      <alignment horizontal="center" vertical="center" wrapText="1" readingOrder="2"/>
    </xf>
    <xf numFmtId="3" fontId="4" fillId="4" borderId="79" xfId="41" applyNumberFormat="1" applyFont="1" applyFill="1" applyBorder="1">
      <alignment horizontal="right" vertical="center" indent="1"/>
    </xf>
    <xf numFmtId="165" fontId="4" fillId="4" borderId="79" xfId="41" applyNumberFormat="1" applyFont="1" applyFill="1" applyBorder="1">
      <alignment horizontal="right" vertical="center" indent="1"/>
    </xf>
    <xf numFmtId="3" fontId="19" fillId="4" borderId="79" xfId="41" applyNumberFormat="1" applyFont="1" applyFill="1" applyBorder="1">
      <alignment horizontal="right" vertical="center" indent="1"/>
    </xf>
    <xf numFmtId="165" fontId="19" fillId="4" borderId="79" xfId="41" applyNumberFormat="1" applyFont="1" applyFill="1" applyBorder="1">
      <alignment horizontal="right" vertical="center" indent="1"/>
    </xf>
    <xf numFmtId="0" fontId="19" fillId="4" borderId="112" xfId="37" applyFont="1" applyFill="1" applyBorder="1" applyAlignment="1">
      <alignment horizontal="center" vertical="center" wrapText="1" readingOrder="1"/>
    </xf>
    <xf numFmtId="0" fontId="37" fillId="2" borderId="28" xfId="37" applyFont="1" applyFill="1" applyBorder="1" applyAlignment="1">
      <alignment horizontal="center" vertical="center" wrapText="1" readingOrder="2"/>
    </xf>
    <xf numFmtId="165" fontId="19" fillId="2" borderId="29" xfId="41" applyNumberFormat="1" applyFont="1" applyFill="1" applyBorder="1">
      <alignment horizontal="right" vertical="center" indent="1"/>
    </xf>
    <xf numFmtId="0" fontId="19" fillId="2" borderId="26" xfId="37" applyFont="1" applyFill="1" applyBorder="1" applyAlignment="1">
      <alignment horizontal="center" vertical="center" wrapText="1" readingOrder="1"/>
    </xf>
    <xf numFmtId="165" fontId="4" fillId="4" borderId="20" xfId="41" applyNumberFormat="1" applyFont="1" applyFill="1" applyBorder="1" applyAlignment="1">
      <alignment horizontal="right" vertical="center" indent="1"/>
    </xf>
    <xf numFmtId="0" fontId="38" fillId="4" borderId="21" xfId="37" applyFont="1" applyFill="1" applyBorder="1" applyAlignment="1">
      <alignment horizontal="center" vertical="center" wrapText="1" readingOrder="2"/>
    </xf>
    <xf numFmtId="0" fontId="38" fillId="2" borderId="19" xfId="37" applyFont="1" applyFill="1" applyBorder="1" applyAlignment="1">
      <alignment horizontal="center" vertical="center" wrapText="1" readingOrder="2"/>
    </xf>
    <xf numFmtId="3" fontId="19" fillId="2" borderId="34" xfId="0" applyNumberFormat="1" applyFont="1" applyFill="1" applyBorder="1" applyAlignment="1" applyProtection="1">
      <alignment horizontal="right" vertical="center" indent="1"/>
    </xf>
    <xf numFmtId="0" fontId="8" fillId="2" borderId="18" xfId="37" applyFont="1" applyFill="1" applyBorder="1" applyAlignment="1">
      <alignment horizontal="center" vertical="center" wrapText="1" readingOrder="1"/>
    </xf>
    <xf numFmtId="166" fontId="19" fillId="2" borderId="35" xfId="37" applyNumberFormat="1" applyFont="1" applyFill="1" applyBorder="1" applyAlignment="1">
      <alignment horizontal="left" vertical="center" wrapText="1" indent="1"/>
    </xf>
    <xf numFmtId="166" fontId="19" fillId="2" borderId="22" xfId="37" applyNumberFormat="1" applyFont="1" applyFill="1" applyBorder="1" applyAlignment="1">
      <alignment horizontal="left" vertical="center" wrapText="1" indent="1"/>
    </xf>
    <xf numFmtId="166" fontId="19" fillId="2" borderId="23" xfId="37" applyNumberFormat="1" applyFont="1" applyFill="1" applyBorder="1" applyAlignment="1">
      <alignment horizontal="left" vertical="center" wrapText="1" indent="1"/>
    </xf>
    <xf numFmtId="0" fontId="4" fillId="2" borderId="35" xfId="37" applyNumberFormat="1" applyFont="1" applyFill="1" applyBorder="1" applyAlignment="1">
      <alignment horizontal="left" vertical="center" wrapText="1" indent="1" readingOrder="1"/>
    </xf>
    <xf numFmtId="0" fontId="4" fillId="2" borderId="55" xfId="37" applyNumberFormat="1" applyFont="1" applyFill="1" applyBorder="1" applyAlignment="1">
      <alignment horizontal="left" vertical="center" wrapText="1" indent="1"/>
    </xf>
    <xf numFmtId="0" fontId="4" fillId="4" borderId="55" xfId="37" applyNumberFormat="1" applyFont="1" applyFill="1" applyBorder="1" applyAlignment="1">
      <alignment horizontal="left" vertical="center" wrapText="1" indent="1"/>
    </xf>
    <xf numFmtId="0" fontId="4" fillId="2" borderId="56" xfId="37" applyNumberFormat="1" applyFont="1" applyFill="1" applyBorder="1" applyAlignment="1">
      <alignment horizontal="left" vertical="center" wrapText="1" indent="1"/>
    </xf>
    <xf numFmtId="0" fontId="4" fillId="4" borderId="25" xfId="37" applyNumberFormat="1" applyFont="1" applyFill="1" applyBorder="1" applyAlignment="1">
      <alignment horizontal="left" vertical="center" wrapText="1" indent="1"/>
    </xf>
    <xf numFmtId="3" fontId="19" fillId="4" borderId="109" xfId="41" applyNumberFormat="1" applyFont="1" applyFill="1" applyBorder="1" applyAlignment="1">
      <alignment horizontal="right" vertical="center" indent="1"/>
    </xf>
    <xf numFmtId="3" fontId="4" fillId="4" borderId="21" xfId="41" applyNumberFormat="1" applyFont="1" applyFill="1" applyBorder="1" applyAlignment="1" applyProtection="1">
      <alignment horizontal="right" indent="1"/>
    </xf>
    <xf numFmtId="3" fontId="4" fillId="4" borderId="25" xfId="41" applyNumberFormat="1" applyFont="1" applyFill="1" applyBorder="1" applyAlignment="1" applyProtection="1">
      <alignment horizontal="right" indent="1"/>
    </xf>
    <xf numFmtId="167" fontId="19" fillId="2" borderId="0" xfId="2" applyNumberFormat="1" applyFont="1" applyFill="1" applyBorder="1" applyAlignment="1">
      <alignment horizontal="left" vertical="center" wrapText="1" indent="1"/>
    </xf>
    <xf numFmtId="0" fontId="57" fillId="2" borderId="0" xfId="1" applyFont="1" applyFill="1" applyAlignment="1">
      <alignment horizontal="center" vertical="center" wrapText="1"/>
    </xf>
    <xf numFmtId="0" fontId="57" fillId="2" borderId="0" xfId="1" applyFont="1" applyFill="1" applyAlignment="1">
      <alignment horizontal="center" vertical="center"/>
    </xf>
    <xf numFmtId="0" fontId="56" fillId="2" borderId="0" xfId="1" applyFont="1" applyFill="1" applyAlignment="1">
      <alignment horizontal="center"/>
    </xf>
    <xf numFmtId="0" fontId="58" fillId="2" borderId="0" xfId="1" applyFont="1" applyFill="1" applyAlignment="1">
      <alignment horizontal="center"/>
    </xf>
    <xf numFmtId="0" fontId="59" fillId="2" borderId="0" xfId="1" applyFont="1" applyFill="1" applyAlignment="1">
      <alignment horizontal="center"/>
    </xf>
    <xf numFmtId="0" fontId="36" fillId="2" borderId="0" xfId="1" applyFont="1" applyFill="1" applyAlignment="1">
      <alignment horizontal="right" vertical="center" wrapText="1" indent="1"/>
    </xf>
    <xf numFmtId="0" fontId="68" fillId="2" borderId="0" xfId="1" applyFont="1" applyFill="1" applyAlignment="1">
      <alignment horizontal="left" vertical="center" wrapText="1" indent="1"/>
    </xf>
    <xf numFmtId="0" fontId="60" fillId="2" borderId="0" xfId="1" applyFont="1" applyFill="1" applyAlignment="1">
      <alignment horizontal="center" vertical="center"/>
    </xf>
    <xf numFmtId="0" fontId="69" fillId="2" borderId="0" xfId="1" applyFont="1" applyFill="1" applyAlignment="1">
      <alignment horizontal="center" vertical="center" wrapText="1"/>
    </xf>
    <xf numFmtId="0" fontId="69" fillId="2" borderId="0" xfId="1" applyFont="1" applyFill="1" applyAlignment="1">
      <alignment horizontal="center" vertical="center"/>
    </xf>
    <xf numFmtId="0" fontId="37" fillId="2" borderId="0" xfId="1" applyFont="1" applyFill="1" applyAlignment="1">
      <alignment horizontal="right" vertical="center" wrapText="1" indent="1"/>
    </xf>
    <xf numFmtId="0" fontId="42" fillId="2" borderId="0" xfId="1" applyFont="1" applyFill="1" applyAlignment="1">
      <alignment horizontal="left" vertical="center" wrapText="1" indent="1"/>
    </xf>
    <xf numFmtId="0" fontId="19" fillId="2" borderId="0" xfId="1" applyFont="1" applyFill="1" applyAlignment="1">
      <alignment horizontal="left" vertical="center" wrapText="1" indent="1"/>
    </xf>
    <xf numFmtId="0" fontId="4" fillId="2" borderId="0" xfId="1" applyFill="1" applyAlignment="1">
      <alignment horizontal="center"/>
    </xf>
    <xf numFmtId="0" fontId="70" fillId="2" borderId="0" xfId="1" applyFont="1" applyFill="1" applyAlignment="1">
      <alignment horizontal="center" vertical="center"/>
    </xf>
    <xf numFmtId="0" fontId="4" fillId="2" borderId="0" xfId="1" applyFont="1" applyFill="1" applyAlignment="1">
      <alignment horizontal="left" vertical="center" wrapText="1" indent="1"/>
    </xf>
    <xf numFmtId="0" fontId="25" fillId="2" borderId="53" xfId="47" applyNumberFormat="1" applyFont="1" applyFill="1" applyBorder="1" applyAlignment="1">
      <alignment horizontal="left" vertical="center"/>
    </xf>
    <xf numFmtId="0" fontId="4" fillId="2" borderId="0" xfId="47" applyNumberFormat="1" applyFont="1" applyFill="1" applyAlignment="1">
      <alignment horizontal="right" vertical="center"/>
    </xf>
    <xf numFmtId="0" fontId="36" fillId="2" borderId="0" xfId="47" applyNumberFormat="1" applyFont="1" applyFill="1" applyAlignment="1">
      <alignment horizontal="center" vertical="center" wrapText="1"/>
    </xf>
    <xf numFmtId="0" fontId="37" fillId="2" borderId="0" xfId="47" applyNumberFormat="1" applyFont="1" applyFill="1" applyAlignment="1">
      <alignment horizontal="center" vertical="center" wrapText="1"/>
    </xf>
    <xf numFmtId="0" fontId="19" fillId="2" borderId="0" xfId="24" applyFont="1" applyFill="1" applyAlignment="1">
      <alignment horizontal="center" vertical="center" wrapText="1" readingOrder="2"/>
    </xf>
    <xf numFmtId="0" fontId="37" fillId="4" borderId="19" xfId="47" applyNumberFormat="1" applyFont="1" applyFill="1" applyBorder="1" applyAlignment="1">
      <alignment horizontal="center" vertical="center" wrapText="1"/>
    </xf>
    <xf numFmtId="0" fontId="37" fillId="4" borderId="23" xfId="47" applyNumberFormat="1" applyFont="1" applyFill="1" applyBorder="1" applyAlignment="1">
      <alignment horizontal="center" vertical="center" wrapText="1"/>
    </xf>
    <xf numFmtId="49" fontId="37" fillId="4" borderId="26" xfId="1" applyNumberFormat="1" applyFont="1" applyFill="1" applyBorder="1" applyAlignment="1">
      <alignment horizontal="center" vertical="center" wrapText="1"/>
    </xf>
    <xf numFmtId="49" fontId="37" fillId="4" borderId="27" xfId="1" applyNumberFormat="1" applyFont="1" applyFill="1" applyBorder="1" applyAlignment="1">
      <alignment horizontal="center" vertical="center" wrapText="1"/>
    </xf>
    <xf numFmtId="49" fontId="37" fillId="4" borderId="28" xfId="1" applyNumberFormat="1" applyFont="1" applyFill="1" applyBorder="1" applyAlignment="1">
      <alignment horizontal="center" vertical="center" wrapText="1"/>
    </xf>
    <xf numFmtId="0" fontId="8" fillId="4" borderId="18" xfId="47" applyNumberFormat="1" applyFont="1" applyFill="1" applyBorder="1" applyAlignment="1">
      <alignment horizontal="center" vertical="center" wrapText="1"/>
    </xf>
    <xf numFmtId="0" fontId="8" fillId="4" borderId="22" xfId="47" applyNumberFormat="1" applyFont="1" applyFill="1" applyBorder="1" applyAlignment="1">
      <alignment horizontal="center" vertical="center" wrapText="1"/>
    </xf>
    <xf numFmtId="0" fontId="8" fillId="2" borderId="0" xfId="24" applyFont="1" applyFill="1" applyAlignment="1">
      <alignment horizontal="center" vertical="center" wrapText="1" readingOrder="2"/>
    </xf>
    <xf numFmtId="0" fontId="4" fillId="2" borderId="113" xfId="23" applyFont="1" applyFill="1" applyBorder="1" applyAlignment="1">
      <alignment horizontal="right" vertical="center" wrapText="1" readingOrder="2"/>
    </xf>
    <xf numFmtId="167" fontId="21" fillId="2" borderId="113" xfId="2" applyNumberFormat="1" applyFont="1" applyFill="1" applyBorder="1" applyAlignment="1">
      <alignment horizontal="left" vertical="center" wrapText="1"/>
    </xf>
    <xf numFmtId="167" fontId="19" fillId="2" borderId="113" xfId="2" applyNumberFormat="1" applyFont="1" applyFill="1" applyBorder="1" applyAlignment="1">
      <alignment horizontal="left" vertical="center" wrapText="1"/>
    </xf>
    <xf numFmtId="0" fontId="37" fillId="2" borderId="0" xfId="24" applyFont="1" applyFill="1" applyAlignment="1">
      <alignment horizontal="center" vertical="center" wrapText="1" readingOrder="2"/>
    </xf>
    <xf numFmtId="0" fontId="19" fillId="2" borderId="0" xfId="47" applyNumberFormat="1" applyFont="1" applyFill="1" applyAlignment="1">
      <alignment horizontal="center" vertical="center" wrapText="1"/>
    </xf>
    <xf numFmtId="0" fontId="7" fillId="2" borderId="0" xfId="47" applyNumberFormat="1" applyFont="1" applyFill="1" applyAlignment="1">
      <alignment horizontal="center" vertical="center" wrapText="1"/>
    </xf>
    <xf numFmtId="0" fontId="37" fillId="4" borderId="19" xfId="47" applyNumberFormat="1" applyFont="1" applyFill="1" applyBorder="1" applyAlignment="1">
      <alignment horizontal="center" vertical="center"/>
    </xf>
    <xf numFmtId="0" fontId="37" fillId="4" borderId="21" xfId="47" applyNumberFormat="1" applyFont="1" applyFill="1" applyBorder="1" applyAlignment="1">
      <alignment horizontal="center" vertical="center"/>
    </xf>
    <xf numFmtId="0" fontId="37" fillId="4" borderId="49" xfId="47" applyNumberFormat="1" applyFont="1" applyFill="1" applyBorder="1" applyAlignment="1">
      <alignment horizontal="center" vertical="center"/>
    </xf>
    <xf numFmtId="0" fontId="37" fillId="4" borderId="26" xfId="1" applyNumberFormat="1" applyFont="1" applyFill="1" applyBorder="1" applyAlignment="1">
      <alignment horizontal="center" vertical="center" wrapText="1"/>
    </xf>
    <xf numFmtId="0" fontId="37" fillId="4" borderId="27" xfId="1" applyNumberFormat="1" applyFont="1" applyFill="1" applyBorder="1" applyAlignment="1">
      <alignment horizontal="center" vertical="center" wrapText="1"/>
    </xf>
    <xf numFmtId="0" fontId="37" fillId="4" borderId="28" xfId="1" applyNumberFormat="1" applyFont="1" applyFill="1" applyBorder="1" applyAlignment="1">
      <alignment horizontal="center" vertical="center" wrapText="1"/>
    </xf>
    <xf numFmtId="0" fontId="19" fillId="4" borderId="34" xfId="1" applyNumberFormat="1" applyFont="1" applyFill="1" applyBorder="1" applyAlignment="1">
      <alignment horizontal="center" vertical="center" wrapText="1"/>
    </xf>
    <xf numFmtId="0" fontId="19" fillId="4" borderId="25" xfId="1" applyNumberFormat="1" applyFont="1" applyFill="1" applyBorder="1" applyAlignment="1">
      <alignment horizontal="center" vertical="center" wrapText="1"/>
    </xf>
    <xf numFmtId="0" fontId="19" fillId="4" borderId="46" xfId="1" applyNumberFormat="1" applyFont="1" applyFill="1" applyBorder="1" applyAlignment="1">
      <alignment horizontal="center" vertical="center" wrapText="1"/>
    </xf>
    <xf numFmtId="0" fontId="8" fillId="4" borderId="34" xfId="47" applyNumberFormat="1" applyFont="1" applyFill="1" applyBorder="1" applyAlignment="1">
      <alignment horizontal="center" vertical="center" wrapText="1"/>
    </xf>
    <xf numFmtId="0" fontId="8" fillId="4" borderId="25" xfId="47" applyNumberFormat="1" applyFont="1" applyFill="1" applyBorder="1" applyAlignment="1">
      <alignment horizontal="center" vertical="center" wrapText="1"/>
    </xf>
    <xf numFmtId="0" fontId="8" fillId="4" borderId="46" xfId="47" applyNumberFormat="1" applyFont="1" applyFill="1" applyBorder="1" applyAlignment="1">
      <alignment horizontal="center" vertical="center" wrapText="1"/>
    </xf>
    <xf numFmtId="0" fontId="65" fillId="2" borderId="0" xfId="1" applyFont="1" applyFill="1" applyAlignment="1">
      <alignment horizontal="center" vertical="top"/>
    </xf>
    <xf numFmtId="0" fontId="60" fillId="2" borderId="0" xfId="1" applyFont="1" applyFill="1" applyAlignment="1">
      <alignment horizontal="center" vertical="top"/>
    </xf>
    <xf numFmtId="0" fontId="70" fillId="2" borderId="0" xfId="1" applyFont="1" applyFill="1" applyAlignment="1">
      <alignment horizontal="center" vertical="top" wrapText="1"/>
    </xf>
    <xf numFmtId="0" fontId="69" fillId="2" borderId="0" xfId="1" applyFont="1" applyFill="1" applyAlignment="1">
      <alignment horizontal="center" vertical="top"/>
    </xf>
    <xf numFmtId="0" fontId="36" fillId="2" borderId="0" xfId="6" applyFont="1" applyFill="1" applyAlignment="1">
      <alignment horizontal="center" vertical="center"/>
    </xf>
    <xf numFmtId="0" fontId="37" fillId="2" borderId="0" xfId="6" applyFont="1" applyFill="1" applyAlignment="1">
      <alignment horizontal="center" vertical="center" readingOrder="2"/>
    </xf>
    <xf numFmtId="0" fontId="19" fillId="2" borderId="0" xfId="6" applyFont="1" applyFill="1" applyAlignment="1">
      <alignment horizontal="center" vertical="center" readingOrder="2"/>
    </xf>
    <xf numFmtId="0" fontId="8" fillId="2" borderId="0" xfId="6" applyFont="1" applyFill="1" applyAlignment="1">
      <alignment horizontal="center" vertical="center"/>
    </xf>
    <xf numFmtId="0" fontId="37" fillId="4" borderId="17" xfId="1" applyFont="1" applyFill="1" applyBorder="1" applyAlignment="1">
      <alignment horizontal="center" vertical="center" wrapText="1"/>
    </xf>
    <xf numFmtId="0" fontId="37" fillId="4" borderId="79" xfId="1" applyFont="1" applyFill="1" applyBorder="1" applyAlignment="1">
      <alignment horizontal="center" vertical="center" wrapText="1"/>
    </xf>
    <xf numFmtId="0" fontId="37" fillId="4" borderId="29" xfId="22" applyFont="1" applyFill="1" applyBorder="1" applyAlignment="1">
      <alignment horizontal="center" vertical="center" wrapText="1"/>
    </xf>
    <xf numFmtId="1" fontId="8" fillId="4" borderId="69" xfId="12" applyFont="1" applyFill="1" applyBorder="1" applyAlignment="1">
      <alignment horizontal="center" vertical="center" wrapText="1"/>
    </xf>
    <xf numFmtId="1" fontId="8" fillId="4" borderId="70" xfId="12" applyFont="1" applyFill="1" applyBorder="1" applyAlignment="1">
      <alignment horizontal="center" vertical="center" wrapText="1"/>
    </xf>
    <xf numFmtId="0" fontId="19" fillId="4" borderId="35" xfId="1" applyFont="1" applyFill="1" applyBorder="1" applyAlignment="1">
      <alignment horizontal="center" vertical="center" wrapText="1"/>
    </xf>
    <xf numFmtId="0" fontId="37" fillId="4" borderId="14" xfId="1" applyFont="1" applyFill="1" applyBorder="1" applyAlignment="1">
      <alignment horizontal="center" vertical="center" wrapText="1"/>
    </xf>
    <xf numFmtId="0" fontId="8" fillId="4" borderId="17" xfId="1" applyFont="1" applyFill="1" applyBorder="1" applyAlignment="1">
      <alignment horizontal="center" vertical="center" wrapText="1"/>
    </xf>
    <xf numFmtId="0" fontId="8" fillId="4" borderId="14" xfId="1" applyFont="1" applyFill="1" applyBorder="1" applyAlignment="1">
      <alignment horizontal="center" vertical="center" wrapText="1"/>
    </xf>
    <xf numFmtId="0" fontId="8" fillId="4" borderId="79" xfId="1" applyFont="1" applyFill="1" applyBorder="1" applyAlignment="1">
      <alignment horizontal="center" vertical="center" wrapText="1"/>
    </xf>
    <xf numFmtId="0" fontId="37" fillId="4" borderId="34" xfId="1" applyFont="1" applyFill="1" applyBorder="1" applyAlignment="1">
      <alignment horizontal="center" vertical="center" wrapText="1"/>
    </xf>
    <xf numFmtId="0" fontId="37" fillId="4" borderId="45" xfId="9" applyFont="1" applyFill="1" applyBorder="1" applyAlignment="1">
      <alignment horizontal="center" vertical="center" wrapText="1"/>
    </xf>
    <xf numFmtId="0" fontId="37" fillId="4" borderId="50" xfId="9" applyFont="1" applyFill="1" applyBorder="1" applyAlignment="1">
      <alignment horizontal="center" vertical="center" wrapText="1"/>
    </xf>
    <xf numFmtId="1" fontId="8" fillId="4" borderId="66" xfId="12" applyFont="1" applyFill="1" applyBorder="1" applyAlignment="1">
      <alignment horizontal="left" vertical="center" wrapText="1"/>
    </xf>
    <xf numFmtId="1" fontId="8" fillId="4" borderId="68" xfId="12" applyFont="1" applyFill="1" applyBorder="1" applyAlignment="1">
      <alignment horizontal="left" vertical="center" wrapText="1"/>
    </xf>
    <xf numFmtId="0" fontId="36" fillId="2" borderId="0" xfId="3" applyFont="1" applyFill="1" applyAlignment="1">
      <alignment horizontal="center" vertical="center"/>
    </xf>
    <xf numFmtId="0" fontId="37" fillId="2" borderId="0" xfId="3" applyFont="1" applyFill="1" applyAlignment="1">
      <alignment horizontal="center" vertical="center" readingOrder="2"/>
    </xf>
    <xf numFmtId="0" fontId="19" fillId="2" borderId="0" xfId="6" applyFont="1" applyFill="1" applyAlignment="1">
      <alignment horizontal="center" vertical="center" readingOrder="1"/>
    </xf>
    <xf numFmtId="0" fontId="20" fillId="4" borderId="80" xfId="9" applyFont="1" applyFill="1" applyBorder="1" applyAlignment="1">
      <alignment horizontal="right" vertical="center" wrapText="1"/>
    </xf>
    <xf numFmtId="0" fontId="20" fillId="4" borderId="81" xfId="9" applyFont="1" applyFill="1" applyBorder="1" applyAlignment="1">
      <alignment horizontal="right" vertical="center" wrapText="1"/>
    </xf>
    <xf numFmtId="0" fontId="8" fillId="4" borderId="77" xfId="14" applyFont="1" applyFill="1" applyBorder="1">
      <alignment horizontal="center" vertical="center" wrapText="1"/>
    </xf>
    <xf numFmtId="0" fontId="8" fillId="4" borderId="78" xfId="14" applyFont="1" applyFill="1" applyBorder="1">
      <alignment horizontal="center" vertical="center" wrapText="1"/>
    </xf>
    <xf numFmtId="0" fontId="19" fillId="4" borderId="77" xfId="35" applyFont="1" applyFill="1" applyBorder="1" applyAlignment="1">
      <alignment horizontal="center" vertical="center" wrapText="1"/>
    </xf>
    <xf numFmtId="0" fontId="19" fillId="4" borderId="78" xfId="35" applyFont="1" applyFill="1" applyBorder="1" applyAlignment="1">
      <alignment horizontal="center" vertical="center" wrapText="1"/>
    </xf>
    <xf numFmtId="0" fontId="38" fillId="4" borderId="80" xfId="9" applyFont="1" applyFill="1" applyBorder="1" applyAlignment="1">
      <alignment horizontal="right" vertical="top" wrapText="1"/>
    </xf>
    <xf numFmtId="0" fontId="38" fillId="4" borderId="81" xfId="9" applyFont="1" applyFill="1" applyBorder="1" applyAlignment="1">
      <alignment horizontal="right" vertical="top" wrapText="1"/>
    </xf>
    <xf numFmtId="1" fontId="11" fillId="4" borderId="82" xfId="12" applyFont="1" applyFill="1" applyBorder="1" applyAlignment="1">
      <alignment horizontal="left" vertical="center" wrapText="1"/>
    </xf>
    <xf numFmtId="1" fontId="11" fillId="4" borderId="83" xfId="12" applyFont="1" applyFill="1" applyBorder="1" applyAlignment="1">
      <alignment horizontal="left" vertical="center" wrapText="1"/>
    </xf>
    <xf numFmtId="0" fontId="19" fillId="2" borderId="0" xfId="6" applyFont="1" applyFill="1" applyAlignment="1">
      <alignment horizontal="center" vertical="center" wrapText="1" readingOrder="2"/>
    </xf>
    <xf numFmtId="1" fontId="20" fillId="4" borderId="80" xfId="12" applyFont="1" applyFill="1" applyBorder="1" applyAlignment="1" applyProtection="1">
      <alignment horizontal="right" vertical="center" wrapText="1"/>
      <protection locked="0"/>
    </xf>
    <xf numFmtId="1" fontId="20" fillId="4" borderId="81" xfId="12" applyFont="1" applyFill="1" applyBorder="1" applyAlignment="1" applyProtection="1">
      <alignment horizontal="right" vertical="center" wrapText="1"/>
      <protection locked="0"/>
    </xf>
    <xf numFmtId="0" fontId="19" fillId="4" borderId="77" xfId="14" applyFont="1" applyFill="1" applyBorder="1">
      <alignment horizontal="center" vertical="center" wrapText="1"/>
    </xf>
    <xf numFmtId="0" fontId="19" fillId="4" borderId="78" xfId="14" applyFont="1" applyFill="1" applyBorder="1">
      <alignment horizontal="center" vertical="center" wrapText="1"/>
    </xf>
    <xf numFmtId="0" fontId="19" fillId="4" borderId="7" xfId="14" applyFont="1" applyFill="1" applyBorder="1">
      <alignment horizontal="center" vertical="center" wrapText="1"/>
    </xf>
    <xf numFmtId="0" fontId="19" fillId="4" borderId="9" xfId="14" applyFont="1" applyFill="1" applyBorder="1">
      <alignment horizontal="center" vertical="center" wrapText="1"/>
    </xf>
    <xf numFmtId="1" fontId="8" fillId="4" borderId="82" xfId="12" applyFont="1" applyFill="1" applyBorder="1" applyAlignment="1">
      <alignment horizontal="left" vertical="center" wrapText="1"/>
    </xf>
    <xf numFmtId="1" fontId="8" fillId="4" borderId="83" xfId="12" applyFont="1" applyFill="1" applyBorder="1" applyAlignment="1">
      <alignment horizontal="left" vertical="center" wrapText="1"/>
    </xf>
    <xf numFmtId="0" fontId="20" fillId="4" borderId="34" xfId="1" applyFont="1" applyFill="1" applyBorder="1" applyAlignment="1">
      <alignment horizontal="center" vertical="center" wrapText="1"/>
    </xf>
    <xf numFmtId="0" fontId="19" fillId="4" borderId="17" xfId="1" applyFont="1" applyFill="1" applyBorder="1" applyAlignment="1">
      <alignment horizontal="center" vertical="center" wrapText="1"/>
    </xf>
    <xf numFmtId="0" fontId="19" fillId="4" borderId="14" xfId="1" applyFont="1" applyFill="1" applyBorder="1" applyAlignment="1">
      <alignment horizontal="center" vertical="center" wrapText="1"/>
    </xf>
    <xf numFmtId="0" fontId="19" fillId="4" borderId="79" xfId="1" applyFont="1" applyFill="1" applyBorder="1" applyAlignment="1">
      <alignment horizontal="center" vertical="center" wrapText="1"/>
    </xf>
    <xf numFmtId="0" fontId="20" fillId="4" borderId="63" xfId="9" applyFont="1" applyFill="1" applyBorder="1">
      <alignment horizontal="right" vertical="center" wrapText="1"/>
    </xf>
    <xf numFmtId="0" fontId="20" fillId="4" borderId="64" xfId="9" applyFont="1" applyFill="1" applyBorder="1">
      <alignment horizontal="right" vertical="center" wrapText="1"/>
    </xf>
    <xf numFmtId="0" fontId="20" fillId="4" borderId="65" xfId="9" applyFont="1" applyFill="1" applyBorder="1">
      <alignment horizontal="right" vertical="center" wrapText="1"/>
    </xf>
    <xf numFmtId="1" fontId="8" fillId="4" borderId="87" xfId="12" applyFont="1" applyFill="1" applyBorder="1" applyAlignment="1">
      <alignment horizontal="left" vertical="center" wrapText="1"/>
    </xf>
    <xf numFmtId="0" fontId="38" fillId="4" borderId="29" xfId="22" applyFont="1" applyFill="1" applyBorder="1" applyAlignment="1">
      <alignment horizontal="center" vertical="center" wrapText="1" readingOrder="1"/>
    </xf>
    <xf numFmtId="0" fontId="38" fillId="4" borderId="80" xfId="9" applyFont="1" applyFill="1" applyBorder="1" applyAlignment="1">
      <alignment horizontal="right" vertical="center" wrapText="1"/>
    </xf>
    <xf numFmtId="0" fontId="38" fillId="4" borderId="81" xfId="9" applyFont="1" applyFill="1" applyBorder="1" applyAlignment="1">
      <alignment horizontal="right" vertical="center" wrapText="1"/>
    </xf>
    <xf numFmtId="0" fontId="37" fillId="2" borderId="0" xfId="3" applyFont="1" applyFill="1" applyAlignment="1">
      <alignment horizontal="center" vertical="center"/>
    </xf>
    <xf numFmtId="0" fontId="19" fillId="2" borderId="0" xfId="6" applyFont="1" applyFill="1" applyAlignment="1">
      <alignment horizontal="center" vertical="center"/>
    </xf>
    <xf numFmtId="0" fontId="37" fillId="4" borderId="19" xfId="1" applyFont="1" applyFill="1" applyBorder="1" applyAlignment="1">
      <alignment horizontal="center" vertical="center" wrapText="1"/>
    </xf>
    <xf numFmtId="0" fontId="37" fillId="4" borderId="21" xfId="1" applyFont="1" applyFill="1" applyBorder="1" applyAlignment="1">
      <alignment horizontal="center" vertical="center" wrapText="1"/>
    </xf>
    <xf numFmtId="0" fontId="37" fillId="4" borderId="23" xfId="1" applyFont="1" applyFill="1" applyBorder="1" applyAlignment="1">
      <alignment horizontal="center" vertical="center" wrapText="1"/>
    </xf>
    <xf numFmtId="0" fontId="10" fillId="4" borderId="29" xfId="1" applyFont="1" applyFill="1" applyBorder="1" applyAlignment="1">
      <alignment horizontal="center" vertical="center" wrapText="1"/>
    </xf>
    <xf numFmtId="0" fontId="10" fillId="4" borderId="34" xfId="1" applyFont="1" applyFill="1" applyBorder="1" applyAlignment="1">
      <alignment horizontal="center" vertical="center" wrapText="1"/>
    </xf>
    <xf numFmtId="0" fontId="10" fillId="4" borderId="25" xfId="1" applyFont="1" applyFill="1" applyBorder="1" applyAlignment="1">
      <alignment horizontal="center" vertical="center" wrapText="1"/>
    </xf>
    <xf numFmtId="0" fontId="24" fillId="4" borderId="18" xfId="1" applyFont="1" applyFill="1" applyBorder="1" applyAlignment="1">
      <alignment horizontal="center" vertical="center" wrapText="1"/>
    </xf>
    <xf numFmtId="0" fontId="24" fillId="4" borderId="20" xfId="1" applyFont="1" applyFill="1" applyBorder="1" applyAlignment="1">
      <alignment horizontal="center" vertical="center" wrapText="1"/>
    </xf>
    <xf numFmtId="0" fontId="24" fillId="4" borderId="22" xfId="1" applyFont="1" applyFill="1" applyBorder="1" applyAlignment="1">
      <alignment horizontal="center" vertical="center" wrapText="1"/>
    </xf>
    <xf numFmtId="0" fontId="38" fillId="4" borderId="34" xfId="1" applyFont="1" applyFill="1" applyBorder="1" applyAlignment="1">
      <alignment horizontal="center" wrapText="1"/>
    </xf>
    <xf numFmtId="0" fontId="53" fillId="4" borderId="35" xfId="1" applyFont="1" applyFill="1" applyBorder="1" applyAlignment="1">
      <alignment horizontal="center" vertical="top" wrapText="1"/>
    </xf>
    <xf numFmtId="0" fontId="24" fillId="4" borderId="35" xfId="1" applyFont="1" applyFill="1" applyBorder="1" applyAlignment="1">
      <alignment horizontal="center" vertical="top" wrapText="1"/>
    </xf>
    <xf numFmtId="0" fontId="35" fillId="2" borderId="0" xfId="1" applyFont="1" applyFill="1" applyAlignment="1">
      <alignment horizontal="center"/>
    </xf>
    <xf numFmtId="0" fontId="37" fillId="4" borderId="28" xfId="1" applyFont="1" applyFill="1" applyBorder="1" applyAlignment="1">
      <alignment horizontal="center" vertical="center" wrapText="1"/>
    </xf>
    <xf numFmtId="0" fontId="23" fillId="4" borderId="26" xfId="1" applyFont="1" applyFill="1" applyBorder="1" applyAlignment="1">
      <alignment horizontal="center" vertical="center" wrapText="1"/>
    </xf>
    <xf numFmtId="0" fontId="37" fillId="4" borderId="34" xfId="9" applyFont="1" applyFill="1" applyBorder="1" applyAlignment="1">
      <alignment horizontal="center" vertical="center" wrapText="1"/>
    </xf>
    <xf numFmtId="0" fontId="37" fillId="4" borderId="35" xfId="9" applyFont="1" applyFill="1" applyBorder="1" applyAlignment="1">
      <alignment horizontal="center" vertical="center" wrapText="1"/>
    </xf>
    <xf numFmtId="1" fontId="19" fillId="4" borderId="34" xfId="12" applyFont="1" applyFill="1" applyBorder="1" applyAlignment="1">
      <alignment horizontal="center" vertical="center" wrapText="1"/>
    </xf>
    <xf numFmtId="1" fontId="19" fillId="4" borderId="35" xfId="12" applyFont="1" applyFill="1" applyBorder="1" applyAlignment="1">
      <alignment horizontal="center" vertical="center" wrapText="1"/>
    </xf>
    <xf numFmtId="0" fontId="20" fillId="4" borderId="41" xfId="10" applyFont="1" applyFill="1" applyBorder="1" applyAlignment="1">
      <alignment horizontal="right" vertical="center" wrapText="1"/>
    </xf>
    <xf numFmtId="0" fontId="20" fillId="4" borderId="43" xfId="10" applyFont="1" applyFill="1" applyBorder="1" applyAlignment="1">
      <alignment horizontal="right" vertical="center" wrapText="1"/>
    </xf>
    <xf numFmtId="1" fontId="8" fillId="4" borderId="42" xfId="12" applyFont="1" applyFill="1" applyBorder="1" applyAlignment="1">
      <alignment horizontal="left" vertical="center" wrapText="1"/>
    </xf>
    <xf numFmtId="1" fontId="8" fillId="4" borderId="44" xfId="12" applyFont="1" applyFill="1" applyBorder="1" applyAlignment="1">
      <alignment horizontal="left" vertical="center" wrapText="1"/>
    </xf>
    <xf numFmtId="0" fontId="19" fillId="4" borderId="54" xfId="14" applyFont="1" applyFill="1" applyBorder="1">
      <alignment horizontal="center" vertical="center" wrapText="1"/>
    </xf>
    <xf numFmtId="0" fontId="19" fillId="4" borderId="54" xfId="35" applyFont="1" applyFill="1" applyBorder="1" applyAlignment="1">
      <alignment horizontal="center" vertical="center" wrapText="1"/>
    </xf>
    <xf numFmtId="0" fontId="20" fillId="4" borderId="63" xfId="10" applyFont="1" applyFill="1" applyBorder="1">
      <alignment horizontal="right" vertical="center" wrapText="1"/>
    </xf>
    <xf numFmtId="0" fontId="20" fillId="4" borderId="64" xfId="10" applyFont="1" applyFill="1" applyBorder="1">
      <alignment horizontal="right" vertical="center" wrapText="1"/>
    </xf>
    <xf numFmtId="0" fontId="20" fillId="4" borderId="65" xfId="10" applyFont="1" applyFill="1" applyBorder="1">
      <alignment horizontal="right" vertical="center" wrapText="1"/>
    </xf>
    <xf numFmtId="1" fontId="8" fillId="4" borderId="66" xfId="12" applyFont="1" applyFill="1" applyBorder="1">
      <alignment horizontal="left" vertical="center" wrapText="1"/>
    </xf>
    <xf numFmtId="1" fontId="8" fillId="4" borderId="67" xfId="12" applyFont="1" applyFill="1" applyBorder="1">
      <alignment horizontal="left" vertical="center" wrapText="1"/>
    </xf>
    <xf numFmtId="1" fontId="8" fillId="4" borderId="68" xfId="12" applyFont="1" applyFill="1" applyBorder="1">
      <alignment horizontal="left" vertical="center" wrapText="1"/>
    </xf>
    <xf numFmtId="0" fontId="20" fillId="4" borderId="34" xfId="22" applyFont="1" applyFill="1" applyBorder="1" applyAlignment="1">
      <alignment horizontal="center" vertical="center" wrapText="1"/>
    </xf>
    <xf numFmtId="0" fontId="20" fillId="4" borderId="35" xfId="22" applyFont="1" applyFill="1" applyBorder="1" applyAlignment="1">
      <alignment horizontal="center" vertical="center" wrapText="1"/>
    </xf>
    <xf numFmtId="0" fontId="20" fillId="4" borderId="80" xfId="10" applyFont="1" applyFill="1" applyBorder="1" applyAlignment="1">
      <alignment horizontal="right" vertical="center" wrapText="1"/>
    </xf>
    <xf numFmtId="0" fontId="20" fillId="4" borderId="92" xfId="10" applyFont="1" applyFill="1" applyBorder="1" applyAlignment="1">
      <alignment horizontal="right" vertical="center" wrapText="1"/>
    </xf>
    <xf numFmtId="0" fontId="20" fillId="4" borderId="81" xfId="10" applyFont="1" applyFill="1" applyBorder="1" applyAlignment="1">
      <alignment horizontal="right" vertical="center" wrapText="1"/>
    </xf>
    <xf numFmtId="1" fontId="19" fillId="4" borderId="69" xfId="12" applyFont="1" applyFill="1" applyBorder="1" applyAlignment="1">
      <alignment horizontal="center" vertical="center" wrapText="1"/>
    </xf>
    <xf numFmtId="1" fontId="19" fillId="4" borderId="70" xfId="12" applyFont="1" applyFill="1" applyBorder="1" applyAlignment="1">
      <alignment horizontal="center" vertical="center" wrapText="1"/>
    </xf>
  </cellXfs>
  <cellStyles count="53">
    <cellStyle name="Comma" xfId="51" builtinId="3"/>
    <cellStyle name="Comma 2" xfId="2"/>
    <cellStyle name="H1" xfId="3"/>
    <cellStyle name="H1 2" xfId="4"/>
    <cellStyle name="H1 2 2" xfId="5"/>
    <cellStyle name="H2" xfId="6"/>
    <cellStyle name="H2 2" xfId="7"/>
    <cellStyle name="H2 2 2" xfId="8"/>
    <cellStyle name="had" xfId="9"/>
    <cellStyle name="had 2" xfId="10"/>
    <cellStyle name="had 2 2" xfId="11"/>
    <cellStyle name="had0" xfId="12"/>
    <cellStyle name="Had1" xfId="13"/>
    <cellStyle name="Had2" xfId="14"/>
    <cellStyle name="Had3" xfId="15"/>
    <cellStyle name="Had3 2" xfId="16"/>
    <cellStyle name="Had3 2 2" xfId="17"/>
    <cellStyle name="inxa" xfId="18"/>
    <cellStyle name="inxa 2" xfId="19"/>
    <cellStyle name="inxe" xfId="20"/>
    <cellStyle name="Normal" xfId="0" builtinId="0"/>
    <cellStyle name="Normal 2" xfId="1"/>
    <cellStyle name="Normal 2 2" xfId="21"/>
    <cellStyle name="Normal 2 3" xfId="22"/>
    <cellStyle name="Normal 3" xfId="23"/>
    <cellStyle name="Normal 4" xfId="24"/>
    <cellStyle name="Normal 5" xfId="45"/>
    <cellStyle name="Normal 5 2" xfId="49"/>
    <cellStyle name="Normal 6" xfId="46"/>
    <cellStyle name="Normal 6 2" xfId="50"/>
    <cellStyle name="Normal 6 3" xfId="52"/>
    <cellStyle name="Normal 7" xfId="48"/>
    <cellStyle name="Normal_جداول الأفراد" xfId="47"/>
    <cellStyle name="NotA" xfId="25"/>
    <cellStyle name="Note 2" xfId="26"/>
    <cellStyle name="T1" xfId="27"/>
    <cellStyle name="T1 2" xfId="28"/>
    <cellStyle name="T1 2 2" xfId="29"/>
    <cellStyle name="T2" xfId="30"/>
    <cellStyle name="T2 2" xfId="31"/>
    <cellStyle name="T2 2 2" xfId="32"/>
    <cellStyle name="T2 3" xfId="33"/>
    <cellStyle name="T2 4" xfId="34"/>
    <cellStyle name="Total 2" xfId="35"/>
    <cellStyle name="Total1" xfId="36"/>
    <cellStyle name="TXT1" xfId="37"/>
    <cellStyle name="TXT1 2" xfId="38"/>
    <cellStyle name="TXT1 2 2" xfId="39"/>
    <cellStyle name="TXT1_ATT50328" xfId="40"/>
    <cellStyle name="TXT2" xfId="41"/>
    <cellStyle name="TXT3" xfId="42"/>
    <cellStyle name="TXT4" xfId="43"/>
    <cellStyle name="TXT5" xfId="44"/>
  </cellStyles>
  <dxfs count="66">
    <dxf>
      <font>
        <b/>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border outline="0">
        <top style="thin">
          <color indexed="64"/>
        </top>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style="medium">
          <color theme="0"/>
        </left>
        <right style="medium">
          <color theme="0"/>
        </right>
        <top/>
        <bottom/>
        <vertical style="medium">
          <color theme="0"/>
        </vertical>
        <horizontal/>
      </border>
      <protection locked="1" hidden="0"/>
    </dxf>
    <dxf>
      <border outline="0">
        <left style="medium">
          <color theme="0"/>
        </left>
        <right style="medium">
          <color theme="0"/>
        </right>
        <top style="thin">
          <color indexed="64"/>
        </top>
        <bottom style="thin">
          <color auto="1"/>
        </bottom>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right" vertical="center" textRotation="0" wrapText="0" indent="1" justifyLastLine="0" shrinkToFit="0" readingOrder="0"/>
      <border diagonalUp="0" diagonalDown="0">
        <left style="medium">
          <color theme="0"/>
        </left>
        <right style="medium">
          <color theme="0"/>
        </right>
        <top/>
        <bottom/>
        <vertical style="medium">
          <color theme="0"/>
        </vertical>
        <horizontal/>
      </border>
    </dxf>
    <dxf>
      <font>
        <b/>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val="0"/>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font>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val="0"/>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font>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0"/>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style="thin">
          <color indexed="64"/>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border diagonalUp="0" diagonalDown="0">
        <left style="medium">
          <color theme="0"/>
        </left>
        <right style="medium">
          <color theme="0"/>
        </right>
        <top/>
        <bottom/>
        <vertical style="medium">
          <color theme="0"/>
        </vertical>
        <horizontal/>
      </border>
    </dxf>
    <dxf>
      <border outline="0">
        <left style="medium">
          <color rgb="FFFFFFFF"/>
        </left>
        <right style="medium">
          <color rgb="FFFFFFFF"/>
        </right>
        <top style="thin">
          <color rgb="FF000000"/>
        </top>
        <bottom style="thin">
          <color rgb="FF000000"/>
        </bottom>
      </border>
    </dxf>
    <dxf>
      <font>
        <b/>
        <i val="0"/>
        <strike val="0"/>
        <condense val="0"/>
        <extend val="0"/>
        <outline val="0"/>
        <shadow val="0"/>
        <u val="none"/>
        <vertAlign val="baseline"/>
        <sz val="10"/>
        <color auto="1"/>
        <name val="Arial"/>
        <scheme val="none"/>
      </font>
      <fill>
        <patternFill patternType="solid">
          <fgColor rgb="FF000000"/>
          <bgColor rgb="FFEEECE1"/>
        </patternFill>
      </fill>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left style="medium">
          <color theme="0"/>
        </left>
        <right style="medium">
          <color theme="0"/>
        </right>
        <top/>
        <bottom/>
        <vertical style="medium">
          <color theme="0"/>
        </vertical>
        <horizontal/>
      </border>
    </dxf>
    <dxf>
      <border>
        <top style="thin">
          <color auto="1"/>
        </top>
      </border>
    </dxf>
    <dxf>
      <border>
        <top style="thin">
          <color auto="1"/>
        </top>
      </border>
    </dxf>
    <dxf>
      <fill>
        <patternFill>
          <bgColor theme="2"/>
        </patternFill>
      </fill>
    </dxf>
    <dxf>
      <border>
        <right/>
        <top/>
        <bottom/>
      </border>
    </dxf>
    <dxf>
      <font>
        <b/>
        <color theme="1"/>
      </font>
    </dxf>
    <dxf>
      <font>
        <b/>
        <color theme="1"/>
      </font>
      <border>
        <top style="thin">
          <color auto="1"/>
        </top>
      </border>
    </dxf>
    <dxf>
      <border>
        <top style="thin">
          <color auto="1"/>
        </top>
      </border>
    </dxf>
    <dxf>
      <font>
        <b/>
        <color theme="1"/>
      </font>
      <border>
        <top style="thin">
          <color theme="1"/>
        </top>
        <bottom style="thin">
          <color theme="1"/>
        </bottom>
      </border>
    </dxf>
  </dxfs>
  <tableStyles count="1" defaultTableStyle="TableStyleMedium2" defaultPivotStyle="PivotStyleLight16">
    <tableStyle name="VITAL" pivot="0" count="8">
      <tableStyleElement type="headerRow" dxfId="65"/>
      <tableStyleElement type="totalRow" dxfId="64"/>
      <tableStyleElement type="firstColumn" dxfId="63"/>
      <tableStyleElement type="lastColumn" dxfId="62"/>
      <tableStyleElement type="firstRowStripe" dxfId="61"/>
      <tableStyleElement type="secondRowStripe" dxfId="60"/>
      <tableStyleElement type="firstColumnStripe" dxfId="59"/>
      <tableStyleElement type="secondColumnStripe" dxfId="58"/>
    </tableStyle>
  </tableStyles>
  <colors>
    <mruColors>
      <color rgb="FF993366"/>
      <color rgb="FFDFF0F5"/>
      <color rgb="FF9BBB59"/>
      <color rgb="FFB0DC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السكان حسب الفئات العمرية </a:t>
            </a:r>
            <a:endParaRPr lang="en-US"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الرابع،  2019</a:t>
            </a:r>
          </a:p>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POPULATION</a:t>
            </a:r>
            <a:r>
              <a:rPr lang="ar-QA" sz="1000" b="0" baseline="0"/>
              <a:t> </a:t>
            </a:r>
            <a:r>
              <a:rPr lang="en-US" sz="1000" b="0"/>
              <a:t>BY</a:t>
            </a:r>
            <a:r>
              <a:rPr lang="ar-QA" sz="1000" b="0" baseline="0"/>
              <a:t> </a:t>
            </a:r>
            <a:r>
              <a:rPr lang="en-US" sz="1000" b="0"/>
              <a:t>AGE GROUPS</a:t>
            </a:r>
            <a:endParaRPr lang="ar-QA" sz="1000" b="0"/>
          </a:p>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 </a:t>
            </a: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The </a:t>
            </a:r>
            <a:r>
              <a:rPr lang="en-GB" sz="1000" b="0" i="0" u="none" strike="noStrike" kern="1200" baseline="0" smtClean="0">
                <a:solidFill>
                  <a:sysClr val="windowText" lastClr="000000"/>
                </a:solidFill>
                <a:latin typeface="Arial" panose="020B0604020202020204" pitchFamily="34" charset="0"/>
                <a:ea typeface="+mn-ea"/>
                <a:cs typeface="Arial" panose="020B0604020202020204" pitchFamily="34" charset="0"/>
              </a:rPr>
              <a:t>Fourth</a:t>
            </a:r>
            <a:r>
              <a:rPr lang="ar-QA" sz="1000" b="0" i="0" u="none" strike="noStrike" kern="1200" baseline="0" smtClean="0">
                <a:solidFill>
                  <a:sysClr val="windowText" lastClr="000000"/>
                </a:solidFill>
                <a:latin typeface="Arial" panose="020B0604020202020204" pitchFamily="34" charset="0"/>
                <a:ea typeface="+mn-ea"/>
                <a:cs typeface="Arial" panose="020B0604020202020204" pitchFamily="34" charset="0"/>
              </a:rPr>
              <a:t> </a:t>
            </a:r>
            <a:r>
              <a:rPr lang="en-US" sz="1000" b="0" i="0" baseline="0">
                <a:effectLst/>
                <a:latin typeface="Arial" panose="020B0604020202020204" pitchFamily="34" charset="0"/>
                <a:cs typeface="Arial" panose="020B0604020202020204" pitchFamily="34" charset="0"/>
              </a:rPr>
              <a:t>Quarter, 2019</a:t>
            </a:r>
            <a:endParaRPr lang="en-US" sz="1000" b="0">
              <a:effectLst/>
            </a:endParaRPr>
          </a:p>
        </c:rich>
      </c:tx>
      <c:layout>
        <c:manualLayout>
          <c:xMode val="edge"/>
          <c:yMode val="edge"/>
          <c:x val="0.37444399682597812"/>
          <c:y val="1.3859921444155276E-2"/>
        </c:manualLayout>
      </c:layout>
      <c:overlay val="0"/>
    </c:title>
    <c:autoTitleDeleted val="0"/>
    <c:plotArea>
      <c:layout>
        <c:manualLayout>
          <c:layoutTarget val="inner"/>
          <c:xMode val="edge"/>
          <c:yMode val="edge"/>
          <c:x val="9.6275604438334092E-2"/>
          <c:y val="0.25796844016453324"/>
          <c:w val="0.90372439556166573"/>
          <c:h val="0.6102016161763415"/>
        </c:manualLayout>
      </c:layout>
      <c:barChart>
        <c:barDir val="col"/>
        <c:grouping val="clustered"/>
        <c:varyColors val="0"/>
        <c:ser>
          <c:idx val="0"/>
          <c:order val="0"/>
          <c:tx>
            <c:strRef>
              <c:f>'1'!$B$38</c:f>
              <c:strCache>
                <c:ptCount val="1"/>
                <c:pt idx="0">
                  <c:v>أكتوبر  October  2019</c:v>
                </c:pt>
              </c:strCache>
            </c:strRef>
          </c:tx>
          <c:spPr>
            <a:ln w="9525">
              <a:solidFill>
                <a:schemeClr val="bg1"/>
              </a:solidFill>
            </a:ln>
          </c:spPr>
          <c:invertIfNegative val="0"/>
          <c:cat>
            <c:strRef>
              <c:f>'1'!$A$39:$A$45</c:f>
              <c:strCache>
                <c:ptCount val="7"/>
                <c:pt idx="0">
                  <c:v>0 - 4</c:v>
                </c:pt>
                <c:pt idx="1">
                  <c:v>5 - 9</c:v>
                </c:pt>
                <c:pt idx="2">
                  <c:v>10 - 14</c:v>
                </c:pt>
                <c:pt idx="3">
                  <c:v>15 - 19</c:v>
                </c:pt>
                <c:pt idx="4">
                  <c:v>20 - 24</c:v>
                </c:pt>
                <c:pt idx="5">
                  <c:v>25 - 64</c:v>
                </c:pt>
                <c:pt idx="6">
                  <c:v>65 +</c:v>
                </c:pt>
              </c:strCache>
            </c:strRef>
          </c:cat>
          <c:val>
            <c:numRef>
              <c:f>'1'!$B$39:$B$45</c:f>
              <c:numCache>
                <c:formatCode>#,##0_ ;\-#,##0\ </c:formatCode>
                <c:ptCount val="7"/>
                <c:pt idx="0">
                  <c:v>138469</c:v>
                </c:pt>
                <c:pt idx="1">
                  <c:v>140170</c:v>
                </c:pt>
                <c:pt idx="2">
                  <c:v>111604</c:v>
                </c:pt>
                <c:pt idx="3">
                  <c:v>82819</c:v>
                </c:pt>
                <c:pt idx="4">
                  <c:v>236032</c:v>
                </c:pt>
                <c:pt idx="5">
                  <c:v>2010440</c:v>
                </c:pt>
                <c:pt idx="6">
                  <c:v>33511</c:v>
                </c:pt>
              </c:numCache>
            </c:numRef>
          </c:val>
        </c:ser>
        <c:ser>
          <c:idx val="1"/>
          <c:order val="1"/>
          <c:tx>
            <c:strRef>
              <c:f>'1'!$C$38</c:f>
              <c:strCache>
                <c:ptCount val="1"/>
                <c:pt idx="0">
                  <c:v>نوفمبر November  2019  </c:v>
                </c:pt>
              </c:strCache>
            </c:strRef>
          </c:tx>
          <c:spPr>
            <a:solidFill>
              <a:schemeClr val="accent2">
                <a:lumMod val="60000"/>
                <a:lumOff val="40000"/>
              </a:schemeClr>
            </a:solidFill>
            <a:ln>
              <a:solidFill>
                <a:schemeClr val="bg1"/>
              </a:solidFill>
            </a:ln>
          </c:spPr>
          <c:invertIfNegative val="0"/>
          <c:cat>
            <c:strRef>
              <c:f>'1'!$A$39:$A$45</c:f>
              <c:strCache>
                <c:ptCount val="7"/>
                <c:pt idx="0">
                  <c:v>0 - 4</c:v>
                </c:pt>
                <c:pt idx="1">
                  <c:v>5 - 9</c:v>
                </c:pt>
                <c:pt idx="2">
                  <c:v>10 - 14</c:v>
                </c:pt>
                <c:pt idx="3">
                  <c:v>15 - 19</c:v>
                </c:pt>
                <c:pt idx="4">
                  <c:v>20 - 24</c:v>
                </c:pt>
                <c:pt idx="5">
                  <c:v>25 - 64</c:v>
                </c:pt>
                <c:pt idx="6">
                  <c:v>65 +</c:v>
                </c:pt>
              </c:strCache>
            </c:strRef>
          </c:cat>
          <c:val>
            <c:numRef>
              <c:f>'1'!$C$39:$C$45</c:f>
              <c:numCache>
                <c:formatCode>#,##0_ ;\-#,##0\ </c:formatCode>
                <c:ptCount val="7"/>
                <c:pt idx="0">
                  <c:v>139459</c:v>
                </c:pt>
                <c:pt idx="1">
                  <c:v>141121</c:v>
                </c:pt>
                <c:pt idx="2">
                  <c:v>112432</c:v>
                </c:pt>
                <c:pt idx="3">
                  <c:v>83230</c:v>
                </c:pt>
                <c:pt idx="4">
                  <c:v>235438</c:v>
                </c:pt>
                <c:pt idx="5">
                  <c:v>2028242</c:v>
                </c:pt>
                <c:pt idx="6">
                  <c:v>33963</c:v>
                </c:pt>
              </c:numCache>
            </c:numRef>
          </c:val>
        </c:ser>
        <c:ser>
          <c:idx val="2"/>
          <c:order val="2"/>
          <c:tx>
            <c:strRef>
              <c:f>'1'!$D$38</c:f>
              <c:strCache>
                <c:ptCount val="1"/>
                <c:pt idx="0">
                  <c:v>ديسمبر  December  2019 </c:v>
                </c:pt>
              </c:strCache>
            </c:strRef>
          </c:tx>
          <c:spPr>
            <a:solidFill>
              <a:schemeClr val="accent3">
                <a:lumMod val="75000"/>
              </a:schemeClr>
            </a:solidFill>
            <a:ln>
              <a:solidFill>
                <a:schemeClr val="bg1"/>
              </a:solidFill>
            </a:ln>
          </c:spPr>
          <c:invertIfNegative val="0"/>
          <c:cat>
            <c:strRef>
              <c:f>'1'!$A$39:$A$45</c:f>
              <c:strCache>
                <c:ptCount val="7"/>
                <c:pt idx="0">
                  <c:v>0 - 4</c:v>
                </c:pt>
                <c:pt idx="1">
                  <c:v>5 - 9</c:v>
                </c:pt>
                <c:pt idx="2">
                  <c:v>10 - 14</c:v>
                </c:pt>
                <c:pt idx="3">
                  <c:v>15 - 19</c:v>
                </c:pt>
                <c:pt idx="4">
                  <c:v>20 - 24</c:v>
                </c:pt>
                <c:pt idx="5">
                  <c:v>25 - 64</c:v>
                </c:pt>
                <c:pt idx="6">
                  <c:v>65 +</c:v>
                </c:pt>
              </c:strCache>
            </c:strRef>
          </c:cat>
          <c:val>
            <c:numRef>
              <c:f>'1'!$D$39:$D$45</c:f>
              <c:numCache>
                <c:formatCode>#,##0_ ;\-#,##0\ </c:formatCode>
                <c:ptCount val="7"/>
                <c:pt idx="0">
                  <c:v>132185</c:v>
                </c:pt>
                <c:pt idx="1">
                  <c:v>131465</c:v>
                </c:pt>
                <c:pt idx="2">
                  <c:v>104085</c:v>
                </c:pt>
                <c:pt idx="3">
                  <c:v>80035</c:v>
                </c:pt>
                <c:pt idx="4">
                  <c:v>229517</c:v>
                </c:pt>
                <c:pt idx="5">
                  <c:v>1974882</c:v>
                </c:pt>
                <c:pt idx="6">
                  <c:v>35702</c:v>
                </c:pt>
              </c:numCache>
            </c:numRef>
          </c:val>
        </c:ser>
        <c:dLbls>
          <c:showLegendKey val="0"/>
          <c:showVal val="0"/>
          <c:showCatName val="0"/>
          <c:showSerName val="0"/>
          <c:showPercent val="0"/>
          <c:showBubbleSize val="0"/>
        </c:dLbls>
        <c:gapWidth val="150"/>
        <c:axId val="124225408"/>
        <c:axId val="124239872"/>
      </c:barChart>
      <c:catAx>
        <c:axId val="124225408"/>
        <c:scaling>
          <c:orientation val="minMax"/>
        </c:scaling>
        <c:delete val="0"/>
        <c:axPos val="b"/>
        <c:title>
          <c:tx>
            <c:rich>
              <a:bodyPr/>
              <a:lstStyle/>
              <a:p>
                <a:pPr>
                  <a:defRPr/>
                </a:pPr>
                <a:r>
                  <a:rPr lang="ar-QA" sz="1050"/>
                  <a:t>فئات العمر</a:t>
                </a:r>
                <a:endParaRPr lang="en-US" sz="1050"/>
              </a:p>
              <a:p>
                <a:pPr>
                  <a:defRPr/>
                </a:pPr>
                <a:r>
                  <a:rPr lang="en-US" sz="900"/>
                  <a:t>Age Groups</a:t>
                </a:r>
              </a:p>
            </c:rich>
          </c:tx>
          <c:layout>
            <c:manualLayout>
              <c:xMode val="edge"/>
              <c:yMode val="edge"/>
              <c:x val="0.45114960629921252"/>
              <c:y val="0.91979666924543646"/>
            </c:manualLayout>
          </c:layout>
          <c:overlay val="0"/>
        </c:title>
        <c:majorTickMark val="out"/>
        <c:minorTickMark val="none"/>
        <c:tickLblPos val="nextTo"/>
        <c:txPr>
          <a:bodyPr/>
          <a:lstStyle/>
          <a:p>
            <a:pPr rtl="0">
              <a:defRPr sz="1000"/>
            </a:pPr>
            <a:endParaRPr lang="ar-QA"/>
          </a:p>
        </c:txPr>
        <c:crossAx val="124239872"/>
        <c:crosses val="autoZero"/>
        <c:auto val="1"/>
        <c:lblAlgn val="ctr"/>
        <c:lblOffset val="100"/>
        <c:noMultiLvlLbl val="0"/>
      </c:catAx>
      <c:valAx>
        <c:axId val="124239872"/>
        <c:scaling>
          <c:orientation val="minMax"/>
        </c:scaling>
        <c:delete val="0"/>
        <c:axPos val="l"/>
        <c:majorGridlines>
          <c:spPr>
            <a:ln>
              <a:solidFill>
                <a:schemeClr val="bg1">
                  <a:lumMod val="75000"/>
                </a:schemeClr>
              </a:solidFill>
            </a:ln>
          </c:spPr>
        </c:majorGridlines>
        <c:title>
          <c:tx>
            <c:rich>
              <a:bodyPr rot="0" vert="horz"/>
              <a:lstStyle/>
              <a:p>
                <a:pPr>
                  <a:defRPr b="0"/>
                </a:pPr>
                <a:r>
                  <a:rPr lang="ar-QA" b="0"/>
                  <a:t>بالألف</a:t>
                </a:r>
              </a:p>
              <a:p>
                <a:pPr>
                  <a:defRPr b="0"/>
                </a:pPr>
                <a:r>
                  <a:rPr lang="en-US" b="0"/>
                  <a:t>Thousands</a:t>
                </a:r>
              </a:p>
            </c:rich>
          </c:tx>
          <c:layout>
            <c:manualLayout>
              <c:xMode val="edge"/>
              <c:yMode val="edge"/>
              <c:x val="7.0546737213403876E-3"/>
              <c:y val="0.16530459854848945"/>
            </c:manualLayout>
          </c:layout>
          <c:overlay val="0"/>
        </c:title>
        <c:numFmt formatCode="#,##0_ ;\-#,##0\ " sourceLinked="1"/>
        <c:majorTickMark val="out"/>
        <c:minorTickMark val="none"/>
        <c:tickLblPos val="nextTo"/>
        <c:txPr>
          <a:bodyPr/>
          <a:lstStyle/>
          <a:p>
            <a:pPr>
              <a:defRPr sz="1000"/>
            </a:pPr>
            <a:endParaRPr lang="ar-QA"/>
          </a:p>
        </c:txPr>
        <c:crossAx val="124225408"/>
        <c:crosses val="autoZero"/>
        <c:crossBetween val="between"/>
        <c:dispUnits>
          <c:builtInUnit val="thousands"/>
        </c:dispUnits>
      </c:valAx>
    </c:plotArea>
    <c:legend>
      <c:legendPos val="r"/>
      <c:layout>
        <c:manualLayout>
          <c:xMode val="edge"/>
          <c:yMode val="edge"/>
          <c:x val="0.12724701079031786"/>
          <c:y val="0.2603997038003999"/>
          <c:w val="0.24596252212659461"/>
          <c:h val="0.12535575427360693"/>
        </c:manualLayout>
      </c:layout>
      <c:overlay val="0"/>
      <c:txPr>
        <a:bodyPr/>
        <a:lstStyle/>
        <a:p>
          <a:pPr rtl="1">
            <a:defRPr sz="1000" b="0">
              <a:latin typeface="Arial" panose="020B0604020202020204" pitchFamily="34" charset="0"/>
              <a:cs typeface="Arial" panose="020B0604020202020204" pitchFamily="34" charset="0"/>
            </a:defRPr>
          </a:pPr>
          <a:endParaRPr lang="ar-QA"/>
        </a:p>
      </c:txPr>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0695066962783493E-2"/>
          <c:y val="0.12782066797153163"/>
          <c:w val="0.55981856114139583"/>
          <c:h val="0.67434863760942509"/>
        </c:manualLayout>
      </c:layout>
      <c:pieChart>
        <c:varyColors val="1"/>
        <c:ser>
          <c:idx val="0"/>
          <c:order val="0"/>
          <c:dPt>
            <c:idx val="0"/>
            <c:bubble3D val="0"/>
            <c:spPr>
              <a:solidFill>
                <a:schemeClr val="tx2"/>
              </a:solidFill>
            </c:spPr>
          </c:dPt>
          <c:dPt>
            <c:idx val="4"/>
            <c:bubble3D val="0"/>
            <c:spPr>
              <a:solidFill>
                <a:schemeClr val="tx2">
                  <a:lumMod val="60000"/>
                  <a:lumOff val="40000"/>
                </a:schemeClr>
              </a:solidFill>
            </c:spPr>
          </c:dPt>
          <c:dPt>
            <c:idx val="6"/>
            <c:bubble3D val="0"/>
            <c:spPr>
              <a:solidFill>
                <a:schemeClr val="accent4">
                  <a:lumMod val="40000"/>
                  <a:lumOff val="60000"/>
                </a:schemeClr>
              </a:solidFill>
            </c:spPr>
          </c:dPt>
          <c:dPt>
            <c:idx val="7"/>
            <c:bubble3D val="0"/>
            <c:spPr>
              <a:solidFill>
                <a:schemeClr val="accent2">
                  <a:lumMod val="60000"/>
                  <a:lumOff val="40000"/>
                </a:schemeClr>
              </a:solidFill>
            </c:spPr>
          </c:dPt>
          <c:dPt>
            <c:idx val="8"/>
            <c:bubble3D val="0"/>
            <c:spPr>
              <a:solidFill>
                <a:schemeClr val="accent3">
                  <a:lumMod val="60000"/>
                  <a:lumOff val="40000"/>
                </a:schemeClr>
              </a:solidFill>
            </c:spPr>
          </c:dPt>
          <c:dPt>
            <c:idx val="9"/>
            <c:bubble3D val="0"/>
            <c:spPr>
              <a:solidFill>
                <a:schemeClr val="accent6">
                  <a:lumMod val="50000"/>
                </a:schemeClr>
              </a:solidFill>
            </c:spPr>
          </c:dPt>
          <c:dPt>
            <c:idx val="10"/>
            <c:bubble3D val="0"/>
            <c:spPr>
              <a:solidFill>
                <a:srgbClr val="00B050"/>
              </a:solidFill>
            </c:spPr>
          </c:dPt>
          <c:dLbls>
            <c:dLbl>
              <c:idx val="0"/>
              <c:numFmt formatCode="0.0%" sourceLinked="0"/>
              <c:spPr/>
              <c:txPr>
                <a:bodyPr/>
                <a:lstStyle/>
                <a:p>
                  <a:pPr rtl="0">
                    <a:defRPr sz="800">
                      <a:solidFill>
                        <a:schemeClr val="bg1"/>
                      </a:solidFill>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dLbl>
            <c:numFmt formatCode="0.0%" sourceLinked="0"/>
            <c:txPr>
              <a:bodyPr/>
              <a:lstStyle/>
              <a:p>
                <a:pPr rtl="0">
                  <a:defRPr sz="800">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showLeaderLines val="1"/>
          </c:dLbls>
          <c:cat>
            <c:strRef>
              <c:f>'17'!$P$12:$P$19</c:f>
              <c:strCache>
                <c:ptCount val="8"/>
                <c:pt idx="0">
                  <c:v>قبل الدخول
Before Consummation</c:v>
                </c:pt>
                <c:pt idx="1">
                  <c:v>-1</c:v>
                </c:pt>
                <c:pt idx="2">
                  <c:v>1</c:v>
                </c:pt>
                <c:pt idx="3">
                  <c:v>2</c:v>
                </c:pt>
                <c:pt idx="4">
                  <c:v>3</c:v>
                </c:pt>
                <c:pt idx="5">
                  <c:v>4</c:v>
                </c:pt>
                <c:pt idx="6">
                  <c:v> 5 - 9</c:v>
                </c:pt>
                <c:pt idx="7">
                  <c:v>10 +</c:v>
                </c:pt>
              </c:strCache>
            </c:strRef>
          </c:cat>
          <c:val>
            <c:numRef>
              <c:f>'17'!$R$12:$R$19</c:f>
              <c:numCache>
                <c:formatCode>0.0</c:formatCode>
                <c:ptCount val="8"/>
                <c:pt idx="0">
                  <c:v>12.318840579710146</c:v>
                </c:pt>
                <c:pt idx="1">
                  <c:v>27.536231884057973</c:v>
                </c:pt>
                <c:pt idx="2">
                  <c:v>10.144927536231885</c:v>
                </c:pt>
                <c:pt idx="3">
                  <c:v>5.0724637681159424</c:v>
                </c:pt>
                <c:pt idx="4">
                  <c:v>2.8985507246376816</c:v>
                </c:pt>
                <c:pt idx="5">
                  <c:v>3.6231884057971016</c:v>
                </c:pt>
                <c:pt idx="6">
                  <c:v>18.840579710144929</c:v>
                </c:pt>
                <c:pt idx="7">
                  <c:v>19.565217391304348</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57865859075307891"/>
          <c:y val="7.5318605425376602E-3"/>
          <c:w val="0.41835009085402786"/>
          <c:h val="0.97123938253902287"/>
        </c:manualLayout>
      </c:layout>
      <c:overlay val="0"/>
      <c:txPr>
        <a:bodyPr/>
        <a:lstStyle/>
        <a:p>
          <a:pPr rtl="0">
            <a:defRPr sz="800">
              <a:latin typeface="Arial" panose="020B0604020202020204" pitchFamily="34" charset="0"/>
              <a:cs typeface="Arial" panose="020B0604020202020204" pitchFamily="34" charset="0"/>
            </a:defRPr>
          </a:pPr>
          <a:endParaRPr lang="ar-QA"/>
        </a:p>
      </c:txPr>
    </c:legend>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9205710988254"/>
          <c:y val="6.7365940571297189E-2"/>
          <c:w val="0.79344018167941777"/>
          <c:h val="0.81660631837078757"/>
        </c:manualLayout>
      </c:layout>
      <c:pieChart>
        <c:varyColors val="1"/>
        <c:ser>
          <c:idx val="0"/>
          <c:order val="0"/>
          <c:dPt>
            <c:idx val="0"/>
            <c:bubble3D val="0"/>
            <c:spPr>
              <a:solidFill>
                <a:schemeClr val="tx2"/>
              </a:solidFill>
            </c:spPr>
          </c:dPt>
          <c:dPt>
            <c:idx val="4"/>
            <c:bubble3D val="0"/>
            <c:spPr>
              <a:solidFill>
                <a:schemeClr val="tx2">
                  <a:lumMod val="60000"/>
                  <a:lumOff val="40000"/>
                </a:schemeClr>
              </a:solidFill>
            </c:spPr>
          </c:dPt>
          <c:dPt>
            <c:idx val="6"/>
            <c:bubble3D val="0"/>
            <c:spPr>
              <a:solidFill>
                <a:schemeClr val="accent4">
                  <a:lumMod val="40000"/>
                  <a:lumOff val="60000"/>
                </a:schemeClr>
              </a:solidFill>
            </c:spPr>
          </c:dPt>
          <c:dPt>
            <c:idx val="7"/>
            <c:bubble3D val="0"/>
            <c:spPr>
              <a:solidFill>
                <a:schemeClr val="accent2">
                  <a:lumMod val="60000"/>
                  <a:lumOff val="40000"/>
                </a:schemeClr>
              </a:solidFill>
            </c:spPr>
          </c:dPt>
          <c:dPt>
            <c:idx val="8"/>
            <c:bubble3D val="0"/>
            <c:spPr>
              <a:solidFill>
                <a:schemeClr val="accent3">
                  <a:lumMod val="60000"/>
                  <a:lumOff val="40000"/>
                </a:schemeClr>
              </a:solidFill>
            </c:spPr>
          </c:dPt>
          <c:dPt>
            <c:idx val="9"/>
            <c:bubble3D val="0"/>
            <c:spPr>
              <a:solidFill>
                <a:schemeClr val="accent6">
                  <a:lumMod val="50000"/>
                </a:schemeClr>
              </a:solidFill>
            </c:spPr>
          </c:dPt>
          <c:dPt>
            <c:idx val="10"/>
            <c:bubble3D val="0"/>
            <c:spPr>
              <a:solidFill>
                <a:srgbClr val="00B050"/>
              </a:solidFill>
            </c:spPr>
          </c:dPt>
          <c:dLbls>
            <c:dLbl>
              <c:idx val="0"/>
              <c:numFmt formatCode="0.0%" sourceLinked="0"/>
              <c:spPr/>
              <c:txPr>
                <a:bodyPr/>
                <a:lstStyle/>
                <a:p>
                  <a:pPr rtl="0">
                    <a:defRPr sz="800">
                      <a:solidFill>
                        <a:schemeClr val="bg1"/>
                      </a:solidFill>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dLbl>
            <c:numFmt formatCode="0.0%" sourceLinked="0"/>
            <c:txPr>
              <a:bodyPr/>
              <a:lstStyle/>
              <a:p>
                <a:pPr rtl="0">
                  <a:defRPr sz="800">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showLeaderLines val="1"/>
          </c:dLbls>
          <c:cat>
            <c:strRef>
              <c:f>'19'!$P$12:$P$19</c:f>
              <c:strCache>
                <c:ptCount val="8"/>
                <c:pt idx="0">
                  <c:v>قبل الدخول
Before Consummation</c:v>
                </c:pt>
                <c:pt idx="1">
                  <c:v>-1</c:v>
                </c:pt>
                <c:pt idx="2">
                  <c:v>1</c:v>
                </c:pt>
                <c:pt idx="3">
                  <c:v>2</c:v>
                </c:pt>
                <c:pt idx="4">
                  <c:v>3</c:v>
                </c:pt>
                <c:pt idx="5">
                  <c:v>4</c:v>
                </c:pt>
                <c:pt idx="6">
                  <c:v> 5 - 9</c:v>
                </c:pt>
                <c:pt idx="7">
                  <c:v>10+</c:v>
                </c:pt>
              </c:strCache>
            </c:strRef>
          </c:cat>
          <c:val>
            <c:numRef>
              <c:f>'19'!$Q$12:$Q$19</c:f>
              <c:numCache>
                <c:formatCode>General</c:formatCode>
                <c:ptCount val="8"/>
                <c:pt idx="0">
                  <c:v>21.105527638190956</c:v>
                </c:pt>
                <c:pt idx="1">
                  <c:v>33.165829145728644</c:v>
                </c:pt>
                <c:pt idx="2">
                  <c:v>5.5276381909547743</c:v>
                </c:pt>
                <c:pt idx="3">
                  <c:v>6.0301507537688446</c:v>
                </c:pt>
                <c:pt idx="4">
                  <c:v>4.5226130653266328</c:v>
                </c:pt>
                <c:pt idx="5">
                  <c:v>2.512562814070352</c:v>
                </c:pt>
                <c:pt idx="6">
                  <c:v>10.552763819095478</c:v>
                </c:pt>
                <c:pt idx="7" formatCode="#,##0.0">
                  <c:v>16.080402010050253</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0695066962783493E-2"/>
          <c:y val="0.12782066797153163"/>
          <c:w val="0.55981856114139583"/>
          <c:h val="0.67434863760942509"/>
        </c:manualLayout>
      </c:layout>
      <c:pieChart>
        <c:varyColors val="1"/>
        <c:ser>
          <c:idx val="0"/>
          <c:order val="0"/>
          <c:dPt>
            <c:idx val="0"/>
            <c:bubble3D val="0"/>
            <c:spPr>
              <a:solidFill>
                <a:schemeClr val="tx2"/>
              </a:solidFill>
            </c:spPr>
          </c:dPt>
          <c:dPt>
            <c:idx val="4"/>
            <c:bubble3D val="0"/>
            <c:spPr>
              <a:solidFill>
                <a:schemeClr val="tx2">
                  <a:lumMod val="60000"/>
                  <a:lumOff val="40000"/>
                </a:schemeClr>
              </a:solidFill>
            </c:spPr>
          </c:dPt>
          <c:dPt>
            <c:idx val="6"/>
            <c:bubble3D val="0"/>
            <c:spPr>
              <a:solidFill>
                <a:schemeClr val="accent4">
                  <a:lumMod val="40000"/>
                  <a:lumOff val="60000"/>
                </a:schemeClr>
              </a:solidFill>
            </c:spPr>
          </c:dPt>
          <c:dPt>
            <c:idx val="7"/>
            <c:bubble3D val="0"/>
            <c:spPr>
              <a:solidFill>
                <a:schemeClr val="accent2">
                  <a:lumMod val="60000"/>
                  <a:lumOff val="40000"/>
                </a:schemeClr>
              </a:solidFill>
            </c:spPr>
          </c:dPt>
          <c:dPt>
            <c:idx val="8"/>
            <c:bubble3D val="0"/>
            <c:spPr>
              <a:solidFill>
                <a:schemeClr val="accent3">
                  <a:lumMod val="60000"/>
                  <a:lumOff val="40000"/>
                </a:schemeClr>
              </a:solidFill>
            </c:spPr>
          </c:dPt>
          <c:dPt>
            <c:idx val="9"/>
            <c:bubble3D val="0"/>
            <c:spPr>
              <a:solidFill>
                <a:schemeClr val="accent6">
                  <a:lumMod val="50000"/>
                </a:schemeClr>
              </a:solidFill>
            </c:spPr>
          </c:dPt>
          <c:dPt>
            <c:idx val="10"/>
            <c:bubble3D val="0"/>
            <c:spPr>
              <a:solidFill>
                <a:srgbClr val="00B050"/>
              </a:solidFill>
            </c:spPr>
          </c:dPt>
          <c:dLbls>
            <c:dLbl>
              <c:idx val="0"/>
              <c:numFmt formatCode="0.0%" sourceLinked="0"/>
              <c:spPr/>
              <c:txPr>
                <a:bodyPr/>
                <a:lstStyle/>
                <a:p>
                  <a:pPr rtl="0">
                    <a:defRPr sz="800">
                      <a:solidFill>
                        <a:schemeClr val="bg1"/>
                      </a:solidFill>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dLbl>
            <c:numFmt formatCode="0.0%" sourceLinked="0"/>
            <c:txPr>
              <a:bodyPr/>
              <a:lstStyle/>
              <a:p>
                <a:pPr rtl="0">
                  <a:defRPr sz="800">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showLeaderLines val="1"/>
          </c:dLbls>
          <c:cat>
            <c:strRef>
              <c:f>'19'!$P$12:$P$19</c:f>
              <c:strCache>
                <c:ptCount val="8"/>
                <c:pt idx="0">
                  <c:v>قبل الدخول
Before Consummation</c:v>
                </c:pt>
                <c:pt idx="1">
                  <c:v>-1</c:v>
                </c:pt>
                <c:pt idx="2">
                  <c:v>1</c:v>
                </c:pt>
                <c:pt idx="3">
                  <c:v>2</c:v>
                </c:pt>
                <c:pt idx="4">
                  <c:v>3</c:v>
                </c:pt>
                <c:pt idx="5">
                  <c:v>4</c:v>
                </c:pt>
                <c:pt idx="6">
                  <c:v> 5 - 9</c:v>
                </c:pt>
                <c:pt idx="7">
                  <c:v>10+</c:v>
                </c:pt>
              </c:strCache>
            </c:strRef>
          </c:cat>
          <c:val>
            <c:numRef>
              <c:f>'19'!$R$12:$R$19</c:f>
              <c:numCache>
                <c:formatCode>General</c:formatCode>
                <c:ptCount val="8"/>
                <c:pt idx="0">
                  <c:v>13.142857142857142</c:v>
                </c:pt>
                <c:pt idx="1">
                  <c:v>30.857142857142858</c:v>
                </c:pt>
                <c:pt idx="2">
                  <c:v>9.7142857142857135</c:v>
                </c:pt>
                <c:pt idx="3">
                  <c:v>6.2857142857142856</c:v>
                </c:pt>
                <c:pt idx="4">
                  <c:v>2.8571428571428572</c:v>
                </c:pt>
                <c:pt idx="5">
                  <c:v>4</c:v>
                </c:pt>
                <c:pt idx="6">
                  <c:v>17.714285714285715</c:v>
                </c:pt>
                <c:pt idx="7" formatCode="#,##0.0">
                  <c:v>15.428571428571427</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57865859075307891"/>
          <c:y val="7.5318605425376602E-3"/>
          <c:w val="0.41835009085402786"/>
          <c:h val="0.97123938253902287"/>
        </c:manualLayout>
      </c:layout>
      <c:overlay val="0"/>
      <c:txPr>
        <a:bodyPr/>
        <a:lstStyle/>
        <a:p>
          <a:pPr rtl="0">
            <a:defRPr sz="800">
              <a:latin typeface="Arial" panose="020B0604020202020204" pitchFamily="34" charset="0"/>
              <a:cs typeface="Arial" panose="020B0604020202020204" pitchFamily="34" charset="0"/>
            </a:defRPr>
          </a:pPr>
          <a:endParaRPr lang="ar-QA"/>
        </a:p>
      </c:txPr>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المواليد أحياء المسجلون حسب النوع والبلدية</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الرابع، 2019</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REGISTERED LIVE BIRTHS BY GENDER AND MUNICIPALITY</a:t>
            </a:r>
            <a:endParaRPr lang="ar-QA" sz="1000" b="0" i="0" u="none" strike="noStrike" kern="1200" baseline="0">
              <a:solidFill>
                <a:sysClr val="windowText" lastClr="000000"/>
              </a:solidFill>
              <a:latin typeface="Arial" panose="020B0604020202020204" pitchFamily="34" charset="0"/>
              <a:ea typeface="+mn-ea"/>
              <a:cs typeface="Arial" panose="020B0604020202020204"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Fourth Quarter, 2019</a:t>
            </a:r>
            <a:endParaRPr lang="en-US" sz="1000" b="0">
              <a:effectLst/>
            </a:endParaRPr>
          </a:p>
        </c:rich>
      </c:tx>
      <c:layout>
        <c:manualLayout>
          <c:xMode val="edge"/>
          <c:yMode val="edge"/>
          <c:x val="0.16279181102362206"/>
          <c:y val="1.874159284776903E-2"/>
        </c:manualLayout>
      </c:layout>
      <c:overlay val="0"/>
    </c:title>
    <c:autoTitleDeleted val="0"/>
    <c:plotArea>
      <c:layout>
        <c:manualLayout>
          <c:layoutTarget val="inner"/>
          <c:xMode val="edge"/>
          <c:yMode val="edge"/>
          <c:x val="5.6472732376145335E-2"/>
          <c:y val="0.25577885063125622"/>
          <c:w val="0.92182257217847774"/>
          <c:h val="0.56925360301127759"/>
        </c:manualLayout>
      </c:layout>
      <c:barChart>
        <c:barDir val="col"/>
        <c:grouping val="clustered"/>
        <c:varyColors val="0"/>
        <c:ser>
          <c:idx val="0"/>
          <c:order val="0"/>
          <c:tx>
            <c:strRef>
              <c:f>'20'!$M$9</c:f>
              <c:strCache>
                <c:ptCount val="1"/>
                <c:pt idx="0">
                  <c:v>ذكور
Males</c:v>
                </c:pt>
              </c:strCache>
            </c:strRef>
          </c:tx>
          <c:spPr>
            <a:ln w="28575">
              <a:noFill/>
            </a:ln>
          </c:spPr>
          <c:invertIfNegative val="0"/>
          <c:cat>
            <c:strRef>
              <c:f>'20'!$L$10:$L$18</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'20'!$M$10:$M$18</c:f>
              <c:numCache>
                <c:formatCode>0</c:formatCode>
                <c:ptCount val="9"/>
                <c:pt idx="0">
                  <c:v>1725</c:v>
                </c:pt>
                <c:pt idx="1">
                  <c:v>1102</c:v>
                </c:pt>
                <c:pt idx="2">
                  <c:v>153</c:v>
                </c:pt>
                <c:pt idx="3">
                  <c:v>191</c:v>
                </c:pt>
                <c:pt idx="4">
                  <c:v>154</c:v>
                </c:pt>
                <c:pt idx="5">
                  <c:v>14</c:v>
                </c:pt>
                <c:pt idx="6">
                  <c:v>108</c:v>
                </c:pt>
                <c:pt idx="7">
                  <c:v>157</c:v>
                </c:pt>
                <c:pt idx="8">
                  <c:v>9</c:v>
                </c:pt>
              </c:numCache>
            </c:numRef>
          </c:val>
        </c:ser>
        <c:ser>
          <c:idx val="1"/>
          <c:order val="1"/>
          <c:tx>
            <c:strRef>
              <c:f>'20'!$N$9</c:f>
              <c:strCache>
                <c:ptCount val="1"/>
                <c:pt idx="0">
                  <c:v>إناث
Females</c:v>
                </c:pt>
              </c:strCache>
            </c:strRef>
          </c:tx>
          <c:spPr>
            <a:ln>
              <a:noFill/>
            </a:ln>
          </c:spPr>
          <c:invertIfNegative val="0"/>
          <c:cat>
            <c:strRef>
              <c:f>'20'!$L$10:$L$18</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'20'!$N$10:$N$18</c:f>
              <c:numCache>
                <c:formatCode>0</c:formatCode>
                <c:ptCount val="9"/>
                <c:pt idx="0">
                  <c:v>1633</c:v>
                </c:pt>
                <c:pt idx="1">
                  <c:v>1098</c:v>
                </c:pt>
                <c:pt idx="2">
                  <c:v>139</c:v>
                </c:pt>
                <c:pt idx="3">
                  <c:v>207</c:v>
                </c:pt>
                <c:pt idx="4">
                  <c:v>130</c:v>
                </c:pt>
                <c:pt idx="5">
                  <c:v>12</c:v>
                </c:pt>
                <c:pt idx="6">
                  <c:v>109</c:v>
                </c:pt>
                <c:pt idx="7">
                  <c:v>112</c:v>
                </c:pt>
                <c:pt idx="8">
                  <c:v>3</c:v>
                </c:pt>
              </c:numCache>
            </c:numRef>
          </c:val>
        </c:ser>
        <c:dLbls>
          <c:showLegendKey val="0"/>
          <c:showVal val="0"/>
          <c:showCatName val="0"/>
          <c:showSerName val="0"/>
          <c:showPercent val="0"/>
          <c:showBubbleSize val="0"/>
        </c:dLbls>
        <c:gapWidth val="150"/>
        <c:axId val="131953792"/>
        <c:axId val="131955712"/>
      </c:barChart>
      <c:catAx>
        <c:axId val="131953792"/>
        <c:scaling>
          <c:orientation val="minMax"/>
        </c:scaling>
        <c:delete val="0"/>
        <c:axPos val="b"/>
        <c:majorGridlines>
          <c:spPr>
            <a:ln>
              <a:solidFill>
                <a:schemeClr val="bg1"/>
              </a:solidFill>
            </a:ln>
          </c:spPr>
        </c:majorGridlines>
        <c:title>
          <c:tx>
            <c:rich>
              <a:bodyPr/>
              <a:lstStyle/>
              <a:p>
                <a:pPr>
                  <a:defRPr/>
                </a:pPr>
                <a:r>
                  <a:rPr lang="ar-QA"/>
                  <a:t>البلدية</a:t>
                </a:r>
                <a:endParaRPr lang="en-US"/>
              </a:p>
              <a:p>
                <a:pPr>
                  <a:defRPr/>
                </a:pPr>
                <a:r>
                  <a:rPr lang="en-US" sz="900"/>
                  <a:t>Municipality</a:t>
                </a:r>
              </a:p>
            </c:rich>
          </c:tx>
          <c:layout>
            <c:manualLayout>
              <c:xMode val="edge"/>
              <c:yMode val="edge"/>
              <c:x val="0.45713097683441745"/>
              <c:y val="0.90594067211362295"/>
            </c:manualLayout>
          </c:layout>
          <c:overlay val="0"/>
        </c:title>
        <c:majorTickMark val="out"/>
        <c:minorTickMark val="none"/>
        <c:tickLblPos val="nextTo"/>
        <c:txPr>
          <a:bodyPr/>
          <a:lstStyle/>
          <a:p>
            <a:pPr>
              <a:defRPr sz="800"/>
            </a:pPr>
            <a:endParaRPr lang="ar-QA"/>
          </a:p>
        </c:txPr>
        <c:crossAx val="131955712"/>
        <c:crosses val="autoZero"/>
        <c:auto val="1"/>
        <c:lblAlgn val="ctr"/>
        <c:lblOffset val="100"/>
        <c:noMultiLvlLbl val="0"/>
      </c:catAx>
      <c:valAx>
        <c:axId val="131955712"/>
        <c:scaling>
          <c:orientation val="minMax"/>
        </c:scaling>
        <c:delete val="0"/>
        <c:axPos val="l"/>
        <c:majorGridlines>
          <c:spPr>
            <a:ln>
              <a:solidFill>
                <a:schemeClr val="bg1"/>
              </a:solidFill>
            </a:ln>
          </c:spPr>
        </c:majorGridlines>
        <c:title>
          <c:tx>
            <c:rich>
              <a:bodyPr rot="0" vert="horz"/>
              <a:lstStyle/>
              <a:p>
                <a:pPr>
                  <a:defRPr/>
                </a:pPr>
                <a:r>
                  <a:rPr lang="ar-QA"/>
                  <a:t>عدد</a:t>
                </a:r>
              </a:p>
              <a:p>
                <a:pPr>
                  <a:defRPr/>
                </a:pPr>
                <a:r>
                  <a:rPr lang="en-US" sz="800"/>
                  <a:t>No.</a:t>
                </a:r>
                <a:endParaRPr lang="en-GB" sz="800"/>
              </a:p>
            </c:rich>
          </c:tx>
          <c:layout>
            <c:manualLayout>
              <c:xMode val="edge"/>
              <c:yMode val="edge"/>
              <c:x val="2.1739130434782608E-2"/>
              <c:y val="0.161490796830212"/>
            </c:manualLayout>
          </c:layout>
          <c:overlay val="0"/>
        </c:title>
        <c:numFmt formatCode="0" sourceLinked="1"/>
        <c:majorTickMark val="out"/>
        <c:minorTickMark val="none"/>
        <c:tickLblPos val="nextTo"/>
        <c:txPr>
          <a:bodyPr/>
          <a:lstStyle/>
          <a:p>
            <a:pPr>
              <a:defRPr sz="800"/>
            </a:pPr>
            <a:endParaRPr lang="ar-QA"/>
          </a:p>
        </c:txPr>
        <c:crossAx val="131953792"/>
        <c:crosses val="autoZero"/>
        <c:crossBetween val="between"/>
      </c:valAx>
      <c:spPr>
        <a:solidFill>
          <a:srgbClr val="DFF0F5"/>
        </a:solidFill>
      </c:spPr>
    </c:plotArea>
    <c:legend>
      <c:legendPos val="r"/>
      <c:layout>
        <c:manualLayout>
          <c:xMode val="edge"/>
          <c:yMode val="edge"/>
          <c:x val="0.71381062421545138"/>
          <c:y val="0.1891472917106827"/>
          <c:w val="0.23764342257217846"/>
          <c:h val="7.3332308070866145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000"/>
            </a:pPr>
            <a:r>
              <a:rPr lang="ar-QA" sz="1200">
                <a:latin typeface="Sakkal Majalla" panose="02000000000000000000" pitchFamily="2" charset="-78"/>
                <a:cs typeface="Sakkal Majalla" panose="02000000000000000000" pitchFamily="2" charset="-78"/>
              </a:rPr>
              <a:t>المواليد أحياء المسجلون حسب الجنسية</a:t>
            </a:r>
            <a:endParaRPr lang="en-US" sz="1200">
              <a:latin typeface="Sakkal Majalla" panose="02000000000000000000" pitchFamily="2" charset="-78"/>
              <a:cs typeface="Sakkal Majalla" panose="02000000000000000000" pitchFamily="2" charset="-78"/>
            </a:endParaRPr>
          </a:p>
          <a:p>
            <a:pPr rtl="0">
              <a:defRPr sz="1000"/>
            </a:pPr>
            <a:r>
              <a:rPr lang="ar-QA" sz="1200">
                <a:latin typeface="Sakkal Majalla" panose="02000000000000000000" pitchFamily="2" charset="-78"/>
                <a:cs typeface="Sakkal Majalla" panose="02000000000000000000" pitchFamily="2" charset="-78"/>
              </a:rPr>
              <a:t>الربع الرابع، 2019</a:t>
            </a:r>
          </a:p>
          <a:p>
            <a:pPr rtl="0">
              <a:defRPr sz="1000"/>
            </a:pPr>
            <a:r>
              <a:rPr lang="en-US" sz="1000" b="0">
                <a:latin typeface="Arial" panose="020B0604020202020204" pitchFamily="34" charset="0"/>
                <a:cs typeface="Arial" panose="020B0604020202020204" pitchFamily="34" charset="0"/>
              </a:rPr>
              <a:t>REGISTERED LIVE BIRTHS</a:t>
            </a:r>
            <a:r>
              <a:rPr lang="en-US" sz="1000" b="0" baseline="0">
                <a:latin typeface="Arial" panose="020B0604020202020204" pitchFamily="34" charset="0"/>
                <a:cs typeface="Arial" panose="020B0604020202020204" pitchFamily="34" charset="0"/>
              </a:rPr>
              <a:t> </a:t>
            </a:r>
            <a:r>
              <a:rPr lang="en-US" sz="1000" b="0">
                <a:latin typeface="Arial" panose="020B0604020202020204" pitchFamily="34" charset="0"/>
                <a:cs typeface="Arial" panose="020B0604020202020204" pitchFamily="34" charset="0"/>
              </a:rPr>
              <a:t>BY NATIONALITY</a:t>
            </a:r>
          </a:p>
          <a:p>
            <a:pPr rtl="0">
              <a:defRPr sz="1000"/>
            </a:pPr>
            <a:r>
              <a:rPr lang="en-US" sz="1000" b="0" i="0" baseline="0">
                <a:effectLst/>
                <a:latin typeface="Arial" panose="020B0604020202020204" pitchFamily="34" charset="0"/>
                <a:cs typeface="Arial" panose="020B0604020202020204" pitchFamily="34" charset="0"/>
              </a:rPr>
              <a:t>The Fourth Quarter, 2019</a:t>
            </a:r>
            <a:endParaRPr lang="en-US" sz="1000">
              <a:effectLst/>
              <a:latin typeface="Arial" panose="020B0604020202020204" pitchFamily="34" charset="0"/>
              <a:cs typeface="Arial" panose="020B0604020202020204" pitchFamily="34" charset="0"/>
            </a:endParaRPr>
          </a:p>
        </c:rich>
      </c:tx>
      <c:layout>
        <c:manualLayout>
          <c:xMode val="edge"/>
          <c:yMode val="edge"/>
          <c:x val="0.21825975456771607"/>
          <c:y val="0"/>
        </c:manualLayout>
      </c:layout>
      <c:overlay val="0"/>
    </c:title>
    <c:autoTitleDeleted val="0"/>
    <c:plotArea>
      <c:layout>
        <c:manualLayout>
          <c:layoutTarget val="inner"/>
          <c:xMode val="edge"/>
          <c:yMode val="edge"/>
          <c:x val="0.22836823681623411"/>
          <c:y val="0.25479082720293766"/>
          <c:w val="0.48234137399491728"/>
          <c:h val="0.70529538284592919"/>
        </c:manualLayout>
      </c:layout>
      <c:pieChart>
        <c:varyColors val="1"/>
        <c:ser>
          <c:idx val="0"/>
          <c:order val="0"/>
          <c:dPt>
            <c:idx val="0"/>
            <c:bubble3D val="0"/>
            <c:spPr>
              <a:solidFill>
                <a:srgbClr val="993366"/>
              </a:solidFill>
            </c:spPr>
          </c:dPt>
          <c:dPt>
            <c:idx val="1"/>
            <c:bubble3D val="0"/>
            <c:spPr>
              <a:solidFill>
                <a:schemeClr val="accent1"/>
              </a:solidFill>
            </c:spPr>
          </c:dPt>
          <c:dPt>
            <c:idx val="3"/>
            <c:bubble3D val="0"/>
            <c:spPr>
              <a:solidFill>
                <a:schemeClr val="accent4">
                  <a:lumMod val="60000"/>
                  <a:lumOff val="40000"/>
                </a:schemeClr>
              </a:solidFill>
            </c:spPr>
          </c:dPt>
          <c:dPt>
            <c:idx val="4"/>
            <c:bubble3D val="0"/>
            <c:spPr>
              <a:solidFill>
                <a:schemeClr val="accent3">
                  <a:lumMod val="40000"/>
                  <a:lumOff val="60000"/>
                </a:schemeClr>
              </a:solidFill>
            </c:spPr>
          </c:dPt>
          <c:dLbls>
            <c:dLbl>
              <c:idx val="0"/>
              <c:layout>
                <c:manualLayout>
                  <c:x val="-0.12236340827766899"/>
                  <c:y val="1.0001505370055699E-2"/>
                </c:manualLayout>
              </c:layout>
              <c:numFmt formatCode="0.0%" sourceLinked="0"/>
              <c:spPr/>
              <c:txPr>
                <a:bodyPr/>
                <a:lstStyle/>
                <a:p>
                  <a:pPr>
                    <a:defRPr sz="800">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dLbl>
            <c:dLbl>
              <c:idx val="1"/>
              <c:layout>
                <c:manualLayout>
                  <c:x val="7.9791137218958738E-2"/>
                  <c:y val="-3.5841886326149794E-3"/>
                </c:manualLayout>
              </c:layout>
              <c:showLegendKey val="0"/>
              <c:showVal val="0"/>
              <c:showCatName val="1"/>
              <c:showSerName val="0"/>
              <c:showPercent val="1"/>
              <c:showBubbleSize val="0"/>
            </c:dLbl>
            <c:dLbl>
              <c:idx val="2"/>
              <c:layout>
                <c:manualLayout>
                  <c:x val="0.18054983867757271"/>
                  <c:y val="-0.17790008458230314"/>
                </c:manualLayout>
              </c:layout>
              <c:showLegendKey val="0"/>
              <c:showVal val="0"/>
              <c:showCatName val="1"/>
              <c:showSerName val="0"/>
              <c:showPercent val="1"/>
              <c:showBubbleSize val="0"/>
            </c:dLbl>
            <c:dLbl>
              <c:idx val="3"/>
              <c:layout>
                <c:manualLayout>
                  <c:x val="8.7654691311734187E-2"/>
                  <c:y val="0.18009180591339682"/>
                </c:manualLayout>
              </c:layout>
              <c:showLegendKey val="0"/>
              <c:showVal val="0"/>
              <c:showCatName val="1"/>
              <c:showSerName val="0"/>
              <c:showPercent val="1"/>
              <c:showBubbleSize val="0"/>
            </c:dLbl>
            <c:dLbl>
              <c:idx val="4"/>
              <c:layout>
                <c:manualLayout>
                  <c:x val="-1.0756038180041155E-2"/>
                  <c:y val="-1.084839747144283E-2"/>
                </c:manualLayout>
              </c:layout>
              <c:showLegendKey val="0"/>
              <c:showVal val="0"/>
              <c:showCatName val="1"/>
              <c:showSerName val="0"/>
              <c:showPercent val="1"/>
              <c:showBubbleSize val="0"/>
            </c:dLbl>
            <c:dLbl>
              <c:idx val="5"/>
              <c:layout>
                <c:manualLayout>
                  <c:x val="9.6640790271586424E-2"/>
                  <c:y val="7.0529023859573881E-2"/>
                </c:manualLayout>
              </c:layout>
              <c:showLegendKey val="0"/>
              <c:showVal val="0"/>
              <c:showCatName val="1"/>
              <c:showSerName val="0"/>
              <c:showPercent val="1"/>
              <c:showBubbleSize val="0"/>
            </c:dLbl>
            <c:numFmt formatCode="0.0%" sourceLinked="0"/>
            <c:txPr>
              <a:bodyPr/>
              <a:lstStyle/>
              <a:p>
                <a:pPr>
                  <a:defRPr sz="800">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showLeaderLines val="1"/>
          </c:dLbls>
          <c:cat>
            <c:strRef>
              <c:f>'21'!$L$10:$L$15</c:f>
              <c:strCache>
                <c:ptCount val="6"/>
                <c:pt idx="0">
                  <c:v>  قطر
Qatar</c:v>
                </c:pt>
                <c:pt idx="1">
                  <c:v>  بقية دول مجلس التعاون
Other G.C.C Countries</c:v>
                </c:pt>
                <c:pt idx="2">
                  <c:v>  باقي الدول العربية
Other Arab Countries</c:v>
                </c:pt>
                <c:pt idx="3">
                  <c:v>  دول أسيوية
Asian Countries</c:v>
                </c:pt>
                <c:pt idx="4">
                  <c:v>  دول أوروبية
European Countries</c:v>
                </c:pt>
                <c:pt idx="5">
                  <c:v>  دول أخرى
Other Countries</c:v>
                </c:pt>
              </c:strCache>
            </c:strRef>
          </c:cat>
          <c:val>
            <c:numRef>
              <c:f>'21'!$M$10:$M$15</c:f>
              <c:numCache>
                <c:formatCode>0</c:formatCode>
                <c:ptCount val="6"/>
                <c:pt idx="0">
                  <c:v>1695</c:v>
                </c:pt>
                <c:pt idx="1">
                  <c:v>135</c:v>
                </c:pt>
                <c:pt idx="2">
                  <c:v>2487</c:v>
                </c:pt>
                <c:pt idx="3">
                  <c:v>2331</c:v>
                </c:pt>
                <c:pt idx="4">
                  <c:v>147</c:v>
                </c:pt>
                <c:pt idx="5">
                  <c:v>261</c:v>
                </c:pt>
              </c:numCache>
            </c:numRef>
          </c:val>
        </c:ser>
        <c:dLbls>
          <c:showLegendKey val="0"/>
          <c:showVal val="0"/>
          <c:showCatName val="0"/>
          <c:showSerName val="0"/>
          <c:showPercent val="0"/>
          <c:showBubbleSize val="0"/>
          <c:showLeaderLines val="1"/>
        </c:dLbls>
        <c:firstSliceAng val="52"/>
      </c:pieChart>
    </c:plotArea>
    <c:plotVisOnly val="1"/>
    <c:dispBlanksAs val="gap"/>
    <c:showDLblsOverMax val="0"/>
  </c:chart>
  <c:spPr>
    <a:ln>
      <a:noFill/>
    </a:ln>
  </c:spPr>
  <c:printSettings>
    <c:headerFooter/>
    <c:pageMargins b="0" l="0" r="0" t="0.47244094488188981" header="0" footer="0"/>
    <c:pageSetup paperSize="11"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المواليد أحياء المسجلون حسب فئة عمر الأم</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الثالث، 2019 - الربع الرابع، 2019</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REGISTERED LIVE BIRTHS BY AGE GROUP OF MOTHER</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baseline="0">
                <a:effectLst/>
              </a:rPr>
              <a:t>The Third Quarter, 2019 - The Fourth Quarter, 2019</a:t>
            </a:r>
            <a:endParaRPr lang="en-US" sz="1000" b="0">
              <a:effectLst/>
            </a:endParaRPr>
          </a:p>
        </c:rich>
      </c:tx>
      <c:layout>
        <c:manualLayout>
          <c:xMode val="edge"/>
          <c:yMode val="edge"/>
          <c:x val="0.16656368448993381"/>
          <c:y val="2.3949926181102366E-2"/>
        </c:manualLayout>
      </c:layout>
      <c:overlay val="0"/>
    </c:title>
    <c:autoTitleDeleted val="0"/>
    <c:plotArea>
      <c:layout>
        <c:manualLayout>
          <c:layoutTarget val="inner"/>
          <c:xMode val="edge"/>
          <c:yMode val="edge"/>
          <c:x val="5.5993794538146908E-2"/>
          <c:y val="0.22641017433796384"/>
          <c:w val="0.9364845551326294"/>
          <c:h val="0.63988410817283281"/>
        </c:manualLayout>
      </c:layout>
      <c:barChart>
        <c:barDir val="col"/>
        <c:grouping val="clustered"/>
        <c:varyColors val="0"/>
        <c:ser>
          <c:idx val="0"/>
          <c:order val="0"/>
          <c:tx>
            <c:strRef>
              <c:f>'22'!$L$9</c:f>
              <c:strCache>
                <c:ptCount val="1"/>
                <c:pt idx="0">
                  <c:v>الربع الرابع، 2019
Fourth Quarter, 2019</c:v>
                </c:pt>
              </c:strCache>
            </c:strRef>
          </c:tx>
          <c:spPr>
            <a:solidFill>
              <a:schemeClr val="accent5"/>
            </a:solidFill>
            <a:ln w="28575">
              <a:noFill/>
            </a:ln>
          </c:spPr>
          <c:invertIfNegative val="0"/>
          <c:cat>
            <c:strRef>
              <c:f>'22'!$J$10:$J$17</c:f>
              <c:strCache>
                <c:ptCount val="8"/>
                <c:pt idx="0">
                  <c:v>-20</c:v>
                </c:pt>
                <c:pt idx="1">
                  <c:v>20 - 24</c:v>
                </c:pt>
                <c:pt idx="2">
                  <c:v>25 - 29</c:v>
                </c:pt>
                <c:pt idx="3">
                  <c:v>30 - 34</c:v>
                </c:pt>
                <c:pt idx="4">
                  <c:v>35 - 39</c:v>
                </c:pt>
                <c:pt idx="5">
                  <c:v>40 - 44</c:v>
                </c:pt>
                <c:pt idx="6">
                  <c:v>45 - 49</c:v>
                </c:pt>
                <c:pt idx="7">
                  <c:v>50 +</c:v>
                </c:pt>
              </c:strCache>
            </c:strRef>
          </c:cat>
          <c:val>
            <c:numRef>
              <c:f>'22'!$L$10:$L$17</c:f>
              <c:numCache>
                <c:formatCode>0</c:formatCode>
                <c:ptCount val="8"/>
                <c:pt idx="0">
                  <c:v>101</c:v>
                </c:pt>
                <c:pt idx="1">
                  <c:v>852</c:v>
                </c:pt>
                <c:pt idx="2">
                  <c:v>2117</c:v>
                </c:pt>
                <c:pt idx="3">
                  <c:v>2435</c:v>
                </c:pt>
                <c:pt idx="4">
                  <c:v>1250</c:v>
                </c:pt>
                <c:pt idx="5">
                  <c:v>282</c:v>
                </c:pt>
                <c:pt idx="6">
                  <c:v>18</c:v>
                </c:pt>
                <c:pt idx="7">
                  <c:v>1</c:v>
                </c:pt>
              </c:numCache>
            </c:numRef>
          </c:val>
        </c:ser>
        <c:ser>
          <c:idx val="1"/>
          <c:order val="1"/>
          <c:tx>
            <c:strRef>
              <c:f>'22'!$K$9</c:f>
              <c:strCache>
                <c:ptCount val="1"/>
                <c:pt idx="0">
                  <c:v>الربع الثالث، 2019
Third Quarter, 2019</c:v>
                </c:pt>
              </c:strCache>
            </c:strRef>
          </c:tx>
          <c:spPr>
            <a:solidFill>
              <a:schemeClr val="accent6"/>
            </a:solidFill>
            <a:ln w="63500" cap="flat">
              <a:noFill/>
              <a:round/>
            </a:ln>
          </c:spPr>
          <c:invertIfNegative val="0"/>
          <c:cat>
            <c:strRef>
              <c:f>'22'!$J$10:$J$17</c:f>
              <c:strCache>
                <c:ptCount val="8"/>
                <c:pt idx="0">
                  <c:v>-20</c:v>
                </c:pt>
                <c:pt idx="1">
                  <c:v>20 - 24</c:v>
                </c:pt>
                <c:pt idx="2">
                  <c:v>25 - 29</c:v>
                </c:pt>
                <c:pt idx="3">
                  <c:v>30 - 34</c:v>
                </c:pt>
                <c:pt idx="4">
                  <c:v>35 - 39</c:v>
                </c:pt>
                <c:pt idx="5">
                  <c:v>40 - 44</c:v>
                </c:pt>
                <c:pt idx="6">
                  <c:v>45 - 49</c:v>
                </c:pt>
                <c:pt idx="7">
                  <c:v>50 +</c:v>
                </c:pt>
              </c:strCache>
            </c:strRef>
          </c:cat>
          <c:val>
            <c:numRef>
              <c:f>'22'!$K$10:$K$17</c:f>
              <c:numCache>
                <c:formatCode>0</c:formatCode>
                <c:ptCount val="8"/>
                <c:pt idx="0">
                  <c:v>102</c:v>
                </c:pt>
                <c:pt idx="1">
                  <c:v>787</c:v>
                </c:pt>
                <c:pt idx="2">
                  <c:v>1997</c:v>
                </c:pt>
                <c:pt idx="3">
                  <c:v>2174</c:v>
                </c:pt>
                <c:pt idx="4">
                  <c:v>1269</c:v>
                </c:pt>
                <c:pt idx="5">
                  <c:v>292</c:v>
                </c:pt>
                <c:pt idx="6">
                  <c:v>24</c:v>
                </c:pt>
                <c:pt idx="7">
                  <c:v>2</c:v>
                </c:pt>
              </c:numCache>
            </c:numRef>
          </c:val>
        </c:ser>
        <c:dLbls>
          <c:showLegendKey val="0"/>
          <c:showVal val="0"/>
          <c:showCatName val="0"/>
          <c:showSerName val="0"/>
          <c:showPercent val="0"/>
          <c:showBubbleSize val="0"/>
        </c:dLbls>
        <c:gapWidth val="150"/>
        <c:axId val="132066304"/>
        <c:axId val="132088960"/>
      </c:barChart>
      <c:catAx>
        <c:axId val="132066304"/>
        <c:scaling>
          <c:orientation val="minMax"/>
        </c:scaling>
        <c:delete val="0"/>
        <c:axPos val="b"/>
        <c:majorGridlines>
          <c:spPr>
            <a:ln>
              <a:solidFill>
                <a:schemeClr val="bg1"/>
              </a:solidFill>
            </a:ln>
          </c:spPr>
        </c:majorGridlines>
        <c:title>
          <c:tx>
            <c:rich>
              <a:bodyPr/>
              <a:lstStyle/>
              <a:p>
                <a:pPr>
                  <a:defRPr/>
                </a:pPr>
                <a:r>
                  <a:rPr lang="ar-QA"/>
                  <a:t>فئات العمر</a:t>
                </a:r>
                <a:endParaRPr lang="en-US"/>
              </a:p>
              <a:p>
                <a:pPr>
                  <a:defRPr/>
                </a:pPr>
                <a:r>
                  <a:rPr lang="en-US" sz="900"/>
                  <a:t>Age Groups</a:t>
                </a:r>
              </a:p>
            </c:rich>
          </c:tx>
          <c:layout>
            <c:manualLayout>
              <c:xMode val="edge"/>
              <c:yMode val="edge"/>
              <c:x val="0.44284099579554914"/>
              <c:y val="0.91959865505610172"/>
            </c:manualLayout>
          </c:layout>
          <c:overlay val="0"/>
        </c:title>
        <c:majorTickMark val="out"/>
        <c:minorTickMark val="none"/>
        <c:tickLblPos val="nextTo"/>
        <c:txPr>
          <a:bodyPr/>
          <a:lstStyle/>
          <a:p>
            <a:pPr rtl="0">
              <a:defRPr sz="800"/>
            </a:pPr>
            <a:endParaRPr lang="ar-QA"/>
          </a:p>
        </c:txPr>
        <c:crossAx val="132088960"/>
        <c:crosses val="autoZero"/>
        <c:auto val="1"/>
        <c:lblAlgn val="ctr"/>
        <c:lblOffset val="100"/>
        <c:noMultiLvlLbl val="0"/>
      </c:catAx>
      <c:valAx>
        <c:axId val="132088960"/>
        <c:scaling>
          <c:orientation val="minMax"/>
        </c:scaling>
        <c:delete val="0"/>
        <c:axPos val="l"/>
        <c:majorGridlines>
          <c:spPr>
            <a:ln>
              <a:solidFill>
                <a:schemeClr val="bg1"/>
              </a:solidFill>
            </a:ln>
          </c:spPr>
        </c:majorGridlines>
        <c:title>
          <c:tx>
            <c:rich>
              <a:bodyPr rot="0" vert="horz"/>
              <a:lstStyle/>
              <a:p>
                <a:pPr>
                  <a:defRPr/>
                </a:pPr>
                <a:r>
                  <a:rPr lang="ar-QA"/>
                  <a:t>عدد</a:t>
                </a:r>
              </a:p>
              <a:p>
                <a:pPr>
                  <a:defRPr/>
                </a:pPr>
                <a:r>
                  <a:rPr lang="en-US" sz="800"/>
                  <a:t>No.</a:t>
                </a:r>
                <a:endParaRPr lang="en-GB" sz="800"/>
              </a:p>
            </c:rich>
          </c:tx>
          <c:layout>
            <c:manualLayout>
              <c:xMode val="edge"/>
              <c:yMode val="edge"/>
              <c:x val="1.6949152542372881E-2"/>
              <c:y val="0.12859462689115081"/>
            </c:manualLayout>
          </c:layout>
          <c:overlay val="0"/>
        </c:title>
        <c:numFmt formatCode="0" sourceLinked="1"/>
        <c:majorTickMark val="out"/>
        <c:minorTickMark val="none"/>
        <c:tickLblPos val="nextTo"/>
        <c:txPr>
          <a:bodyPr/>
          <a:lstStyle/>
          <a:p>
            <a:pPr>
              <a:defRPr sz="800"/>
            </a:pPr>
            <a:endParaRPr lang="ar-QA"/>
          </a:p>
        </c:txPr>
        <c:crossAx val="132066304"/>
        <c:crosses val="autoZero"/>
        <c:crossBetween val="between"/>
      </c:valAx>
      <c:spPr>
        <a:solidFill>
          <a:srgbClr val="DFF0F5"/>
        </a:solidFill>
      </c:spPr>
    </c:plotArea>
    <c:legend>
      <c:legendPos val="r"/>
      <c:layout>
        <c:manualLayout>
          <c:xMode val="edge"/>
          <c:yMode val="edge"/>
          <c:x val="0.72468006299212595"/>
          <c:y val="0.23166940342354267"/>
          <c:w val="0.23764342257217846"/>
          <c:h val="0.19051980807086613"/>
        </c:manualLayout>
      </c:layout>
      <c:overlay val="0"/>
      <c:txPr>
        <a:bodyPr/>
        <a:lstStyle/>
        <a:p>
          <a:pPr>
            <a:defRPr sz="1000">
              <a:latin typeface="Arial" panose="020B0604020202020204" pitchFamily="34" charset="0"/>
              <a:cs typeface="Arial" panose="020B0604020202020204" pitchFamily="34" charset="0"/>
            </a:defRPr>
          </a:pPr>
          <a:endParaRPr lang="ar-QA"/>
        </a:p>
      </c:txPr>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a:pPr>
            <a:r>
              <a:rPr lang="ar-QA" sz="1200">
                <a:latin typeface="Sakkal Majalla" panose="02000000000000000000" pitchFamily="2" charset="-78"/>
                <a:cs typeface="Sakkal Majalla" panose="02000000000000000000" pitchFamily="2" charset="-78"/>
              </a:rPr>
              <a:t>المواليد أحياء المسجلون حسب الجنسية وفئة عمر الأم</a:t>
            </a:r>
            <a:endParaRPr lang="en-US" sz="1200">
              <a:latin typeface="Sakkal Majalla" panose="02000000000000000000" pitchFamily="2" charset="-78"/>
              <a:cs typeface="Sakkal Majalla" panose="02000000000000000000" pitchFamily="2" charset="-78"/>
            </a:endParaRPr>
          </a:p>
          <a:p>
            <a:pPr algn="ctr" rtl="0">
              <a:defRPr/>
            </a:pPr>
            <a:r>
              <a:rPr lang="ar-QA" sz="1200">
                <a:latin typeface="Sakkal Majalla" panose="02000000000000000000" pitchFamily="2" charset="-78"/>
                <a:cs typeface="Sakkal Majalla" panose="02000000000000000000" pitchFamily="2" charset="-78"/>
              </a:rPr>
              <a:t>الربع الرابع، 2019</a:t>
            </a:r>
            <a:endParaRPr lang="en-US" sz="1200">
              <a:latin typeface="Sakkal Majalla" panose="02000000000000000000" pitchFamily="2" charset="-78"/>
              <a:cs typeface="Sakkal Majalla" panose="02000000000000000000" pitchFamily="2" charset="-78"/>
            </a:endParaRPr>
          </a:p>
          <a:p>
            <a:pPr algn="ctr" rtl="0">
              <a:defRPr/>
            </a:pPr>
            <a:r>
              <a:rPr lang="en-US" sz="1000" b="0">
                <a:effectLst/>
              </a:rPr>
              <a:t>REGISTERED LIVE BIRTHS BY NATIONALITY &amp; AGE GROUP OF MOTHER</a:t>
            </a:r>
          </a:p>
          <a:p>
            <a:pPr algn="ctr" rtl="0">
              <a:defRPr/>
            </a:pPr>
            <a:r>
              <a:rPr lang="en-US" sz="1000" b="0"/>
              <a:t>The Fourth Quarter, 2019</a:t>
            </a:r>
          </a:p>
        </c:rich>
      </c:tx>
      <c:layout>
        <c:manualLayout>
          <c:xMode val="edge"/>
          <c:yMode val="edge"/>
          <c:x val="0.1805528455284553"/>
          <c:y val="9.0089709069350807E-3"/>
        </c:manualLayout>
      </c:layout>
      <c:overlay val="0"/>
    </c:title>
    <c:autoTitleDeleted val="0"/>
    <c:plotArea>
      <c:layout>
        <c:manualLayout>
          <c:layoutTarget val="inner"/>
          <c:xMode val="edge"/>
          <c:yMode val="edge"/>
          <c:x val="8.0426384658122116E-2"/>
          <c:y val="0.26703335511966741"/>
          <c:w val="0.88816384083376443"/>
          <c:h val="0.62290714686277959"/>
        </c:manualLayout>
      </c:layout>
      <c:barChart>
        <c:barDir val="col"/>
        <c:grouping val="clustered"/>
        <c:varyColors val="0"/>
        <c:ser>
          <c:idx val="1"/>
          <c:order val="0"/>
          <c:tx>
            <c:strRef>
              <c:f>'23'!$O$10</c:f>
              <c:strCache>
                <c:ptCount val="1"/>
                <c:pt idx="0">
                  <c:v>قطريون
Qataris</c:v>
                </c:pt>
              </c:strCache>
            </c:strRef>
          </c:tx>
          <c:spPr>
            <a:solidFill>
              <a:srgbClr val="993366"/>
            </a:solidFill>
          </c:spPr>
          <c:invertIfNegative val="0"/>
          <c:dPt>
            <c:idx val="0"/>
            <c:invertIfNegative val="0"/>
            <c:bubble3D val="0"/>
          </c:dPt>
          <c:dPt>
            <c:idx val="1"/>
            <c:invertIfNegative val="0"/>
            <c:bubble3D val="0"/>
          </c:dPt>
          <c:dPt>
            <c:idx val="2"/>
            <c:invertIfNegative val="0"/>
            <c:bubble3D val="0"/>
          </c:dPt>
          <c:cat>
            <c:strRef>
              <c:f>'23'!$N$11:$N$18</c:f>
              <c:strCache>
                <c:ptCount val="8"/>
                <c:pt idx="0">
                  <c:v>-20</c:v>
                </c:pt>
                <c:pt idx="1">
                  <c:v>20 - 24</c:v>
                </c:pt>
                <c:pt idx="2">
                  <c:v>25 - 29</c:v>
                </c:pt>
                <c:pt idx="3">
                  <c:v>30 - 34</c:v>
                </c:pt>
                <c:pt idx="4">
                  <c:v>35 - 39</c:v>
                </c:pt>
                <c:pt idx="5">
                  <c:v>40 - 44</c:v>
                </c:pt>
                <c:pt idx="6">
                  <c:v>45 - 49</c:v>
                </c:pt>
                <c:pt idx="7">
                  <c:v>50 +</c:v>
                </c:pt>
              </c:strCache>
            </c:strRef>
          </c:cat>
          <c:val>
            <c:numRef>
              <c:f>'23'!$O$11:$O$18</c:f>
              <c:numCache>
                <c:formatCode>0</c:formatCode>
                <c:ptCount val="8"/>
                <c:pt idx="0">
                  <c:v>20</c:v>
                </c:pt>
                <c:pt idx="1">
                  <c:v>277</c:v>
                </c:pt>
                <c:pt idx="2">
                  <c:v>528</c:v>
                </c:pt>
                <c:pt idx="3">
                  <c:v>484</c:v>
                </c:pt>
                <c:pt idx="4">
                  <c:v>290</c:v>
                </c:pt>
                <c:pt idx="5">
                  <c:v>92</c:v>
                </c:pt>
                <c:pt idx="6">
                  <c:v>4</c:v>
                </c:pt>
                <c:pt idx="7">
                  <c:v>0</c:v>
                </c:pt>
              </c:numCache>
            </c:numRef>
          </c:val>
        </c:ser>
        <c:ser>
          <c:idx val="0"/>
          <c:order val="1"/>
          <c:tx>
            <c:strRef>
              <c:f>'23'!$P$10</c:f>
              <c:strCache>
                <c:ptCount val="1"/>
                <c:pt idx="0">
                  <c:v>غير قطريين
Non-Qataris</c:v>
                </c:pt>
              </c:strCache>
            </c:strRef>
          </c:tx>
          <c:spPr>
            <a:solidFill>
              <a:schemeClr val="accent2">
                <a:lumMod val="40000"/>
                <a:lumOff val="60000"/>
              </a:schemeClr>
            </a:solidFill>
          </c:spPr>
          <c:invertIfNegative val="0"/>
          <c:cat>
            <c:strRef>
              <c:f>'23'!$N$11:$N$18</c:f>
              <c:strCache>
                <c:ptCount val="8"/>
                <c:pt idx="0">
                  <c:v>-20</c:v>
                </c:pt>
                <c:pt idx="1">
                  <c:v>20 - 24</c:v>
                </c:pt>
                <c:pt idx="2">
                  <c:v>25 - 29</c:v>
                </c:pt>
                <c:pt idx="3">
                  <c:v>30 - 34</c:v>
                </c:pt>
                <c:pt idx="4">
                  <c:v>35 - 39</c:v>
                </c:pt>
                <c:pt idx="5">
                  <c:v>40 - 44</c:v>
                </c:pt>
                <c:pt idx="6">
                  <c:v>45 - 49</c:v>
                </c:pt>
                <c:pt idx="7">
                  <c:v>50 +</c:v>
                </c:pt>
              </c:strCache>
            </c:strRef>
          </c:cat>
          <c:val>
            <c:numRef>
              <c:f>'23'!$P$11:$P$18</c:f>
              <c:numCache>
                <c:formatCode>0</c:formatCode>
                <c:ptCount val="8"/>
                <c:pt idx="0">
                  <c:v>81</c:v>
                </c:pt>
                <c:pt idx="1">
                  <c:v>575</c:v>
                </c:pt>
                <c:pt idx="2">
                  <c:v>1589</c:v>
                </c:pt>
                <c:pt idx="3">
                  <c:v>1951</c:v>
                </c:pt>
                <c:pt idx="4">
                  <c:v>960</c:v>
                </c:pt>
                <c:pt idx="5">
                  <c:v>190</c:v>
                </c:pt>
                <c:pt idx="6">
                  <c:v>14</c:v>
                </c:pt>
                <c:pt idx="7">
                  <c:v>1</c:v>
                </c:pt>
              </c:numCache>
            </c:numRef>
          </c:val>
        </c:ser>
        <c:dLbls>
          <c:showLegendKey val="0"/>
          <c:showVal val="0"/>
          <c:showCatName val="0"/>
          <c:showSerName val="0"/>
          <c:showPercent val="0"/>
          <c:showBubbleSize val="0"/>
        </c:dLbls>
        <c:gapWidth val="100"/>
        <c:axId val="134565888"/>
        <c:axId val="134567808"/>
      </c:barChart>
      <c:catAx>
        <c:axId val="134565888"/>
        <c:scaling>
          <c:orientation val="minMax"/>
        </c:scaling>
        <c:delete val="0"/>
        <c:axPos val="b"/>
        <c:majorGridlines>
          <c:spPr>
            <a:ln>
              <a:solidFill>
                <a:schemeClr val="bg1"/>
              </a:solidFill>
            </a:ln>
          </c:spPr>
        </c:majorGridlines>
        <c:title>
          <c:tx>
            <c:rich>
              <a:bodyPr/>
              <a:lstStyle/>
              <a:p>
                <a:pPr algn="ctr">
                  <a:defRPr/>
                </a:pPr>
                <a:r>
                  <a:rPr lang="ar-QA" sz="1000" b="1" i="0" baseline="0">
                    <a:effectLst/>
                  </a:rPr>
                  <a:t>فئات العمر  </a:t>
                </a:r>
                <a:r>
                  <a:rPr lang="en-US" sz="1000" b="1" i="0" baseline="0">
                    <a:effectLst/>
                  </a:rPr>
                  <a:t> </a:t>
                </a:r>
                <a:r>
                  <a:rPr lang="en-US" sz="900" b="1" i="0" baseline="0">
                    <a:effectLst/>
                  </a:rPr>
                  <a:t>Age Groups</a:t>
                </a:r>
                <a:endParaRPr lang="ar-QA" sz="900">
                  <a:effectLst/>
                </a:endParaRPr>
              </a:p>
            </c:rich>
          </c:tx>
          <c:layout>
            <c:manualLayout>
              <c:xMode val="edge"/>
              <c:yMode val="edge"/>
              <c:x val="0.44091346245952834"/>
              <c:y val="0.95284215578314679"/>
            </c:manualLayout>
          </c:layout>
          <c:overlay val="0"/>
        </c:title>
        <c:majorTickMark val="out"/>
        <c:minorTickMark val="none"/>
        <c:tickLblPos val="nextTo"/>
        <c:txPr>
          <a:bodyPr/>
          <a:lstStyle/>
          <a:p>
            <a:pPr rtl="0">
              <a:defRPr/>
            </a:pPr>
            <a:endParaRPr lang="ar-QA"/>
          </a:p>
        </c:txPr>
        <c:crossAx val="134567808"/>
        <c:crosses val="autoZero"/>
        <c:auto val="1"/>
        <c:lblAlgn val="ctr"/>
        <c:lblOffset val="100"/>
        <c:noMultiLvlLbl val="0"/>
      </c:catAx>
      <c:valAx>
        <c:axId val="134567808"/>
        <c:scaling>
          <c:orientation val="minMax"/>
        </c:scaling>
        <c:delete val="0"/>
        <c:axPos val="l"/>
        <c:majorGridlines>
          <c:spPr>
            <a:ln>
              <a:solidFill>
                <a:schemeClr val="bg1"/>
              </a:solidFill>
            </a:ln>
          </c:spPr>
        </c:majorGridlines>
        <c:title>
          <c:tx>
            <c:rich>
              <a:bodyPr rot="0" vert="horz"/>
              <a:lstStyle/>
              <a:p>
                <a:pPr rtl="0">
                  <a:defRPr/>
                </a:pPr>
                <a:r>
                  <a:rPr lang="ar-QA" sz="900"/>
                  <a:t>عدد</a:t>
                </a:r>
                <a:endParaRPr lang="ar-QA"/>
              </a:p>
              <a:p>
                <a:pPr rtl="0">
                  <a:defRPr/>
                </a:pPr>
                <a:r>
                  <a:rPr lang="en-US" sz="800"/>
                  <a:t>No.</a:t>
                </a:r>
                <a:endParaRPr lang="en-GB" sz="800"/>
              </a:p>
            </c:rich>
          </c:tx>
          <c:layout>
            <c:manualLayout>
              <c:xMode val="edge"/>
              <c:yMode val="edge"/>
              <c:x val="2.7522654558691108E-2"/>
              <c:y val="0.1788957211061771"/>
            </c:manualLayout>
          </c:layout>
          <c:overlay val="0"/>
        </c:title>
        <c:numFmt formatCode="0" sourceLinked="1"/>
        <c:majorTickMark val="out"/>
        <c:minorTickMark val="none"/>
        <c:tickLblPos val="nextTo"/>
        <c:crossAx val="134565888"/>
        <c:crosses val="autoZero"/>
        <c:crossBetween val="between"/>
      </c:valAx>
      <c:spPr>
        <a:solidFill>
          <a:srgbClr val="DFF0F5"/>
        </a:solidFill>
      </c:spPr>
    </c:plotArea>
    <c:legend>
      <c:legendPos val="r"/>
      <c:layout>
        <c:manualLayout>
          <c:xMode val="edge"/>
          <c:yMode val="edge"/>
          <c:x val="0.65638339249044642"/>
          <c:y val="0.17159726012437662"/>
          <c:w val="0.30806106736657918"/>
          <c:h val="0.10782453454355202"/>
        </c:manualLayout>
      </c:layout>
      <c:overlay val="0"/>
      <c:txPr>
        <a:bodyPr/>
        <a:lstStyle/>
        <a:p>
          <a:pPr rtl="0">
            <a:defRPr sz="1000"/>
          </a:pPr>
          <a:endParaRPr lang="ar-QA"/>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ar-QA"/>
    </a:p>
  </c:txPr>
  <c:printSettings>
    <c:headerFooter/>
    <c:pageMargins b="0.75" l="0.7" r="0.7" t="0.75" header="0.3" footer="0.3"/>
    <c:pageSetup orientation="landscape" horizontalDpi="-1" verticalDpi="-1"/>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الوفيات المسجلة حسب النوع والبلدية</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الرابع، 2019</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REGISTERED DEAEHS BY GENDER AND MUNICIPALITY</a:t>
            </a:r>
            <a:endParaRPr lang="ar-QA" sz="1000" b="0" i="0" u="none" strike="noStrike" kern="1200" baseline="0">
              <a:solidFill>
                <a:sysClr val="windowText" lastClr="000000"/>
              </a:solidFill>
              <a:latin typeface="Arial" panose="020B0604020202020204" pitchFamily="34" charset="0"/>
              <a:ea typeface="+mn-ea"/>
              <a:cs typeface="Arial" panose="020B0604020202020204"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Fourth Quarter, 2019</a:t>
            </a:r>
          </a:p>
        </c:rich>
      </c:tx>
      <c:layout>
        <c:manualLayout>
          <c:xMode val="edge"/>
          <c:yMode val="edge"/>
          <c:x val="0.16279181102362206"/>
          <c:y val="1.874159284776903E-2"/>
        </c:manualLayout>
      </c:layout>
      <c:overlay val="0"/>
    </c:title>
    <c:autoTitleDeleted val="0"/>
    <c:plotArea>
      <c:layout>
        <c:manualLayout>
          <c:layoutTarget val="inner"/>
          <c:xMode val="edge"/>
          <c:yMode val="edge"/>
          <c:x val="6.4884870463747232E-2"/>
          <c:y val="0.25300245925581599"/>
          <c:w val="0.91341033474916578"/>
          <c:h val="0.5720300219752148"/>
        </c:manualLayout>
      </c:layout>
      <c:barChart>
        <c:barDir val="col"/>
        <c:grouping val="clustered"/>
        <c:varyColors val="0"/>
        <c:ser>
          <c:idx val="0"/>
          <c:order val="0"/>
          <c:tx>
            <c:strRef>
              <c:f>'24'!$M$10</c:f>
              <c:strCache>
                <c:ptCount val="1"/>
                <c:pt idx="0">
                  <c:v>ذكور
Males</c:v>
                </c:pt>
              </c:strCache>
            </c:strRef>
          </c:tx>
          <c:spPr>
            <a:ln w="28575">
              <a:noFill/>
            </a:ln>
          </c:spPr>
          <c:invertIfNegative val="0"/>
          <c:cat>
            <c:strRef>
              <c:f>'24'!$L$11:$L$19</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'24'!$M$11:$M$19</c:f>
              <c:numCache>
                <c:formatCode>0</c:formatCode>
                <c:ptCount val="9"/>
                <c:pt idx="0">
                  <c:v>266</c:v>
                </c:pt>
                <c:pt idx="1">
                  <c:v>65</c:v>
                </c:pt>
                <c:pt idx="2">
                  <c:v>7</c:v>
                </c:pt>
                <c:pt idx="3">
                  <c:v>8</c:v>
                </c:pt>
                <c:pt idx="4">
                  <c:v>5</c:v>
                </c:pt>
                <c:pt idx="5">
                  <c:v>2</c:v>
                </c:pt>
                <c:pt idx="6">
                  <c:v>2</c:v>
                </c:pt>
                <c:pt idx="7">
                  <c:v>5</c:v>
                </c:pt>
                <c:pt idx="8">
                  <c:v>15</c:v>
                </c:pt>
              </c:numCache>
            </c:numRef>
          </c:val>
        </c:ser>
        <c:ser>
          <c:idx val="1"/>
          <c:order val="1"/>
          <c:tx>
            <c:strRef>
              <c:f>'24'!$N$10</c:f>
              <c:strCache>
                <c:ptCount val="1"/>
                <c:pt idx="0">
                  <c:v>إناث
Females</c:v>
                </c:pt>
              </c:strCache>
            </c:strRef>
          </c:tx>
          <c:invertIfNegative val="0"/>
          <c:cat>
            <c:strRef>
              <c:f>'24'!$L$11:$L$19</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'24'!$N$11:$N$19</c:f>
              <c:numCache>
                <c:formatCode>0</c:formatCode>
                <c:ptCount val="9"/>
                <c:pt idx="0">
                  <c:v>135</c:v>
                </c:pt>
                <c:pt idx="1">
                  <c:v>36</c:v>
                </c:pt>
                <c:pt idx="2">
                  <c:v>5</c:v>
                </c:pt>
                <c:pt idx="3">
                  <c:v>7</c:v>
                </c:pt>
                <c:pt idx="4">
                  <c:v>2</c:v>
                </c:pt>
                <c:pt idx="5">
                  <c:v>0</c:v>
                </c:pt>
                <c:pt idx="6">
                  <c:v>2</c:v>
                </c:pt>
                <c:pt idx="7">
                  <c:v>1</c:v>
                </c:pt>
                <c:pt idx="8">
                  <c:v>10</c:v>
                </c:pt>
              </c:numCache>
            </c:numRef>
          </c:val>
        </c:ser>
        <c:dLbls>
          <c:showLegendKey val="0"/>
          <c:showVal val="0"/>
          <c:showCatName val="0"/>
          <c:showSerName val="0"/>
          <c:showPercent val="0"/>
          <c:showBubbleSize val="0"/>
        </c:dLbls>
        <c:gapWidth val="150"/>
        <c:axId val="134623616"/>
        <c:axId val="134625536"/>
      </c:barChart>
      <c:catAx>
        <c:axId val="134623616"/>
        <c:scaling>
          <c:orientation val="minMax"/>
        </c:scaling>
        <c:delete val="0"/>
        <c:axPos val="b"/>
        <c:majorGridlines>
          <c:spPr>
            <a:ln>
              <a:solidFill>
                <a:schemeClr val="bg1"/>
              </a:solidFill>
            </a:ln>
          </c:spPr>
        </c:majorGridlines>
        <c:title>
          <c:tx>
            <c:rich>
              <a:bodyPr/>
              <a:lstStyle/>
              <a:p>
                <a:pPr>
                  <a:defRPr/>
                </a:pPr>
                <a:r>
                  <a:rPr lang="ar-QA"/>
                  <a:t>البلدية</a:t>
                </a:r>
                <a:endParaRPr lang="en-US"/>
              </a:p>
              <a:p>
                <a:pPr>
                  <a:defRPr/>
                </a:pPr>
                <a:r>
                  <a:rPr lang="en-US" sz="900"/>
                  <a:t>Municipality</a:t>
                </a:r>
              </a:p>
            </c:rich>
          </c:tx>
          <c:layout>
            <c:manualLayout>
              <c:xMode val="edge"/>
              <c:yMode val="edge"/>
              <c:x val="0.45713100262467193"/>
              <c:y val="0.90060100885826777"/>
            </c:manualLayout>
          </c:layout>
          <c:overlay val="0"/>
        </c:title>
        <c:majorTickMark val="out"/>
        <c:minorTickMark val="none"/>
        <c:tickLblPos val="nextTo"/>
        <c:txPr>
          <a:bodyPr/>
          <a:lstStyle/>
          <a:p>
            <a:pPr>
              <a:defRPr sz="800"/>
            </a:pPr>
            <a:endParaRPr lang="ar-QA"/>
          </a:p>
        </c:txPr>
        <c:crossAx val="134625536"/>
        <c:crosses val="autoZero"/>
        <c:auto val="1"/>
        <c:lblAlgn val="ctr"/>
        <c:lblOffset val="100"/>
        <c:noMultiLvlLbl val="0"/>
      </c:catAx>
      <c:valAx>
        <c:axId val="134625536"/>
        <c:scaling>
          <c:orientation val="minMax"/>
        </c:scaling>
        <c:delete val="0"/>
        <c:axPos val="l"/>
        <c:majorGridlines>
          <c:spPr>
            <a:ln>
              <a:solidFill>
                <a:schemeClr val="bg1"/>
              </a:solidFill>
            </a:ln>
          </c:spPr>
        </c:majorGridlines>
        <c:title>
          <c:tx>
            <c:rich>
              <a:bodyPr rot="0" vert="horz"/>
              <a:lstStyle/>
              <a:p>
                <a:pPr>
                  <a:defRPr/>
                </a:pPr>
                <a:r>
                  <a:rPr lang="ar-QA"/>
                  <a:t>عدد</a:t>
                </a:r>
              </a:p>
              <a:p>
                <a:pPr>
                  <a:defRPr/>
                </a:pPr>
                <a:r>
                  <a:rPr lang="en-US" sz="800"/>
                  <a:t>No.</a:t>
                </a:r>
                <a:endParaRPr lang="en-GB" sz="800"/>
              </a:p>
            </c:rich>
          </c:tx>
          <c:layout>
            <c:manualLayout>
              <c:xMode val="edge"/>
              <c:yMode val="edge"/>
              <c:x val="2.4801907647979335E-2"/>
              <c:y val="0.17050903140497947"/>
            </c:manualLayout>
          </c:layout>
          <c:overlay val="0"/>
        </c:title>
        <c:numFmt formatCode="0" sourceLinked="1"/>
        <c:majorTickMark val="out"/>
        <c:minorTickMark val="none"/>
        <c:tickLblPos val="nextTo"/>
        <c:txPr>
          <a:bodyPr/>
          <a:lstStyle/>
          <a:p>
            <a:pPr>
              <a:defRPr sz="800"/>
            </a:pPr>
            <a:endParaRPr lang="ar-QA"/>
          </a:p>
        </c:txPr>
        <c:crossAx val="134623616"/>
        <c:crosses val="autoZero"/>
        <c:crossBetween val="between"/>
      </c:valAx>
      <c:spPr>
        <a:solidFill>
          <a:srgbClr val="DFF0F5"/>
        </a:solidFill>
      </c:spPr>
    </c:plotArea>
    <c:legend>
      <c:legendPos val="r"/>
      <c:layout>
        <c:manualLayout>
          <c:xMode val="edge"/>
          <c:yMode val="edge"/>
          <c:x val="0.7204739312948657"/>
          <c:y val="0.16252969376035817"/>
          <c:w val="0.23764342257217846"/>
          <c:h val="7.3332308070866145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a:latin typeface="Sakkal Majalla" panose="02000000000000000000" pitchFamily="2" charset="-78"/>
                <a:cs typeface="Sakkal Majalla" panose="02000000000000000000" pitchFamily="2" charset="-78"/>
              </a:rPr>
              <a:t>القادمون حسب مجموعات جنسيات الدول</a:t>
            </a:r>
            <a:endParaRPr lang="en-US" sz="1200" b="1">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a:latin typeface="Sakkal Majalla" panose="02000000000000000000" pitchFamily="2" charset="-78"/>
                <a:cs typeface="Sakkal Majalla" panose="02000000000000000000" pitchFamily="2" charset="-78"/>
              </a:rPr>
              <a:t>الربع الرابع، 2019</a:t>
            </a:r>
          </a:p>
          <a:p>
            <a:pPr marL="0" marR="0" indent="0" algn="ctr" defTabSz="914400" rtl="0"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ARRIVALS BY </a:t>
            </a:r>
            <a:r>
              <a:rPr lang="en-US" sz="1000" b="0">
                <a:effectLst/>
              </a:rPr>
              <a:t>COUNTRY</a:t>
            </a:r>
            <a:r>
              <a:rPr lang="en-US" sz="1000" b="0" baseline="0">
                <a:effectLst/>
              </a:rPr>
              <a:t> </a:t>
            </a:r>
            <a:r>
              <a:rPr lang="en-US" sz="1000" b="0">
                <a:effectLst/>
              </a:rPr>
              <a:t>OF NATIONALITY</a:t>
            </a:r>
            <a:r>
              <a:rPr lang="en-US" sz="1000" b="0" baseline="0">
                <a:effectLst/>
              </a:rPr>
              <a:t> </a:t>
            </a:r>
            <a:r>
              <a:rPr lang="en-US" sz="1000" b="0">
                <a:effectLst/>
              </a:rPr>
              <a:t>GROUPS</a:t>
            </a:r>
          </a:p>
          <a:p>
            <a:pPr marL="0" marR="0" indent="0" algn="ctr" defTabSz="914400" rtl="0"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The Fourth</a:t>
            </a:r>
            <a:r>
              <a:rPr lang="ar-QA" sz="1000" b="0"/>
              <a:t> </a:t>
            </a:r>
            <a:r>
              <a:rPr lang="en-US" sz="1000" b="0"/>
              <a:t>Quarter, 2019</a:t>
            </a:r>
          </a:p>
        </c:rich>
      </c:tx>
      <c:layout/>
      <c:overlay val="0"/>
    </c:title>
    <c:autoTitleDeleted val="0"/>
    <c:plotArea>
      <c:layout/>
      <c:barChart>
        <c:barDir val="bar"/>
        <c:grouping val="clustered"/>
        <c:varyColors val="0"/>
        <c:ser>
          <c:idx val="0"/>
          <c:order val="0"/>
          <c:spPr>
            <a:solidFill>
              <a:schemeClr val="accent3">
                <a:lumMod val="75000"/>
              </a:schemeClr>
            </a:solidFill>
          </c:spPr>
          <c:invertIfNegative val="0"/>
          <c:dPt>
            <c:idx val="10"/>
            <c:invertIfNegative val="0"/>
            <c:bubble3D val="0"/>
            <c:spPr>
              <a:solidFill>
                <a:srgbClr val="993366"/>
              </a:solidFill>
            </c:spPr>
          </c:dPt>
          <c:cat>
            <c:strRef>
              <c:f>'2'!$A$48:$A$58</c:f>
              <c:strCache>
                <c:ptCount val="11"/>
                <c:pt idx="0">
                  <c:v>دول أخرى  Other Countries</c:v>
                </c:pt>
                <c:pt idx="1">
                  <c:v>الدول المحيطية  Peripheral countries</c:v>
                </c:pt>
                <c:pt idx="2">
                  <c:v>دول امريكــا الجنوبيــــه  South American countries</c:v>
                </c:pt>
                <c:pt idx="3">
                  <c:v>دول امريكا الوسطى والكاريبية  Central American and Caribbean countries</c:v>
                </c:pt>
                <c:pt idx="4">
                  <c:v>دول امريكــا الشماليـــة  North American countries </c:v>
                </c:pt>
                <c:pt idx="5">
                  <c:v>دول اوروبية  European Countries</c:v>
                </c:pt>
                <c:pt idx="6">
                  <c:v>دول افريقية  African Countries</c:v>
                </c:pt>
                <c:pt idx="7">
                  <c:v>دول اسيوية  Asian Countries</c:v>
                </c:pt>
                <c:pt idx="8">
                  <c:v>بقية الدول العربية  Other Arab Countries</c:v>
                </c:pt>
                <c:pt idx="9">
                  <c:v>بقية دول مجلس التعاون  Other G.C.C Countries</c:v>
                </c:pt>
                <c:pt idx="10">
                  <c:v>قطر  Qatar</c:v>
                </c:pt>
              </c:strCache>
            </c:strRef>
          </c:cat>
          <c:val>
            <c:numRef>
              <c:f>'2'!$B$48:$B$58</c:f>
              <c:numCache>
                <c:formatCode>#,##0_ ;\-#,##0\ </c:formatCode>
                <c:ptCount val="11"/>
                <c:pt idx="0">
                  <c:v>5124</c:v>
                </c:pt>
                <c:pt idx="1">
                  <c:v>24764</c:v>
                </c:pt>
                <c:pt idx="2">
                  <c:v>34788</c:v>
                </c:pt>
                <c:pt idx="3">
                  <c:v>12874</c:v>
                </c:pt>
                <c:pt idx="4">
                  <c:v>82885</c:v>
                </c:pt>
                <c:pt idx="5">
                  <c:v>328159</c:v>
                </c:pt>
                <c:pt idx="6">
                  <c:v>56733</c:v>
                </c:pt>
                <c:pt idx="7">
                  <c:v>860419</c:v>
                </c:pt>
                <c:pt idx="8">
                  <c:v>187262</c:v>
                </c:pt>
                <c:pt idx="9">
                  <c:v>63254</c:v>
                </c:pt>
                <c:pt idx="10">
                  <c:v>111798</c:v>
                </c:pt>
              </c:numCache>
            </c:numRef>
          </c:val>
        </c:ser>
        <c:dLbls>
          <c:showLegendKey val="0"/>
          <c:showVal val="0"/>
          <c:showCatName val="0"/>
          <c:showSerName val="0"/>
          <c:showPercent val="0"/>
          <c:showBubbleSize val="0"/>
        </c:dLbls>
        <c:gapWidth val="150"/>
        <c:axId val="124340480"/>
        <c:axId val="124342272"/>
      </c:barChart>
      <c:catAx>
        <c:axId val="124340480"/>
        <c:scaling>
          <c:orientation val="minMax"/>
        </c:scaling>
        <c:delete val="0"/>
        <c:axPos val="l"/>
        <c:majorGridlines>
          <c:spPr>
            <a:ln>
              <a:solidFill>
                <a:schemeClr val="bg1">
                  <a:lumMod val="85000"/>
                </a:schemeClr>
              </a:solidFill>
            </a:ln>
          </c:spPr>
        </c:majorGridlines>
        <c:majorTickMark val="out"/>
        <c:minorTickMark val="none"/>
        <c:tickLblPos val="nextTo"/>
        <c:crossAx val="124342272"/>
        <c:crosses val="autoZero"/>
        <c:auto val="1"/>
        <c:lblAlgn val="ctr"/>
        <c:lblOffset val="100"/>
        <c:noMultiLvlLbl val="0"/>
      </c:catAx>
      <c:valAx>
        <c:axId val="124342272"/>
        <c:scaling>
          <c:orientation val="minMax"/>
        </c:scaling>
        <c:delete val="0"/>
        <c:axPos val="b"/>
        <c:majorGridlines>
          <c:spPr>
            <a:ln>
              <a:solidFill>
                <a:schemeClr val="bg1">
                  <a:lumMod val="85000"/>
                </a:schemeClr>
              </a:solidFill>
            </a:ln>
          </c:spPr>
        </c:majorGridlines>
        <c:numFmt formatCode="#,##0_ ;\-#,##0\ " sourceLinked="1"/>
        <c:majorTickMark val="out"/>
        <c:minorTickMark val="none"/>
        <c:tickLblPos val="nextTo"/>
        <c:crossAx val="124340480"/>
        <c:crosses val="autoZero"/>
        <c:crossBetween val="between"/>
        <c:majorUnit val="200000"/>
        <c:dispUnits>
          <c:builtInUnit val="thousands"/>
          <c:dispUnitsLbl>
            <c:layout>
              <c:manualLayout>
                <c:xMode val="edge"/>
                <c:yMode val="edge"/>
                <c:x val="0.65846670704623456"/>
                <c:y val="0.9244444444444444"/>
              </c:manualLayout>
            </c:layout>
            <c:tx>
              <c:rich>
                <a:bodyPr/>
                <a:lstStyle/>
                <a:p>
                  <a:pPr>
                    <a:defRPr b="0"/>
                  </a:pPr>
                  <a:r>
                    <a:rPr lang="ar-QA" b="0"/>
                    <a:t>بالألف</a:t>
                  </a:r>
                </a:p>
                <a:p>
                  <a:pPr>
                    <a:defRPr b="0"/>
                  </a:pPr>
                  <a:r>
                    <a:rPr lang="en-US" b="0"/>
                    <a:t>Thousands</a:t>
                  </a:r>
                </a:p>
              </c:rich>
            </c:tx>
          </c:dispUnitsLbl>
        </c:dispUnits>
      </c:valAx>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ar-QA"/>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1"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a:latin typeface="Sakkal Majalla" panose="02000000000000000000" pitchFamily="2" charset="-78"/>
                <a:cs typeface="Sakkal Majalla" panose="02000000000000000000" pitchFamily="2" charset="-78"/>
              </a:rPr>
              <a:t>المغادرون</a:t>
            </a:r>
            <a:r>
              <a:rPr lang="ar-QA" sz="1200" b="1" baseline="0">
                <a:latin typeface="Sakkal Majalla" panose="02000000000000000000" pitchFamily="2" charset="-78"/>
                <a:cs typeface="Sakkal Majalla" panose="02000000000000000000" pitchFamily="2" charset="-78"/>
              </a:rPr>
              <a:t> </a:t>
            </a:r>
            <a:r>
              <a:rPr lang="ar-QA" sz="1200" b="1">
                <a:latin typeface="Sakkal Majalla" panose="02000000000000000000" pitchFamily="2" charset="-78"/>
                <a:cs typeface="Sakkal Majalla" panose="02000000000000000000" pitchFamily="2" charset="-78"/>
              </a:rPr>
              <a:t>حسب مجموعات جنسيات الدول</a:t>
            </a:r>
            <a:endParaRPr lang="en-US" sz="1200" b="1">
              <a:latin typeface="Sakkal Majalla" panose="02000000000000000000" pitchFamily="2" charset="-78"/>
              <a:cs typeface="Sakkal Majalla" panose="02000000000000000000" pitchFamily="2" charset="-78"/>
            </a:endParaRPr>
          </a:p>
          <a:p>
            <a:pPr marL="0" marR="0" indent="0" algn="ctr" defTabSz="914400" rtl="1"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a:latin typeface="Sakkal Majalla" panose="02000000000000000000" pitchFamily="2" charset="-78"/>
                <a:cs typeface="Sakkal Majalla" panose="02000000000000000000" pitchFamily="2" charset="-78"/>
              </a:rPr>
              <a:t>الربع الرابع، 2019</a:t>
            </a:r>
          </a:p>
          <a:p>
            <a:pPr marL="0" marR="0" indent="0" algn="ctr" defTabSz="914400" rtl="1"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latin typeface="Arial" panose="020B0604020202020204" pitchFamily="34" charset="0"/>
                <a:cs typeface="Arial" panose="020B0604020202020204" pitchFamily="34" charset="0"/>
              </a:rPr>
              <a:t>DEPARTURES BY </a:t>
            </a:r>
            <a:r>
              <a:rPr lang="en-US" sz="1000" b="0">
                <a:effectLst/>
              </a:rPr>
              <a:t>COUNTRY OF NATIONALITY GROUPS</a:t>
            </a:r>
            <a:endParaRPr lang="ar-QA" sz="1000" b="0">
              <a:latin typeface="Arial" panose="020B0604020202020204" pitchFamily="34" charset="0"/>
              <a:cs typeface="Arial" panose="020B0604020202020204" pitchFamily="34" charset="0"/>
            </a:endParaRPr>
          </a:p>
          <a:p>
            <a:pPr marL="0" marR="0" indent="0" algn="ctr" defTabSz="914400" rtl="1"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The Fourth Quarter, 2019</a:t>
            </a:r>
          </a:p>
        </c:rich>
      </c:tx>
      <c:layout/>
      <c:overlay val="0"/>
    </c:title>
    <c:autoTitleDeleted val="0"/>
    <c:plotArea>
      <c:layout>
        <c:manualLayout>
          <c:layoutTarget val="inner"/>
          <c:xMode val="edge"/>
          <c:yMode val="edge"/>
          <c:x val="0.4471252177865313"/>
          <c:y val="0.20278927203065134"/>
          <c:w val="0.5021602234880812"/>
          <c:h val="0.70907074115735547"/>
        </c:manualLayout>
      </c:layout>
      <c:barChart>
        <c:barDir val="bar"/>
        <c:grouping val="clustered"/>
        <c:varyColors val="0"/>
        <c:ser>
          <c:idx val="0"/>
          <c:order val="0"/>
          <c:spPr>
            <a:solidFill>
              <a:schemeClr val="accent2">
                <a:lumMod val="60000"/>
                <a:lumOff val="40000"/>
              </a:schemeClr>
            </a:solidFill>
          </c:spPr>
          <c:invertIfNegative val="0"/>
          <c:dPt>
            <c:idx val="10"/>
            <c:invertIfNegative val="0"/>
            <c:bubble3D val="0"/>
            <c:spPr>
              <a:solidFill>
                <a:srgbClr val="993366"/>
              </a:solidFill>
            </c:spPr>
          </c:dPt>
          <c:cat>
            <c:strRef>
              <c:f>'3'!$A$48:$A$58</c:f>
              <c:strCache>
                <c:ptCount val="11"/>
                <c:pt idx="0">
                  <c:v>دول أخرى  Other Countries</c:v>
                </c:pt>
                <c:pt idx="1">
                  <c:v>الدول المحيطية  Peripheral countries</c:v>
                </c:pt>
                <c:pt idx="2">
                  <c:v>دول امريكــا الجنوبيــــه  South American countries</c:v>
                </c:pt>
                <c:pt idx="3">
                  <c:v>دول امريكا الوسطى والكاريبية  Central American and Caribbean countries</c:v>
                </c:pt>
                <c:pt idx="4">
                  <c:v>دول امريكــا الشماليـــة  North American countries </c:v>
                </c:pt>
                <c:pt idx="5">
                  <c:v>دول اوروبية  European Countries</c:v>
                </c:pt>
                <c:pt idx="6">
                  <c:v>دول افريقية  African Countries</c:v>
                </c:pt>
                <c:pt idx="7">
                  <c:v>دول اسيوية  Asian Countries</c:v>
                </c:pt>
                <c:pt idx="8">
                  <c:v>بقية الدول العربية  Other Arab Countries</c:v>
                </c:pt>
                <c:pt idx="9">
                  <c:v>بقية دول مجلس التعاون  Other G.C.C Countries</c:v>
                </c:pt>
                <c:pt idx="10">
                  <c:v>قطر  Qatar</c:v>
                </c:pt>
              </c:strCache>
            </c:strRef>
          </c:cat>
          <c:val>
            <c:numRef>
              <c:f>'3'!$B$48:$B$58</c:f>
              <c:numCache>
                <c:formatCode>#,##0_ ;\-#,##0\ </c:formatCode>
                <c:ptCount val="11"/>
                <c:pt idx="0">
                  <c:v>5231</c:v>
                </c:pt>
                <c:pt idx="1">
                  <c:v>25554</c:v>
                </c:pt>
                <c:pt idx="2">
                  <c:v>35171</c:v>
                </c:pt>
                <c:pt idx="3">
                  <c:v>13317</c:v>
                </c:pt>
                <c:pt idx="4">
                  <c:v>86690</c:v>
                </c:pt>
                <c:pt idx="5">
                  <c:v>335072</c:v>
                </c:pt>
                <c:pt idx="6">
                  <c:v>55441</c:v>
                </c:pt>
                <c:pt idx="7">
                  <c:v>872055</c:v>
                </c:pt>
                <c:pt idx="8">
                  <c:v>179853</c:v>
                </c:pt>
                <c:pt idx="9">
                  <c:v>62694</c:v>
                </c:pt>
                <c:pt idx="10">
                  <c:v>137852</c:v>
                </c:pt>
              </c:numCache>
            </c:numRef>
          </c:val>
        </c:ser>
        <c:dLbls>
          <c:showLegendKey val="0"/>
          <c:showVal val="0"/>
          <c:showCatName val="0"/>
          <c:showSerName val="0"/>
          <c:showPercent val="0"/>
          <c:showBubbleSize val="0"/>
        </c:dLbls>
        <c:gapWidth val="150"/>
        <c:axId val="124413440"/>
        <c:axId val="124414976"/>
      </c:barChart>
      <c:catAx>
        <c:axId val="124413440"/>
        <c:scaling>
          <c:orientation val="minMax"/>
        </c:scaling>
        <c:delete val="0"/>
        <c:axPos val="l"/>
        <c:majorGridlines>
          <c:spPr>
            <a:ln>
              <a:solidFill>
                <a:schemeClr val="bg1">
                  <a:lumMod val="85000"/>
                </a:schemeClr>
              </a:solidFill>
            </a:ln>
          </c:spPr>
        </c:majorGridlines>
        <c:majorTickMark val="out"/>
        <c:minorTickMark val="none"/>
        <c:tickLblPos val="nextTo"/>
        <c:crossAx val="124414976"/>
        <c:crosses val="autoZero"/>
        <c:auto val="1"/>
        <c:lblAlgn val="ctr"/>
        <c:lblOffset val="100"/>
        <c:noMultiLvlLbl val="0"/>
      </c:catAx>
      <c:valAx>
        <c:axId val="124414976"/>
        <c:scaling>
          <c:orientation val="minMax"/>
        </c:scaling>
        <c:delete val="0"/>
        <c:axPos val="b"/>
        <c:majorGridlines>
          <c:spPr>
            <a:ln>
              <a:solidFill>
                <a:schemeClr val="bg1">
                  <a:lumMod val="85000"/>
                </a:schemeClr>
              </a:solidFill>
            </a:ln>
          </c:spPr>
        </c:majorGridlines>
        <c:numFmt formatCode="#,##0_ ;\-#,##0\ " sourceLinked="1"/>
        <c:majorTickMark val="out"/>
        <c:minorTickMark val="none"/>
        <c:tickLblPos val="nextTo"/>
        <c:crossAx val="124413440"/>
        <c:crosses val="autoZero"/>
        <c:crossBetween val="between"/>
        <c:majorUnit val="200000"/>
        <c:dispUnits>
          <c:builtInUnit val="thousands"/>
          <c:dispUnitsLbl>
            <c:layout>
              <c:manualLayout>
                <c:xMode val="edge"/>
                <c:yMode val="edge"/>
                <c:x val="0.65942539909271136"/>
                <c:y val="0.94341269841269837"/>
              </c:manualLayout>
            </c:layout>
            <c:tx>
              <c:rich>
                <a:bodyPr/>
                <a:lstStyle/>
                <a:p>
                  <a:pPr>
                    <a:defRPr b="0"/>
                  </a:pPr>
                  <a:r>
                    <a:rPr lang="ar-QA" b="0"/>
                    <a:t>بالألف</a:t>
                  </a:r>
                </a:p>
                <a:p>
                  <a:pPr>
                    <a:defRPr b="0"/>
                  </a:pPr>
                  <a:r>
                    <a:rPr lang="en-US" b="0"/>
                    <a:t>Thousands</a:t>
                  </a:r>
                </a:p>
              </c:rich>
            </c:tx>
          </c:dispUnitsLbl>
        </c:dispUnits>
      </c:valAx>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ar-QA"/>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عقود الزواج حسب جنسية الزوجة والزوج </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الرابع، 2019</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MARRIAGES BY NATIONALITY OF</a:t>
            </a:r>
            <a:r>
              <a:rPr lang="ar-QA" sz="1000" b="0" baseline="0"/>
              <a:t> </a:t>
            </a:r>
            <a:r>
              <a:rPr lang="en-US" sz="1000" b="0"/>
              <a:t>WIFE AND HUSBAND</a:t>
            </a:r>
            <a:endParaRPr lang="ar-QA" sz="1000" b="0"/>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Fourth Quarter, 2019</a:t>
            </a:r>
            <a:endParaRPr lang="en-US" sz="1000" b="0">
              <a:effectLst/>
            </a:endParaRPr>
          </a:p>
        </c:rich>
      </c:tx>
      <c:layout>
        <c:manualLayout>
          <c:xMode val="edge"/>
          <c:yMode val="edge"/>
          <c:x val="0.22768712853281955"/>
          <c:y val="1.2722134338173869E-2"/>
        </c:manualLayout>
      </c:layout>
      <c:overlay val="0"/>
    </c:title>
    <c:autoTitleDeleted val="0"/>
    <c:plotArea>
      <c:layout>
        <c:manualLayout>
          <c:layoutTarget val="inner"/>
          <c:xMode val="edge"/>
          <c:yMode val="edge"/>
          <c:x val="5.6472732376145335E-2"/>
          <c:y val="0.25671332750072906"/>
          <c:w val="0.92395589597711636"/>
          <c:h val="0.58039290543227551"/>
        </c:manualLayout>
      </c:layout>
      <c:barChart>
        <c:barDir val="col"/>
        <c:grouping val="clustered"/>
        <c:varyColors val="0"/>
        <c:ser>
          <c:idx val="0"/>
          <c:order val="0"/>
          <c:tx>
            <c:strRef>
              <c:f>'8'!$M$9</c:f>
              <c:strCache>
                <c:ptCount val="1"/>
                <c:pt idx="0">
                  <c:v>الزوج
Husband</c:v>
                </c:pt>
              </c:strCache>
            </c:strRef>
          </c:tx>
          <c:spPr>
            <a:solidFill>
              <a:schemeClr val="tx2">
                <a:lumMod val="60000"/>
                <a:lumOff val="40000"/>
              </a:schemeClr>
            </a:solidFill>
            <a:ln w="28575">
              <a:noFill/>
            </a:ln>
          </c:spPr>
          <c:invertIfNegative val="0"/>
          <c:cat>
            <c:strRef>
              <c:f>'8'!$L$10:$L$15</c:f>
              <c:strCache>
                <c:ptCount val="6"/>
                <c:pt idx="0">
                  <c:v>  قطر
 Qatar</c:v>
                </c:pt>
                <c:pt idx="1">
                  <c:v> بقية دول مجلس التعاون لدول الخليج العربية
  Other G.C.C Countries</c:v>
                </c:pt>
                <c:pt idx="2">
                  <c:v>  باقي الدول العربية
 Other Arab Countries</c:v>
                </c:pt>
                <c:pt idx="3">
                  <c:v>  دول أسيوية
  Asian Countries</c:v>
                </c:pt>
                <c:pt idx="4">
                  <c:v>  دول أوروبية
  European Countries</c:v>
                </c:pt>
                <c:pt idx="5">
                  <c:v>  دول أخرى
  Other Countries</c:v>
                </c:pt>
              </c:strCache>
            </c:strRef>
          </c:cat>
          <c:val>
            <c:numRef>
              <c:f>'8'!$M$10:$M$15</c:f>
              <c:numCache>
                <c:formatCode>0</c:formatCode>
                <c:ptCount val="6"/>
                <c:pt idx="0">
                  <c:v>541</c:v>
                </c:pt>
                <c:pt idx="1">
                  <c:v>28</c:v>
                </c:pt>
                <c:pt idx="2">
                  <c:v>225</c:v>
                </c:pt>
                <c:pt idx="3">
                  <c:v>100</c:v>
                </c:pt>
                <c:pt idx="4">
                  <c:v>8</c:v>
                </c:pt>
                <c:pt idx="5">
                  <c:v>18</c:v>
                </c:pt>
              </c:numCache>
            </c:numRef>
          </c:val>
        </c:ser>
        <c:ser>
          <c:idx val="1"/>
          <c:order val="1"/>
          <c:tx>
            <c:strRef>
              <c:f>'8'!$N$9</c:f>
              <c:strCache>
                <c:ptCount val="1"/>
                <c:pt idx="0">
                  <c:v> الزوجة
Wife</c:v>
                </c:pt>
              </c:strCache>
            </c:strRef>
          </c:tx>
          <c:spPr>
            <a:solidFill>
              <a:srgbClr val="9BBB59"/>
            </a:solidFill>
            <a:ln>
              <a:noFill/>
            </a:ln>
          </c:spPr>
          <c:invertIfNegative val="0"/>
          <c:cat>
            <c:strRef>
              <c:f>'8'!$L$10:$L$15</c:f>
              <c:strCache>
                <c:ptCount val="6"/>
                <c:pt idx="0">
                  <c:v>  قطر
 Qatar</c:v>
                </c:pt>
                <c:pt idx="1">
                  <c:v> بقية دول مجلس التعاون لدول الخليج العربية
  Other G.C.C Countries</c:v>
                </c:pt>
                <c:pt idx="2">
                  <c:v>  باقي الدول العربية
 Other Arab Countries</c:v>
                </c:pt>
                <c:pt idx="3">
                  <c:v>  دول أسيوية
  Asian Countries</c:v>
                </c:pt>
                <c:pt idx="4">
                  <c:v>  دول أوروبية
  European Countries</c:v>
                </c:pt>
                <c:pt idx="5">
                  <c:v>  دول أخرى
  Other Countries</c:v>
                </c:pt>
              </c:strCache>
            </c:strRef>
          </c:cat>
          <c:val>
            <c:numRef>
              <c:f>'8'!$N$10:$N$15</c:f>
              <c:numCache>
                <c:formatCode>0</c:formatCode>
                <c:ptCount val="6"/>
                <c:pt idx="0">
                  <c:v>504</c:v>
                </c:pt>
                <c:pt idx="1">
                  <c:v>42</c:v>
                </c:pt>
                <c:pt idx="2">
                  <c:v>209</c:v>
                </c:pt>
                <c:pt idx="3">
                  <c:v>119</c:v>
                </c:pt>
                <c:pt idx="4">
                  <c:v>28</c:v>
                </c:pt>
                <c:pt idx="5">
                  <c:v>18</c:v>
                </c:pt>
              </c:numCache>
            </c:numRef>
          </c:val>
        </c:ser>
        <c:dLbls>
          <c:showLegendKey val="0"/>
          <c:showVal val="0"/>
          <c:showCatName val="0"/>
          <c:showSerName val="0"/>
          <c:showPercent val="0"/>
          <c:showBubbleSize val="0"/>
        </c:dLbls>
        <c:gapWidth val="150"/>
        <c:axId val="126083840"/>
        <c:axId val="126085376"/>
      </c:barChart>
      <c:catAx>
        <c:axId val="126083840"/>
        <c:scaling>
          <c:orientation val="minMax"/>
        </c:scaling>
        <c:delete val="0"/>
        <c:axPos val="b"/>
        <c:majorGridlines>
          <c:spPr>
            <a:ln>
              <a:solidFill>
                <a:schemeClr val="bg1"/>
              </a:solidFill>
            </a:ln>
          </c:spPr>
        </c:majorGridlines>
        <c:majorTickMark val="out"/>
        <c:minorTickMark val="none"/>
        <c:tickLblPos val="nextTo"/>
        <c:txPr>
          <a:bodyPr/>
          <a:lstStyle/>
          <a:p>
            <a:pPr>
              <a:defRPr sz="900"/>
            </a:pPr>
            <a:endParaRPr lang="ar-QA"/>
          </a:p>
        </c:txPr>
        <c:crossAx val="126085376"/>
        <c:crosses val="autoZero"/>
        <c:auto val="1"/>
        <c:lblAlgn val="ctr"/>
        <c:lblOffset val="100"/>
        <c:noMultiLvlLbl val="0"/>
      </c:catAx>
      <c:valAx>
        <c:axId val="126085376"/>
        <c:scaling>
          <c:orientation val="minMax"/>
        </c:scaling>
        <c:delete val="0"/>
        <c:axPos val="l"/>
        <c:majorGridlines>
          <c:spPr>
            <a:ln>
              <a:solidFill>
                <a:schemeClr val="bg1"/>
              </a:solidFill>
            </a:ln>
          </c:spPr>
        </c:majorGridlines>
        <c:title>
          <c:tx>
            <c:rich>
              <a:bodyPr rot="0" vert="horz"/>
              <a:lstStyle/>
              <a:p>
                <a:pPr algn="l" rtl="0">
                  <a:defRPr/>
                </a:pPr>
                <a:r>
                  <a:rPr lang="ar-QA" b="1">
                    <a:latin typeface="Sakkal Majalla" panose="02000000000000000000" pitchFamily="2" charset="-78"/>
                    <a:cs typeface="Sakkal Majalla" panose="02000000000000000000" pitchFamily="2" charset="-78"/>
                  </a:rPr>
                  <a:t>عدد</a:t>
                </a:r>
              </a:p>
              <a:p>
                <a:pPr algn="l" rtl="0">
                  <a:defRPr/>
                </a:pPr>
                <a:r>
                  <a:rPr lang="en-US" sz="800" b="0"/>
                  <a:t>No.</a:t>
                </a:r>
                <a:endParaRPr lang="en-GB" sz="800" b="0"/>
              </a:p>
            </c:rich>
          </c:tx>
          <c:layout>
            <c:manualLayout>
              <c:xMode val="edge"/>
              <c:yMode val="edge"/>
              <c:x val="2.1693783896537339E-2"/>
              <c:y val="0.14623637954346616"/>
            </c:manualLayout>
          </c:layout>
          <c:overlay val="0"/>
        </c:title>
        <c:numFmt formatCode="0" sourceLinked="1"/>
        <c:majorTickMark val="out"/>
        <c:minorTickMark val="none"/>
        <c:tickLblPos val="nextTo"/>
        <c:txPr>
          <a:bodyPr/>
          <a:lstStyle/>
          <a:p>
            <a:pPr>
              <a:defRPr sz="800"/>
            </a:pPr>
            <a:endParaRPr lang="ar-QA"/>
          </a:p>
        </c:txPr>
        <c:crossAx val="126083840"/>
        <c:crosses val="autoZero"/>
        <c:crossBetween val="between"/>
      </c:valAx>
      <c:spPr>
        <a:solidFill>
          <a:srgbClr val="DFF0F5"/>
        </a:solidFill>
      </c:spPr>
    </c:plotArea>
    <c:legend>
      <c:legendPos val="r"/>
      <c:layout>
        <c:manualLayout>
          <c:xMode val="edge"/>
          <c:yMode val="edge"/>
          <c:x val="0.66798985078321516"/>
          <c:y val="0.15472896151867127"/>
          <c:w val="0.29777273188152542"/>
          <c:h val="0.1030937949912017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عقود الزواج حسب فئة عمر</a:t>
            </a:r>
            <a:r>
              <a:rPr lang="ar-QA" sz="1200" baseline="0">
                <a:latin typeface="Sakkal Majalla" panose="02000000000000000000" pitchFamily="2" charset="-78"/>
                <a:cs typeface="Sakkal Majalla" panose="02000000000000000000" pitchFamily="2" charset="-78"/>
              </a:rPr>
              <a:t> </a:t>
            </a:r>
            <a:r>
              <a:rPr lang="ar-QA" sz="1200">
                <a:latin typeface="Sakkal Majalla" panose="02000000000000000000" pitchFamily="2" charset="-78"/>
                <a:cs typeface="Sakkal Majalla" panose="02000000000000000000" pitchFamily="2" charset="-78"/>
              </a:rPr>
              <a:t>الزوجة</a:t>
            </a:r>
            <a:r>
              <a:rPr lang="ar-QA" sz="1200" baseline="0">
                <a:latin typeface="Sakkal Majalla" panose="02000000000000000000" pitchFamily="2" charset="-78"/>
                <a:cs typeface="Sakkal Majalla" panose="02000000000000000000" pitchFamily="2" charset="-78"/>
              </a:rPr>
              <a:t> و</a:t>
            </a:r>
            <a:r>
              <a:rPr lang="ar-QA" sz="1200">
                <a:latin typeface="Sakkal Majalla" panose="02000000000000000000" pitchFamily="2" charset="-78"/>
                <a:cs typeface="Sakkal Majalla" panose="02000000000000000000" pitchFamily="2" charset="-78"/>
              </a:rPr>
              <a:t>الزوج </a:t>
            </a:r>
            <a:endParaRPr lang="en-US"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الرابع، 2019</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MARRIAGES BY</a:t>
            </a:r>
            <a:r>
              <a:rPr lang="ar-QA" sz="1000" b="0" baseline="0"/>
              <a:t> </a:t>
            </a:r>
            <a:r>
              <a:rPr lang="en-US" sz="1000" b="0" i="0" u="none" strike="noStrike" baseline="0">
                <a:effectLst/>
              </a:rPr>
              <a:t>AGE GROUP OF WIFE &amp; </a:t>
            </a:r>
            <a:r>
              <a:rPr lang="en-US" sz="1000" b="0"/>
              <a:t>HUSBAND</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a:t>
            </a:r>
            <a:r>
              <a:rPr lang="ar-QA" sz="1000" b="0" i="0" baseline="0">
                <a:effectLst/>
              </a:rPr>
              <a:t> </a:t>
            </a:r>
            <a:r>
              <a:rPr lang="en-GB" sz="1000" b="0" i="0" baseline="0">
                <a:effectLst/>
              </a:rPr>
              <a:t>Fourth</a:t>
            </a:r>
            <a:r>
              <a:rPr lang="ar-QA" sz="1000" b="0" i="0" baseline="0">
                <a:effectLst/>
              </a:rPr>
              <a:t> </a:t>
            </a:r>
            <a:r>
              <a:rPr lang="en-US" sz="1000" b="0" i="0" baseline="0">
                <a:effectLst/>
              </a:rPr>
              <a:t>Quarter, 2019</a:t>
            </a:r>
            <a:endParaRPr lang="en-US" sz="1000" b="0">
              <a:effectLst/>
            </a:endParaRPr>
          </a:p>
        </c:rich>
      </c:tx>
      <c:overlay val="1"/>
    </c:title>
    <c:autoTitleDeleted val="0"/>
    <c:plotArea>
      <c:layout>
        <c:manualLayout>
          <c:layoutTarget val="inner"/>
          <c:xMode val="edge"/>
          <c:yMode val="edge"/>
          <c:x val="5.647269291338583E-2"/>
          <c:y val="0.27060918490161107"/>
          <c:w val="0.93035590551181102"/>
          <c:h val="0.58408284477699224"/>
        </c:manualLayout>
      </c:layout>
      <c:barChart>
        <c:barDir val="col"/>
        <c:grouping val="clustered"/>
        <c:varyColors val="0"/>
        <c:ser>
          <c:idx val="0"/>
          <c:order val="0"/>
          <c:tx>
            <c:strRef>
              <c:f>'9'!$O$9</c:f>
              <c:strCache>
                <c:ptCount val="1"/>
                <c:pt idx="0">
                  <c:v>الزوج
Husband</c:v>
                </c:pt>
              </c:strCache>
            </c:strRef>
          </c:tx>
          <c:spPr>
            <a:solidFill>
              <a:schemeClr val="tx2">
                <a:lumMod val="60000"/>
                <a:lumOff val="40000"/>
              </a:schemeClr>
            </a:solidFill>
            <a:ln w="28575">
              <a:noFill/>
            </a:ln>
          </c:spPr>
          <c:invertIfNegative val="0"/>
          <c:cat>
            <c:strRef>
              <c:f>'9'!$N$10:$N$17</c:f>
              <c:strCache>
                <c:ptCount val="8"/>
                <c:pt idx="0">
                  <c:v>-20</c:v>
                </c:pt>
                <c:pt idx="1">
                  <c:v>20 - 24</c:v>
                </c:pt>
                <c:pt idx="2">
                  <c:v>25 - 29</c:v>
                </c:pt>
                <c:pt idx="3">
                  <c:v>30 - 34</c:v>
                </c:pt>
                <c:pt idx="4">
                  <c:v>35 - 39</c:v>
                </c:pt>
                <c:pt idx="5">
                  <c:v>40 - 44</c:v>
                </c:pt>
                <c:pt idx="6">
                  <c:v>45 - 49</c:v>
                </c:pt>
                <c:pt idx="7">
                  <c:v>50+</c:v>
                </c:pt>
              </c:strCache>
            </c:strRef>
          </c:cat>
          <c:val>
            <c:numRef>
              <c:f>'9'!$O$10:$O$17</c:f>
              <c:numCache>
                <c:formatCode>0</c:formatCode>
                <c:ptCount val="8"/>
                <c:pt idx="0">
                  <c:v>16</c:v>
                </c:pt>
                <c:pt idx="1">
                  <c:v>211</c:v>
                </c:pt>
                <c:pt idx="2">
                  <c:v>324</c:v>
                </c:pt>
                <c:pt idx="3">
                  <c:v>179</c:v>
                </c:pt>
                <c:pt idx="4">
                  <c:v>82</c:v>
                </c:pt>
                <c:pt idx="5">
                  <c:v>45</c:v>
                </c:pt>
                <c:pt idx="6">
                  <c:v>16</c:v>
                </c:pt>
                <c:pt idx="7">
                  <c:v>47</c:v>
                </c:pt>
              </c:numCache>
            </c:numRef>
          </c:val>
        </c:ser>
        <c:ser>
          <c:idx val="1"/>
          <c:order val="1"/>
          <c:tx>
            <c:strRef>
              <c:f>'9'!$P$9</c:f>
              <c:strCache>
                <c:ptCount val="1"/>
                <c:pt idx="0">
                  <c:v> الزوجة
Wife</c:v>
                </c:pt>
              </c:strCache>
            </c:strRef>
          </c:tx>
          <c:spPr>
            <a:solidFill>
              <a:srgbClr val="9BBB59"/>
            </a:solidFill>
            <a:ln>
              <a:noFill/>
            </a:ln>
          </c:spPr>
          <c:invertIfNegative val="0"/>
          <c:cat>
            <c:strRef>
              <c:f>'9'!$N$10:$N$17</c:f>
              <c:strCache>
                <c:ptCount val="8"/>
                <c:pt idx="0">
                  <c:v>-20</c:v>
                </c:pt>
                <c:pt idx="1">
                  <c:v>20 - 24</c:v>
                </c:pt>
                <c:pt idx="2">
                  <c:v>25 - 29</c:v>
                </c:pt>
                <c:pt idx="3">
                  <c:v>30 - 34</c:v>
                </c:pt>
                <c:pt idx="4">
                  <c:v>35 - 39</c:v>
                </c:pt>
                <c:pt idx="5">
                  <c:v>40 - 44</c:v>
                </c:pt>
                <c:pt idx="6">
                  <c:v>45 - 49</c:v>
                </c:pt>
                <c:pt idx="7">
                  <c:v>50+</c:v>
                </c:pt>
              </c:strCache>
            </c:strRef>
          </c:cat>
          <c:val>
            <c:numRef>
              <c:f>'9'!$P$10:$P$17</c:f>
              <c:numCache>
                <c:formatCode>0</c:formatCode>
                <c:ptCount val="8"/>
                <c:pt idx="0">
                  <c:v>95</c:v>
                </c:pt>
                <c:pt idx="1">
                  <c:v>338</c:v>
                </c:pt>
                <c:pt idx="2">
                  <c:v>253</c:v>
                </c:pt>
                <c:pt idx="3">
                  <c:v>112</c:v>
                </c:pt>
                <c:pt idx="4">
                  <c:v>62</c:v>
                </c:pt>
                <c:pt idx="5">
                  <c:v>32</c:v>
                </c:pt>
                <c:pt idx="6">
                  <c:v>19</c:v>
                </c:pt>
                <c:pt idx="7">
                  <c:v>9</c:v>
                </c:pt>
              </c:numCache>
            </c:numRef>
          </c:val>
        </c:ser>
        <c:dLbls>
          <c:showLegendKey val="0"/>
          <c:showVal val="0"/>
          <c:showCatName val="0"/>
          <c:showSerName val="0"/>
          <c:showPercent val="0"/>
          <c:showBubbleSize val="0"/>
        </c:dLbls>
        <c:gapWidth val="150"/>
        <c:axId val="126124800"/>
        <c:axId val="126126720"/>
      </c:barChart>
      <c:catAx>
        <c:axId val="126124800"/>
        <c:scaling>
          <c:orientation val="minMax"/>
        </c:scaling>
        <c:delete val="0"/>
        <c:axPos val="b"/>
        <c:majorGridlines>
          <c:spPr>
            <a:ln>
              <a:solidFill>
                <a:schemeClr val="bg1"/>
              </a:solidFill>
            </a:ln>
          </c:spPr>
        </c:majorGridlines>
        <c:title>
          <c:tx>
            <c:rich>
              <a:bodyPr/>
              <a:lstStyle/>
              <a:p>
                <a:pPr>
                  <a:defRPr/>
                </a:pPr>
                <a:r>
                  <a:rPr lang="ar-QA"/>
                  <a:t>فئات العمر</a:t>
                </a:r>
                <a:endParaRPr lang="en-US"/>
              </a:p>
              <a:p>
                <a:pPr>
                  <a:defRPr/>
                </a:pPr>
                <a:r>
                  <a:rPr lang="en-US" sz="900"/>
                  <a:t>Age Groups</a:t>
                </a:r>
              </a:p>
            </c:rich>
          </c:tx>
          <c:layout>
            <c:manualLayout>
              <c:xMode val="edge"/>
              <c:yMode val="edge"/>
              <c:x val="0.45713100262467193"/>
              <c:y val="0.90060100885826777"/>
            </c:manualLayout>
          </c:layout>
          <c:overlay val="0"/>
        </c:title>
        <c:majorTickMark val="out"/>
        <c:minorTickMark val="none"/>
        <c:tickLblPos val="nextTo"/>
        <c:txPr>
          <a:bodyPr/>
          <a:lstStyle/>
          <a:p>
            <a:pPr rtl="0">
              <a:defRPr sz="800"/>
            </a:pPr>
            <a:endParaRPr lang="ar-QA"/>
          </a:p>
        </c:txPr>
        <c:crossAx val="126126720"/>
        <c:crosses val="autoZero"/>
        <c:auto val="1"/>
        <c:lblAlgn val="ctr"/>
        <c:lblOffset val="100"/>
        <c:noMultiLvlLbl val="0"/>
      </c:catAx>
      <c:valAx>
        <c:axId val="126126720"/>
        <c:scaling>
          <c:orientation val="minMax"/>
        </c:scaling>
        <c:delete val="0"/>
        <c:axPos val="l"/>
        <c:majorGridlines>
          <c:spPr>
            <a:ln>
              <a:solidFill>
                <a:schemeClr val="bg1"/>
              </a:solidFill>
            </a:ln>
          </c:spPr>
        </c:majorGridlines>
        <c:title>
          <c:tx>
            <c:rich>
              <a:bodyPr rot="0" vert="horz"/>
              <a:lstStyle/>
              <a:p>
                <a:pPr algn="l" rtl="0">
                  <a:defRPr/>
                </a:pPr>
                <a:r>
                  <a:rPr lang="ar-QA">
                    <a:latin typeface="Sakkal Majalla" panose="02000000000000000000" pitchFamily="2" charset="-78"/>
                    <a:cs typeface="Sakkal Majalla" panose="02000000000000000000" pitchFamily="2" charset="-78"/>
                  </a:rPr>
                  <a:t>عدد</a:t>
                </a:r>
              </a:p>
              <a:p>
                <a:pPr algn="l" rtl="0">
                  <a:defRPr/>
                </a:pPr>
                <a:r>
                  <a:rPr lang="en-US" sz="800" b="0"/>
                  <a:t>No.</a:t>
                </a:r>
                <a:endParaRPr lang="en-GB" sz="800" b="0"/>
              </a:p>
            </c:rich>
          </c:tx>
          <c:layout>
            <c:manualLayout>
              <c:xMode val="edge"/>
              <c:yMode val="edge"/>
              <c:x val="1.85700994202181E-2"/>
              <c:y val="0.16758865042316204"/>
            </c:manualLayout>
          </c:layout>
          <c:overlay val="0"/>
        </c:title>
        <c:numFmt formatCode="0" sourceLinked="1"/>
        <c:majorTickMark val="out"/>
        <c:minorTickMark val="none"/>
        <c:tickLblPos val="nextTo"/>
        <c:txPr>
          <a:bodyPr/>
          <a:lstStyle/>
          <a:p>
            <a:pPr>
              <a:defRPr sz="800"/>
            </a:pPr>
            <a:endParaRPr lang="ar-QA"/>
          </a:p>
        </c:txPr>
        <c:crossAx val="126124800"/>
        <c:crosses val="autoZero"/>
        <c:crossBetween val="between"/>
      </c:valAx>
      <c:spPr>
        <a:solidFill>
          <a:srgbClr val="DFF0F5"/>
        </a:solidFill>
      </c:spPr>
    </c:plotArea>
    <c:legend>
      <c:legendPos val="r"/>
      <c:layout>
        <c:manualLayout>
          <c:xMode val="edge"/>
          <c:yMode val="edge"/>
          <c:x val="0.59632176986619145"/>
          <c:y val="0.1855144248047832"/>
          <c:w val="0.3784434225721785"/>
          <c:h val="8.6353199960619367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S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إشهادات الطلاق حسب نوع الطلاق </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S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الربع </a:t>
            </a: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الرابع</a:t>
            </a:r>
            <a:r>
              <a:rPr lang="ar-S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 2019</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effectLst/>
              </a:rPr>
              <a:t>DIVORCES BY TYPE OF DIVORCE </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Fourth Quarter, 2019</a:t>
            </a:r>
            <a:endParaRPr lang="en-US" sz="1000">
              <a:effectLst/>
            </a:endParaRPr>
          </a:p>
        </c:rich>
      </c:tx>
      <c:overlay val="0"/>
    </c:title>
    <c:autoTitleDeleted val="0"/>
    <c:plotArea>
      <c:layout>
        <c:manualLayout>
          <c:layoutTarget val="inner"/>
          <c:xMode val="edge"/>
          <c:yMode val="edge"/>
          <c:x val="0.18548981835986098"/>
          <c:y val="0.29984560614231404"/>
          <c:w val="0.42417956929695716"/>
          <c:h val="0.64216058079114879"/>
        </c:manualLayout>
      </c:layout>
      <c:pieChart>
        <c:varyColors val="1"/>
        <c:ser>
          <c:idx val="1"/>
          <c:order val="0"/>
          <c:dPt>
            <c:idx val="0"/>
            <c:bubble3D val="0"/>
            <c:spPr>
              <a:solidFill>
                <a:schemeClr val="accent3">
                  <a:lumMod val="60000"/>
                  <a:lumOff val="40000"/>
                </a:schemeClr>
              </a:solidFill>
            </c:spPr>
          </c:dPt>
          <c:dPt>
            <c:idx val="1"/>
            <c:bubble3D val="0"/>
            <c:spPr>
              <a:solidFill>
                <a:schemeClr val="accent2">
                  <a:lumMod val="60000"/>
                  <a:lumOff val="40000"/>
                </a:schemeClr>
              </a:solidFill>
            </c:spPr>
          </c:dPt>
          <c:dPt>
            <c:idx val="2"/>
            <c:bubble3D val="0"/>
            <c:spPr>
              <a:solidFill>
                <a:schemeClr val="accent5">
                  <a:lumMod val="60000"/>
                  <a:lumOff val="40000"/>
                </a:schemeClr>
              </a:solidFill>
            </c:spPr>
          </c:dPt>
          <c:dPt>
            <c:idx val="3"/>
            <c:bubble3D val="0"/>
            <c:spPr>
              <a:solidFill>
                <a:schemeClr val="accent4">
                  <a:lumMod val="60000"/>
                  <a:lumOff val="40000"/>
                </a:schemeClr>
              </a:solidFill>
            </c:spPr>
          </c:dPt>
          <c:dLbls>
            <c:dLbl>
              <c:idx val="1"/>
              <c:numFmt formatCode="0.0%" sourceLinked="0"/>
              <c:spPr/>
              <c:txPr>
                <a:bodyPr/>
                <a:lstStyle/>
                <a:p>
                  <a:pPr rtl="0">
                    <a:defRPr>
                      <a:solidFill>
                        <a:schemeClr val="bg1"/>
                      </a:solidFill>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dLbl>
            <c:dLbl>
              <c:idx val="3"/>
              <c:layout>
                <c:manualLayout>
                  <c:x val="6.5592718341399986E-3"/>
                  <c:y val="5.5071922068649247E-3"/>
                </c:manualLayout>
              </c:layout>
              <c:showLegendKey val="0"/>
              <c:showVal val="0"/>
              <c:showCatName val="0"/>
              <c:showSerName val="0"/>
              <c:showPercent val="1"/>
              <c:showBubbleSize val="0"/>
            </c:dLbl>
            <c:numFmt formatCode="0.0%" sourceLinked="0"/>
            <c:txPr>
              <a:bodyPr/>
              <a:lstStyle/>
              <a:p>
                <a:pPr rtl="0">
                  <a:defRPr>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showLeaderLines val="1"/>
          </c:dLbls>
          <c:cat>
            <c:strRef>
              <c:f>'11'!$K$8:$N$8</c:f>
              <c:strCache>
                <c:ptCount val="4"/>
                <c:pt idx="0">
                  <c:v>بينونة صغرى
Minor Irrevocable Divorce </c:v>
                </c:pt>
                <c:pt idx="1">
                  <c:v>رجعي
Revocable Divorce </c:v>
                </c:pt>
                <c:pt idx="2">
                  <c:v>خلع
Divorce Against Compensation</c:v>
                </c:pt>
                <c:pt idx="3">
                  <c:v>بينونة كبرى
Major Irrevocable Divorce </c:v>
                </c:pt>
              </c:strCache>
            </c:strRef>
          </c:cat>
          <c:val>
            <c:numRef>
              <c:f>'11'!$K$10:$N$10</c:f>
              <c:numCache>
                <c:formatCode>0.0</c:formatCode>
                <c:ptCount val="4"/>
                <c:pt idx="0">
                  <c:v>32.620320855614978</c:v>
                </c:pt>
                <c:pt idx="1">
                  <c:v>55.080213903743314</c:v>
                </c:pt>
                <c:pt idx="2">
                  <c:v>9.6256684491978604</c:v>
                </c:pt>
                <c:pt idx="3">
                  <c:v>2.6737967914438503</c:v>
                </c:pt>
              </c:numCache>
            </c:numRef>
          </c:val>
        </c:ser>
        <c:dLbls>
          <c:showLegendKey val="0"/>
          <c:showVal val="0"/>
          <c:showCatName val="0"/>
          <c:showSerName val="0"/>
          <c:showPercent val="1"/>
          <c:showBubbleSize val="0"/>
          <c:showLeaderLines val="1"/>
        </c:dLbls>
        <c:firstSliceAng val="0"/>
      </c:pieChart>
    </c:plotArea>
    <c:legend>
      <c:legendPos val="r"/>
      <c:layout>
        <c:manualLayout>
          <c:xMode val="edge"/>
          <c:yMode val="edge"/>
          <c:x val="0.69933845425285146"/>
          <c:y val="0.37144542348463516"/>
          <c:w val="0.2884291298450079"/>
          <c:h val="0.44957799903324608"/>
        </c:manualLayout>
      </c:layout>
      <c:overlay val="0"/>
    </c:legend>
    <c:plotVisOnly val="1"/>
    <c:dispBlanksAs val="gap"/>
    <c:showDLblsOverMax val="0"/>
  </c:chart>
  <c:spPr>
    <a:ln>
      <a:noFill/>
    </a:ln>
  </c:sp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إشهادات الطلاق حسب فئة عمر الزوجة</a:t>
            </a:r>
            <a:endParaRPr lang="en-US"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الرابع، 2019</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DIVORCES BY WIFE'S AGE GROUP</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Fourth Quarter, 2019</a:t>
            </a:r>
            <a:endParaRPr lang="en-US" sz="1000" b="0">
              <a:effectLst/>
            </a:endParaRPr>
          </a:p>
        </c:rich>
      </c:tx>
      <c:layout>
        <c:manualLayout>
          <c:xMode val="edge"/>
          <c:yMode val="edge"/>
          <c:x val="0.34916051335167264"/>
          <c:y val="1.6666666666666666E-2"/>
        </c:manualLayout>
      </c:layout>
      <c:overlay val="0"/>
    </c:title>
    <c:autoTitleDeleted val="0"/>
    <c:plotArea>
      <c:layout>
        <c:manualLayout>
          <c:layoutTarget val="inner"/>
          <c:xMode val="edge"/>
          <c:yMode val="edge"/>
          <c:x val="7.9039706356636069E-2"/>
          <c:y val="0.26745572343997542"/>
          <c:w val="0.90138890657590909"/>
          <c:h val="0.56937764536189728"/>
        </c:manualLayout>
      </c:layout>
      <c:barChart>
        <c:barDir val="col"/>
        <c:grouping val="clustered"/>
        <c:varyColors val="0"/>
        <c:ser>
          <c:idx val="0"/>
          <c:order val="0"/>
          <c:spPr>
            <a:solidFill>
              <a:schemeClr val="accent5">
                <a:lumMod val="75000"/>
              </a:schemeClr>
            </a:solidFill>
            <a:ln w="22225">
              <a:noFill/>
            </a:ln>
          </c:spPr>
          <c:invertIfNegative val="0"/>
          <c:cat>
            <c:strRef>
              <c:f>'15'!$I$14:$I$22</c:f>
              <c:strCache>
                <c:ptCount val="9"/>
                <c:pt idx="0">
                  <c:v>-20</c:v>
                </c:pt>
                <c:pt idx="1">
                  <c:v>20 - 24</c:v>
                </c:pt>
                <c:pt idx="2">
                  <c:v>25 - 29</c:v>
                </c:pt>
                <c:pt idx="3">
                  <c:v>30 - 34</c:v>
                </c:pt>
                <c:pt idx="4">
                  <c:v>35-39</c:v>
                </c:pt>
                <c:pt idx="5">
                  <c:v>40 - 44</c:v>
                </c:pt>
                <c:pt idx="6">
                  <c:v>45 - 49</c:v>
                </c:pt>
                <c:pt idx="7">
                  <c:v>50+</c:v>
                </c:pt>
                <c:pt idx="8">
                  <c:v>غير مبين
Not Stated</c:v>
                </c:pt>
              </c:strCache>
            </c:strRef>
          </c:cat>
          <c:val>
            <c:numRef>
              <c:f>'15'!$J$14:$J$22</c:f>
              <c:numCache>
                <c:formatCode>0</c:formatCode>
                <c:ptCount val="9"/>
                <c:pt idx="0">
                  <c:v>9</c:v>
                </c:pt>
                <c:pt idx="1">
                  <c:v>66</c:v>
                </c:pt>
                <c:pt idx="2">
                  <c:v>78</c:v>
                </c:pt>
                <c:pt idx="3">
                  <c:v>82</c:v>
                </c:pt>
                <c:pt idx="4">
                  <c:v>44</c:v>
                </c:pt>
                <c:pt idx="5">
                  <c:v>31</c:v>
                </c:pt>
                <c:pt idx="6">
                  <c:v>30</c:v>
                </c:pt>
                <c:pt idx="7">
                  <c:v>19</c:v>
                </c:pt>
                <c:pt idx="8">
                  <c:v>15</c:v>
                </c:pt>
              </c:numCache>
            </c:numRef>
          </c:val>
        </c:ser>
        <c:dLbls>
          <c:showLegendKey val="0"/>
          <c:showVal val="0"/>
          <c:showCatName val="0"/>
          <c:showSerName val="0"/>
          <c:showPercent val="0"/>
          <c:showBubbleSize val="0"/>
        </c:dLbls>
        <c:gapWidth val="150"/>
        <c:axId val="126719872"/>
        <c:axId val="126754816"/>
      </c:barChart>
      <c:catAx>
        <c:axId val="126719872"/>
        <c:scaling>
          <c:orientation val="minMax"/>
        </c:scaling>
        <c:delete val="0"/>
        <c:axPos val="b"/>
        <c:majorGridlines>
          <c:spPr>
            <a:ln>
              <a:solidFill>
                <a:schemeClr val="bg1"/>
              </a:solidFill>
            </a:ln>
          </c:spPr>
        </c:majorGridlines>
        <c:title>
          <c:tx>
            <c:rich>
              <a:bodyPr/>
              <a:lstStyle/>
              <a:p>
                <a:pPr>
                  <a:defRPr/>
                </a:pPr>
                <a:r>
                  <a:rPr lang="ar-QA"/>
                  <a:t>فئات العمر</a:t>
                </a:r>
                <a:endParaRPr lang="en-US"/>
              </a:p>
              <a:p>
                <a:pPr>
                  <a:defRPr/>
                </a:pPr>
                <a:r>
                  <a:rPr lang="en-US" sz="900"/>
                  <a:t>Age Groups</a:t>
                </a:r>
              </a:p>
            </c:rich>
          </c:tx>
          <c:layout>
            <c:manualLayout>
              <c:xMode val="edge"/>
              <c:yMode val="edge"/>
              <c:x val="0.45618656920411077"/>
              <c:y val="0.90315528126551747"/>
            </c:manualLayout>
          </c:layout>
          <c:overlay val="0"/>
        </c:title>
        <c:majorTickMark val="out"/>
        <c:minorTickMark val="none"/>
        <c:tickLblPos val="nextTo"/>
        <c:txPr>
          <a:bodyPr/>
          <a:lstStyle/>
          <a:p>
            <a:pPr rtl="0">
              <a:defRPr sz="800"/>
            </a:pPr>
            <a:endParaRPr lang="ar-QA"/>
          </a:p>
        </c:txPr>
        <c:crossAx val="126754816"/>
        <c:crosses val="autoZero"/>
        <c:auto val="1"/>
        <c:lblAlgn val="ctr"/>
        <c:lblOffset val="100"/>
        <c:noMultiLvlLbl val="0"/>
      </c:catAx>
      <c:valAx>
        <c:axId val="126754816"/>
        <c:scaling>
          <c:orientation val="minMax"/>
        </c:scaling>
        <c:delete val="0"/>
        <c:axPos val="l"/>
        <c:majorGridlines>
          <c:spPr>
            <a:ln>
              <a:solidFill>
                <a:schemeClr val="bg1"/>
              </a:solidFill>
            </a:ln>
          </c:spPr>
        </c:majorGridlines>
        <c:title>
          <c:tx>
            <c:rich>
              <a:bodyPr rot="0" vert="horz"/>
              <a:lstStyle/>
              <a:p>
                <a:pPr rtl="0">
                  <a:defRPr sz="1000"/>
                </a:pPr>
                <a:r>
                  <a:rPr lang="ar-QA" sz="1000">
                    <a:latin typeface="Sakkal Majalla" panose="02000000000000000000" pitchFamily="2" charset="-78"/>
                    <a:cs typeface="Sakkal Majalla" panose="02000000000000000000" pitchFamily="2" charset="-78"/>
                  </a:rPr>
                  <a:t>عدد</a:t>
                </a:r>
              </a:p>
              <a:p>
                <a:pPr rtl="0">
                  <a:defRPr sz="1000"/>
                </a:pPr>
                <a:r>
                  <a:rPr lang="en-US" sz="1000" b="0"/>
                  <a:t>No.</a:t>
                </a:r>
                <a:endParaRPr lang="ar-QA" sz="1000" b="0"/>
              </a:p>
            </c:rich>
          </c:tx>
          <c:layout>
            <c:manualLayout>
              <c:xMode val="edge"/>
              <c:yMode val="edge"/>
              <c:x val="2.6731757677655118E-2"/>
              <c:y val="0.15674407609705618"/>
            </c:manualLayout>
          </c:layout>
          <c:overlay val="0"/>
        </c:title>
        <c:numFmt formatCode="0" sourceLinked="1"/>
        <c:majorTickMark val="out"/>
        <c:minorTickMark val="none"/>
        <c:tickLblPos val="nextTo"/>
        <c:txPr>
          <a:bodyPr/>
          <a:lstStyle/>
          <a:p>
            <a:pPr>
              <a:defRPr sz="800"/>
            </a:pPr>
            <a:endParaRPr lang="ar-QA"/>
          </a:p>
        </c:txPr>
        <c:crossAx val="126719872"/>
        <c:crosses val="autoZero"/>
        <c:crossBetween val="between"/>
      </c:valAx>
      <c:spPr>
        <a:solidFill>
          <a:srgbClr val="DFF0F5"/>
        </a:solidFill>
      </c:spPr>
    </c:plotArea>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إشهادات الطلاق حسب فئة عمر  الزوجة والزوج</a:t>
            </a:r>
            <a:endParaRPr lang="en-US"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الرابع، 2019</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DIVORCES BY AGE GROUP OF</a:t>
            </a:r>
            <a:r>
              <a:rPr lang="en-US" sz="1000" b="0" baseline="0"/>
              <a:t> WIFE AND HUSBAND</a:t>
            </a:r>
            <a:endParaRPr lang="en-US" sz="1000" b="0"/>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Fourth Quarter, 2019</a:t>
            </a:r>
            <a:endParaRPr lang="en-US" sz="1000" b="0">
              <a:effectLst/>
            </a:endParaRPr>
          </a:p>
        </c:rich>
      </c:tx>
      <c:layout>
        <c:manualLayout>
          <c:xMode val="edge"/>
          <c:yMode val="edge"/>
          <c:x val="0.2395918796537444"/>
          <c:y val="1.8741637150520643E-2"/>
        </c:manualLayout>
      </c:layout>
      <c:overlay val="0"/>
    </c:title>
    <c:autoTitleDeleted val="0"/>
    <c:plotArea>
      <c:layout>
        <c:manualLayout>
          <c:layoutTarget val="inner"/>
          <c:xMode val="edge"/>
          <c:yMode val="edge"/>
          <c:x val="5.0448716053392142E-2"/>
          <c:y val="0.21911358163006373"/>
          <c:w val="0.92997993074978169"/>
          <c:h val="0.59589920825114251"/>
        </c:manualLayout>
      </c:layout>
      <c:lineChart>
        <c:grouping val="standard"/>
        <c:varyColors val="0"/>
        <c:ser>
          <c:idx val="0"/>
          <c:order val="0"/>
          <c:tx>
            <c:strRef>
              <c:f>'16'!$P$18</c:f>
              <c:strCache>
                <c:ptCount val="1"/>
                <c:pt idx="0">
                  <c:v>الزوج
Husband</c:v>
                </c:pt>
              </c:strCache>
            </c:strRef>
          </c:tx>
          <c:spPr>
            <a:ln w="28575">
              <a:solidFill>
                <a:schemeClr val="accent1"/>
              </a:solidFill>
            </a:ln>
          </c:spPr>
          <c:marker>
            <c:spPr>
              <a:solidFill>
                <a:schemeClr val="accent1"/>
              </a:solidFill>
              <a:ln>
                <a:solidFill>
                  <a:schemeClr val="accent1"/>
                </a:solidFill>
              </a:ln>
            </c:spPr>
          </c:marker>
          <c:cat>
            <c:strRef>
              <c:f>'16'!$O$19:$O$27</c:f>
              <c:strCache>
                <c:ptCount val="9"/>
                <c:pt idx="0">
                  <c:v>-20</c:v>
                </c:pt>
                <c:pt idx="1">
                  <c:v>20 - 24</c:v>
                </c:pt>
                <c:pt idx="2">
                  <c:v>25 - 29</c:v>
                </c:pt>
                <c:pt idx="3">
                  <c:v>30 - 34</c:v>
                </c:pt>
                <c:pt idx="4">
                  <c:v>35 - 39</c:v>
                </c:pt>
                <c:pt idx="5">
                  <c:v>40 - 44</c:v>
                </c:pt>
                <c:pt idx="6">
                  <c:v>45 - 49</c:v>
                </c:pt>
                <c:pt idx="7">
                  <c:v>50 +</c:v>
                </c:pt>
                <c:pt idx="8">
                  <c:v>غير مبين
Not Stated</c:v>
                </c:pt>
              </c:strCache>
            </c:strRef>
          </c:cat>
          <c:val>
            <c:numRef>
              <c:f>'16'!$P$19:$P$27</c:f>
              <c:numCache>
                <c:formatCode>0</c:formatCode>
                <c:ptCount val="9"/>
                <c:pt idx="0">
                  <c:v>1</c:v>
                </c:pt>
                <c:pt idx="1">
                  <c:v>34</c:v>
                </c:pt>
                <c:pt idx="2">
                  <c:v>90</c:v>
                </c:pt>
                <c:pt idx="3">
                  <c:v>58</c:v>
                </c:pt>
                <c:pt idx="4">
                  <c:v>62</c:v>
                </c:pt>
                <c:pt idx="5">
                  <c:v>39</c:v>
                </c:pt>
                <c:pt idx="6">
                  <c:v>31</c:v>
                </c:pt>
                <c:pt idx="7">
                  <c:v>58</c:v>
                </c:pt>
                <c:pt idx="8">
                  <c:v>1</c:v>
                </c:pt>
              </c:numCache>
            </c:numRef>
          </c:val>
          <c:smooth val="0"/>
        </c:ser>
        <c:ser>
          <c:idx val="1"/>
          <c:order val="1"/>
          <c:tx>
            <c:strRef>
              <c:f>'16'!$Q$18</c:f>
              <c:strCache>
                <c:ptCount val="1"/>
                <c:pt idx="0">
                  <c:v> الزوجة
Wife</c:v>
                </c:pt>
              </c:strCache>
            </c:strRef>
          </c:tx>
          <c:spPr>
            <a:ln>
              <a:solidFill>
                <a:srgbClr val="9BBB59"/>
              </a:solidFill>
            </a:ln>
          </c:spPr>
          <c:marker>
            <c:spPr>
              <a:solidFill>
                <a:schemeClr val="accent3">
                  <a:lumMod val="40000"/>
                  <a:lumOff val="60000"/>
                </a:schemeClr>
              </a:solidFill>
              <a:ln>
                <a:solidFill>
                  <a:srgbClr val="9BBB59"/>
                </a:solidFill>
              </a:ln>
            </c:spPr>
          </c:marker>
          <c:cat>
            <c:strRef>
              <c:f>'16'!$O$19:$O$27</c:f>
              <c:strCache>
                <c:ptCount val="9"/>
                <c:pt idx="0">
                  <c:v>-20</c:v>
                </c:pt>
                <c:pt idx="1">
                  <c:v>20 - 24</c:v>
                </c:pt>
                <c:pt idx="2">
                  <c:v>25 - 29</c:v>
                </c:pt>
                <c:pt idx="3">
                  <c:v>30 - 34</c:v>
                </c:pt>
                <c:pt idx="4">
                  <c:v>35 - 39</c:v>
                </c:pt>
                <c:pt idx="5">
                  <c:v>40 - 44</c:v>
                </c:pt>
                <c:pt idx="6">
                  <c:v>45 - 49</c:v>
                </c:pt>
                <c:pt idx="7">
                  <c:v>50 +</c:v>
                </c:pt>
                <c:pt idx="8">
                  <c:v>غير مبين
Not Stated</c:v>
                </c:pt>
              </c:strCache>
            </c:strRef>
          </c:cat>
          <c:val>
            <c:numRef>
              <c:f>'16'!$Q$19:$Q$27</c:f>
              <c:numCache>
                <c:formatCode>0</c:formatCode>
                <c:ptCount val="9"/>
                <c:pt idx="0">
                  <c:v>9</c:v>
                </c:pt>
                <c:pt idx="1">
                  <c:v>66</c:v>
                </c:pt>
                <c:pt idx="2">
                  <c:v>78</c:v>
                </c:pt>
                <c:pt idx="3">
                  <c:v>82</c:v>
                </c:pt>
                <c:pt idx="4">
                  <c:v>44</c:v>
                </c:pt>
                <c:pt idx="5">
                  <c:v>31</c:v>
                </c:pt>
                <c:pt idx="6">
                  <c:v>30</c:v>
                </c:pt>
                <c:pt idx="7">
                  <c:v>19</c:v>
                </c:pt>
                <c:pt idx="8">
                  <c:v>15</c:v>
                </c:pt>
              </c:numCache>
            </c:numRef>
          </c:val>
          <c:smooth val="0"/>
        </c:ser>
        <c:dLbls>
          <c:showLegendKey val="0"/>
          <c:showVal val="0"/>
          <c:showCatName val="0"/>
          <c:showSerName val="0"/>
          <c:showPercent val="0"/>
          <c:showBubbleSize val="0"/>
        </c:dLbls>
        <c:marker val="1"/>
        <c:smooth val="0"/>
        <c:axId val="130143744"/>
        <c:axId val="130183168"/>
      </c:lineChart>
      <c:catAx>
        <c:axId val="130143744"/>
        <c:scaling>
          <c:orientation val="minMax"/>
        </c:scaling>
        <c:delete val="0"/>
        <c:axPos val="b"/>
        <c:majorGridlines>
          <c:spPr>
            <a:ln>
              <a:solidFill>
                <a:schemeClr val="bg1"/>
              </a:solidFill>
            </a:ln>
          </c:spPr>
        </c:majorGridlines>
        <c:title>
          <c:tx>
            <c:rich>
              <a:bodyPr/>
              <a:lstStyle/>
              <a:p>
                <a:pPr>
                  <a:defRPr/>
                </a:pPr>
                <a:r>
                  <a:rPr lang="ar-QA"/>
                  <a:t>فئات العمر</a:t>
                </a:r>
                <a:endParaRPr lang="en-US"/>
              </a:p>
              <a:p>
                <a:pPr>
                  <a:defRPr/>
                </a:pPr>
                <a:r>
                  <a:rPr lang="en-US"/>
                  <a:t>Age Groups</a:t>
                </a:r>
              </a:p>
            </c:rich>
          </c:tx>
          <c:layout>
            <c:manualLayout>
              <c:xMode val="edge"/>
              <c:yMode val="edge"/>
              <c:x val="0.43090133274810538"/>
              <c:y val="0.87388793792080333"/>
            </c:manualLayout>
          </c:layout>
          <c:overlay val="0"/>
        </c:title>
        <c:majorTickMark val="out"/>
        <c:minorTickMark val="none"/>
        <c:tickLblPos val="nextTo"/>
        <c:txPr>
          <a:bodyPr/>
          <a:lstStyle/>
          <a:p>
            <a:pPr rtl="0">
              <a:defRPr sz="800"/>
            </a:pPr>
            <a:endParaRPr lang="ar-QA"/>
          </a:p>
        </c:txPr>
        <c:crossAx val="130183168"/>
        <c:crosses val="autoZero"/>
        <c:auto val="1"/>
        <c:lblAlgn val="ctr"/>
        <c:lblOffset val="100"/>
        <c:noMultiLvlLbl val="0"/>
      </c:catAx>
      <c:valAx>
        <c:axId val="130183168"/>
        <c:scaling>
          <c:orientation val="minMax"/>
        </c:scaling>
        <c:delete val="0"/>
        <c:axPos val="l"/>
        <c:majorGridlines>
          <c:spPr>
            <a:ln>
              <a:solidFill>
                <a:schemeClr val="bg1"/>
              </a:solidFill>
            </a:ln>
          </c:spPr>
        </c:majorGridlines>
        <c:title>
          <c:tx>
            <c:rich>
              <a:bodyPr rot="0" vert="horz"/>
              <a:lstStyle/>
              <a:p>
                <a:pPr>
                  <a:defRPr/>
                </a:pPr>
                <a:r>
                  <a:rPr lang="ar-QA"/>
                  <a:t>عدد</a:t>
                </a:r>
              </a:p>
              <a:p>
                <a:pPr>
                  <a:defRPr/>
                </a:pPr>
                <a:r>
                  <a:rPr lang="en-US" sz="800"/>
                  <a:t>No</a:t>
                </a:r>
                <a:r>
                  <a:rPr lang="en-US" sz="900"/>
                  <a:t>.</a:t>
                </a:r>
                <a:endParaRPr lang="ar-QA" sz="900"/>
              </a:p>
            </c:rich>
          </c:tx>
          <c:layout>
            <c:manualLayout>
              <c:xMode val="edge"/>
              <c:yMode val="edge"/>
              <c:x val="2.5157232704402517E-2"/>
              <c:y val="0.14204545563359713"/>
            </c:manualLayout>
          </c:layout>
          <c:overlay val="0"/>
        </c:title>
        <c:numFmt formatCode="0" sourceLinked="1"/>
        <c:majorTickMark val="out"/>
        <c:minorTickMark val="none"/>
        <c:tickLblPos val="nextTo"/>
        <c:txPr>
          <a:bodyPr/>
          <a:lstStyle/>
          <a:p>
            <a:pPr>
              <a:defRPr sz="800"/>
            </a:pPr>
            <a:endParaRPr lang="ar-QA"/>
          </a:p>
        </c:txPr>
        <c:crossAx val="130143744"/>
        <c:crosses val="autoZero"/>
        <c:crossBetween val="between"/>
      </c:valAx>
      <c:spPr>
        <a:solidFill>
          <a:srgbClr val="DFF0F5"/>
        </a:solidFill>
      </c:spPr>
    </c:plotArea>
    <c:legend>
      <c:legendPos val="r"/>
      <c:layout>
        <c:manualLayout>
          <c:xMode val="edge"/>
          <c:yMode val="edge"/>
          <c:x val="0.66792446777486147"/>
          <c:y val="0.21476304579339722"/>
          <c:w val="0.28884340740208453"/>
          <c:h val="8.6353199960619367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landscape" horizontalDpi="-1" verticalDpi="-1"/>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9205710988254"/>
          <c:y val="6.7365940571297189E-2"/>
          <c:w val="0.79344018167941777"/>
          <c:h val="0.81660631837078757"/>
        </c:manualLayout>
      </c:layout>
      <c:pieChart>
        <c:varyColors val="1"/>
        <c:ser>
          <c:idx val="0"/>
          <c:order val="0"/>
          <c:dPt>
            <c:idx val="0"/>
            <c:bubble3D val="0"/>
            <c:spPr>
              <a:solidFill>
                <a:schemeClr val="tx2"/>
              </a:solidFill>
            </c:spPr>
          </c:dPt>
          <c:dPt>
            <c:idx val="4"/>
            <c:bubble3D val="0"/>
            <c:spPr>
              <a:solidFill>
                <a:schemeClr val="tx2">
                  <a:lumMod val="60000"/>
                  <a:lumOff val="40000"/>
                </a:schemeClr>
              </a:solidFill>
            </c:spPr>
          </c:dPt>
          <c:dPt>
            <c:idx val="6"/>
            <c:bubble3D val="0"/>
            <c:spPr>
              <a:solidFill>
                <a:schemeClr val="accent4">
                  <a:lumMod val="40000"/>
                  <a:lumOff val="60000"/>
                </a:schemeClr>
              </a:solidFill>
            </c:spPr>
          </c:dPt>
          <c:dPt>
            <c:idx val="7"/>
            <c:bubble3D val="0"/>
            <c:spPr>
              <a:solidFill>
                <a:schemeClr val="accent2">
                  <a:lumMod val="60000"/>
                  <a:lumOff val="40000"/>
                </a:schemeClr>
              </a:solidFill>
            </c:spPr>
          </c:dPt>
          <c:dPt>
            <c:idx val="8"/>
            <c:bubble3D val="0"/>
            <c:spPr>
              <a:solidFill>
                <a:schemeClr val="accent3">
                  <a:lumMod val="60000"/>
                  <a:lumOff val="40000"/>
                </a:schemeClr>
              </a:solidFill>
            </c:spPr>
          </c:dPt>
          <c:dPt>
            <c:idx val="9"/>
            <c:bubble3D val="0"/>
            <c:spPr>
              <a:solidFill>
                <a:schemeClr val="accent6">
                  <a:lumMod val="50000"/>
                </a:schemeClr>
              </a:solidFill>
            </c:spPr>
          </c:dPt>
          <c:dPt>
            <c:idx val="10"/>
            <c:bubble3D val="0"/>
            <c:spPr>
              <a:solidFill>
                <a:srgbClr val="00B050"/>
              </a:solidFill>
            </c:spPr>
          </c:dPt>
          <c:dLbls>
            <c:dLbl>
              <c:idx val="0"/>
              <c:numFmt formatCode="0.0%" sourceLinked="0"/>
              <c:spPr/>
              <c:txPr>
                <a:bodyPr/>
                <a:lstStyle/>
                <a:p>
                  <a:pPr rtl="0">
                    <a:defRPr sz="800">
                      <a:solidFill>
                        <a:schemeClr val="bg1"/>
                      </a:solidFill>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dLbl>
            <c:numFmt formatCode="0.0%" sourceLinked="0"/>
            <c:txPr>
              <a:bodyPr/>
              <a:lstStyle/>
              <a:p>
                <a:pPr rtl="0">
                  <a:defRPr sz="800">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showLeaderLines val="1"/>
          </c:dLbls>
          <c:cat>
            <c:strRef>
              <c:f>'17'!$A$12:$A$19</c:f>
              <c:strCache>
                <c:ptCount val="8"/>
                <c:pt idx="0">
                  <c:v>قبل الدخول</c:v>
                </c:pt>
                <c:pt idx="1">
                  <c:v>-1</c:v>
                </c:pt>
                <c:pt idx="2">
                  <c:v>1</c:v>
                </c:pt>
                <c:pt idx="3">
                  <c:v>2</c:v>
                </c:pt>
                <c:pt idx="4">
                  <c:v>3</c:v>
                </c:pt>
                <c:pt idx="5">
                  <c:v>4</c:v>
                </c:pt>
                <c:pt idx="6">
                  <c:v> 5 - 9</c:v>
                </c:pt>
                <c:pt idx="7">
                  <c:v>10 - 14</c:v>
                </c:pt>
              </c:strCache>
            </c:strRef>
          </c:cat>
          <c:val>
            <c:numRef>
              <c:f>'17'!$Q$12:$Q$19</c:f>
              <c:numCache>
                <c:formatCode>0.0</c:formatCode>
                <c:ptCount val="8"/>
                <c:pt idx="0">
                  <c:v>20.33898305084746</c:v>
                </c:pt>
                <c:pt idx="1">
                  <c:v>34.745762711864408</c:v>
                </c:pt>
                <c:pt idx="2">
                  <c:v>5.9322033898305087</c:v>
                </c:pt>
                <c:pt idx="3">
                  <c:v>6.7796610169491531</c:v>
                </c:pt>
                <c:pt idx="4">
                  <c:v>4.2372881355932206</c:v>
                </c:pt>
                <c:pt idx="5">
                  <c:v>2.9661016949152543</c:v>
                </c:pt>
                <c:pt idx="6">
                  <c:v>11.016949152542374</c:v>
                </c:pt>
                <c:pt idx="7">
                  <c:v>13.983050847457628</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emf"/></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emf"/></Relationships>
</file>

<file path=xl/drawings/_rels/drawing1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7.xml"/><Relationship Id="rId1" Type="http://schemas.openxmlformats.org/officeDocument/2006/relationships/image" Target="../media/image3.emf"/><Relationship Id="rId4" Type="http://schemas.openxmlformats.org/officeDocument/2006/relationships/image" Target="../media/image2.png"/></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0.xml"/><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2.xml"/><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3.xml"/></Relationships>
</file>

<file path=xl/drawings/_rels/drawing2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4.xml"/></Relationships>
</file>

<file path=xl/drawings/_rels/drawing2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6.xml"/></Relationships>
</file>

<file path=xl/drawings/_rels/drawing2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7.xml"/></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320285</xdr:colOff>
      <xdr:row>9</xdr:row>
      <xdr:rowOff>94087</xdr:rowOff>
    </xdr:from>
    <xdr:to>
      <xdr:col>6</xdr:col>
      <xdr:colOff>329810</xdr:colOff>
      <xdr:row>21</xdr:row>
      <xdr:rowOff>103610</xdr:rowOff>
    </xdr:to>
    <xdr:grpSp>
      <xdr:nvGrpSpPr>
        <xdr:cNvPr id="4" name="Group 3"/>
        <xdr:cNvGrpSpPr/>
      </xdr:nvGrpSpPr>
      <xdr:grpSpPr>
        <a:xfrm>
          <a:off x="11141733582" y="1584957"/>
          <a:ext cx="4084568" cy="1997349"/>
          <a:chOff x="9732658090" y="1389487"/>
          <a:chExt cx="3569154" cy="1968952"/>
        </a:xfrm>
      </xdr:grpSpPr>
      <xdr:grpSp>
        <xdr:nvGrpSpPr>
          <xdr:cNvPr id="1027" name="Group 3"/>
          <xdr:cNvGrpSpPr>
            <a:grpSpLocks noChangeAspect="1"/>
          </xdr:cNvGrpSpPr>
        </xdr:nvGrpSpPr>
        <xdr:grpSpPr bwMode="auto">
          <a:xfrm>
            <a:off x="9732658090" y="1389487"/>
            <a:ext cx="3569154" cy="1968952"/>
            <a:chOff x="1017163" y="148"/>
            <a:chExt cx="373" cy="205"/>
          </a:xfrm>
        </xdr:grpSpPr>
        <xdr:sp macro="" textlink="">
          <xdr:nvSpPr>
            <xdr:cNvPr id="1026" name="AutoShape 2"/>
            <xdr:cNvSpPr>
              <a:spLocks noChangeAspect="1" noChangeArrowheads="1" noTextEdit="1"/>
            </xdr:cNvSpPr>
          </xdr:nvSpPr>
          <xdr:spPr bwMode="auto">
            <a:xfrm>
              <a:off x="1017163" y="148"/>
              <a:ext cx="373" cy="20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nvGrpSpPr>
            <xdr:cNvPr id="1228" name="Group 204"/>
            <xdr:cNvGrpSpPr>
              <a:grpSpLocks/>
            </xdr:cNvGrpSpPr>
          </xdr:nvGrpSpPr>
          <xdr:grpSpPr bwMode="auto">
            <a:xfrm>
              <a:off x="1017163" y="152"/>
              <a:ext cx="366" cy="201"/>
              <a:chOff x="1017163" y="152"/>
              <a:chExt cx="366" cy="201"/>
            </a:xfrm>
          </xdr:grpSpPr>
          <xdr:sp macro="" textlink="">
            <xdr:nvSpPr>
              <xdr:cNvPr id="1028" name="Line 4"/>
              <xdr:cNvSpPr>
                <a:spLocks noChangeShapeType="1"/>
              </xdr:cNvSpPr>
            </xdr:nvSpPr>
            <xdr:spPr bwMode="auto">
              <a:xfrm>
                <a:off x="1017303"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29" name="Line 5"/>
              <xdr:cNvSpPr>
                <a:spLocks noChangeShapeType="1"/>
              </xdr:cNvSpPr>
            </xdr:nvSpPr>
            <xdr:spPr bwMode="auto">
              <a:xfrm>
                <a:off x="1017296"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0" name="Line 6"/>
              <xdr:cNvSpPr>
                <a:spLocks noChangeShapeType="1"/>
              </xdr:cNvSpPr>
            </xdr:nvSpPr>
            <xdr:spPr bwMode="auto">
              <a:xfrm>
                <a:off x="1017289"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1" name="Line 7"/>
              <xdr:cNvSpPr>
                <a:spLocks noChangeShapeType="1"/>
              </xdr:cNvSpPr>
            </xdr:nvSpPr>
            <xdr:spPr bwMode="auto">
              <a:xfrm>
                <a:off x="1017282"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2" name="Line 8"/>
              <xdr:cNvSpPr>
                <a:spLocks noChangeShapeType="1"/>
              </xdr:cNvSpPr>
            </xdr:nvSpPr>
            <xdr:spPr bwMode="auto">
              <a:xfrm>
                <a:off x="1017275"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3" name="Line 9"/>
              <xdr:cNvSpPr>
                <a:spLocks noChangeShapeType="1"/>
              </xdr:cNvSpPr>
            </xdr:nvSpPr>
            <xdr:spPr bwMode="auto">
              <a:xfrm>
                <a:off x="1017268"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4" name="Line 10"/>
              <xdr:cNvSpPr>
                <a:spLocks noChangeShapeType="1"/>
              </xdr:cNvSpPr>
            </xdr:nvSpPr>
            <xdr:spPr bwMode="auto">
              <a:xfrm>
                <a:off x="1017262" y="165"/>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5" name="Line 11"/>
              <xdr:cNvSpPr>
                <a:spLocks noChangeShapeType="1"/>
              </xdr:cNvSpPr>
            </xdr:nvSpPr>
            <xdr:spPr bwMode="auto">
              <a:xfrm>
                <a:off x="1017255"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6" name="Line 12"/>
              <xdr:cNvSpPr>
                <a:spLocks noChangeShapeType="1"/>
              </xdr:cNvSpPr>
            </xdr:nvSpPr>
            <xdr:spPr bwMode="auto">
              <a:xfrm>
                <a:off x="1017248"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7" name="Line 13"/>
              <xdr:cNvSpPr>
                <a:spLocks noChangeShapeType="1"/>
              </xdr:cNvSpPr>
            </xdr:nvSpPr>
            <xdr:spPr bwMode="auto">
              <a:xfrm>
                <a:off x="1017241"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8" name="Line 14"/>
              <xdr:cNvSpPr>
                <a:spLocks noChangeShapeType="1"/>
              </xdr:cNvSpPr>
            </xdr:nvSpPr>
            <xdr:spPr bwMode="auto">
              <a:xfrm>
                <a:off x="1017234"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9" name="Line 15"/>
              <xdr:cNvSpPr>
                <a:spLocks noChangeShapeType="1"/>
              </xdr:cNvSpPr>
            </xdr:nvSpPr>
            <xdr:spPr bwMode="auto">
              <a:xfrm>
                <a:off x="1017227"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0" name="Line 16"/>
              <xdr:cNvSpPr>
                <a:spLocks noChangeShapeType="1"/>
              </xdr:cNvSpPr>
            </xdr:nvSpPr>
            <xdr:spPr bwMode="auto">
              <a:xfrm>
                <a:off x="1017220"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1" name="Line 17"/>
              <xdr:cNvSpPr>
                <a:spLocks noChangeShapeType="1"/>
              </xdr:cNvSpPr>
            </xdr:nvSpPr>
            <xdr:spPr bwMode="auto">
              <a:xfrm>
                <a:off x="1017215" y="166"/>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2" name="Line 18"/>
              <xdr:cNvSpPr>
                <a:spLocks noChangeShapeType="1"/>
              </xdr:cNvSpPr>
            </xdr:nvSpPr>
            <xdr:spPr bwMode="auto">
              <a:xfrm>
                <a:off x="1017212" y="16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3" name="Line 19"/>
              <xdr:cNvSpPr>
                <a:spLocks noChangeShapeType="1"/>
              </xdr:cNvSpPr>
            </xdr:nvSpPr>
            <xdr:spPr bwMode="auto">
              <a:xfrm>
                <a:off x="1017212" y="17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4" name="Line 20"/>
              <xdr:cNvSpPr>
                <a:spLocks noChangeShapeType="1"/>
              </xdr:cNvSpPr>
            </xdr:nvSpPr>
            <xdr:spPr bwMode="auto">
              <a:xfrm>
                <a:off x="1017220" y="17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5" name="Line 21"/>
              <xdr:cNvSpPr>
                <a:spLocks noChangeShapeType="1"/>
              </xdr:cNvSpPr>
            </xdr:nvSpPr>
            <xdr:spPr bwMode="auto">
              <a:xfrm>
                <a:off x="1017220" y="17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6" name="Line 22"/>
              <xdr:cNvSpPr>
                <a:spLocks noChangeShapeType="1"/>
              </xdr:cNvSpPr>
            </xdr:nvSpPr>
            <xdr:spPr bwMode="auto">
              <a:xfrm>
                <a:off x="1017218" y="18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7" name="Line 23"/>
              <xdr:cNvSpPr>
                <a:spLocks noChangeShapeType="1"/>
              </xdr:cNvSpPr>
            </xdr:nvSpPr>
            <xdr:spPr bwMode="auto">
              <a:xfrm>
                <a:off x="1017215" y="18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8" name="Line 24"/>
              <xdr:cNvSpPr>
                <a:spLocks noChangeShapeType="1"/>
              </xdr:cNvSpPr>
            </xdr:nvSpPr>
            <xdr:spPr bwMode="auto">
              <a:xfrm>
                <a:off x="1017211" y="184"/>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9" name="Line 25"/>
              <xdr:cNvSpPr>
                <a:spLocks noChangeShapeType="1"/>
              </xdr:cNvSpPr>
            </xdr:nvSpPr>
            <xdr:spPr bwMode="auto">
              <a:xfrm>
                <a:off x="1017205" y="184"/>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0" name="Line 26"/>
              <xdr:cNvSpPr>
                <a:spLocks noChangeShapeType="1"/>
              </xdr:cNvSpPr>
            </xdr:nvSpPr>
            <xdr:spPr bwMode="auto">
              <a:xfrm>
                <a:off x="1017197" y="184"/>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1" name="Line 27"/>
              <xdr:cNvSpPr>
                <a:spLocks noChangeShapeType="1"/>
              </xdr:cNvSpPr>
            </xdr:nvSpPr>
            <xdr:spPr bwMode="auto">
              <a:xfrm>
                <a:off x="1017190" y="184"/>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2" name="Line 28"/>
              <xdr:cNvSpPr>
                <a:spLocks noChangeShapeType="1"/>
              </xdr:cNvSpPr>
            </xdr:nvSpPr>
            <xdr:spPr bwMode="auto">
              <a:xfrm>
                <a:off x="1017184" y="18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3" name="Line 29"/>
              <xdr:cNvSpPr>
                <a:spLocks noChangeShapeType="1"/>
              </xdr:cNvSpPr>
            </xdr:nvSpPr>
            <xdr:spPr bwMode="auto">
              <a:xfrm>
                <a:off x="1017180" y="18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4" name="Line 30"/>
              <xdr:cNvSpPr>
                <a:spLocks noChangeShapeType="1"/>
              </xdr:cNvSpPr>
            </xdr:nvSpPr>
            <xdr:spPr bwMode="auto">
              <a:xfrm>
                <a:off x="1017180" y="18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5" name="Line 31"/>
              <xdr:cNvSpPr>
                <a:spLocks noChangeShapeType="1"/>
              </xdr:cNvSpPr>
            </xdr:nvSpPr>
            <xdr:spPr bwMode="auto">
              <a:xfrm>
                <a:off x="1017180" y="191"/>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6" name="Line 32"/>
              <xdr:cNvSpPr>
                <a:spLocks noChangeShapeType="1"/>
              </xdr:cNvSpPr>
            </xdr:nvSpPr>
            <xdr:spPr bwMode="auto">
              <a:xfrm>
                <a:off x="1017180" y="19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7" name="Line 33"/>
              <xdr:cNvSpPr>
                <a:spLocks noChangeShapeType="1"/>
              </xdr:cNvSpPr>
            </xdr:nvSpPr>
            <xdr:spPr bwMode="auto">
              <a:xfrm>
                <a:off x="1017180" y="19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8" name="Line 34"/>
              <xdr:cNvSpPr>
                <a:spLocks noChangeShapeType="1"/>
              </xdr:cNvSpPr>
            </xdr:nvSpPr>
            <xdr:spPr bwMode="auto">
              <a:xfrm>
                <a:off x="1017180" y="19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9" name="Line 35"/>
              <xdr:cNvSpPr>
                <a:spLocks noChangeShapeType="1"/>
              </xdr:cNvSpPr>
            </xdr:nvSpPr>
            <xdr:spPr bwMode="auto">
              <a:xfrm>
                <a:off x="1017180" y="20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0" name="Line 36"/>
              <xdr:cNvSpPr>
                <a:spLocks noChangeShapeType="1"/>
              </xdr:cNvSpPr>
            </xdr:nvSpPr>
            <xdr:spPr bwMode="auto">
              <a:xfrm>
                <a:off x="1017180" y="20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1" name="Line 37"/>
              <xdr:cNvSpPr>
                <a:spLocks noChangeShapeType="1"/>
              </xdr:cNvSpPr>
            </xdr:nvSpPr>
            <xdr:spPr bwMode="auto">
              <a:xfrm>
                <a:off x="1017181" y="20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2" name="Line 38"/>
              <xdr:cNvSpPr>
                <a:spLocks noChangeShapeType="1"/>
              </xdr:cNvSpPr>
            </xdr:nvSpPr>
            <xdr:spPr bwMode="auto">
              <a:xfrm>
                <a:off x="1017180" y="21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3" name="Line 39"/>
              <xdr:cNvSpPr>
                <a:spLocks noChangeShapeType="1"/>
              </xdr:cNvSpPr>
            </xdr:nvSpPr>
            <xdr:spPr bwMode="auto">
              <a:xfrm>
                <a:off x="1017181" y="21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4" name="Line 40"/>
              <xdr:cNvSpPr>
                <a:spLocks noChangeShapeType="1"/>
              </xdr:cNvSpPr>
            </xdr:nvSpPr>
            <xdr:spPr bwMode="auto">
              <a:xfrm>
                <a:off x="1017181" y="21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5" name="Line 41"/>
              <xdr:cNvSpPr>
                <a:spLocks noChangeShapeType="1"/>
              </xdr:cNvSpPr>
            </xdr:nvSpPr>
            <xdr:spPr bwMode="auto">
              <a:xfrm>
                <a:off x="1017181" y="21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6" name="Line 42"/>
              <xdr:cNvSpPr>
                <a:spLocks noChangeShapeType="1"/>
              </xdr:cNvSpPr>
            </xdr:nvSpPr>
            <xdr:spPr bwMode="auto">
              <a:xfrm>
                <a:off x="1017180" y="222"/>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7" name="Line 43"/>
              <xdr:cNvSpPr>
                <a:spLocks noChangeShapeType="1"/>
              </xdr:cNvSpPr>
            </xdr:nvSpPr>
            <xdr:spPr bwMode="auto">
              <a:xfrm>
                <a:off x="1017180" y="22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8" name="Line 44"/>
              <xdr:cNvSpPr>
                <a:spLocks noChangeShapeType="1"/>
              </xdr:cNvSpPr>
            </xdr:nvSpPr>
            <xdr:spPr bwMode="auto">
              <a:xfrm>
                <a:off x="1017181" y="22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9" name="Line 45"/>
              <xdr:cNvSpPr>
                <a:spLocks noChangeShapeType="1"/>
              </xdr:cNvSpPr>
            </xdr:nvSpPr>
            <xdr:spPr bwMode="auto">
              <a:xfrm>
                <a:off x="1017180" y="23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0" name="Line 46"/>
              <xdr:cNvSpPr>
                <a:spLocks noChangeShapeType="1"/>
              </xdr:cNvSpPr>
            </xdr:nvSpPr>
            <xdr:spPr bwMode="auto">
              <a:xfrm>
                <a:off x="1017180" y="23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1" name="Line 47"/>
              <xdr:cNvSpPr>
                <a:spLocks noChangeShapeType="1"/>
              </xdr:cNvSpPr>
            </xdr:nvSpPr>
            <xdr:spPr bwMode="auto">
              <a:xfrm>
                <a:off x="1017181" y="23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2" name="Line 48"/>
              <xdr:cNvSpPr>
                <a:spLocks noChangeShapeType="1"/>
              </xdr:cNvSpPr>
            </xdr:nvSpPr>
            <xdr:spPr bwMode="auto">
              <a:xfrm>
                <a:off x="1017181" y="23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3" name="Line 49"/>
              <xdr:cNvSpPr>
                <a:spLocks noChangeShapeType="1"/>
              </xdr:cNvSpPr>
            </xdr:nvSpPr>
            <xdr:spPr bwMode="auto">
              <a:xfrm>
                <a:off x="1017181" y="24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4" name="Line 50"/>
              <xdr:cNvSpPr>
                <a:spLocks noChangeShapeType="1"/>
              </xdr:cNvSpPr>
            </xdr:nvSpPr>
            <xdr:spPr bwMode="auto">
              <a:xfrm>
                <a:off x="1017180" y="24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5" name="Line 51"/>
              <xdr:cNvSpPr>
                <a:spLocks noChangeShapeType="1"/>
              </xdr:cNvSpPr>
            </xdr:nvSpPr>
            <xdr:spPr bwMode="auto">
              <a:xfrm>
                <a:off x="1017180" y="24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6" name="Line 52"/>
              <xdr:cNvSpPr>
                <a:spLocks noChangeShapeType="1"/>
              </xdr:cNvSpPr>
            </xdr:nvSpPr>
            <xdr:spPr bwMode="auto">
              <a:xfrm flipH="1">
                <a:off x="1017384"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7" name="Line 53"/>
              <xdr:cNvSpPr>
                <a:spLocks noChangeShapeType="1"/>
              </xdr:cNvSpPr>
            </xdr:nvSpPr>
            <xdr:spPr bwMode="auto">
              <a:xfrm flipH="1">
                <a:off x="1017391"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8" name="Line 54"/>
              <xdr:cNvSpPr>
                <a:spLocks noChangeShapeType="1"/>
              </xdr:cNvSpPr>
            </xdr:nvSpPr>
            <xdr:spPr bwMode="auto">
              <a:xfrm flipH="1">
                <a:off x="1017398" y="165"/>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9" name="Line 55"/>
              <xdr:cNvSpPr>
                <a:spLocks noChangeShapeType="1"/>
              </xdr:cNvSpPr>
            </xdr:nvSpPr>
            <xdr:spPr bwMode="auto">
              <a:xfrm flipH="1">
                <a:off x="1017404"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0" name="Line 56"/>
              <xdr:cNvSpPr>
                <a:spLocks noChangeShapeType="1"/>
              </xdr:cNvSpPr>
            </xdr:nvSpPr>
            <xdr:spPr bwMode="auto">
              <a:xfrm flipH="1">
                <a:off x="1017411"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1" name="Line 57"/>
              <xdr:cNvSpPr>
                <a:spLocks noChangeShapeType="1"/>
              </xdr:cNvSpPr>
            </xdr:nvSpPr>
            <xdr:spPr bwMode="auto">
              <a:xfrm flipH="1">
                <a:off x="1017418"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2" name="Line 58"/>
              <xdr:cNvSpPr>
                <a:spLocks noChangeShapeType="1"/>
              </xdr:cNvSpPr>
            </xdr:nvSpPr>
            <xdr:spPr bwMode="auto">
              <a:xfrm flipH="1">
                <a:off x="1017425"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3" name="Line 59"/>
              <xdr:cNvSpPr>
                <a:spLocks noChangeShapeType="1"/>
              </xdr:cNvSpPr>
            </xdr:nvSpPr>
            <xdr:spPr bwMode="auto">
              <a:xfrm flipH="1">
                <a:off x="1017432"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4" name="Line 60"/>
              <xdr:cNvSpPr>
                <a:spLocks noChangeShapeType="1"/>
              </xdr:cNvSpPr>
            </xdr:nvSpPr>
            <xdr:spPr bwMode="auto">
              <a:xfrm flipH="1">
                <a:off x="1017439"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5" name="Line 61"/>
              <xdr:cNvSpPr>
                <a:spLocks noChangeShapeType="1"/>
              </xdr:cNvSpPr>
            </xdr:nvSpPr>
            <xdr:spPr bwMode="auto">
              <a:xfrm flipH="1">
                <a:off x="1017446"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6" name="Line 62"/>
              <xdr:cNvSpPr>
                <a:spLocks noChangeShapeType="1"/>
              </xdr:cNvSpPr>
            </xdr:nvSpPr>
            <xdr:spPr bwMode="auto">
              <a:xfrm flipH="1">
                <a:off x="1017453"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7" name="Line 63"/>
              <xdr:cNvSpPr>
                <a:spLocks noChangeShapeType="1"/>
              </xdr:cNvSpPr>
            </xdr:nvSpPr>
            <xdr:spPr bwMode="auto">
              <a:xfrm flipH="1">
                <a:off x="1017460" y="165"/>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8" name="Line 64"/>
              <xdr:cNvSpPr>
                <a:spLocks noChangeShapeType="1"/>
              </xdr:cNvSpPr>
            </xdr:nvSpPr>
            <xdr:spPr bwMode="auto">
              <a:xfrm flipH="1">
                <a:off x="1017466"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9" name="Line 65"/>
              <xdr:cNvSpPr>
                <a:spLocks noChangeShapeType="1"/>
              </xdr:cNvSpPr>
            </xdr:nvSpPr>
            <xdr:spPr bwMode="auto">
              <a:xfrm flipH="1">
                <a:off x="1017472" y="166"/>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0" name="Line 66"/>
              <xdr:cNvSpPr>
                <a:spLocks noChangeShapeType="1"/>
              </xdr:cNvSpPr>
            </xdr:nvSpPr>
            <xdr:spPr bwMode="auto">
              <a:xfrm flipH="1">
                <a:off x="1017474" y="16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1" name="Line 67"/>
              <xdr:cNvSpPr>
                <a:spLocks noChangeShapeType="1"/>
              </xdr:cNvSpPr>
            </xdr:nvSpPr>
            <xdr:spPr bwMode="auto">
              <a:xfrm flipH="1">
                <a:off x="1017475" y="17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2" name="Line 68"/>
              <xdr:cNvSpPr>
                <a:spLocks noChangeShapeType="1"/>
              </xdr:cNvSpPr>
            </xdr:nvSpPr>
            <xdr:spPr bwMode="auto">
              <a:xfrm flipH="1">
                <a:off x="1017466" y="17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3" name="Line 69"/>
              <xdr:cNvSpPr>
                <a:spLocks noChangeShapeType="1"/>
              </xdr:cNvSpPr>
            </xdr:nvSpPr>
            <xdr:spPr bwMode="auto">
              <a:xfrm flipH="1">
                <a:off x="1017467" y="17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4" name="Line 70"/>
              <xdr:cNvSpPr>
                <a:spLocks noChangeShapeType="1"/>
              </xdr:cNvSpPr>
            </xdr:nvSpPr>
            <xdr:spPr bwMode="auto">
              <a:xfrm flipH="1">
                <a:off x="1017469" y="181"/>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5" name="Line 71"/>
              <xdr:cNvSpPr>
                <a:spLocks noChangeShapeType="1"/>
              </xdr:cNvSpPr>
            </xdr:nvSpPr>
            <xdr:spPr bwMode="auto">
              <a:xfrm flipH="1">
                <a:off x="1017472" y="18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6" name="Line 72"/>
              <xdr:cNvSpPr>
                <a:spLocks noChangeShapeType="1"/>
              </xdr:cNvSpPr>
            </xdr:nvSpPr>
            <xdr:spPr bwMode="auto">
              <a:xfrm flipH="1">
                <a:off x="1017476" y="184"/>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7" name="Line 73"/>
              <xdr:cNvSpPr>
                <a:spLocks noChangeShapeType="1"/>
              </xdr:cNvSpPr>
            </xdr:nvSpPr>
            <xdr:spPr bwMode="auto">
              <a:xfrm flipH="1">
                <a:off x="1017482" y="18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8" name="Line 74"/>
              <xdr:cNvSpPr>
                <a:spLocks noChangeShapeType="1"/>
              </xdr:cNvSpPr>
            </xdr:nvSpPr>
            <xdr:spPr bwMode="auto">
              <a:xfrm flipH="1">
                <a:off x="1017490" y="184"/>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9" name="Line 75"/>
              <xdr:cNvSpPr>
                <a:spLocks noChangeShapeType="1"/>
              </xdr:cNvSpPr>
            </xdr:nvSpPr>
            <xdr:spPr bwMode="auto">
              <a:xfrm flipH="1">
                <a:off x="1017497" y="184"/>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0" name="Line 76"/>
              <xdr:cNvSpPr>
                <a:spLocks noChangeShapeType="1"/>
              </xdr:cNvSpPr>
            </xdr:nvSpPr>
            <xdr:spPr bwMode="auto">
              <a:xfrm flipH="1">
                <a:off x="1017503" y="18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1" name="Line 77"/>
              <xdr:cNvSpPr>
                <a:spLocks noChangeShapeType="1"/>
              </xdr:cNvSpPr>
            </xdr:nvSpPr>
            <xdr:spPr bwMode="auto">
              <a:xfrm flipH="1">
                <a:off x="1017506" y="18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2" name="Line 78"/>
              <xdr:cNvSpPr>
                <a:spLocks noChangeShapeType="1"/>
              </xdr:cNvSpPr>
            </xdr:nvSpPr>
            <xdr:spPr bwMode="auto">
              <a:xfrm flipH="1">
                <a:off x="1017506" y="18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3" name="Line 79"/>
              <xdr:cNvSpPr>
                <a:spLocks noChangeShapeType="1"/>
              </xdr:cNvSpPr>
            </xdr:nvSpPr>
            <xdr:spPr bwMode="auto">
              <a:xfrm flipH="1">
                <a:off x="1017507" y="191"/>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4" name="Line 80"/>
              <xdr:cNvSpPr>
                <a:spLocks noChangeShapeType="1"/>
              </xdr:cNvSpPr>
            </xdr:nvSpPr>
            <xdr:spPr bwMode="auto">
              <a:xfrm flipH="1">
                <a:off x="1017507" y="19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5" name="Line 81"/>
              <xdr:cNvSpPr>
                <a:spLocks noChangeShapeType="1"/>
              </xdr:cNvSpPr>
            </xdr:nvSpPr>
            <xdr:spPr bwMode="auto">
              <a:xfrm flipH="1">
                <a:off x="1017506" y="19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6" name="Line 82"/>
              <xdr:cNvSpPr>
                <a:spLocks noChangeShapeType="1"/>
              </xdr:cNvSpPr>
            </xdr:nvSpPr>
            <xdr:spPr bwMode="auto">
              <a:xfrm flipH="1">
                <a:off x="1017507" y="19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7" name="Line 83"/>
              <xdr:cNvSpPr>
                <a:spLocks noChangeShapeType="1"/>
              </xdr:cNvSpPr>
            </xdr:nvSpPr>
            <xdr:spPr bwMode="auto">
              <a:xfrm flipH="1">
                <a:off x="1017506" y="20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8" name="Line 84"/>
              <xdr:cNvSpPr>
                <a:spLocks noChangeShapeType="1"/>
              </xdr:cNvSpPr>
            </xdr:nvSpPr>
            <xdr:spPr bwMode="auto">
              <a:xfrm flipH="1">
                <a:off x="1017506" y="20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9" name="Line 85"/>
              <xdr:cNvSpPr>
                <a:spLocks noChangeShapeType="1"/>
              </xdr:cNvSpPr>
            </xdr:nvSpPr>
            <xdr:spPr bwMode="auto">
              <a:xfrm flipH="1">
                <a:off x="1017506" y="20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0" name="Line 86"/>
              <xdr:cNvSpPr>
                <a:spLocks noChangeShapeType="1"/>
              </xdr:cNvSpPr>
            </xdr:nvSpPr>
            <xdr:spPr bwMode="auto">
              <a:xfrm flipH="1">
                <a:off x="1017506" y="21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1" name="Line 87"/>
              <xdr:cNvSpPr>
                <a:spLocks noChangeShapeType="1"/>
              </xdr:cNvSpPr>
            </xdr:nvSpPr>
            <xdr:spPr bwMode="auto">
              <a:xfrm flipH="1">
                <a:off x="1017506" y="21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2" name="Line 88"/>
              <xdr:cNvSpPr>
                <a:spLocks noChangeShapeType="1"/>
              </xdr:cNvSpPr>
            </xdr:nvSpPr>
            <xdr:spPr bwMode="auto">
              <a:xfrm flipH="1">
                <a:off x="1017506" y="21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3" name="Line 89"/>
              <xdr:cNvSpPr>
                <a:spLocks noChangeShapeType="1"/>
              </xdr:cNvSpPr>
            </xdr:nvSpPr>
            <xdr:spPr bwMode="auto">
              <a:xfrm flipH="1">
                <a:off x="1017506" y="21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4" name="Line 90"/>
              <xdr:cNvSpPr>
                <a:spLocks noChangeShapeType="1"/>
              </xdr:cNvSpPr>
            </xdr:nvSpPr>
            <xdr:spPr bwMode="auto">
              <a:xfrm flipH="1">
                <a:off x="1017506" y="222"/>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5" name="Line 91"/>
              <xdr:cNvSpPr>
                <a:spLocks noChangeShapeType="1"/>
              </xdr:cNvSpPr>
            </xdr:nvSpPr>
            <xdr:spPr bwMode="auto">
              <a:xfrm flipH="1">
                <a:off x="1017507" y="22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6" name="Line 92"/>
              <xdr:cNvSpPr>
                <a:spLocks noChangeShapeType="1"/>
              </xdr:cNvSpPr>
            </xdr:nvSpPr>
            <xdr:spPr bwMode="auto">
              <a:xfrm flipH="1">
                <a:off x="1017506" y="22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7" name="Line 93"/>
              <xdr:cNvSpPr>
                <a:spLocks noChangeShapeType="1"/>
              </xdr:cNvSpPr>
            </xdr:nvSpPr>
            <xdr:spPr bwMode="auto">
              <a:xfrm flipH="1">
                <a:off x="1017507" y="23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8" name="Line 94"/>
              <xdr:cNvSpPr>
                <a:spLocks noChangeShapeType="1"/>
              </xdr:cNvSpPr>
            </xdr:nvSpPr>
            <xdr:spPr bwMode="auto">
              <a:xfrm flipH="1">
                <a:off x="1017506" y="23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9" name="Line 95"/>
              <xdr:cNvSpPr>
                <a:spLocks noChangeShapeType="1"/>
              </xdr:cNvSpPr>
            </xdr:nvSpPr>
            <xdr:spPr bwMode="auto">
              <a:xfrm flipH="1">
                <a:off x="1017506" y="23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0" name="Line 96"/>
              <xdr:cNvSpPr>
                <a:spLocks noChangeShapeType="1"/>
              </xdr:cNvSpPr>
            </xdr:nvSpPr>
            <xdr:spPr bwMode="auto">
              <a:xfrm flipH="1">
                <a:off x="1017506" y="23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1" name="Line 97"/>
              <xdr:cNvSpPr>
                <a:spLocks noChangeShapeType="1"/>
              </xdr:cNvSpPr>
            </xdr:nvSpPr>
            <xdr:spPr bwMode="auto">
              <a:xfrm flipH="1">
                <a:off x="1017506" y="24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2" name="Line 98"/>
              <xdr:cNvSpPr>
                <a:spLocks noChangeShapeType="1"/>
              </xdr:cNvSpPr>
            </xdr:nvSpPr>
            <xdr:spPr bwMode="auto">
              <a:xfrm flipH="1">
                <a:off x="1017506" y="24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3" name="Line 99"/>
              <xdr:cNvSpPr>
                <a:spLocks noChangeShapeType="1"/>
              </xdr:cNvSpPr>
            </xdr:nvSpPr>
            <xdr:spPr bwMode="auto">
              <a:xfrm flipH="1">
                <a:off x="1017507" y="24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4" name="Line 100"/>
              <xdr:cNvSpPr>
                <a:spLocks noChangeShapeType="1"/>
              </xdr:cNvSpPr>
            </xdr:nvSpPr>
            <xdr:spPr bwMode="auto">
              <a:xfrm flipV="1">
                <a:off x="1017303"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5" name="Line 101"/>
              <xdr:cNvSpPr>
                <a:spLocks noChangeShapeType="1"/>
              </xdr:cNvSpPr>
            </xdr:nvSpPr>
            <xdr:spPr bwMode="auto">
              <a:xfrm flipV="1">
                <a:off x="1017296"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6" name="Line 102"/>
              <xdr:cNvSpPr>
                <a:spLocks noChangeShapeType="1"/>
              </xdr:cNvSpPr>
            </xdr:nvSpPr>
            <xdr:spPr bwMode="auto">
              <a:xfrm flipV="1">
                <a:off x="1017289"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7" name="Line 103"/>
              <xdr:cNvSpPr>
                <a:spLocks noChangeShapeType="1"/>
              </xdr:cNvSpPr>
            </xdr:nvSpPr>
            <xdr:spPr bwMode="auto">
              <a:xfrm flipV="1">
                <a:off x="1017282"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8" name="Line 104"/>
              <xdr:cNvSpPr>
                <a:spLocks noChangeShapeType="1"/>
              </xdr:cNvSpPr>
            </xdr:nvSpPr>
            <xdr:spPr bwMode="auto">
              <a:xfrm flipV="1">
                <a:off x="1017275"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9" name="Line 105"/>
              <xdr:cNvSpPr>
                <a:spLocks noChangeShapeType="1"/>
              </xdr:cNvSpPr>
            </xdr:nvSpPr>
            <xdr:spPr bwMode="auto">
              <a:xfrm flipV="1">
                <a:off x="1017268"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0" name="Line 106"/>
              <xdr:cNvSpPr>
                <a:spLocks noChangeShapeType="1"/>
              </xdr:cNvSpPr>
            </xdr:nvSpPr>
            <xdr:spPr bwMode="auto">
              <a:xfrm flipV="1">
                <a:off x="1017262" y="337"/>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1" name="Line 107"/>
              <xdr:cNvSpPr>
                <a:spLocks noChangeShapeType="1"/>
              </xdr:cNvSpPr>
            </xdr:nvSpPr>
            <xdr:spPr bwMode="auto">
              <a:xfrm flipV="1">
                <a:off x="1017255"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2" name="Line 108"/>
              <xdr:cNvSpPr>
                <a:spLocks noChangeShapeType="1"/>
              </xdr:cNvSpPr>
            </xdr:nvSpPr>
            <xdr:spPr bwMode="auto">
              <a:xfrm flipV="1">
                <a:off x="1017248"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3" name="Line 109"/>
              <xdr:cNvSpPr>
                <a:spLocks noChangeShapeType="1"/>
              </xdr:cNvSpPr>
            </xdr:nvSpPr>
            <xdr:spPr bwMode="auto">
              <a:xfrm flipV="1">
                <a:off x="1017241"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4" name="Line 110"/>
              <xdr:cNvSpPr>
                <a:spLocks noChangeShapeType="1"/>
              </xdr:cNvSpPr>
            </xdr:nvSpPr>
            <xdr:spPr bwMode="auto">
              <a:xfrm flipV="1">
                <a:off x="1017234"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5" name="Line 111"/>
              <xdr:cNvSpPr>
                <a:spLocks noChangeShapeType="1"/>
              </xdr:cNvSpPr>
            </xdr:nvSpPr>
            <xdr:spPr bwMode="auto">
              <a:xfrm flipV="1">
                <a:off x="1017227"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6" name="Line 112"/>
              <xdr:cNvSpPr>
                <a:spLocks noChangeShapeType="1"/>
              </xdr:cNvSpPr>
            </xdr:nvSpPr>
            <xdr:spPr bwMode="auto">
              <a:xfrm flipV="1">
                <a:off x="1017220"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7" name="Line 113"/>
              <xdr:cNvSpPr>
                <a:spLocks noChangeShapeType="1"/>
              </xdr:cNvSpPr>
            </xdr:nvSpPr>
            <xdr:spPr bwMode="auto">
              <a:xfrm flipV="1">
                <a:off x="1017215" y="33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8" name="Line 114"/>
              <xdr:cNvSpPr>
                <a:spLocks noChangeShapeType="1"/>
              </xdr:cNvSpPr>
            </xdr:nvSpPr>
            <xdr:spPr bwMode="auto">
              <a:xfrm flipV="1">
                <a:off x="1017212" y="33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9" name="Line 115"/>
              <xdr:cNvSpPr>
                <a:spLocks noChangeShapeType="1"/>
              </xdr:cNvSpPr>
            </xdr:nvSpPr>
            <xdr:spPr bwMode="auto">
              <a:xfrm flipV="1">
                <a:off x="1017212" y="33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0" name="Line 116"/>
              <xdr:cNvSpPr>
                <a:spLocks noChangeShapeType="1"/>
              </xdr:cNvSpPr>
            </xdr:nvSpPr>
            <xdr:spPr bwMode="auto">
              <a:xfrm flipV="1">
                <a:off x="1017220" y="32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1" name="Line 117"/>
              <xdr:cNvSpPr>
                <a:spLocks noChangeShapeType="1"/>
              </xdr:cNvSpPr>
            </xdr:nvSpPr>
            <xdr:spPr bwMode="auto">
              <a:xfrm flipV="1">
                <a:off x="1017220" y="32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2" name="Line 118"/>
              <xdr:cNvSpPr>
                <a:spLocks noChangeShapeType="1"/>
              </xdr:cNvSpPr>
            </xdr:nvSpPr>
            <xdr:spPr bwMode="auto">
              <a:xfrm flipV="1">
                <a:off x="1017218" y="32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3" name="Line 119"/>
              <xdr:cNvSpPr>
                <a:spLocks noChangeShapeType="1"/>
              </xdr:cNvSpPr>
            </xdr:nvSpPr>
            <xdr:spPr bwMode="auto">
              <a:xfrm flipV="1">
                <a:off x="1017215" y="32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4" name="Line 120"/>
              <xdr:cNvSpPr>
                <a:spLocks noChangeShapeType="1"/>
              </xdr:cNvSpPr>
            </xdr:nvSpPr>
            <xdr:spPr bwMode="auto">
              <a:xfrm flipV="1">
                <a:off x="1017211" y="31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5" name="Line 121"/>
              <xdr:cNvSpPr>
                <a:spLocks noChangeShapeType="1"/>
              </xdr:cNvSpPr>
            </xdr:nvSpPr>
            <xdr:spPr bwMode="auto">
              <a:xfrm flipV="1">
                <a:off x="1017205" y="318"/>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6" name="Line 122"/>
              <xdr:cNvSpPr>
                <a:spLocks noChangeShapeType="1"/>
              </xdr:cNvSpPr>
            </xdr:nvSpPr>
            <xdr:spPr bwMode="auto">
              <a:xfrm flipV="1">
                <a:off x="1017197" y="31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7" name="Line 123"/>
              <xdr:cNvSpPr>
                <a:spLocks noChangeShapeType="1"/>
              </xdr:cNvSpPr>
            </xdr:nvSpPr>
            <xdr:spPr bwMode="auto">
              <a:xfrm flipV="1">
                <a:off x="1017190" y="31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8" name="Line 124"/>
              <xdr:cNvSpPr>
                <a:spLocks noChangeShapeType="1"/>
              </xdr:cNvSpPr>
            </xdr:nvSpPr>
            <xdr:spPr bwMode="auto">
              <a:xfrm flipV="1">
                <a:off x="1017184" y="31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9" name="Line 125"/>
              <xdr:cNvSpPr>
                <a:spLocks noChangeShapeType="1"/>
              </xdr:cNvSpPr>
            </xdr:nvSpPr>
            <xdr:spPr bwMode="auto">
              <a:xfrm flipV="1">
                <a:off x="1017180" y="31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0" name="Line 126"/>
              <xdr:cNvSpPr>
                <a:spLocks noChangeShapeType="1"/>
              </xdr:cNvSpPr>
            </xdr:nvSpPr>
            <xdr:spPr bwMode="auto">
              <a:xfrm flipV="1">
                <a:off x="1017180" y="31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1" name="Line 127"/>
              <xdr:cNvSpPr>
                <a:spLocks noChangeShapeType="1"/>
              </xdr:cNvSpPr>
            </xdr:nvSpPr>
            <xdr:spPr bwMode="auto">
              <a:xfrm flipV="1">
                <a:off x="1017180" y="31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2" name="Line 128"/>
              <xdr:cNvSpPr>
                <a:spLocks noChangeShapeType="1"/>
              </xdr:cNvSpPr>
            </xdr:nvSpPr>
            <xdr:spPr bwMode="auto">
              <a:xfrm flipV="1">
                <a:off x="1017180" y="30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3" name="Line 129"/>
              <xdr:cNvSpPr>
                <a:spLocks noChangeShapeType="1"/>
              </xdr:cNvSpPr>
            </xdr:nvSpPr>
            <xdr:spPr bwMode="auto">
              <a:xfrm flipV="1">
                <a:off x="1017180" y="30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4" name="Line 130"/>
              <xdr:cNvSpPr>
                <a:spLocks noChangeShapeType="1"/>
              </xdr:cNvSpPr>
            </xdr:nvSpPr>
            <xdr:spPr bwMode="auto">
              <a:xfrm flipV="1">
                <a:off x="1017180" y="30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5" name="Line 131"/>
              <xdr:cNvSpPr>
                <a:spLocks noChangeShapeType="1"/>
              </xdr:cNvSpPr>
            </xdr:nvSpPr>
            <xdr:spPr bwMode="auto">
              <a:xfrm flipV="1">
                <a:off x="1017180" y="30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6" name="Line 132"/>
              <xdr:cNvSpPr>
                <a:spLocks noChangeShapeType="1"/>
              </xdr:cNvSpPr>
            </xdr:nvSpPr>
            <xdr:spPr bwMode="auto">
              <a:xfrm flipV="1">
                <a:off x="1017180" y="29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7" name="Line 133"/>
              <xdr:cNvSpPr>
                <a:spLocks noChangeShapeType="1"/>
              </xdr:cNvSpPr>
            </xdr:nvSpPr>
            <xdr:spPr bwMode="auto">
              <a:xfrm flipV="1">
                <a:off x="1017181" y="29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8" name="Line 134"/>
              <xdr:cNvSpPr>
                <a:spLocks noChangeShapeType="1"/>
              </xdr:cNvSpPr>
            </xdr:nvSpPr>
            <xdr:spPr bwMode="auto">
              <a:xfrm flipV="1">
                <a:off x="1017180" y="29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9" name="Line 135"/>
              <xdr:cNvSpPr>
                <a:spLocks noChangeShapeType="1"/>
              </xdr:cNvSpPr>
            </xdr:nvSpPr>
            <xdr:spPr bwMode="auto">
              <a:xfrm flipV="1">
                <a:off x="1017181" y="28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0" name="Line 136"/>
              <xdr:cNvSpPr>
                <a:spLocks noChangeShapeType="1"/>
              </xdr:cNvSpPr>
            </xdr:nvSpPr>
            <xdr:spPr bwMode="auto">
              <a:xfrm flipV="1">
                <a:off x="1017181" y="28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1" name="Line 137"/>
              <xdr:cNvSpPr>
                <a:spLocks noChangeShapeType="1"/>
              </xdr:cNvSpPr>
            </xdr:nvSpPr>
            <xdr:spPr bwMode="auto">
              <a:xfrm flipV="1">
                <a:off x="1017181" y="28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2" name="Line 138"/>
              <xdr:cNvSpPr>
                <a:spLocks noChangeShapeType="1"/>
              </xdr:cNvSpPr>
            </xdr:nvSpPr>
            <xdr:spPr bwMode="auto">
              <a:xfrm flipV="1">
                <a:off x="1017180" y="28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3" name="Line 139"/>
              <xdr:cNvSpPr>
                <a:spLocks noChangeShapeType="1"/>
              </xdr:cNvSpPr>
            </xdr:nvSpPr>
            <xdr:spPr bwMode="auto">
              <a:xfrm flipV="1">
                <a:off x="1017180" y="27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4" name="Line 140"/>
              <xdr:cNvSpPr>
                <a:spLocks noChangeShapeType="1"/>
              </xdr:cNvSpPr>
            </xdr:nvSpPr>
            <xdr:spPr bwMode="auto">
              <a:xfrm flipV="1">
                <a:off x="1017181" y="27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5" name="Line 141"/>
              <xdr:cNvSpPr>
                <a:spLocks noChangeShapeType="1"/>
              </xdr:cNvSpPr>
            </xdr:nvSpPr>
            <xdr:spPr bwMode="auto">
              <a:xfrm flipV="1">
                <a:off x="1017180" y="27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6" name="Line 142"/>
              <xdr:cNvSpPr>
                <a:spLocks noChangeShapeType="1"/>
              </xdr:cNvSpPr>
            </xdr:nvSpPr>
            <xdr:spPr bwMode="auto">
              <a:xfrm flipV="1">
                <a:off x="1017180" y="26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7" name="Line 143"/>
              <xdr:cNvSpPr>
                <a:spLocks noChangeShapeType="1"/>
              </xdr:cNvSpPr>
            </xdr:nvSpPr>
            <xdr:spPr bwMode="auto">
              <a:xfrm flipV="1">
                <a:off x="1017181" y="26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8" name="Line 144"/>
              <xdr:cNvSpPr>
                <a:spLocks noChangeShapeType="1"/>
              </xdr:cNvSpPr>
            </xdr:nvSpPr>
            <xdr:spPr bwMode="auto">
              <a:xfrm flipV="1">
                <a:off x="1017181" y="26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9" name="Line 145"/>
              <xdr:cNvSpPr>
                <a:spLocks noChangeShapeType="1"/>
              </xdr:cNvSpPr>
            </xdr:nvSpPr>
            <xdr:spPr bwMode="auto">
              <a:xfrm flipV="1">
                <a:off x="1017181" y="26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0" name="Line 146"/>
              <xdr:cNvSpPr>
                <a:spLocks noChangeShapeType="1"/>
              </xdr:cNvSpPr>
            </xdr:nvSpPr>
            <xdr:spPr bwMode="auto">
              <a:xfrm flipV="1">
                <a:off x="1017180" y="25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1" name="Line 147"/>
              <xdr:cNvSpPr>
                <a:spLocks noChangeShapeType="1"/>
              </xdr:cNvSpPr>
            </xdr:nvSpPr>
            <xdr:spPr bwMode="auto">
              <a:xfrm flipV="1">
                <a:off x="1017180" y="25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2" name="Line 148"/>
              <xdr:cNvSpPr>
                <a:spLocks noChangeShapeType="1"/>
              </xdr:cNvSpPr>
            </xdr:nvSpPr>
            <xdr:spPr bwMode="auto">
              <a:xfrm flipH="1" flipV="1">
                <a:off x="1017384"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3" name="Line 149"/>
              <xdr:cNvSpPr>
                <a:spLocks noChangeShapeType="1"/>
              </xdr:cNvSpPr>
            </xdr:nvSpPr>
            <xdr:spPr bwMode="auto">
              <a:xfrm flipH="1" flipV="1">
                <a:off x="1017391"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4" name="Line 150"/>
              <xdr:cNvSpPr>
                <a:spLocks noChangeShapeType="1"/>
              </xdr:cNvSpPr>
            </xdr:nvSpPr>
            <xdr:spPr bwMode="auto">
              <a:xfrm flipH="1" flipV="1">
                <a:off x="1017398" y="337"/>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5" name="Line 151"/>
              <xdr:cNvSpPr>
                <a:spLocks noChangeShapeType="1"/>
              </xdr:cNvSpPr>
            </xdr:nvSpPr>
            <xdr:spPr bwMode="auto">
              <a:xfrm flipH="1" flipV="1">
                <a:off x="1017404"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6" name="Line 152"/>
              <xdr:cNvSpPr>
                <a:spLocks noChangeShapeType="1"/>
              </xdr:cNvSpPr>
            </xdr:nvSpPr>
            <xdr:spPr bwMode="auto">
              <a:xfrm flipH="1" flipV="1">
                <a:off x="1017411"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7" name="Line 153"/>
              <xdr:cNvSpPr>
                <a:spLocks noChangeShapeType="1"/>
              </xdr:cNvSpPr>
            </xdr:nvSpPr>
            <xdr:spPr bwMode="auto">
              <a:xfrm flipH="1" flipV="1">
                <a:off x="1017418"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8" name="Line 154"/>
              <xdr:cNvSpPr>
                <a:spLocks noChangeShapeType="1"/>
              </xdr:cNvSpPr>
            </xdr:nvSpPr>
            <xdr:spPr bwMode="auto">
              <a:xfrm flipH="1" flipV="1">
                <a:off x="1017425"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9" name="Line 155"/>
              <xdr:cNvSpPr>
                <a:spLocks noChangeShapeType="1"/>
              </xdr:cNvSpPr>
            </xdr:nvSpPr>
            <xdr:spPr bwMode="auto">
              <a:xfrm flipH="1" flipV="1">
                <a:off x="1017432"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0" name="Line 156"/>
              <xdr:cNvSpPr>
                <a:spLocks noChangeShapeType="1"/>
              </xdr:cNvSpPr>
            </xdr:nvSpPr>
            <xdr:spPr bwMode="auto">
              <a:xfrm flipH="1" flipV="1">
                <a:off x="1017439"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1" name="Line 157"/>
              <xdr:cNvSpPr>
                <a:spLocks noChangeShapeType="1"/>
              </xdr:cNvSpPr>
            </xdr:nvSpPr>
            <xdr:spPr bwMode="auto">
              <a:xfrm flipH="1" flipV="1">
                <a:off x="1017446"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2" name="Line 158"/>
              <xdr:cNvSpPr>
                <a:spLocks noChangeShapeType="1"/>
              </xdr:cNvSpPr>
            </xdr:nvSpPr>
            <xdr:spPr bwMode="auto">
              <a:xfrm flipH="1" flipV="1">
                <a:off x="1017453"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3" name="Line 159"/>
              <xdr:cNvSpPr>
                <a:spLocks noChangeShapeType="1"/>
              </xdr:cNvSpPr>
            </xdr:nvSpPr>
            <xdr:spPr bwMode="auto">
              <a:xfrm flipH="1" flipV="1">
                <a:off x="1017460" y="337"/>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4" name="Line 160"/>
              <xdr:cNvSpPr>
                <a:spLocks noChangeShapeType="1"/>
              </xdr:cNvSpPr>
            </xdr:nvSpPr>
            <xdr:spPr bwMode="auto">
              <a:xfrm flipH="1" flipV="1">
                <a:off x="1017466"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5" name="Line 161"/>
              <xdr:cNvSpPr>
                <a:spLocks noChangeShapeType="1"/>
              </xdr:cNvSpPr>
            </xdr:nvSpPr>
            <xdr:spPr bwMode="auto">
              <a:xfrm flipH="1" flipV="1">
                <a:off x="1017472" y="33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6" name="Line 162"/>
              <xdr:cNvSpPr>
                <a:spLocks noChangeShapeType="1"/>
              </xdr:cNvSpPr>
            </xdr:nvSpPr>
            <xdr:spPr bwMode="auto">
              <a:xfrm flipH="1" flipV="1">
                <a:off x="1017474" y="33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7" name="Line 163"/>
              <xdr:cNvSpPr>
                <a:spLocks noChangeShapeType="1"/>
              </xdr:cNvSpPr>
            </xdr:nvSpPr>
            <xdr:spPr bwMode="auto">
              <a:xfrm flipH="1" flipV="1">
                <a:off x="1017475" y="33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8" name="Line 164"/>
              <xdr:cNvSpPr>
                <a:spLocks noChangeShapeType="1"/>
              </xdr:cNvSpPr>
            </xdr:nvSpPr>
            <xdr:spPr bwMode="auto">
              <a:xfrm flipH="1" flipV="1">
                <a:off x="1017466" y="32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9" name="Line 165"/>
              <xdr:cNvSpPr>
                <a:spLocks noChangeShapeType="1"/>
              </xdr:cNvSpPr>
            </xdr:nvSpPr>
            <xdr:spPr bwMode="auto">
              <a:xfrm flipH="1" flipV="1">
                <a:off x="1017467" y="32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0" name="Line 166"/>
              <xdr:cNvSpPr>
                <a:spLocks noChangeShapeType="1"/>
              </xdr:cNvSpPr>
            </xdr:nvSpPr>
            <xdr:spPr bwMode="auto">
              <a:xfrm flipH="1" flipV="1">
                <a:off x="1017469" y="321"/>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1" name="Line 167"/>
              <xdr:cNvSpPr>
                <a:spLocks noChangeShapeType="1"/>
              </xdr:cNvSpPr>
            </xdr:nvSpPr>
            <xdr:spPr bwMode="auto">
              <a:xfrm flipH="1" flipV="1">
                <a:off x="1017472" y="32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2" name="Line 168"/>
              <xdr:cNvSpPr>
                <a:spLocks noChangeShapeType="1"/>
              </xdr:cNvSpPr>
            </xdr:nvSpPr>
            <xdr:spPr bwMode="auto">
              <a:xfrm flipH="1" flipV="1">
                <a:off x="1017476" y="31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3" name="Line 169"/>
              <xdr:cNvSpPr>
                <a:spLocks noChangeShapeType="1"/>
              </xdr:cNvSpPr>
            </xdr:nvSpPr>
            <xdr:spPr bwMode="auto">
              <a:xfrm flipH="1" flipV="1">
                <a:off x="1017482" y="31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4" name="Line 170"/>
              <xdr:cNvSpPr>
                <a:spLocks noChangeShapeType="1"/>
              </xdr:cNvSpPr>
            </xdr:nvSpPr>
            <xdr:spPr bwMode="auto">
              <a:xfrm flipH="1" flipV="1">
                <a:off x="1017490" y="31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5" name="Line 171"/>
              <xdr:cNvSpPr>
                <a:spLocks noChangeShapeType="1"/>
              </xdr:cNvSpPr>
            </xdr:nvSpPr>
            <xdr:spPr bwMode="auto">
              <a:xfrm flipH="1" flipV="1">
                <a:off x="1017497" y="31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6" name="Line 172"/>
              <xdr:cNvSpPr>
                <a:spLocks noChangeShapeType="1"/>
              </xdr:cNvSpPr>
            </xdr:nvSpPr>
            <xdr:spPr bwMode="auto">
              <a:xfrm flipH="1" flipV="1">
                <a:off x="1017503" y="31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7" name="Line 173"/>
              <xdr:cNvSpPr>
                <a:spLocks noChangeShapeType="1"/>
              </xdr:cNvSpPr>
            </xdr:nvSpPr>
            <xdr:spPr bwMode="auto">
              <a:xfrm flipH="1" flipV="1">
                <a:off x="1017506" y="31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8" name="Line 174"/>
              <xdr:cNvSpPr>
                <a:spLocks noChangeShapeType="1"/>
              </xdr:cNvSpPr>
            </xdr:nvSpPr>
            <xdr:spPr bwMode="auto">
              <a:xfrm flipH="1" flipV="1">
                <a:off x="1017506" y="31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9" name="Line 175"/>
              <xdr:cNvSpPr>
                <a:spLocks noChangeShapeType="1"/>
              </xdr:cNvSpPr>
            </xdr:nvSpPr>
            <xdr:spPr bwMode="auto">
              <a:xfrm flipH="1" flipV="1">
                <a:off x="1017507" y="31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0" name="Line 176"/>
              <xdr:cNvSpPr>
                <a:spLocks noChangeShapeType="1"/>
              </xdr:cNvSpPr>
            </xdr:nvSpPr>
            <xdr:spPr bwMode="auto">
              <a:xfrm flipH="1" flipV="1">
                <a:off x="1017507" y="30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1" name="Line 177"/>
              <xdr:cNvSpPr>
                <a:spLocks noChangeShapeType="1"/>
              </xdr:cNvSpPr>
            </xdr:nvSpPr>
            <xdr:spPr bwMode="auto">
              <a:xfrm flipH="1" flipV="1">
                <a:off x="1017506" y="30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2" name="Line 178"/>
              <xdr:cNvSpPr>
                <a:spLocks noChangeShapeType="1"/>
              </xdr:cNvSpPr>
            </xdr:nvSpPr>
            <xdr:spPr bwMode="auto">
              <a:xfrm flipH="1" flipV="1">
                <a:off x="1017507" y="30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3" name="Line 179"/>
              <xdr:cNvSpPr>
                <a:spLocks noChangeShapeType="1"/>
              </xdr:cNvSpPr>
            </xdr:nvSpPr>
            <xdr:spPr bwMode="auto">
              <a:xfrm flipH="1" flipV="1">
                <a:off x="1017506" y="30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4" name="Line 180"/>
              <xdr:cNvSpPr>
                <a:spLocks noChangeShapeType="1"/>
              </xdr:cNvSpPr>
            </xdr:nvSpPr>
            <xdr:spPr bwMode="auto">
              <a:xfrm flipH="1" flipV="1">
                <a:off x="1017506" y="29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5" name="Line 181"/>
              <xdr:cNvSpPr>
                <a:spLocks noChangeShapeType="1"/>
              </xdr:cNvSpPr>
            </xdr:nvSpPr>
            <xdr:spPr bwMode="auto">
              <a:xfrm flipH="1" flipV="1">
                <a:off x="1017506" y="29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6" name="Line 182"/>
              <xdr:cNvSpPr>
                <a:spLocks noChangeShapeType="1"/>
              </xdr:cNvSpPr>
            </xdr:nvSpPr>
            <xdr:spPr bwMode="auto">
              <a:xfrm flipH="1" flipV="1">
                <a:off x="1017506" y="29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7" name="Line 183"/>
              <xdr:cNvSpPr>
                <a:spLocks noChangeShapeType="1"/>
              </xdr:cNvSpPr>
            </xdr:nvSpPr>
            <xdr:spPr bwMode="auto">
              <a:xfrm flipH="1" flipV="1">
                <a:off x="1017506" y="28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8" name="Line 184"/>
              <xdr:cNvSpPr>
                <a:spLocks noChangeShapeType="1"/>
              </xdr:cNvSpPr>
            </xdr:nvSpPr>
            <xdr:spPr bwMode="auto">
              <a:xfrm flipH="1" flipV="1">
                <a:off x="1017506" y="28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9" name="Line 185"/>
              <xdr:cNvSpPr>
                <a:spLocks noChangeShapeType="1"/>
              </xdr:cNvSpPr>
            </xdr:nvSpPr>
            <xdr:spPr bwMode="auto">
              <a:xfrm flipH="1" flipV="1">
                <a:off x="1017506" y="28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0" name="Line 186"/>
              <xdr:cNvSpPr>
                <a:spLocks noChangeShapeType="1"/>
              </xdr:cNvSpPr>
            </xdr:nvSpPr>
            <xdr:spPr bwMode="auto">
              <a:xfrm flipH="1" flipV="1">
                <a:off x="1017506" y="28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1" name="Line 187"/>
              <xdr:cNvSpPr>
                <a:spLocks noChangeShapeType="1"/>
              </xdr:cNvSpPr>
            </xdr:nvSpPr>
            <xdr:spPr bwMode="auto">
              <a:xfrm flipH="1" flipV="1">
                <a:off x="1017507" y="27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2" name="Line 188"/>
              <xdr:cNvSpPr>
                <a:spLocks noChangeShapeType="1"/>
              </xdr:cNvSpPr>
            </xdr:nvSpPr>
            <xdr:spPr bwMode="auto">
              <a:xfrm flipH="1" flipV="1">
                <a:off x="1017506" y="27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3" name="Line 189"/>
              <xdr:cNvSpPr>
                <a:spLocks noChangeShapeType="1"/>
              </xdr:cNvSpPr>
            </xdr:nvSpPr>
            <xdr:spPr bwMode="auto">
              <a:xfrm flipH="1" flipV="1">
                <a:off x="1017507" y="27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4" name="Line 190"/>
              <xdr:cNvSpPr>
                <a:spLocks noChangeShapeType="1"/>
              </xdr:cNvSpPr>
            </xdr:nvSpPr>
            <xdr:spPr bwMode="auto">
              <a:xfrm flipH="1" flipV="1">
                <a:off x="1017506" y="26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5" name="Line 191"/>
              <xdr:cNvSpPr>
                <a:spLocks noChangeShapeType="1"/>
              </xdr:cNvSpPr>
            </xdr:nvSpPr>
            <xdr:spPr bwMode="auto">
              <a:xfrm flipH="1" flipV="1">
                <a:off x="1017506" y="26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6" name="Line 192"/>
              <xdr:cNvSpPr>
                <a:spLocks noChangeShapeType="1"/>
              </xdr:cNvSpPr>
            </xdr:nvSpPr>
            <xdr:spPr bwMode="auto">
              <a:xfrm flipH="1" flipV="1">
                <a:off x="1017506" y="26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7" name="Line 193"/>
              <xdr:cNvSpPr>
                <a:spLocks noChangeShapeType="1"/>
              </xdr:cNvSpPr>
            </xdr:nvSpPr>
            <xdr:spPr bwMode="auto">
              <a:xfrm flipH="1" flipV="1">
                <a:off x="1017506" y="26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8" name="Line 194"/>
              <xdr:cNvSpPr>
                <a:spLocks noChangeShapeType="1"/>
              </xdr:cNvSpPr>
            </xdr:nvSpPr>
            <xdr:spPr bwMode="auto">
              <a:xfrm flipH="1" flipV="1">
                <a:off x="1017506" y="25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9" name="Line 195"/>
              <xdr:cNvSpPr>
                <a:spLocks noChangeShapeType="1"/>
              </xdr:cNvSpPr>
            </xdr:nvSpPr>
            <xdr:spPr bwMode="auto">
              <a:xfrm flipH="1" flipV="1">
                <a:off x="1017507" y="25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20" name="Freeform 196"/>
              <xdr:cNvSpPr>
                <a:spLocks/>
              </xdr:cNvSpPr>
            </xdr:nvSpPr>
            <xdr:spPr bwMode="auto">
              <a:xfrm>
                <a:off x="1017167" y="161"/>
                <a:ext cx="136" cy="85"/>
              </a:xfrm>
              <a:custGeom>
                <a:avLst/>
                <a:gdLst>
                  <a:gd name="T0" fmla="*/ 513 w 1231"/>
                  <a:gd name="T1" fmla="*/ 56 h 1703"/>
                  <a:gd name="T2" fmla="*/ 459 w 1231"/>
                  <a:gd name="T3" fmla="*/ 59 h 1703"/>
                  <a:gd name="T4" fmla="*/ 418 w 1231"/>
                  <a:gd name="T5" fmla="*/ 71 h 1703"/>
                  <a:gd name="T6" fmla="*/ 390 w 1231"/>
                  <a:gd name="T7" fmla="*/ 88 h 1703"/>
                  <a:gd name="T8" fmla="*/ 374 w 1231"/>
                  <a:gd name="T9" fmla="*/ 110 h 1703"/>
                  <a:gd name="T10" fmla="*/ 367 w 1231"/>
                  <a:gd name="T11" fmla="*/ 134 h 1703"/>
                  <a:gd name="T12" fmla="*/ 372 w 1231"/>
                  <a:gd name="T13" fmla="*/ 160 h 1703"/>
                  <a:gd name="T14" fmla="*/ 385 w 1231"/>
                  <a:gd name="T15" fmla="*/ 186 h 1703"/>
                  <a:gd name="T16" fmla="*/ 408 w 1231"/>
                  <a:gd name="T17" fmla="*/ 212 h 1703"/>
                  <a:gd name="T18" fmla="*/ 429 w 1231"/>
                  <a:gd name="T19" fmla="*/ 239 h 1703"/>
                  <a:gd name="T20" fmla="*/ 444 w 1231"/>
                  <a:gd name="T21" fmla="*/ 272 h 1703"/>
                  <a:gd name="T22" fmla="*/ 447 w 1231"/>
                  <a:gd name="T23" fmla="*/ 307 h 1703"/>
                  <a:gd name="T24" fmla="*/ 443 w 1231"/>
                  <a:gd name="T25" fmla="*/ 342 h 1703"/>
                  <a:gd name="T26" fmla="*/ 427 w 1231"/>
                  <a:gd name="T27" fmla="*/ 373 h 1703"/>
                  <a:gd name="T28" fmla="*/ 402 w 1231"/>
                  <a:gd name="T29" fmla="*/ 400 h 1703"/>
                  <a:gd name="T30" fmla="*/ 366 w 1231"/>
                  <a:gd name="T31" fmla="*/ 418 h 1703"/>
                  <a:gd name="T32" fmla="*/ 322 w 1231"/>
                  <a:gd name="T33" fmla="*/ 425 h 1703"/>
                  <a:gd name="T34" fmla="*/ 93 w 1231"/>
                  <a:gd name="T35" fmla="*/ 425 h 1703"/>
                  <a:gd name="T36" fmla="*/ 93 w 1231"/>
                  <a:gd name="T37" fmla="*/ 1703 h 1703"/>
                  <a:gd name="T38" fmla="*/ 0 w 1231"/>
                  <a:gd name="T39" fmla="*/ 1619 h 1703"/>
                  <a:gd name="T40" fmla="*/ 0 w 1231"/>
                  <a:gd name="T41" fmla="*/ 369 h 1703"/>
                  <a:gd name="T42" fmla="*/ 205 w 1231"/>
                  <a:gd name="T43" fmla="*/ 369 h 1703"/>
                  <a:gd name="T44" fmla="*/ 248 w 1231"/>
                  <a:gd name="T45" fmla="*/ 362 h 1703"/>
                  <a:gd name="T46" fmla="*/ 279 w 1231"/>
                  <a:gd name="T47" fmla="*/ 344 h 1703"/>
                  <a:gd name="T48" fmla="*/ 298 w 1231"/>
                  <a:gd name="T49" fmla="*/ 318 h 1703"/>
                  <a:gd name="T50" fmla="*/ 307 w 1231"/>
                  <a:gd name="T51" fmla="*/ 286 h 1703"/>
                  <a:gd name="T52" fmla="*/ 304 w 1231"/>
                  <a:gd name="T53" fmla="*/ 251 h 1703"/>
                  <a:gd name="T54" fmla="*/ 294 w 1231"/>
                  <a:gd name="T55" fmla="*/ 216 h 1703"/>
                  <a:gd name="T56" fmla="*/ 277 w 1231"/>
                  <a:gd name="T57" fmla="*/ 183 h 1703"/>
                  <a:gd name="T58" fmla="*/ 253 w 1231"/>
                  <a:gd name="T59" fmla="*/ 156 h 1703"/>
                  <a:gd name="T60" fmla="*/ 232 w 1231"/>
                  <a:gd name="T61" fmla="*/ 130 h 1703"/>
                  <a:gd name="T62" fmla="*/ 223 w 1231"/>
                  <a:gd name="T63" fmla="*/ 104 h 1703"/>
                  <a:gd name="T64" fmla="*/ 225 w 1231"/>
                  <a:gd name="T65" fmla="*/ 78 h 1703"/>
                  <a:gd name="T66" fmla="*/ 238 w 1231"/>
                  <a:gd name="T67" fmla="*/ 54 h 1703"/>
                  <a:gd name="T68" fmla="*/ 261 w 1231"/>
                  <a:gd name="T69" fmla="*/ 32 h 1703"/>
                  <a:gd name="T70" fmla="*/ 296 w 1231"/>
                  <a:gd name="T71" fmla="*/ 15 h 1703"/>
                  <a:gd name="T72" fmla="*/ 340 w 1231"/>
                  <a:gd name="T73" fmla="*/ 3 h 1703"/>
                  <a:gd name="T74" fmla="*/ 396 w 1231"/>
                  <a:gd name="T75" fmla="*/ 0 h 1703"/>
                  <a:gd name="T76" fmla="*/ 1169 w 1231"/>
                  <a:gd name="T77" fmla="*/ 0 h 1703"/>
                  <a:gd name="T78" fmla="*/ 1231 w 1231"/>
                  <a:gd name="T79" fmla="*/ 56 h 1703"/>
                  <a:gd name="T80" fmla="*/ 513 w 1231"/>
                  <a:gd name="T81" fmla="*/ 56 h 170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1231" h="1703">
                    <a:moveTo>
                      <a:pt x="513" y="56"/>
                    </a:moveTo>
                    <a:lnTo>
                      <a:pt x="459" y="59"/>
                    </a:lnTo>
                    <a:lnTo>
                      <a:pt x="418" y="71"/>
                    </a:lnTo>
                    <a:lnTo>
                      <a:pt x="390" y="88"/>
                    </a:lnTo>
                    <a:lnTo>
                      <a:pt x="374" y="110"/>
                    </a:lnTo>
                    <a:lnTo>
                      <a:pt x="367" y="134"/>
                    </a:lnTo>
                    <a:lnTo>
                      <a:pt x="372" y="160"/>
                    </a:lnTo>
                    <a:lnTo>
                      <a:pt x="385" y="186"/>
                    </a:lnTo>
                    <a:lnTo>
                      <a:pt x="408" y="212"/>
                    </a:lnTo>
                    <a:lnTo>
                      <a:pt x="429" y="239"/>
                    </a:lnTo>
                    <a:lnTo>
                      <a:pt x="444" y="272"/>
                    </a:lnTo>
                    <a:lnTo>
                      <a:pt x="447" y="307"/>
                    </a:lnTo>
                    <a:lnTo>
                      <a:pt x="443" y="342"/>
                    </a:lnTo>
                    <a:lnTo>
                      <a:pt x="427" y="373"/>
                    </a:lnTo>
                    <a:lnTo>
                      <a:pt x="402" y="400"/>
                    </a:lnTo>
                    <a:lnTo>
                      <a:pt x="366" y="418"/>
                    </a:lnTo>
                    <a:lnTo>
                      <a:pt x="322" y="425"/>
                    </a:lnTo>
                    <a:lnTo>
                      <a:pt x="93" y="425"/>
                    </a:lnTo>
                    <a:lnTo>
                      <a:pt x="93" y="1703"/>
                    </a:lnTo>
                    <a:lnTo>
                      <a:pt x="0" y="1619"/>
                    </a:lnTo>
                    <a:lnTo>
                      <a:pt x="0" y="369"/>
                    </a:lnTo>
                    <a:lnTo>
                      <a:pt x="205" y="369"/>
                    </a:lnTo>
                    <a:lnTo>
                      <a:pt x="248" y="362"/>
                    </a:lnTo>
                    <a:lnTo>
                      <a:pt x="279" y="344"/>
                    </a:lnTo>
                    <a:lnTo>
                      <a:pt x="298" y="318"/>
                    </a:lnTo>
                    <a:lnTo>
                      <a:pt x="307" y="286"/>
                    </a:lnTo>
                    <a:lnTo>
                      <a:pt x="304" y="251"/>
                    </a:lnTo>
                    <a:lnTo>
                      <a:pt x="294" y="216"/>
                    </a:lnTo>
                    <a:lnTo>
                      <a:pt x="277" y="183"/>
                    </a:lnTo>
                    <a:lnTo>
                      <a:pt x="253" y="156"/>
                    </a:lnTo>
                    <a:lnTo>
                      <a:pt x="232" y="130"/>
                    </a:lnTo>
                    <a:lnTo>
                      <a:pt x="223" y="104"/>
                    </a:lnTo>
                    <a:lnTo>
                      <a:pt x="225" y="78"/>
                    </a:lnTo>
                    <a:lnTo>
                      <a:pt x="238" y="54"/>
                    </a:lnTo>
                    <a:lnTo>
                      <a:pt x="261" y="32"/>
                    </a:lnTo>
                    <a:lnTo>
                      <a:pt x="296" y="15"/>
                    </a:lnTo>
                    <a:lnTo>
                      <a:pt x="340" y="3"/>
                    </a:lnTo>
                    <a:lnTo>
                      <a:pt x="396" y="0"/>
                    </a:lnTo>
                    <a:lnTo>
                      <a:pt x="1169" y="0"/>
                    </a:lnTo>
                    <a:lnTo>
                      <a:pt x="1231" y="56"/>
                    </a:lnTo>
                    <a:lnTo>
                      <a:pt x="513" y="56"/>
                    </a:lnTo>
                    <a:close/>
                  </a:path>
                </a:pathLst>
              </a:custGeom>
              <a:solidFill>
                <a:schemeClr val="tx2">
                  <a:lumMod val="40000"/>
                  <a:lumOff val="60000"/>
                </a:schemeClr>
              </a:solidFill>
              <a:ln w="9525">
                <a:solidFill>
                  <a:schemeClr val="tx2">
                    <a:lumMod val="60000"/>
                    <a:lumOff val="40000"/>
                  </a:schemeClr>
                </a:solidFill>
                <a:prstDash val="solid"/>
                <a:round/>
                <a:headEnd/>
                <a:tailEnd/>
              </a:ln>
            </xdr:spPr>
          </xdr:sp>
          <xdr:sp macro="" textlink="">
            <xdr:nvSpPr>
              <xdr:cNvPr id="1221" name="Freeform 197"/>
              <xdr:cNvSpPr>
                <a:spLocks/>
              </xdr:cNvSpPr>
            </xdr:nvSpPr>
            <xdr:spPr bwMode="auto">
              <a:xfrm>
                <a:off x="1017388" y="161"/>
                <a:ext cx="137" cy="85"/>
              </a:xfrm>
              <a:custGeom>
                <a:avLst/>
                <a:gdLst>
                  <a:gd name="T0" fmla="*/ 718 w 1231"/>
                  <a:gd name="T1" fmla="*/ 56 h 1703"/>
                  <a:gd name="T2" fmla="*/ 771 w 1231"/>
                  <a:gd name="T3" fmla="*/ 59 h 1703"/>
                  <a:gd name="T4" fmla="*/ 812 w 1231"/>
                  <a:gd name="T5" fmla="*/ 71 h 1703"/>
                  <a:gd name="T6" fmla="*/ 840 w 1231"/>
                  <a:gd name="T7" fmla="*/ 88 h 1703"/>
                  <a:gd name="T8" fmla="*/ 857 w 1231"/>
                  <a:gd name="T9" fmla="*/ 110 h 1703"/>
                  <a:gd name="T10" fmla="*/ 862 w 1231"/>
                  <a:gd name="T11" fmla="*/ 134 h 1703"/>
                  <a:gd name="T12" fmla="*/ 859 w 1231"/>
                  <a:gd name="T13" fmla="*/ 160 h 1703"/>
                  <a:gd name="T14" fmla="*/ 845 w 1231"/>
                  <a:gd name="T15" fmla="*/ 186 h 1703"/>
                  <a:gd name="T16" fmla="*/ 823 w 1231"/>
                  <a:gd name="T17" fmla="*/ 212 h 1703"/>
                  <a:gd name="T18" fmla="*/ 800 w 1231"/>
                  <a:gd name="T19" fmla="*/ 239 h 1703"/>
                  <a:gd name="T20" fmla="*/ 787 w 1231"/>
                  <a:gd name="T21" fmla="*/ 272 h 1703"/>
                  <a:gd name="T22" fmla="*/ 782 w 1231"/>
                  <a:gd name="T23" fmla="*/ 307 h 1703"/>
                  <a:gd name="T24" fmla="*/ 788 w 1231"/>
                  <a:gd name="T25" fmla="*/ 342 h 1703"/>
                  <a:gd name="T26" fmla="*/ 802 w 1231"/>
                  <a:gd name="T27" fmla="*/ 373 h 1703"/>
                  <a:gd name="T28" fmla="*/ 828 w 1231"/>
                  <a:gd name="T29" fmla="*/ 400 h 1703"/>
                  <a:gd name="T30" fmla="*/ 863 w 1231"/>
                  <a:gd name="T31" fmla="*/ 418 h 1703"/>
                  <a:gd name="T32" fmla="*/ 909 w 1231"/>
                  <a:gd name="T33" fmla="*/ 425 h 1703"/>
                  <a:gd name="T34" fmla="*/ 1138 w 1231"/>
                  <a:gd name="T35" fmla="*/ 425 h 1703"/>
                  <a:gd name="T36" fmla="*/ 1138 w 1231"/>
                  <a:gd name="T37" fmla="*/ 1703 h 1703"/>
                  <a:gd name="T38" fmla="*/ 1231 w 1231"/>
                  <a:gd name="T39" fmla="*/ 1619 h 1703"/>
                  <a:gd name="T40" fmla="*/ 1231 w 1231"/>
                  <a:gd name="T41" fmla="*/ 369 h 1703"/>
                  <a:gd name="T42" fmla="*/ 1028 w 1231"/>
                  <a:gd name="T43" fmla="*/ 369 h 1703"/>
                  <a:gd name="T44" fmla="*/ 982 w 1231"/>
                  <a:gd name="T45" fmla="*/ 362 h 1703"/>
                  <a:gd name="T46" fmla="*/ 952 w 1231"/>
                  <a:gd name="T47" fmla="*/ 344 h 1703"/>
                  <a:gd name="T48" fmla="*/ 933 w 1231"/>
                  <a:gd name="T49" fmla="*/ 318 h 1703"/>
                  <a:gd name="T50" fmla="*/ 925 w 1231"/>
                  <a:gd name="T51" fmla="*/ 286 h 1703"/>
                  <a:gd name="T52" fmla="*/ 926 w 1231"/>
                  <a:gd name="T53" fmla="*/ 251 h 1703"/>
                  <a:gd name="T54" fmla="*/ 936 w 1231"/>
                  <a:gd name="T55" fmla="*/ 216 h 1703"/>
                  <a:gd name="T56" fmla="*/ 954 w 1231"/>
                  <a:gd name="T57" fmla="*/ 183 h 1703"/>
                  <a:gd name="T58" fmla="*/ 978 w 1231"/>
                  <a:gd name="T59" fmla="*/ 156 h 1703"/>
                  <a:gd name="T60" fmla="*/ 998 w 1231"/>
                  <a:gd name="T61" fmla="*/ 130 h 1703"/>
                  <a:gd name="T62" fmla="*/ 1008 w 1231"/>
                  <a:gd name="T63" fmla="*/ 104 h 1703"/>
                  <a:gd name="T64" fmla="*/ 1006 w 1231"/>
                  <a:gd name="T65" fmla="*/ 78 h 1703"/>
                  <a:gd name="T66" fmla="*/ 994 w 1231"/>
                  <a:gd name="T67" fmla="*/ 54 h 1703"/>
                  <a:gd name="T68" fmla="*/ 969 w 1231"/>
                  <a:gd name="T69" fmla="*/ 32 h 1703"/>
                  <a:gd name="T70" fmla="*/ 935 w 1231"/>
                  <a:gd name="T71" fmla="*/ 15 h 1703"/>
                  <a:gd name="T72" fmla="*/ 890 w 1231"/>
                  <a:gd name="T73" fmla="*/ 3 h 1703"/>
                  <a:gd name="T74" fmla="*/ 835 w 1231"/>
                  <a:gd name="T75" fmla="*/ 0 h 1703"/>
                  <a:gd name="T76" fmla="*/ 62 w 1231"/>
                  <a:gd name="T77" fmla="*/ 0 h 1703"/>
                  <a:gd name="T78" fmla="*/ 0 w 1231"/>
                  <a:gd name="T79" fmla="*/ 56 h 1703"/>
                  <a:gd name="T80" fmla="*/ 718 w 1231"/>
                  <a:gd name="T81" fmla="*/ 56 h 170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1231" h="1703">
                    <a:moveTo>
                      <a:pt x="718" y="56"/>
                    </a:moveTo>
                    <a:lnTo>
                      <a:pt x="771" y="59"/>
                    </a:lnTo>
                    <a:lnTo>
                      <a:pt x="812" y="71"/>
                    </a:lnTo>
                    <a:lnTo>
                      <a:pt x="840" y="88"/>
                    </a:lnTo>
                    <a:lnTo>
                      <a:pt x="857" y="110"/>
                    </a:lnTo>
                    <a:lnTo>
                      <a:pt x="862" y="134"/>
                    </a:lnTo>
                    <a:lnTo>
                      <a:pt x="859" y="160"/>
                    </a:lnTo>
                    <a:lnTo>
                      <a:pt x="845" y="186"/>
                    </a:lnTo>
                    <a:lnTo>
                      <a:pt x="823" y="212"/>
                    </a:lnTo>
                    <a:lnTo>
                      <a:pt x="800" y="239"/>
                    </a:lnTo>
                    <a:lnTo>
                      <a:pt x="787" y="272"/>
                    </a:lnTo>
                    <a:lnTo>
                      <a:pt x="782" y="307"/>
                    </a:lnTo>
                    <a:lnTo>
                      <a:pt x="788" y="342"/>
                    </a:lnTo>
                    <a:lnTo>
                      <a:pt x="802" y="373"/>
                    </a:lnTo>
                    <a:lnTo>
                      <a:pt x="828" y="400"/>
                    </a:lnTo>
                    <a:lnTo>
                      <a:pt x="863" y="418"/>
                    </a:lnTo>
                    <a:lnTo>
                      <a:pt x="909" y="425"/>
                    </a:lnTo>
                    <a:lnTo>
                      <a:pt x="1138" y="425"/>
                    </a:lnTo>
                    <a:lnTo>
                      <a:pt x="1138" y="1703"/>
                    </a:lnTo>
                    <a:lnTo>
                      <a:pt x="1231" y="1619"/>
                    </a:lnTo>
                    <a:lnTo>
                      <a:pt x="1231" y="369"/>
                    </a:lnTo>
                    <a:lnTo>
                      <a:pt x="1028" y="369"/>
                    </a:lnTo>
                    <a:lnTo>
                      <a:pt x="982" y="362"/>
                    </a:lnTo>
                    <a:lnTo>
                      <a:pt x="952" y="344"/>
                    </a:lnTo>
                    <a:lnTo>
                      <a:pt x="933" y="318"/>
                    </a:lnTo>
                    <a:lnTo>
                      <a:pt x="925" y="286"/>
                    </a:lnTo>
                    <a:lnTo>
                      <a:pt x="926" y="251"/>
                    </a:lnTo>
                    <a:lnTo>
                      <a:pt x="936" y="216"/>
                    </a:lnTo>
                    <a:lnTo>
                      <a:pt x="954" y="183"/>
                    </a:lnTo>
                    <a:lnTo>
                      <a:pt x="978" y="156"/>
                    </a:lnTo>
                    <a:lnTo>
                      <a:pt x="998" y="130"/>
                    </a:lnTo>
                    <a:lnTo>
                      <a:pt x="1008" y="104"/>
                    </a:lnTo>
                    <a:lnTo>
                      <a:pt x="1006" y="78"/>
                    </a:lnTo>
                    <a:lnTo>
                      <a:pt x="994" y="54"/>
                    </a:lnTo>
                    <a:lnTo>
                      <a:pt x="969" y="32"/>
                    </a:lnTo>
                    <a:lnTo>
                      <a:pt x="935" y="15"/>
                    </a:lnTo>
                    <a:lnTo>
                      <a:pt x="890" y="3"/>
                    </a:lnTo>
                    <a:lnTo>
                      <a:pt x="835" y="0"/>
                    </a:lnTo>
                    <a:lnTo>
                      <a:pt x="62" y="0"/>
                    </a:lnTo>
                    <a:lnTo>
                      <a:pt x="0" y="56"/>
                    </a:lnTo>
                    <a:lnTo>
                      <a:pt x="718" y="56"/>
                    </a:lnTo>
                    <a:close/>
                  </a:path>
                </a:pathLst>
              </a:custGeom>
              <a:solidFill>
                <a:schemeClr val="tx2">
                  <a:lumMod val="40000"/>
                  <a:lumOff val="60000"/>
                </a:schemeClr>
              </a:solidFill>
              <a:ln w="9525">
                <a:solidFill>
                  <a:schemeClr val="tx2">
                    <a:lumMod val="50000"/>
                  </a:schemeClr>
                </a:solidFill>
                <a:prstDash val="solid"/>
                <a:round/>
                <a:headEnd/>
                <a:tailEnd/>
              </a:ln>
            </xdr:spPr>
          </xdr:sp>
          <xdr:sp macro="" textlink="">
            <xdr:nvSpPr>
              <xdr:cNvPr id="1222" name="Freeform 198"/>
              <xdr:cNvSpPr>
                <a:spLocks/>
              </xdr:cNvSpPr>
            </xdr:nvSpPr>
            <xdr:spPr bwMode="auto">
              <a:xfrm>
                <a:off x="1017301" y="152"/>
                <a:ext cx="89" cy="11"/>
              </a:xfrm>
              <a:custGeom>
                <a:avLst/>
                <a:gdLst>
                  <a:gd name="T0" fmla="*/ 702 w 804"/>
                  <a:gd name="T1" fmla="*/ 83 h 224"/>
                  <a:gd name="T2" fmla="*/ 746 w 804"/>
                  <a:gd name="T3" fmla="*/ 122 h 224"/>
                  <a:gd name="T4" fmla="*/ 746 w 804"/>
                  <a:gd name="T5" fmla="*/ 224 h 224"/>
                  <a:gd name="T6" fmla="*/ 804 w 804"/>
                  <a:gd name="T7" fmla="*/ 171 h 224"/>
                  <a:gd name="T8" fmla="*/ 804 w 804"/>
                  <a:gd name="T9" fmla="*/ 66 h 224"/>
                  <a:gd name="T10" fmla="*/ 731 w 804"/>
                  <a:gd name="T11" fmla="*/ 0 h 224"/>
                  <a:gd name="T12" fmla="*/ 72 w 804"/>
                  <a:gd name="T13" fmla="*/ 0 h 224"/>
                  <a:gd name="T14" fmla="*/ 0 w 804"/>
                  <a:gd name="T15" fmla="*/ 66 h 224"/>
                  <a:gd name="T16" fmla="*/ 0 w 804"/>
                  <a:gd name="T17" fmla="*/ 171 h 224"/>
                  <a:gd name="T18" fmla="*/ 59 w 804"/>
                  <a:gd name="T19" fmla="*/ 224 h 224"/>
                  <a:gd name="T20" fmla="*/ 59 w 804"/>
                  <a:gd name="T21" fmla="*/ 122 h 224"/>
                  <a:gd name="T22" fmla="*/ 102 w 804"/>
                  <a:gd name="T23" fmla="*/ 83 h 224"/>
                  <a:gd name="T24" fmla="*/ 702 w 804"/>
                  <a:gd name="T25" fmla="*/ 83 h 22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804" h="224">
                    <a:moveTo>
                      <a:pt x="702" y="83"/>
                    </a:moveTo>
                    <a:lnTo>
                      <a:pt x="746" y="122"/>
                    </a:lnTo>
                    <a:lnTo>
                      <a:pt x="746" y="224"/>
                    </a:lnTo>
                    <a:lnTo>
                      <a:pt x="804" y="171"/>
                    </a:lnTo>
                    <a:lnTo>
                      <a:pt x="804" y="66"/>
                    </a:lnTo>
                    <a:lnTo>
                      <a:pt x="731" y="0"/>
                    </a:lnTo>
                    <a:lnTo>
                      <a:pt x="72" y="0"/>
                    </a:lnTo>
                    <a:lnTo>
                      <a:pt x="0" y="66"/>
                    </a:lnTo>
                    <a:lnTo>
                      <a:pt x="0" y="171"/>
                    </a:lnTo>
                    <a:lnTo>
                      <a:pt x="59" y="224"/>
                    </a:lnTo>
                    <a:lnTo>
                      <a:pt x="59" y="122"/>
                    </a:lnTo>
                    <a:lnTo>
                      <a:pt x="102" y="83"/>
                    </a:lnTo>
                    <a:lnTo>
                      <a:pt x="702" y="83"/>
                    </a:lnTo>
                    <a:close/>
                  </a:path>
                </a:pathLst>
              </a:custGeom>
              <a:solidFill>
                <a:schemeClr val="tx2">
                  <a:lumMod val="40000"/>
                  <a:lumOff val="60000"/>
                </a:schemeClr>
              </a:solidFill>
              <a:ln w="9525">
                <a:solidFill>
                  <a:schemeClr val="tx2">
                    <a:lumMod val="50000"/>
                  </a:schemeClr>
                </a:solidFill>
                <a:prstDash val="solid"/>
                <a:round/>
                <a:headEnd/>
                <a:tailEnd/>
              </a:ln>
            </xdr:spPr>
          </xdr:sp>
          <xdr:sp macro="" textlink="">
            <xdr:nvSpPr>
              <xdr:cNvPr id="1223" name="Freeform 199"/>
              <xdr:cNvSpPr>
                <a:spLocks/>
              </xdr:cNvSpPr>
            </xdr:nvSpPr>
            <xdr:spPr bwMode="auto">
              <a:xfrm>
                <a:off x="1017167" y="258"/>
                <a:ext cx="136" cy="86"/>
              </a:xfrm>
              <a:custGeom>
                <a:avLst/>
                <a:gdLst>
                  <a:gd name="T0" fmla="*/ 513 w 1231"/>
                  <a:gd name="T1" fmla="*/ 1648 h 1705"/>
                  <a:gd name="T2" fmla="*/ 459 w 1231"/>
                  <a:gd name="T3" fmla="*/ 1643 h 1705"/>
                  <a:gd name="T4" fmla="*/ 418 w 1231"/>
                  <a:gd name="T5" fmla="*/ 1632 h 1705"/>
                  <a:gd name="T6" fmla="*/ 390 w 1231"/>
                  <a:gd name="T7" fmla="*/ 1614 h 1705"/>
                  <a:gd name="T8" fmla="*/ 374 w 1231"/>
                  <a:gd name="T9" fmla="*/ 1593 h 1705"/>
                  <a:gd name="T10" fmla="*/ 367 w 1231"/>
                  <a:gd name="T11" fmla="*/ 1568 h 1705"/>
                  <a:gd name="T12" fmla="*/ 372 w 1231"/>
                  <a:gd name="T13" fmla="*/ 1542 h 1705"/>
                  <a:gd name="T14" fmla="*/ 385 w 1231"/>
                  <a:gd name="T15" fmla="*/ 1515 h 1705"/>
                  <a:gd name="T16" fmla="*/ 408 w 1231"/>
                  <a:gd name="T17" fmla="*/ 1491 h 1705"/>
                  <a:gd name="T18" fmla="*/ 429 w 1231"/>
                  <a:gd name="T19" fmla="*/ 1463 h 1705"/>
                  <a:gd name="T20" fmla="*/ 444 w 1231"/>
                  <a:gd name="T21" fmla="*/ 1430 h 1705"/>
                  <a:gd name="T22" fmla="*/ 447 w 1231"/>
                  <a:gd name="T23" fmla="*/ 1395 h 1705"/>
                  <a:gd name="T24" fmla="*/ 443 w 1231"/>
                  <a:gd name="T25" fmla="*/ 1361 h 1705"/>
                  <a:gd name="T26" fmla="*/ 427 w 1231"/>
                  <a:gd name="T27" fmla="*/ 1329 h 1705"/>
                  <a:gd name="T28" fmla="*/ 402 w 1231"/>
                  <a:gd name="T29" fmla="*/ 1303 h 1705"/>
                  <a:gd name="T30" fmla="*/ 366 w 1231"/>
                  <a:gd name="T31" fmla="*/ 1285 h 1705"/>
                  <a:gd name="T32" fmla="*/ 322 w 1231"/>
                  <a:gd name="T33" fmla="*/ 1279 h 1705"/>
                  <a:gd name="T34" fmla="*/ 93 w 1231"/>
                  <a:gd name="T35" fmla="*/ 1279 h 1705"/>
                  <a:gd name="T36" fmla="*/ 93 w 1231"/>
                  <a:gd name="T37" fmla="*/ 0 h 1705"/>
                  <a:gd name="T38" fmla="*/ 0 w 1231"/>
                  <a:gd name="T39" fmla="*/ 84 h 1705"/>
                  <a:gd name="T40" fmla="*/ 0 w 1231"/>
                  <a:gd name="T41" fmla="*/ 1335 h 1705"/>
                  <a:gd name="T42" fmla="*/ 205 w 1231"/>
                  <a:gd name="T43" fmla="*/ 1335 h 1705"/>
                  <a:gd name="T44" fmla="*/ 248 w 1231"/>
                  <a:gd name="T45" fmla="*/ 1341 h 1705"/>
                  <a:gd name="T46" fmla="*/ 279 w 1231"/>
                  <a:gd name="T47" fmla="*/ 1359 h 1705"/>
                  <a:gd name="T48" fmla="*/ 298 w 1231"/>
                  <a:gd name="T49" fmla="*/ 1385 h 1705"/>
                  <a:gd name="T50" fmla="*/ 307 w 1231"/>
                  <a:gd name="T51" fmla="*/ 1417 h 1705"/>
                  <a:gd name="T52" fmla="*/ 304 w 1231"/>
                  <a:gd name="T53" fmla="*/ 1451 h 1705"/>
                  <a:gd name="T54" fmla="*/ 294 w 1231"/>
                  <a:gd name="T55" fmla="*/ 1486 h 1705"/>
                  <a:gd name="T56" fmla="*/ 277 w 1231"/>
                  <a:gd name="T57" fmla="*/ 1519 h 1705"/>
                  <a:gd name="T58" fmla="*/ 253 w 1231"/>
                  <a:gd name="T59" fmla="*/ 1547 h 1705"/>
                  <a:gd name="T60" fmla="*/ 232 w 1231"/>
                  <a:gd name="T61" fmla="*/ 1571 h 1705"/>
                  <a:gd name="T62" fmla="*/ 223 w 1231"/>
                  <a:gd name="T63" fmla="*/ 1598 h 1705"/>
                  <a:gd name="T64" fmla="*/ 225 w 1231"/>
                  <a:gd name="T65" fmla="*/ 1624 h 1705"/>
                  <a:gd name="T66" fmla="*/ 238 w 1231"/>
                  <a:gd name="T67" fmla="*/ 1649 h 1705"/>
                  <a:gd name="T68" fmla="*/ 261 w 1231"/>
                  <a:gd name="T69" fmla="*/ 1671 h 1705"/>
                  <a:gd name="T70" fmla="*/ 296 w 1231"/>
                  <a:gd name="T71" fmla="*/ 1689 h 1705"/>
                  <a:gd name="T72" fmla="*/ 340 w 1231"/>
                  <a:gd name="T73" fmla="*/ 1700 h 1705"/>
                  <a:gd name="T74" fmla="*/ 396 w 1231"/>
                  <a:gd name="T75" fmla="*/ 1705 h 1705"/>
                  <a:gd name="T76" fmla="*/ 1169 w 1231"/>
                  <a:gd name="T77" fmla="*/ 1705 h 1705"/>
                  <a:gd name="T78" fmla="*/ 1231 w 1231"/>
                  <a:gd name="T79" fmla="*/ 1648 h 1705"/>
                  <a:gd name="T80" fmla="*/ 513 w 1231"/>
                  <a:gd name="T81" fmla="*/ 1648 h 170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1231" h="1705">
                    <a:moveTo>
                      <a:pt x="513" y="1648"/>
                    </a:moveTo>
                    <a:lnTo>
                      <a:pt x="459" y="1643"/>
                    </a:lnTo>
                    <a:lnTo>
                      <a:pt x="418" y="1632"/>
                    </a:lnTo>
                    <a:lnTo>
                      <a:pt x="390" y="1614"/>
                    </a:lnTo>
                    <a:lnTo>
                      <a:pt x="374" y="1593"/>
                    </a:lnTo>
                    <a:lnTo>
                      <a:pt x="367" y="1568"/>
                    </a:lnTo>
                    <a:lnTo>
                      <a:pt x="372" y="1542"/>
                    </a:lnTo>
                    <a:lnTo>
                      <a:pt x="385" y="1515"/>
                    </a:lnTo>
                    <a:lnTo>
                      <a:pt x="408" y="1491"/>
                    </a:lnTo>
                    <a:lnTo>
                      <a:pt x="429" y="1463"/>
                    </a:lnTo>
                    <a:lnTo>
                      <a:pt x="444" y="1430"/>
                    </a:lnTo>
                    <a:lnTo>
                      <a:pt x="447" y="1395"/>
                    </a:lnTo>
                    <a:lnTo>
                      <a:pt x="443" y="1361"/>
                    </a:lnTo>
                    <a:lnTo>
                      <a:pt x="427" y="1329"/>
                    </a:lnTo>
                    <a:lnTo>
                      <a:pt x="402" y="1303"/>
                    </a:lnTo>
                    <a:lnTo>
                      <a:pt x="366" y="1285"/>
                    </a:lnTo>
                    <a:lnTo>
                      <a:pt x="322" y="1279"/>
                    </a:lnTo>
                    <a:lnTo>
                      <a:pt x="93" y="1279"/>
                    </a:lnTo>
                    <a:lnTo>
                      <a:pt x="93" y="0"/>
                    </a:lnTo>
                    <a:lnTo>
                      <a:pt x="0" y="84"/>
                    </a:lnTo>
                    <a:lnTo>
                      <a:pt x="0" y="1335"/>
                    </a:lnTo>
                    <a:lnTo>
                      <a:pt x="205" y="1335"/>
                    </a:lnTo>
                    <a:lnTo>
                      <a:pt x="248" y="1341"/>
                    </a:lnTo>
                    <a:lnTo>
                      <a:pt x="279" y="1359"/>
                    </a:lnTo>
                    <a:lnTo>
                      <a:pt x="298" y="1385"/>
                    </a:lnTo>
                    <a:lnTo>
                      <a:pt x="307" y="1417"/>
                    </a:lnTo>
                    <a:lnTo>
                      <a:pt x="304" y="1451"/>
                    </a:lnTo>
                    <a:lnTo>
                      <a:pt x="294" y="1486"/>
                    </a:lnTo>
                    <a:lnTo>
                      <a:pt x="277" y="1519"/>
                    </a:lnTo>
                    <a:lnTo>
                      <a:pt x="253" y="1547"/>
                    </a:lnTo>
                    <a:lnTo>
                      <a:pt x="232" y="1571"/>
                    </a:lnTo>
                    <a:lnTo>
                      <a:pt x="223" y="1598"/>
                    </a:lnTo>
                    <a:lnTo>
                      <a:pt x="225" y="1624"/>
                    </a:lnTo>
                    <a:lnTo>
                      <a:pt x="238" y="1649"/>
                    </a:lnTo>
                    <a:lnTo>
                      <a:pt x="261" y="1671"/>
                    </a:lnTo>
                    <a:lnTo>
                      <a:pt x="296" y="1689"/>
                    </a:lnTo>
                    <a:lnTo>
                      <a:pt x="340" y="1700"/>
                    </a:lnTo>
                    <a:lnTo>
                      <a:pt x="396" y="1705"/>
                    </a:lnTo>
                    <a:lnTo>
                      <a:pt x="1169" y="1705"/>
                    </a:lnTo>
                    <a:lnTo>
                      <a:pt x="1231" y="1648"/>
                    </a:lnTo>
                    <a:lnTo>
                      <a:pt x="513" y="1648"/>
                    </a:lnTo>
                    <a:close/>
                  </a:path>
                </a:pathLst>
              </a:custGeom>
              <a:solidFill>
                <a:schemeClr val="tx2">
                  <a:lumMod val="40000"/>
                  <a:lumOff val="60000"/>
                </a:schemeClr>
              </a:solidFill>
              <a:ln w="9525">
                <a:solidFill>
                  <a:schemeClr val="tx2">
                    <a:lumMod val="50000"/>
                  </a:schemeClr>
                </a:solidFill>
                <a:prstDash val="solid"/>
                <a:round/>
                <a:headEnd/>
                <a:tailEnd/>
              </a:ln>
            </xdr:spPr>
          </xdr:sp>
          <xdr:sp macro="" textlink="">
            <xdr:nvSpPr>
              <xdr:cNvPr id="1224" name="Freeform 200"/>
              <xdr:cNvSpPr>
                <a:spLocks/>
              </xdr:cNvSpPr>
            </xdr:nvSpPr>
            <xdr:spPr bwMode="auto">
              <a:xfrm>
                <a:off x="1017388" y="258"/>
                <a:ext cx="137" cy="86"/>
              </a:xfrm>
              <a:custGeom>
                <a:avLst/>
                <a:gdLst>
                  <a:gd name="T0" fmla="*/ 718 w 1231"/>
                  <a:gd name="T1" fmla="*/ 1648 h 1705"/>
                  <a:gd name="T2" fmla="*/ 771 w 1231"/>
                  <a:gd name="T3" fmla="*/ 1643 h 1705"/>
                  <a:gd name="T4" fmla="*/ 812 w 1231"/>
                  <a:gd name="T5" fmla="*/ 1632 h 1705"/>
                  <a:gd name="T6" fmla="*/ 840 w 1231"/>
                  <a:gd name="T7" fmla="*/ 1614 h 1705"/>
                  <a:gd name="T8" fmla="*/ 857 w 1231"/>
                  <a:gd name="T9" fmla="*/ 1593 h 1705"/>
                  <a:gd name="T10" fmla="*/ 862 w 1231"/>
                  <a:gd name="T11" fmla="*/ 1568 h 1705"/>
                  <a:gd name="T12" fmla="*/ 859 w 1231"/>
                  <a:gd name="T13" fmla="*/ 1542 h 1705"/>
                  <a:gd name="T14" fmla="*/ 845 w 1231"/>
                  <a:gd name="T15" fmla="*/ 1515 h 1705"/>
                  <a:gd name="T16" fmla="*/ 823 w 1231"/>
                  <a:gd name="T17" fmla="*/ 1491 h 1705"/>
                  <a:gd name="T18" fmla="*/ 800 w 1231"/>
                  <a:gd name="T19" fmla="*/ 1463 h 1705"/>
                  <a:gd name="T20" fmla="*/ 787 w 1231"/>
                  <a:gd name="T21" fmla="*/ 1430 h 1705"/>
                  <a:gd name="T22" fmla="*/ 782 w 1231"/>
                  <a:gd name="T23" fmla="*/ 1395 h 1705"/>
                  <a:gd name="T24" fmla="*/ 788 w 1231"/>
                  <a:gd name="T25" fmla="*/ 1361 h 1705"/>
                  <a:gd name="T26" fmla="*/ 802 w 1231"/>
                  <a:gd name="T27" fmla="*/ 1329 h 1705"/>
                  <a:gd name="T28" fmla="*/ 828 w 1231"/>
                  <a:gd name="T29" fmla="*/ 1303 h 1705"/>
                  <a:gd name="T30" fmla="*/ 863 w 1231"/>
                  <a:gd name="T31" fmla="*/ 1285 h 1705"/>
                  <a:gd name="T32" fmla="*/ 909 w 1231"/>
                  <a:gd name="T33" fmla="*/ 1279 h 1705"/>
                  <a:gd name="T34" fmla="*/ 1138 w 1231"/>
                  <a:gd name="T35" fmla="*/ 1279 h 1705"/>
                  <a:gd name="T36" fmla="*/ 1138 w 1231"/>
                  <a:gd name="T37" fmla="*/ 0 h 1705"/>
                  <a:gd name="T38" fmla="*/ 1231 w 1231"/>
                  <a:gd name="T39" fmla="*/ 84 h 1705"/>
                  <a:gd name="T40" fmla="*/ 1231 w 1231"/>
                  <a:gd name="T41" fmla="*/ 1335 h 1705"/>
                  <a:gd name="T42" fmla="*/ 1028 w 1231"/>
                  <a:gd name="T43" fmla="*/ 1335 h 1705"/>
                  <a:gd name="T44" fmla="*/ 982 w 1231"/>
                  <a:gd name="T45" fmla="*/ 1341 h 1705"/>
                  <a:gd name="T46" fmla="*/ 952 w 1231"/>
                  <a:gd name="T47" fmla="*/ 1359 h 1705"/>
                  <a:gd name="T48" fmla="*/ 933 w 1231"/>
                  <a:gd name="T49" fmla="*/ 1385 h 1705"/>
                  <a:gd name="T50" fmla="*/ 925 w 1231"/>
                  <a:gd name="T51" fmla="*/ 1417 h 1705"/>
                  <a:gd name="T52" fmla="*/ 926 w 1231"/>
                  <a:gd name="T53" fmla="*/ 1451 h 1705"/>
                  <a:gd name="T54" fmla="*/ 936 w 1231"/>
                  <a:gd name="T55" fmla="*/ 1486 h 1705"/>
                  <a:gd name="T56" fmla="*/ 954 w 1231"/>
                  <a:gd name="T57" fmla="*/ 1519 h 1705"/>
                  <a:gd name="T58" fmla="*/ 978 w 1231"/>
                  <a:gd name="T59" fmla="*/ 1547 h 1705"/>
                  <a:gd name="T60" fmla="*/ 998 w 1231"/>
                  <a:gd name="T61" fmla="*/ 1571 h 1705"/>
                  <a:gd name="T62" fmla="*/ 1008 w 1231"/>
                  <a:gd name="T63" fmla="*/ 1598 h 1705"/>
                  <a:gd name="T64" fmla="*/ 1006 w 1231"/>
                  <a:gd name="T65" fmla="*/ 1624 h 1705"/>
                  <a:gd name="T66" fmla="*/ 994 w 1231"/>
                  <a:gd name="T67" fmla="*/ 1649 h 1705"/>
                  <a:gd name="T68" fmla="*/ 969 w 1231"/>
                  <a:gd name="T69" fmla="*/ 1671 h 1705"/>
                  <a:gd name="T70" fmla="*/ 935 w 1231"/>
                  <a:gd name="T71" fmla="*/ 1689 h 1705"/>
                  <a:gd name="T72" fmla="*/ 890 w 1231"/>
                  <a:gd name="T73" fmla="*/ 1700 h 1705"/>
                  <a:gd name="T74" fmla="*/ 835 w 1231"/>
                  <a:gd name="T75" fmla="*/ 1705 h 1705"/>
                  <a:gd name="T76" fmla="*/ 62 w 1231"/>
                  <a:gd name="T77" fmla="*/ 1705 h 1705"/>
                  <a:gd name="T78" fmla="*/ 0 w 1231"/>
                  <a:gd name="T79" fmla="*/ 1648 h 1705"/>
                  <a:gd name="T80" fmla="*/ 718 w 1231"/>
                  <a:gd name="T81" fmla="*/ 1648 h 170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1231" h="1705">
                    <a:moveTo>
                      <a:pt x="718" y="1648"/>
                    </a:moveTo>
                    <a:lnTo>
                      <a:pt x="771" y="1643"/>
                    </a:lnTo>
                    <a:lnTo>
                      <a:pt x="812" y="1632"/>
                    </a:lnTo>
                    <a:lnTo>
                      <a:pt x="840" y="1614"/>
                    </a:lnTo>
                    <a:lnTo>
                      <a:pt x="857" y="1593"/>
                    </a:lnTo>
                    <a:lnTo>
                      <a:pt x="862" y="1568"/>
                    </a:lnTo>
                    <a:lnTo>
                      <a:pt x="859" y="1542"/>
                    </a:lnTo>
                    <a:lnTo>
                      <a:pt x="845" y="1515"/>
                    </a:lnTo>
                    <a:lnTo>
                      <a:pt x="823" y="1491"/>
                    </a:lnTo>
                    <a:lnTo>
                      <a:pt x="800" y="1463"/>
                    </a:lnTo>
                    <a:lnTo>
                      <a:pt x="787" y="1430"/>
                    </a:lnTo>
                    <a:lnTo>
                      <a:pt x="782" y="1395"/>
                    </a:lnTo>
                    <a:lnTo>
                      <a:pt x="788" y="1361"/>
                    </a:lnTo>
                    <a:lnTo>
                      <a:pt x="802" y="1329"/>
                    </a:lnTo>
                    <a:lnTo>
                      <a:pt x="828" y="1303"/>
                    </a:lnTo>
                    <a:lnTo>
                      <a:pt x="863" y="1285"/>
                    </a:lnTo>
                    <a:lnTo>
                      <a:pt x="909" y="1279"/>
                    </a:lnTo>
                    <a:lnTo>
                      <a:pt x="1138" y="1279"/>
                    </a:lnTo>
                    <a:lnTo>
                      <a:pt x="1138" y="0"/>
                    </a:lnTo>
                    <a:lnTo>
                      <a:pt x="1231" y="84"/>
                    </a:lnTo>
                    <a:lnTo>
                      <a:pt x="1231" y="1335"/>
                    </a:lnTo>
                    <a:lnTo>
                      <a:pt x="1028" y="1335"/>
                    </a:lnTo>
                    <a:lnTo>
                      <a:pt x="982" y="1341"/>
                    </a:lnTo>
                    <a:lnTo>
                      <a:pt x="952" y="1359"/>
                    </a:lnTo>
                    <a:lnTo>
                      <a:pt x="933" y="1385"/>
                    </a:lnTo>
                    <a:lnTo>
                      <a:pt x="925" y="1417"/>
                    </a:lnTo>
                    <a:lnTo>
                      <a:pt x="926" y="1451"/>
                    </a:lnTo>
                    <a:lnTo>
                      <a:pt x="936" y="1486"/>
                    </a:lnTo>
                    <a:lnTo>
                      <a:pt x="954" y="1519"/>
                    </a:lnTo>
                    <a:lnTo>
                      <a:pt x="978" y="1547"/>
                    </a:lnTo>
                    <a:lnTo>
                      <a:pt x="998" y="1571"/>
                    </a:lnTo>
                    <a:lnTo>
                      <a:pt x="1008" y="1598"/>
                    </a:lnTo>
                    <a:lnTo>
                      <a:pt x="1006" y="1624"/>
                    </a:lnTo>
                    <a:lnTo>
                      <a:pt x="994" y="1649"/>
                    </a:lnTo>
                    <a:lnTo>
                      <a:pt x="969" y="1671"/>
                    </a:lnTo>
                    <a:lnTo>
                      <a:pt x="935" y="1689"/>
                    </a:lnTo>
                    <a:lnTo>
                      <a:pt x="890" y="1700"/>
                    </a:lnTo>
                    <a:lnTo>
                      <a:pt x="835" y="1705"/>
                    </a:lnTo>
                    <a:lnTo>
                      <a:pt x="62" y="1705"/>
                    </a:lnTo>
                    <a:lnTo>
                      <a:pt x="0" y="1648"/>
                    </a:lnTo>
                    <a:lnTo>
                      <a:pt x="718" y="1648"/>
                    </a:lnTo>
                    <a:close/>
                  </a:path>
                </a:pathLst>
              </a:custGeom>
              <a:solidFill>
                <a:schemeClr val="tx2">
                  <a:lumMod val="40000"/>
                  <a:lumOff val="60000"/>
                </a:schemeClr>
              </a:solidFill>
              <a:ln w="9525">
                <a:solidFill>
                  <a:schemeClr val="tx2">
                    <a:lumMod val="50000"/>
                  </a:schemeClr>
                </a:solidFill>
                <a:prstDash val="solid"/>
                <a:round/>
                <a:headEnd/>
                <a:tailEnd/>
              </a:ln>
            </xdr:spPr>
          </xdr:sp>
          <xdr:sp macro="" textlink="">
            <xdr:nvSpPr>
              <xdr:cNvPr id="1225" name="Freeform 201"/>
              <xdr:cNvSpPr>
                <a:spLocks/>
              </xdr:cNvSpPr>
            </xdr:nvSpPr>
            <xdr:spPr bwMode="auto">
              <a:xfrm>
                <a:off x="1017301" y="342"/>
                <a:ext cx="89" cy="11"/>
              </a:xfrm>
              <a:custGeom>
                <a:avLst/>
                <a:gdLst>
                  <a:gd name="T0" fmla="*/ 702 w 804"/>
                  <a:gd name="T1" fmla="*/ 139 h 222"/>
                  <a:gd name="T2" fmla="*/ 746 w 804"/>
                  <a:gd name="T3" fmla="*/ 100 h 222"/>
                  <a:gd name="T4" fmla="*/ 746 w 804"/>
                  <a:gd name="T5" fmla="*/ 0 h 222"/>
                  <a:gd name="T6" fmla="*/ 804 w 804"/>
                  <a:gd name="T7" fmla="*/ 53 h 222"/>
                  <a:gd name="T8" fmla="*/ 804 w 804"/>
                  <a:gd name="T9" fmla="*/ 156 h 222"/>
                  <a:gd name="T10" fmla="*/ 731 w 804"/>
                  <a:gd name="T11" fmla="*/ 222 h 222"/>
                  <a:gd name="T12" fmla="*/ 72 w 804"/>
                  <a:gd name="T13" fmla="*/ 222 h 222"/>
                  <a:gd name="T14" fmla="*/ 0 w 804"/>
                  <a:gd name="T15" fmla="*/ 156 h 222"/>
                  <a:gd name="T16" fmla="*/ 0 w 804"/>
                  <a:gd name="T17" fmla="*/ 53 h 222"/>
                  <a:gd name="T18" fmla="*/ 59 w 804"/>
                  <a:gd name="T19" fmla="*/ 0 h 222"/>
                  <a:gd name="T20" fmla="*/ 59 w 804"/>
                  <a:gd name="T21" fmla="*/ 100 h 222"/>
                  <a:gd name="T22" fmla="*/ 102 w 804"/>
                  <a:gd name="T23" fmla="*/ 139 h 222"/>
                  <a:gd name="T24" fmla="*/ 702 w 804"/>
                  <a:gd name="T25" fmla="*/ 139 h 2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804" h="222">
                    <a:moveTo>
                      <a:pt x="702" y="139"/>
                    </a:moveTo>
                    <a:lnTo>
                      <a:pt x="746" y="100"/>
                    </a:lnTo>
                    <a:lnTo>
                      <a:pt x="746" y="0"/>
                    </a:lnTo>
                    <a:lnTo>
                      <a:pt x="804" y="53"/>
                    </a:lnTo>
                    <a:lnTo>
                      <a:pt x="804" y="156"/>
                    </a:lnTo>
                    <a:lnTo>
                      <a:pt x="731" y="222"/>
                    </a:lnTo>
                    <a:lnTo>
                      <a:pt x="72" y="222"/>
                    </a:lnTo>
                    <a:lnTo>
                      <a:pt x="0" y="156"/>
                    </a:lnTo>
                    <a:lnTo>
                      <a:pt x="0" y="53"/>
                    </a:lnTo>
                    <a:lnTo>
                      <a:pt x="59" y="0"/>
                    </a:lnTo>
                    <a:lnTo>
                      <a:pt x="59" y="100"/>
                    </a:lnTo>
                    <a:lnTo>
                      <a:pt x="102" y="139"/>
                    </a:lnTo>
                    <a:lnTo>
                      <a:pt x="702" y="139"/>
                    </a:lnTo>
                    <a:close/>
                  </a:path>
                </a:pathLst>
              </a:custGeom>
              <a:solidFill>
                <a:schemeClr val="tx2">
                  <a:lumMod val="40000"/>
                  <a:lumOff val="60000"/>
                </a:schemeClr>
              </a:solidFill>
              <a:ln w="9525">
                <a:solidFill>
                  <a:schemeClr val="tx2">
                    <a:lumMod val="50000"/>
                  </a:schemeClr>
                </a:solidFill>
                <a:prstDash val="solid"/>
                <a:round/>
                <a:headEnd/>
                <a:tailEnd/>
              </a:ln>
            </xdr:spPr>
          </xdr:sp>
          <xdr:sp macro="" textlink="">
            <xdr:nvSpPr>
              <xdr:cNvPr id="1226" name="Freeform 202"/>
              <xdr:cNvSpPr>
                <a:spLocks/>
              </xdr:cNvSpPr>
            </xdr:nvSpPr>
            <xdr:spPr bwMode="auto">
              <a:xfrm>
                <a:off x="1017514" y="247"/>
                <a:ext cx="15" cy="11"/>
              </a:xfrm>
              <a:custGeom>
                <a:avLst/>
                <a:gdLst>
                  <a:gd name="T0" fmla="*/ 131 w 131"/>
                  <a:gd name="T1" fmla="*/ 0 h 236"/>
                  <a:gd name="T2" fmla="*/ 0 w 131"/>
                  <a:gd name="T3" fmla="*/ 119 h 236"/>
                  <a:gd name="T4" fmla="*/ 131 w 131"/>
                  <a:gd name="T5" fmla="*/ 236 h 236"/>
                  <a:gd name="T6" fmla="*/ 131 w 131"/>
                  <a:gd name="T7" fmla="*/ 0 h 236"/>
                </a:gdLst>
                <a:ahLst/>
                <a:cxnLst>
                  <a:cxn ang="0">
                    <a:pos x="T0" y="T1"/>
                  </a:cxn>
                  <a:cxn ang="0">
                    <a:pos x="T2" y="T3"/>
                  </a:cxn>
                  <a:cxn ang="0">
                    <a:pos x="T4" y="T5"/>
                  </a:cxn>
                  <a:cxn ang="0">
                    <a:pos x="T6" y="T7"/>
                  </a:cxn>
                </a:cxnLst>
                <a:rect l="0" t="0" r="r" b="b"/>
                <a:pathLst>
                  <a:path w="131" h="236">
                    <a:moveTo>
                      <a:pt x="131" y="0"/>
                    </a:moveTo>
                    <a:lnTo>
                      <a:pt x="0" y="119"/>
                    </a:lnTo>
                    <a:lnTo>
                      <a:pt x="131" y="236"/>
                    </a:lnTo>
                    <a:lnTo>
                      <a:pt x="131" y="0"/>
                    </a:lnTo>
                    <a:close/>
                  </a:path>
                </a:pathLst>
              </a:custGeom>
              <a:solidFill>
                <a:schemeClr val="tx2">
                  <a:lumMod val="40000"/>
                  <a:lumOff val="60000"/>
                </a:schemeClr>
              </a:solidFill>
              <a:ln w="9525">
                <a:solidFill>
                  <a:schemeClr val="tx2">
                    <a:lumMod val="50000"/>
                  </a:schemeClr>
                </a:solidFill>
                <a:prstDash val="solid"/>
                <a:round/>
                <a:headEnd/>
                <a:tailEnd/>
              </a:ln>
            </xdr:spPr>
          </xdr:sp>
          <xdr:sp macro="" textlink="">
            <xdr:nvSpPr>
              <xdr:cNvPr id="1227" name="Freeform 203"/>
              <xdr:cNvSpPr>
                <a:spLocks/>
              </xdr:cNvSpPr>
            </xdr:nvSpPr>
            <xdr:spPr bwMode="auto">
              <a:xfrm>
                <a:off x="1017163" y="247"/>
                <a:ext cx="14" cy="11"/>
              </a:xfrm>
              <a:custGeom>
                <a:avLst/>
                <a:gdLst>
                  <a:gd name="T0" fmla="*/ 0 w 130"/>
                  <a:gd name="T1" fmla="*/ 0 h 236"/>
                  <a:gd name="T2" fmla="*/ 130 w 130"/>
                  <a:gd name="T3" fmla="*/ 119 h 236"/>
                  <a:gd name="T4" fmla="*/ 0 w 130"/>
                  <a:gd name="T5" fmla="*/ 236 h 236"/>
                  <a:gd name="T6" fmla="*/ 0 w 130"/>
                  <a:gd name="T7" fmla="*/ 0 h 236"/>
                </a:gdLst>
                <a:ahLst/>
                <a:cxnLst>
                  <a:cxn ang="0">
                    <a:pos x="T0" y="T1"/>
                  </a:cxn>
                  <a:cxn ang="0">
                    <a:pos x="T2" y="T3"/>
                  </a:cxn>
                  <a:cxn ang="0">
                    <a:pos x="T4" y="T5"/>
                  </a:cxn>
                  <a:cxn ang="0">
                    <a:pos x="T6" y="T7"/>
                  </a:cxn>
                </a:cxnLst>
                <a:rect l="0" t="0" r="r" b="b"/>
                <a:pathLst>
                  <a:path w="130" h="236">
                    <a:moveTo>
                      <a:pt x="0" y="0"/>
                    </a:moveTo>
                    <a:lnTo>
                      <a:pt x="130" y="119"/>
                    </a:lnTo>
                    <a:lnTo>
                      <a:pt x="0" y="236"/>
                    </a:lnTo>
                    <a:lnTo>
                      <a:pt x="0" y="0"/>
                    </a:lnTo>
                    <a:close/>
                  </a:path>
                </a:pathLst>
              </a:custGeom>
              <a:solidFill>
                <a:schemeClr val="tx2">
                  <a:lumMod val="40000"/>
                  <a:lumOff val="60000"/>
                </a:schemeClr>
              </a:solidFill>
              <a:ln w="9525">
                <a:solidFill>
                  <a:schemeClr val="tx2">
                    <a:lumMod val="50000"/>
                  </a:schemeClr>
                </a:solidFill>
                <a:prstDash val="solid"/>
                <a:round/>
                <a:headEnd/>
                <a:tailEnd/>
              </a:ln>
            </xdr:spPr>
          </xdr:sp>
        </xdr:grpSp>
      </xdr:grpSp>
      <xdr:sp macro="" textlink="">
        <xdr:nvSpPr>
          <xdr:cNvPr id="3" name="Text Box 3"/>
          <xdr:cNvSpPr txBox="1">
            <a:spLocks noChangeArrowheads="1"/>
          </xdr:cNvSpPr>
        </xdr:nvSpPr>
        <xdr:spPr bwMode="auto">
          <a:xfrm>
            <a:off x="9732928671" y="1793239"/>
            <a:ext cx="2852375" cy="1447160"/>
          </a:xfrm>
          <a:prstGeom prst="rect">
            <a:avLst/>
          </a:prstGeom>
          <a:noFill/>
          <a:ln w="9525">
            <a:noFill/>
            <a:miter lim="800000"/>
            <a:headEnd/>
            <a:tailEnd/>
          </a:ln>
        </xdr:spPr>
        <xdr:txBody>
          <a:bodyPr vertOverflow="clip" wrap="square" lIns="246888" tIns="155448" rIns="246888" bIns="0" anchor="t" upright="1"/>
          <a:lstStyle/>
          <a:p>
            <a:pPr algn="ctr" rtl="1">
              <a:defRPr sz="1000"/>
            </a:pPr>
            <a:r>
              <a:rPr lang="ar-QA" sz="1400" b="1" i="0" strike="noStrike">
                <a:solidFill>
                  <a:schemeClr val="tx2">
                    <a:lumMod val="75000"/>
                  </a:schemeClr>
                </a:solidFill>
                <a:latin typeface="Sakkal Majalla" panose="02000000000000000000" pitchFamily="2" charset="-78"/>
                <a:cs typeface="Sakkal Majalla" panose="02000000000000000000" pitchFamily="2" charset="-78"/>
              </a:rPr>
              <a:t>النشرة الربعية</a:t>
            </a:r>
          </a:p>
          <a:p>
            <a:pPr algn="ctr" rtl="1">
              <a:defRPr sz="1000"/>
            </a:pPr>
            <a:r>
              <a:rPr lang="ar-QA" sz="1800" b="1" i="0" strike="noStrike">
                <a:solidFill>
                  <a:schemeClr val="tx2">
                    <a:lumMod val="75000"/>
                  </a:schemeClr>
                </a:solidFill>
                <a:latin typeface="Sakkal Majalla" panose="02000000000000000000" pitchFamily="2" charset="-78"/>
                <a:cs typeface="Sakkal Majalla" panose="02000000000000000000" pitchFamily="2" charset="-78"/>
              </a:rPr>
              <a:t>للإحصاءات السكانية</a:t>
            </a:r>
          </a:p>
          <a:p>
            <a:pPr algn="ctr" rtl="1">
              <a:defRPr sz="1000"/>
            </a:pPr>
            <a:r>
              <a:rPr lang="en-US" sz="1050">
                <a:solidFill>
                  <a:schemeClr val="tx2">
                    <a:lumMod val="75000"/>
                  </a:schemeClr>
                </a:solidFill>
                <a:effectLst/>
                <a:latin typeface="Arial" panose="020B0604020202020204" pitchFamily="34" charset="0"/>
                <a:cs typeface="Arial" panose="020B0604020202020204" pitchFamily="34" charset="0"/>
              </a:rPr>
              <a:t>QUARTERLY</a:t>
            </a:r>
            <a:r>
              <a:rPr lang="en-US" sz="1050" b="0" i="0" strike="noStrike" baseline="0">
                <a:solidFill>
                  <a:schemeClr val="tx2">
                    <a:lumMod val="75000"/>
                  </a:schemeClr>
                </a:solidFill>
                <a:latin typeface="Arial" panose="020B0604020202020204" pitchFamily="34" charset="0"/>
                <a:cs typeface="Arial" panose="020B0604020202020204" pitchFamily="34" charset="0"/>
              </a:rPr>
              <a:t> </a:t>
            </a:r>
            <a:r>
              <a:rPr lang="en-US" sz="1050" b="0" i="0" strike="noStrike">
                <a:solidFill>
                  <a:schemeClr val="tx2">
                    <a:lumMod val="75000"/>
                  </a:schemeClr>
                </a:solidFill>
                <a:latin typeface="Arial" panose="020B0604020202020204" pitchFamily="34" charset="0"/>
                <a:cs typeface="Arial" panose="020B0604020202020204" pitchFamily="34" charset="0"/>
              </a:rPr>
              <a:t>BULLETIN</a:t>
            </a:r>
            <a:r>
              <a:rPr lang="en-US" sz="1050" b="0" i="0" strike="noStrike" baseline="0">
                <a:solidFill>
                  <a:schemeClr val="tx2">
                    <a:lumMod val="75000"/>
                  </a:schemeClr>
                </a:solidFill>
                <a:latin typeface="Arial" panose="020B0604020202020204" pitchFamily="34" charset="0"/>
                <a:cs typeface="Arial" panose="020B0604020202020204" pitchFamily="34" charset="0"/>
              </a:rPr>
              <a:t> </a:t>
            </a:r>
            <a:endParaRPr lang="ar-QA" sz="1050" b="0" i="0" strike="noStrike" baseline="0">
              <a:solidFill>
                <a:schemeClr val="tx2">
                  <a:lumMod val="75000"/>
                </a:schemeClr>
              </a:solidFill>
              <a:latin typeface="Arial" panose="020B0604020202020204" pitchFamily="34" charset="0"/>
              <a:cs typeface="Arial" panose="020B0604020202020204" pitchFamily="34" charset="0"/>
            </a:endParaRPr>
          </a:p>
          <a:p>
            <a:pPr algn="ctr" rtl="0">
              <a:defRPr sz="1000"/>
            </a:pPr>
            <a:r>
              <a:rPr lang="en-US" sz="1400" b="1" i="0" strike="noStrike">
                <a:solidFill>
                  <a:schemeClr val="tx2">
                    <a:lumMod val="75000"/>
                  </a:schemeClr>
                </a:solidFill>
                <a:latin typeface="Arial"/>
                <a:cs typeface="Arial"/>
              </a:rPr>
              <a:t>POPULATION</a:t>
            </a:r>
            <a:r>
              <a:rPr lang="en-US" sz="1400" b="1" i="0" strike="noStrike" baseline="0">
                <a:solidFill>
                  <a:schemeClr val="tx2">
                    <a:lumMod val="75000"/>
                  </a:schemeClr>
                </a:solidFill>
                <a:latin typeface="Arial"/>
                <a:cs typeface="Arial"/>
              </a:rPr>
              <a:t> STATISTICS</a:t>
            </a:r>
            <a:endParaRPr lang="ar-QA" sz="1400" b="1" i="0" strike="noStrike" baseline="0">
              <a:solidFill>
                <a:schemeClr val="tx2">
                  <a:lumMod val="75000"/>
                </a:schemeClr>
              </a:solidFill>
              <a:latin typeface="Arial"/>
              <a:cs typeface="Arial"/>
            </a:endParaRPr>
          </a:p>
        </xdr:txBody>
      </xdr:sp>
    </xdr:grpSp>
    <xdr:clientData/>
  </xdr:twoCellAnchor>
  <xdr:twoCellAnchor editAs="oneCell">
    <xdr:from>
      <xdr:col>2</xdr:col>
      <xdr:colOff>119743</xdr:colOff>
      <xdr:row>0</xdr:row>
      <xdr:rowOff>136071</xdr:rowOff>
    </xdr:from>
    <xdr:to>
      <xdr:col>5</xdr:col>
      <xdr:colOff>155698</xdr:colOff>
      <xdr:row>8</xdr:row>
      <xdr:rowOff>92528</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33409145" y="136071"/>
          <a:ext cx="1815769" cy="126274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257174</xdr:colOff>
      <xdr:row>21</xdr:row>
      <xdr:rowOff>28575</xdr:rowOff>
    </xdr:from>
    <xdr:to>
      <xdr:col>10</xdr:col>
      <xdr:colOff>1476375</xdr:colOff>
      <xdr:row>41</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41</xdr:row>
      <xdr:rowOff>38100</xdr:rowOff>
    </xdr:from>
    <xdr:to>
      <xdr:col>7</xdr:col>
      <xdr:colOff>438150</xdr:colOff>
      <xdr:row>41</xdr:row>
      <xdr:rowOff>323850</xdr:rowOff>
    </xdr:to>
    <xdr:sp macro="" textlink="">
      <xdr:nvSpPr>
        <xdr:cNvPr id="4" name="TextBox 3"/>
        <xdr:cNvSpPr txBox="1"/>
      </xdr:nvSpPr>
      <xdr:spPr>
        <a:xfrm>
          <a:off x="11383346550" y="9610725"/>
          <a:ext cx="20383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(5)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10</xdr:col>
      <xdr:colOff>600075</xdr:colOff>
      <xdr:row>1</xdr:row>
      <xdr:rowOff>76200</xdr:rowOff>
    </xdr:from>
    <xdr:to>
      <xdr:col>10</xdr:col>
      <xdr:colOff>1466849</xdr:colOff>
      <xdr:row>5</xdr:row>
      <xdr:rowOff>29431</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551801" y="466725"/>
          <a:ext cx="866774" cy="858106"/>
        </a:xfrm>
        <a:prstGeom prst="rect">
          <a:avLst/>
        </a:prstGeom>
      </xdr:spPr>
    </xdr:pic>
    <xdr:clientData/>
  </xdr:twoCellAnchor>
  <xdr:twoCellAnchor editAs="oneCell">
    <xdr:from>
      <xdr:col>10</xdr:col>
      <xdr:colOff>552450</xdr:colOff>
      <xdr:row>20</xdr:row>
      <xdr:rowOff>85725</xdr:rowOff>
    </xdr:from>
    <xdr:to>
      <xdr:col>10</xdr:col>
      <xdr:colOff>1419224</xdr:colOff>
      <xdr:row>24</xdr:row>
      <xdr:rowOff>153256</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599426" y="5591175"/>
          <a:ext cx="866774" cy="8581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647700</xdr:colOff>
      <xdr:row>1</xdr:row>
      <xdr:rowOff>76200</xdr:rowOff>
    </xdr:from>
    <xdr:to>
      <xdr:col>5</xdr:col>
      <xdr:colOff>1514474</xdr:colOff>
      <xdr:row>5</xdr:row>
      <xdr:rowOff>29431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771626" y="466725"/>
          <a:ext cx="866774" cy="8581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342900</xdr:colOff>
      <xdr:row>17</xdr:row>
      <xdr:rowOff>95251</xdr:rowOff>
    </xdr:from>
    <xdr:to>
      <xdr:col>6</xdr:col>
      <xdr:colOff>1285875</xdr:colOff>
      <xdr:row>43</xdr:row>
      <xdr:rowOff>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504825</xdr:colOff>
      <xdr:row>42</xdr:row>
      <xdr:rowOff>85725</xdr:rowOff>
    </xdr:from>
    <xdr:to>
      <xdr:col>4</xdr:col>
      <xdr:colOff>590550</xdr:colOff>
      <xdr:row>43</xdr:row>
      <xdr:rowOff>209550</xdr:rowOff>
    </xdr:to>
    <xdr:sp macro="" textlink="">
      <xdr:nvSpPr>
        <xdr:cNvPr id="5" name="TextBox 4"/>
        <xdr:cNvSpPr txBox="1"/>
      </xdr:nvSpPr>
      <xdr:spPr>
        <a:xfrm>
          <a:off x="11390309325" y="9963150"/>
          <a:ext cx="20383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(6)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6</xdr:col>
      <xdr:colOff>466725</xdr:colOff>
      <xdr:row>17</xdr:row>
      <xdr:rowOff>104775</xdr:rowOff>
    </xdr:from>
    <xdr:to>
      <xdr:col>6</xdr:col>
      <xdr:colOff>1333499</xdr:colOff>
      <xdr:row>20</xdr:row>
      <xdr:rowOff>153256</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3495401" y="5610225"/>
          <a:ext cx="866774" cy="858106"/>
        </a:xfrm>
        <a:prstGeom prst="rect">
          <a:avLst/>
        </a:prstGeom>
      </xdr:spPr>
    </xdr:pic>
    <xdr:clientData/>
  </xdr:twoCellAnchor>
  <xdr:twoCellAnchor editAs="oneCell">
    <xdr:from>
      <xdr:col>6</xdr:col>
      <xdr:colOff>504825</xdr:colOff>
      <xdr:row>1</xdr:row>
      <xdr:rowOff>66675</xdr:rowOff>
    </xdr:from>
    <xdr:to>
      <xdr:col>6</xdr:col>
      <xdr:colOff>1371599</xdr:colOff>
      <xdr:row>5</xdr:row>
      <xdr:rowOff>19906</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3457301" y="457200"/>
          <a:ext cx="866774" cy="8581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133350</xdr:colOff>
      <xdr:row>1</xdr:row>
      <xdr:rowOff>85725</xdr:rowOff>
    </xdr:from>
    <xdr:to>
      <xdr:col>11</xdr:col>
      <xdr:colOff>1000124</xdr:colOff>
      <xdr:row>5</xdr:row>
      <xdr:rowOff>38956</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28351" y="476250"/>
          <a:ext cx="866774" cy="8581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oneCellAnchor>
    <xdr:from>
      <xdr:col>94</xdr:col>
      <xdr:colOff>123825</xdr:colOff>
      <xdr:row>2</xdr:row>
      <xdr:rowOff>0</xdr:rowOff>
    </xdr:from>
    <xdr:ext cx="99240975" cy="904875"/>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31019200" y="0"/>
          <a:ext cx="99240975" cy="904875"/>
        </a:xfrm>
        <a:prstGeom prst="rect">
          <a:avLst/>
        </a:prstGeom>
        <a:noFill/>
        <a:ln w="9525">
          <a:noFill/>
          <a:miter lim="800000"/>
          <a:headEnd/>
          <a:tailEnd/>
        </a:ln>
      </xdr:spPr>
    </xdr:pic>
    <xdr:clientData/>
  </xdr:oneCellAnchor>
  <xdr:oneCellAnchor>
    <xdr:from>
      <xdr:col>94</xdr:col>
      <xdr:colOff>123825</xdr:colOff>
      <xdr:row>22</xdr:row>
      <xdr:rowOff>0</xdr:rowOff>
    </xdr:from>
    <xdr:ext cx="101725095" cy="880110"/>
    <xdr:pic>
      <xdr:nvPicPr>
        <xdr:cNvPr id="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28535080" y="3810000"/>
          <a:ext cx="101725095" cy="880110"/>
        </a:xfrm>
        <a:prstGeom prst="rect">
          <a:avLst/>
        </a:prstGeom>
        <a:noFill/>
        <a:ln w="9525">
          <a:noFill/>
          <a:miter lim="800000"/>
          <a:headEnd/>
          <a:tailEnd/>
        </a:ln>
      </xdr:spPr>
    </xdr:pic>
    <xdr:clientData/>
  </xdr:oneCellAnchor>
  <xdr:twoCellAnchor editAs="oneCell">
    <xdr:from>
      <xdr:col>13</xdr:col>
      <xdr:colOff>104775</xdr:colOff>
      <xdr:row>1</xdr:row>
      <xdr:rowOff>57150</xdr:rowOff>
    </xdr:from>
    <xdr:to>
      <xdr:col>13</xdr:col>
      <xdr:colOff>971549</xdr:colOff>
      <xdr:row>5</xdr:row>
      <xdr:rowOff>105631</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9180576" y="447675"/>
          <a:ext cx="866774" cy="8581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oneCellAnchor>
    <xdr:from>
      <xdr:col>94</xdr:col>
      <xdr:colOff>123825</xdr:colOff>
      <xdr:row>2</xdr:row>
      <xdr:rowOff>0</xdr:rowOff>
    </xdr:from>
    <xdr:ext cx="99240975" cy="904875"/>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31019200" y="381000"/>
          <a:ext cx="99240975" cy="904875"/>
        </a:xfrm>
        <a:prstGeom prst="rect">
          <a:avLst/>
        </a:prstGeom>
        <a:noFill/>
        <a:ln w="9525">
          <a:noFill/>
          <a:miter lim="800000"/>
          <a:headEnd/>
          <a:tailEnd/>
        </a:ln>
      </xdr:spPr>
    </xdr:pic>
    <xdr:clientData/>
  </xdr:oneCellAnchor>
  <xdr:oneCellAnchor>
    <xdr:from>
      <xdr:col>94</xdr:col>
      <xdr:colOff>123825</xdr:colOff>
      <xdr:row>2</xdr:row>
      <xdr:rowOff>0</xdr:rowOff>
    </xdr:from>
    <xdr:ext cx="101725095" cy="880110"/>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28535080" y="381000"/>
          <a:ext cx="101725095" cy="880110"/>
        </a:xfrm>
        <a:prstGeom prst="rect">
          <a:avLst/>
        </a:prstGeom>
        <a:noFill/>
        <a:ln w="9525">
          <a:noFill/>
          <a:miter lim="800000"/>
          <a:headEnd/>
          <a:tailEnd/>
        </a:ln>
      </xdr:spPr>
    </xdr:pic>
    <xdr:clientData/>
  </xdr:oneCellAnchor>
  <xdr:twoCellAnchor editAs="oneCell">
    <xdr:from>
      <xdr:col>13</xdr:col>
      <xdr:colOff>76200</xdr:colOff>
      <xdr:row>1</xdr:row>
      <xdr:rowOff>57150</xdr:rowOff>
    </xdr:from>
    <xdr:to>
      <xdr:col>13</xdr:col>
      <xdr:colOff>942974</xdr:colOff>
      <xdr:row>5</xdr:row>
      <xdr:rowOff>58006</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9209151" y="447675"/>
          <a:ext cx="866774" cy="8581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93</xdr:col>
      <xdr:colOff>123825</xdr:colOff>
      <xdr:row>2</xdr:row>
      <xdr:rowOff>0</xdr:rowOff>
    </xdr:from>
    <xdr:to>
      <xdr:col>256</xdr:col>
      <xdr:colOff>0</xdr:colOff>
      <xdr:row>6</xdr:row>
      <xdr:rowOff>0</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31628800" y="0"/>
          <a:ext cx="99240975" cy="904875"/>
        </a:xfrm>
        <a:prstGeom prst="rect">
          <a:avLst/>
        </a:prstGeom>
        <a:noFill/>
        <a:ln w="9525">
          <a:noFill/>
          <a:miter lim="800000"/>
          <a:headEnd/>
          <a:tailEnd/>
        </a:ln>
      </xdr:spPr>
    </xdr:pic>
    <xdr:clientData/>
  </xdr:twoCellAnchor>
  <xdr:twoCellAnchor>
    <xdr:from>
      <xdr:col>0</xdr:col>
      <xdr:colOff>133350</xdr:colOff>
      <xdr:row>22</xdr:row>
      <xdr:rowOff>95250</xdr:rowOff>
    </xdr:from>
    <xdr:to>
      <xdr:col>6</xdr:col>
      <xdr:colOff>1352550</xdr:colOff>
      <xdr:row>48</xdr:row>
      <xdr:rowOff>133350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209550</xdr:colOff>
      <xdr:row>48</xdr:row>
      <xdr:rowOff>76200</xdr:rowOff>
    </xdr:from>
    <xdr:to>
      <xdr:col>4</xdr:col>
      <xdr:colOff>361950</xdr:colOff>
      <xdr:row>50</xdr:row>
      <xdr:rowOff>38100</xdr:rowOff>
    </xdr:to>
    <xdr:sp macro="" textlink="">
      <xdr:nvSpPr>
        <xdr:cNvPr id="5" name="TextBox 4"/>
        <xdr:cNvSpPr txBox="1"/>
      </xdr:nvSpPr>
      <xdr:spPr>
        <a:xfrm>
          <a:off x="9986114775" y="10334625"/>
          <a:ext cx="18002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(7)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6</xdr:col>
      <xdr:colOff>457200</xdr:colOff>
      <xdr:row>21</xdr:row>
      <xdr:rowOff>9525</xdr:rowOff>
    </xdr:from>
    <xdr:to>
      <xdr:col>6</xdr:col>
      <xdr:colOff>1323974</xdr:colOff>
      <xdr:row>24</xdr:row>
      <xdr:rowOff>58006</xdr:rowOff>
    </xdr:to>
    <xdr:pic>
      <xdr:nvPicPr>
        <xdr:cNvPr id="7"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83533501" y="5572125"/>
          <a:ext cx="866774" cy="858106"/>
        </a:xfrm>
        <a:prstGeom prst="rect">
          <a:avLst/>
        </a:prstGeom>
      </xdr:spPr>
    </xdr:pic>
    <xdr:clientData/>
  </xdr:twoCellAnchor>
  <xdr:twoCellAnchor editAs="oneCell">
    <xdr:from>
      <xdr:col>6</xdr:col>
      <xdr:colOff>514350</xdr:colOff>
      <xdr:row>1</xdr:row>
      <xdr:rowOff>66675</xdr:rowOff>
    </xdr:from>
    <xdr:to>
      <xdr:col>6</xdr:col>
      <xdr:colOff>1381124</xdr:colOff>
      <xdr:row>5</xdr:row>
      <xdr:rowOff>19906</xdr:rowOff>
    </xdr:to>
    <xdr:pic>
      <xdr:nvPicPr>
        <xdr:cNvPr id="8" name="Picture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983476351" y="457200"/>
          <a:ext cx="866774" cy="8581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219074</xdr:colOff>
      <xdr:row>23</xdr:row>
      <xdr:rowOff>9526</xdr:rowOff>
    </xdr:from>
    <xdr:to>
      <xdr:col>11</xdr:col>
      <xdr:colOff>1152525</xdr:colOff>
      <xdr:row>46</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45</xdr:row>
      <xdr:rowOff>76200</xdr:rowOff>
    </xdr:from>
    <xdr:to>
      <xdr:col>8</xdr:col>
      <xdr:colOff>47625</xdr:colOff>
      <xdr:row>47</xdr:row>
      <xdr:rowOff>0</xdr:rowOff>
    </xdr:to>
    <xdr:sp macro="" textlink="">
      <xdr:nvSpPr>
        <xdr:cNvPr id="5" name="TextBox 4"/>
        <xdr:cNvSpPr txBox="1"/>
      </xdr:nvSpPr>
      <xdr:spPr>
        <a:xfrm>
          <a:off x="11383117950" y="10334625"/>
          <a:ext cx="201930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(8)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11</xdr:col>
      <xdr:colOff>609600</xdr:colOff>
      <xdr:row>1</xdr:row>
      <xdr:rowOff>104775</xdr:rowOff>
    </xdr:from>
    <xdr:to>
      <xdr:col>11</xdr:col>
      <xdr:colOff>1476374</xdr:colOff>
      <xdr:row>5</xdr:row>
      <xdr:rowOff>58006</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504176" y="495300"/>
          <a:ext cx="866774" cy="858106"/>
        </a:xfrm>
        <a:prstGeom prst="rect">
          <a:avLst/>
        </a:prstGeom>
      </xdr:spPr>
    </xdr:pic>
    <xdr:clientData/>
  </xdr:twoCellAnchor>
  <xdr:twoCellAnchor editAs="oneCell">
    <xdr:from>
      <xdr:col>11</xdr:col>
      <xdr:colOff>485775</xdr:colOff>
      <xdr:row>22</xdr:row>
      <xdr:rowOff>85725</xdr:rowOff>
    </xdr:from>
    <xdr:to>
      <xdr:col>11</xdr:col>
      <xdr:colOff>1352549</xdr:colOff>
      <xdr:row>25</xdr:row>
      <xdr:rowOff>172306</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628001" y="5648325"/>
          <a:ext cx="866774" cy="8581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361950</xdr:colOff>
      <xdr:row>33</xdr:row>
      <xdr:rowOff>123825</xdr:rowOff>
    </xdr:from>
    <xdr:to>
      <xdr:col>5</xdr:col>
      <xdr:colOff>304800</xdr:colOff>
      <xdr:row>49</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32</xdr:row>
      <xdr:rowOff>38101</xdr:rowOff>
    </xdr:from>
    <xdr:to>
      <xdr:col>13</xdr:col>
      <xdr:colOff>276225</xdr:colOff>
      <xdr:row>51</xdr:row>
      <xdr:rowOff>45370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51</xdr:row>
      <xdr:rowOff>0</xdr:rowOff>
    </xdr:from>
    <xdr:to>
      <xdr:col>9</xdr:col>
      <xdr:colOff>76200</xdr:colOff>
      <xdr:row>52</xdr:row>
      <xdr:rowOff>123825</xdr:rowOff>
    </xdr:to>
    <xdr:sp macro="" textlink="">
      <xdr:nvSpPr>
        <xdr:cNvPr id="7" name="TextBox 6"/>
        <xdr:cNvSpPr txBox="1"/>
      </xdr:nvSpPr>
      <xdr:spPr>
        <a:xfrm>
          <a:off x="11385956400" y="10515600"/>
          <a:ext cx="20383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(9)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13</xdr:col>
      <xdr:colOff>276225</xdr:colOff>
      <xdr:row>25</xdr:row>
      <xdr:rowOff>133350</xdr:rowOff>
    </xdr:from>
    <xdr:to>
      <xdr:col>13</xdr:col>
      <xdr:colOff>1142999</xdr:colOff>
      <xdr:row>29</xdr:row>
      <xdr:rowOff>153256</xdr:rowOff>
    </xdr:to>
    <xdr:pic>
      <xdr:nvPicPr>
        <xdr:cNvPr id="9" name="Picture 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79228201" y="6000750"/>
          <a:ext cx="866774" cy="858106"/>
        </a:xfrm>
        <a:prstGeom prst="rect">
          <a:avLst/>
        </a:prstGeom>
      </xdr:spPr>
    </xdr:pic>
    <xdr:clientData/>
  </xdr:twoCellAnchor>
  <xdr:twoCellAnchor editAs="oneCell">
    <xdr:from>
      <xdr:col>13</xdr:col>
      <xdr:colOff>285750</xdr:colOff>
      <xdr:row>1</xdr:row>
      <xdr:rowOff>76200</xdr:rowOff>
    </xdr:from>
    <xdr:to>
      <xdr:col>13</xdr:col>
      <xdr:colOff>1152524</xdr:colOff>
      <xdr:row>5</xdr:row>
      <xdr:rowOff>96106</xdr:rowOff>
    </xdr:to>
    <xdr:pic>
      <xdr:nvPicPr>
        <xdr:cNvPr id="10" name="Picture 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79218676" y="466725"/>
          <a:ext cx="866774" cy="8581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13</xdr:col>
      <xdr:colOff>752475</xdr:colOff>
      <xdr:row>2</xdr:row>
      <xdr:rowOff>142875</xdr:rowOff>
    </xdr:from>
    <xdr:to>
      <xdr:col>13</xdr:col>
      <xdr:colOff>756284</xdr:colOff>
      <xdr:row>5</xdr:row>
      <xdr:rowOff>33007</xdr:rowOff>
    </xdr:to>
    <xdr:pic>
      <xdr:nvPicPr>
        <xdr:cNvPr id="4" name="Picture 3"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1383304641" y="695325"/>
          <a:ext cx="3809" cy="566407"/>
        </a:xfrm>
        <a:prstGeom prst="rect">
          <a:avLst/>
        </a:prstGeom>
      </xdr:spPr>
    </xdr:pic>
    <xdr:clientData/>
  </xdr:twoCellAnchor>
  <xdr:twoCellAnchor editAs="oneCell">
    <xdr:from>
      <xdr:col>13</xdr:col>
      <xdr:colOff>333375</xdr:colOff>
      <xdr:row>1</xdr:row>
      <xdr:rowOff>47625</xdr:rowOff>
    </xdr:from>
    <xdr:to>
      <xdr:col>13</xdr:col>
      <xdr:colOff>1200149</xdr:colOff>
      <xdr:row>5</xdr:row>
      <xdr:rowOff>67531</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9209151" y="438150"/>
          <a:ext cx="866774" cy="8581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466724</xdr:colOff>
      <xdr:row>18</xdr:row>
      <xdr:rowOff>295274</xdr:rowOff>
    </xdr:from>
    <xdr:to>
      <xdr:col>10</xdr:col>
      <xdr:colOff>676274</xdr:colOff>
      <xdr:row>34</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34</xdr:row>
      <xdr:rowOff>76200</xdr:rowOff>
    </xdr:from>
    <xdr:to>
      <xdr:col>7</xdr:col>
      <xdr:colOff>38100</xdr:colOff>
      <xdr:row>34</xdr:row>
      <xdr:rowOff>361950</xdr:rowOff>
    </xdr:to>
    <xdr:sp macro="" textlink="">
      <xdr:nvSpPr>
        <xdr:cNvPr id="6" name="TextBox 5"/>
        <xdr:cNvSpPr txBox="1"/>
      </xdr:nvSpPr>
      <xdr:spPr>
        <a:xfrm>
          <a:off x="11575703925" y="10267950"/>
          <a:ext cx="20383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0"/>
          <a:r>
            <a:rPr lang="en-US" sz="900">
              <a:latin typeface="Arial" panose="020B0604020202020204" pitchFamily="34" charset="0"/>
              <a:cs typeface="Arial" panose="020B0604020202020204" pitchFamily="34" charset="0"/>
            </a:rPr>
            <a:t>Graph No. (1)</a:t>
          </a:r>
          <a:r>
            <a:rPr lang="ar-QA" sz="900">
              <a:latin typeface="Arial" panose="020B0604020202020204" pitchFamily="34" charset="0"/>
              <a:cs typeface="Arial" panose="020B0604020202020204" pitchFamily="34" charset="0"/>
            </a:rPr>
            <a:t> </a:t>
          </a:r>
          <a:r>
            <a:rPr lang="en-US" sz="90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p>
      </xdr:txBody>
    </xdr:sp>
    <xdr:clientData/>
  </xdr:twoCellAnchor>
  <xdr:twoCellAnchor editAs="oneCell">
    <xdr:from>
      <xdr:col>9</xdr:col>
      <xdr:colOff>704850</xdr:colOff>
      <xdr:row>1</xdr:row>
      <xdr:rowOff>95005</xdr:rowOff>
    </xdr:from>
    <xdr:to>
      <xdr:col>10</xdr:col>
      <xdr:colOff>838199</xdr:colOff>
      <xdr:row>5</xdr:row>
      <xdr:rowOff>38711</xdr:rowOff>
    </xdr:to>
    <xdr:pic>
      <xdr:nvPicPr>
        <xdr:cNvPr id="2"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44267876" y="485530"/>
          <a:ext cx="866774" cy="858106"/>
        </a:xfrm>
        <a:prstGeom prst="rect">
          <a:avLst/>
        </a:prstGeom>
      </xdr:spPr>
    </xdr:pic>
    <xdr:clientData/>
  </xdr:twoCellAnchor>
  <xdr:twoCellAnchor editAs="oneCell">
    <xdr:from>
      <xdr:col>9</xdr:col>
      <xdr:colOff>704850</xdr:colOff>
      <xdr:row>18</xdr:row>
      <xdr:rowOff>95250</xdr:rowOff>
    </xdr:from>
    <xdr:to>
      <xdr:col>10</xdr:col>
      <xdr:colOff>838199</xdr:colOff>
      <xdr:row>21</xdr:row>
      <xdr:rowOff>10381</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44267876" y="5410200"/>
          <a:ext cx="866774" cy="8581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352425</xdr:colOff>
      <xdr:row>35</xdr:row>
      <xdr:rowOff>38099</xdr:rowOff>
    </xdr:from>
    <xdr:to>
      <xdr:col>5</xdr:col>
      <xdr:colOff>352425</xdr:colOff>
      <xdr:row>51</xdr:row>
      <xdr:rowOff>57149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285750</xdr:colOff>
      <xdr:row>33</xdr:row>
      <xdr:rowOff>114300</xdr:rowOff>
    </xdr:from>
    <xdr:to>
      <xdr:col>13</xdr:col>
      <xdr:colOff>323850</xdr:colOff>
      <xdr:row>52</xdr:row>
      <xdr:rowOff>121569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276225</xdr:colOff>
      <xdr:row>53</xdr:row>
      <xdr:rowOff>66675</xdr:rowOff>
    </xdr:from>
    <xdr:to>
      <xdr:col>9</xdr:col>
      <xdr:colOff>247650</xdr:colOff>
      <xdr:row>55</xdr:row>
      <xdr:rowOff>28575</xdr:rowOff>
    </xdr:to>
    <xdr:sp macro="" textlink="">
      <xdr:nvSpPr>
        <xdr:cNvPr id="6" name="TextBox 5"/>
        <xdr:cNvSpPr txBox="1"/>
      </xdr:nvSpPr>
      <xdr:spPr>
        <a:xfrm>
          <a:off x="11385756375" y="10991850"/>
          <a:ext cx="20383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(10)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13</xdr:col>
      <xdr:colOff>295275</xdr:colOff>
      <xdr:row>1</xdr:row>
      <xdr:rowOff>57150</xdr:rowOff>
    </xdr:from>
    <xdr:to>
      <xdr:col>13</xdr:col>
      <xdr:colOff>1162049</xdr:colOff>
      <xdr:row>5</xdr:row>
      <xdr:rowOff>77056</xdr:rowOff>
    </xdr:to>
    <xdr:pic>
      <xdr:nvPicPr>
        <xdr:cNvPr id="10" name="Picture 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79209151" y="447675"/>
          <a:ext cx="866774" cy="858106"/>
        </a:xfrm>
        <a:prstGeom prst="rect">
          <a:avLst/>
        </a:prstGeom>
      </xdr:spPr>
    </xdr:pic>
    <xdr:clientData/>
  </xdr:twoCellAnchor>
  <xdr:twoCellAnchor editAs="oneCell">
    <xdr:from>
      <xdr:col>13</xdr:col>
      <xdr:colOff>238125</xdr:colOff>
      <xdr:row>26</xdr:row>
      <xdr:rowOff>19050</xdr:rowOff>
    </xdr:from>
    <xdr:to>
      <xdr:col>13</xdr:col>
      <xdr:colOff>1104899</xdr:colOff>
      <xdr:row>30</xdr:row>
      <xdr:rowOff>38956</xdr:rowOff>
    </xdr:to>
    <xdr:pic>
      <xdr:nvPicPr>
        <xdr:cNvPr id="11" name="Picture 1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79266301" y="6134100"/>
          <a:ext cx="866774" cy="8581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295275</xdr:colOff>
      <xdr:row>20</xdr:row>
      <xdr:rowOff>53340</xdr:rowOff>
    </xdr:from>
    <xdr:to>
      <xdr:col>10</xdr:col>
      <xdr:colOff>657225</xdr:colOff>
      <xdr:row>49</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533400</xdr:colOff>
      <xdr:row>48</xdr:row>
      <xdr:rowOff>152400</xdr:rowOff>
    </xdr:from>
    <xdr:to>
      <xdr:col>7</xdr:col>
      <xdr:colOff>19050</xdr:colOff>
      <xdr:row>50</xdr:row>
      <xdr:rowOff>190500</xdr:rowOff>
    </xdr:to>
    <xdr:sp macro="" textlink="">
      <xdr:nvSpPr>
        <xdr:cNvPr id="5" name="TextBox 4"/>
        <xdr:cNvSpPr txBox="1"/>
      </xdr:nvSpPr>
      <xdr:spPr>
        <a:xfrm>
          <a:off x="11387394675" y="10220325"/>
          <a:ext cx="2038350"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(11)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10</xdr:col>
      <xdr:colOff>276225</xdr:colOff>
      <xdr:row>1</xdr:row>
      <xdr:rowOff>104775</xdr:rowOff>
    </xdr:from>
    <xdr:to>
      <xdr:col>10</xdr:col>
      <xdr:colOff>1142999</xdr:colOff>
      <xdr:row>5</xdr:row>
      <xdr:rowOff>58006</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0733151" y="495300"/>
          <a:ext cx="866774" cy="858106"/>
        </a:xfrm>
        <a:prstGeom prst="rect">
          <a:avLst/>
        </a:prstGeom>
      </xdr:spPr>
    </xdr:pic>
    <xdr:clientData/>
  </xdr:twoCellAnchor>
  <xdr:twoCellAnchor editAs="oneCell">
    <xdr:from>
      <xdr:col>10</xdr:col>
      <xdr:colOff>219075</xdr:colOff>
      <xdr:row>19</xdr:row>
      <xdr:rowOff>142875</xdr:rowOff>
    </xdr:from>
    <xdr:to>
      <xdr:col>10</xdr:col>
      <xdr:colOff>1085849</xdr:colOff>
      <xdr:row>25</xdr:row>
      <xdr:rowOff>29431</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0790301" y="5514975"/>
          <a:ext cx="866774" cy="8581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609600</xdr:colOff>
      <xdr:row>18</xdr:row>
      <xdr:rowOff>85725</xdr:rowOff>
    </xdr:from>
    <xdr:to>
      <xdr:col>9</xdr:col>
      <xdr:colOff>838201</xdr:colOff>
      <xdr:row>43</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514350</xdr:colOff>
      <xdr:row>44</xdr:row>
      <xdr:rowOff>28575</xdr:rowOff>
    </xdr:from>
    <xdr:to>
      <xdr:col>6</xdr:col>
      <xdr:colOff>581025</xdr:colOff>
      <xdr:row>46</xdr:row>
      <xdr:rowOff>66675</xdr:rowOff>
    </xdr:to>
    <xdr:sp macro="" textlink="">
      <xdr:nvSpPr>
        <xdr:cNvPr id="5" name="TextBox 4"/>
        <xdr:cNvSpPr txBox="1"/>
      </xdr:nvSpPr>
      <xdr:spPr>
        <a:xfrm>
          <a:off x="11387956650" y="9096375"/>
          <a:ext cx="2038350"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(12)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9</xdr:col>
      <xdr:colOff>571500</xdr:colOff>
      <xdr:row>1</xdr:row>
      <xdr:rowOff>66675</xdr:rowOff>
    </xdr:from>
    <xdr:to>
      <xdr:col>9</xdr:col>
      <xdr:colOff>1438274</xdr:colOff>
      <xdr:row>5</xdr:row>
      <xdr:rowOff>19906</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1314176" y="457200"/>
          <a:ext cx="866774" cy="858106"/>
        </a:xfrm>
        <a:prstGeom prst="rect">
          <a:avLst/>
        </a:prstGeom>
      </xdr:spPr>
    </xdr:pic>
    <xdr:clientData/>
  </xdr:twoCellAnchor>
  <xdr:twoCellAnchor editAs="oneCell">
    <xdr:from>
      <xdr:col>9</xdr:col>
      <xdr:colOff>400050</xdr:colOff>
      <xdr:row>18</xdr:row>
      <xdr:rowOff>19050</xdr:rowOff>
    </xdr:from>
    <xdr:to>
      <xdr:col>9</xdr:col>
      <xdr:colOff>1266824</xdr:colOff>
      <xdr:row>23</xdr:row>
      <xdr:rowOff>67531</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1485626" y="4876800"/>
          <a:ext cx="866774" cy="8581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257175</xdr:colOff>
      <xdr:row>21</xdr:row>
      <xdr:rowOff>19050</xdr:rowOff>
    </xdr:from>
    <xdr:to>
      <xdr:col>7</xdr:col>
      <xdr:colOff>1057276</xdr:colOff>
      <xdr:row>50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295275</xdr:colOff>
      <xdr:row>50</xdr:row>
      <xdr:rowOff>0</xdr:rowOff>
    </xdr:from>
    <xdr:to>
      <xdr:col>5</xdr:col>
      <xdr:colOff>171450</xdr:colOff>
      <xdr:row>51</xdr:row>
      <xdr:rowOff>171450</xdr:rowOff>
    </xdr:to>
    <xdr:sp macro="" textlink="">
      <xdr:nvSpPr>
        <xdr:cNvPr id="5" name="TextBox 4"/>
        <xdr:cNvSpPr txBox="1"/>
      </xdr:nvSpPr>
      <xdr:spPr>
        <a:xfrm>
          <a:off x="9985438500" y="10267950"/>
          <a:ext cx="184785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(13)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7</xdr:col>
      <xdr:colOff>504825</xdr:colOff>
      <xdr:row>18</xdr:row>
      <xdr:rowOff>104775</xdr:rowOff>
    </xdr:from>
    <xdr:to>
      <xdr:col>7</xdr:col>
      <xdr:colOff>1371599</xdr:colOff>
      <xdr:row>24</xdr:row>
      <xdr:rowOff>58006</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2923901" y="5257800"/>
          <a:ext cx="866774" cy="858106"/>
        </a:xfrm>
        <a:prstGeom prst="rect">
          <a:avLst/>
        </a:prstGeom>
      </xdr:spPr>
    </xdr:pic>
    <xdr:clientData/>
  </xdr:twoCellAnchor>
  <xdr:twoCellAnchor editAs="oneCell">
    <xdr:from>
      <xdr:col>7</xdr:col>
      <xdr:colOff>571500</xdr:colOff>
      <xdr:row>1</xdr:row>
      <xdr:rowOff>104775</xdr:rowOff>
    </xdr:from>
    <xdr:to>
      <xdr:col>7</xdr:col>
      <xdr:colOff>1438274</xdr:colOff>
      <xdr:row>5</xdr:row>
      <xdr:rowOff>48481</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2857226" y="495300"/>
          <a:ext cx="866774" cy="8581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352426</xdr:colOff>
      <xdr:row>20</xdr:row>
      <xdr:rowOff>38099</xdr:rowOff>
    </xdr:from>
    <xdr:to>
      <xdr:col>10</xdr:col>
      <xdr:colOff>1181101</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57151</xdr:colOff>
      <xdr:row>45</xdr:row>
      <xdr:rowOff>228601</xdr:rowOff>
    </xdr:from>
    <xdr:to>
      <xdr:col>7</xdr:col>
      <xdr:colOff>19051</xdr:colOff>
      <xdr:row>46</xdr:row>
      <xdr:rowOff>314326</xdr:rowOff>
    </xdr:to>
    <xdr:sp macro="" textlink="">
      <xdr:nvSpPr>
        <xdr:cNvPr id="5" name="TextBox 4"/>
        <xdr:cNvSpPr txBox="1"/>
      </xdr:nvSpPr>
      <xdr:spPr>
        <a:xfrm>
          <a:off x="11387823299" y="9496426"/>
          <a:ext cx="2124075"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(14)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10</xdr:col>
      <xdr:colOff>533400</xdr:colOff>
      <xdr:row>19</xdr:row>
      <xdr:rowOff>66675</xdr:rowOff>
    </xdr:from>
    <xdr:to>
      <xdr:col>10</xdr:col>
      <xdr:colOff>1400174</xdr:colOff>
      <xdr:row>24</xdr:row>
      <xdr:rowOff>115156</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1047476" y="5124450"/>
          <a:ext cx="866774" cy="858106"/>
        </a:xfrm>
        <a:prstGeom prst="rect">
          <a:avLst/>
        </a:prstGeom>
      </xdr:spPr>
    </xdr:pic>
    <xdr:clientData/>
  </xdr:twoCellAnchor>
  <xdr:twoCellAnchor editAs="oneCell">
    <xdr:from>
      <xdr:col>10</xdr:col>
      <xdr:colOff>552450</xdr:colOff>
      <xdr:row>1</xdr:row>
      <xdr:rowOff>66675</xdr:rowOff>
    </xdr:from>
    <xdr:to>
      <xdr:col>10</xdr:col>
      <xdr:colOff>1419224</xdr:colOff>
      <xdr:row>5</xdr:row>
      <xdr:rowOff>86581</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1028426" y="457200"/>
          <a:ext cx="866774" cy="8581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333375</xdr:colOff>
      <xdr:row>20</xdr:row>
      <xdr:rowOff>129540</xdr:rowOff>
    </xdr:from>
    <xdr:to>
      <xdr:col>10</xdr:col>
      <xdr:colOff>723900</xdr:colOff>
      <xdr:row>49</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457200</xdr:colOff>
      <xdr:row>49</xdr:row>
      <xdr:rowOff>57150</xdr:rowOff>
    </xdr:from>
    <xdr:to>
      <xdr:col>7</xdr:col>
      <xdr:colOff>133350</xdr:colOff>
      <xdr:row>51</xdr:row>
      <xdr:rowOff>66675</xdr:rowOff>
    </xdr:to>
    <xdr:sp macro="" textlink="">
      <xdr:nvSpPr>
        <xdr:cNvPr id="5" name="TextBox 4"/>
        <xdr:cNvSpPr txBox="1"/>
      </xdr:nvSpPr>
      <xdr:spPr>
        <a:xfrm>
          <a:off x="11387204175" y="10287000"/>
          <a:ext cx="203835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(15)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10</xdr:col>
      <xdr:colOff>285750</xdr:colOff>
      <xdr:row>20</xdr:row>
      <xdr:rowOff>66675</xdr:rowOff>
    </xdr:from>
    <xdr:to>
      <xdr:col>10</xdr:col>
      <xdr:colOff>1152524</xdr:colOff>
      <xdr:row>25</xdr:row>
      <xdr:rowOff>58006</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0723626" y="5600700"/>
          <a:ext cx="866774" cy="858106"/>
        </a:xfrm>
        <a:prstGeom prst="rect">
          <a:avLst/>
        </a:prstGeom>
      </xdr:spPr>
    </xdr:pic>
    <xdr:clientData/>
  </xdr:twoCellAnchor>
  <xdr:twoCellAnchor editAs="oneCell">
    <xdr:from>
      <xdr:col>10</xdr:col>
      <xdr:colOff>295275</xdr:colOff>
      <xdr:row>1</xdr:row>
      <xdr:rowOff>104775</xdr:rowOff>
    </xdr:from>
    <xdr:to>
      <xdr:col>10</xdr:col>
      <xdr:colOff>1162049</xdr:colOff>
      <xdr:row>5</xdr:row>
      <xdr:rowOff>58006</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0714101" y="495300"/>
          <a:ext cx="866774" cy="8581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7</xdr:col>
      <xdr:colOff>676275</xdr:colOff>
      <xdr:row>1</xdr:row>
      <xdr:rowOff>114300</xdr:rowOff>
    </xdr:from>
    <xdr:to>
      <xdr:col>7</xdr:col>
      <xdr:colOff>1543049</xdr:colOff>
      <xdr:row>5</xdr:row>
      <xdr:rowOff>67531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523851" y="504825"/>
          <a:ext cx="866774" cy="8581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7</xdr:col>
      <xdr:colOff>628650</xdr:colOff>
      <xdr:row>1</xdr:row>
      <xdr:rowOff>85725</xdr:rowOff>
    </xdr:from>
    <xdr:to>
      <xdr:col>7</xdr:col>
      <xdr:colOff>1495424</xdr:colOff>
      <xdr:row>5</xdr:row>
      <xdr:rowOff>38956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571476" y="476250"/>
          <a:ext cx="866774" cy="8581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oneCellAnchor>
    <xdr:from>
      <xdr:col>4</xdr:col>
      <xdr:colOff>177219</xdr:colOff>
      <xdr:row>5</xdr:row>
      <xdr:rowOff>19050</xdr:rowOff>
    </xdr:from>
    <xdr:ext cx="184731" cy="254557"/>
    <xdr:sp macro="" textlink="">
      <xdr:nvSpPr>
        <xdr:cNvPr id="2" name="TextBox 1"/>
        <xdr:cNvSpPr txBox="1"/>
      </xdr:nvSpPr>
      <xdr:spPr>
        <a:xfrm>
          <a:off x="11544795300" y="131445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pPr algn="r" rtl="1"/>
          <a:endParaRPr lang="ar-QA" sz="1100"/>
        </a:p>
      </xdr:txBody>
    </xdr:sp>
    <xdr:clientData/>
  </xdr:oneCellAnchor>
  <xdr:twoCellAnchor editAs="oneCell">
    <xdr:from>
      <xdr:col>10</xdr:col>
      <xdr:colOff>285750</xdr:colOff>
      <xdr:row>1</xdr:row>
      <xdr:rowOff>76200</xdr:rowOff>
    </xdr:from>
    <xdr:to>
      <xdr:col>10</xdr:col>
      <xdr:colOff>1152524</xdr:colOff>
      <xdr:row>5</xdr:row>
      <xdr:rowOff>29431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723626" y="466725"/>
          <a:ext cx="866774" cy="8581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371475</xdr:colOff>
      <xdr:row>23</xdr:row>
      <xdr:rowOff>114299</xdr:rowOff>
    </xdr:from>
    <xdr:to>
      <xdr:col>5</xdr:col>
      <xdr:colOff>1000125</xdr:colOff>
      <xdr:row>38</xdr:row>
      <xdr:rowOff>171449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39</xdr:row>
      <xdr:rowOff>47625</xdr:rowOff>
    </xdr:from>
    <xdr:to>
      <xdr:col>3</xdr:col>
      <xdr:colOff>1162050</xdr:colOff>
      <xdr:row>39</xdr:row>
      <xdr:rowOff>333375</xdr:rowOff>
    </xdr:to>
    <xdr:sp macro="" textlink="">
      <xdr:nvSpPr>
        <xdr:cNvPr id="7" name="TextBox 6"/>
        <xdr:cNvSpPr txBox="1"/>
      </xdr:nvSpPr>
      <xdr:spPr>
        <a:xfrm>
          <a:off x="11578666200" y="10506075"/>
          <a:ext cx="20383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0"/>
          <a:r>
            <a:rPr lang="en-US" sz="900">
              <a:latin typeface="Arial" panose="020B0604020202020204" pitchFamily="34" charset="0"/>
              <a:cs typeface="Arial" panose="020B0604020202020204" pitchFamily="34" charset="0"/>
            </a:rPr>
            <a:t>Graph No. (2) </a:t>
          </a:r>
          <a:r>
            <a:rPr lang="ar-QA" sz="1000">
              <a:latin typeface="Arial" panose="020B0604020202020204" pitchFamily="34" charset="0"/>
              <a:cs typeface="Arial" panose="020B0604020202020204" pitchFamily="34" charset="0"/>
            </a:rPr>
            <a:t>شكل رقم</a:t>
          </a:r>
          <a:endParaRPr lang="ar-QA" sz="900">
            <a:latin typeface="Arial" panose="020B0604020202020204" pitchFamily="34" charset="0"/>
            <a:cs typeface="Arial" panose="020B0604020202020204" pitchFamily="34" charset="0"/>
          </a:endParaRPr>
        </a:p>
      </xdr:txBody>
    </xdr:sp>
    <xdr:clientData/>
  </xdr:twoCellAnchor>
  <xdr:twoCellAnchor editAs="oneCell">
    <xdr:from>
      <xdr:col>5</xdr:col>
      <xdr:colOff>619125</xdr:colOff>
      <xdr:row>1</xdr:row>
      <xdr:rowOff>66675</xdr:rowOff>
    </xdr:from>
    <xdr:to>
      <xdr:col>5</xdr:col>
      <xdr:colOff>1485899</xdr:colOff>
      <xdr:row>5</xdr:row>
      <xdr:rowOff>96106</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47306351" y="457200"/>
          <a:ext cx="866774" cy="858106"/>
        </a:xfrm>
        <a:prstGeom prst="rect">
          <a:avLst/>
        </a:prstGeom>
      </xdr:spPr>
    </xdr:pic>
    <xdr:clientData/>
  </xdr:twoCellAnchor>
  <xdr:twoCellAnchor editAs="oneCell">
    <xdr:from>
      <xdr:col>5</xdr:col>
      <xdr:colOff>581025</xdr:colOff>
      <xdr:row>23</xdr:row>
      <xdr:rowOff>104775</xdr:rowOff>
    </xdr:from>
    <xdr:to>
      <xdr:col>5</xdr:col>
      <xdr:colOff>1447799</xdr:colOff>
      <xdr:row>26</xdr:row>
      <xdr:rowOff>19906</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47344451" y="5534025"/>
          <a:ext cx="866774" cy="8581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361950</xdr:colOff>
      <xdr:row>23</xdr:row>
      <xdr:rowOff>66675</xdr:rowOff>
    </xdr:from>
    <xdr:to>
      <xdr:col>5</xdr:col>
      <xdr:colOff>933451</xdr:colOff>
      <xdr:row>38</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276225</xdr:colOff>
      <xdr:row>38</xdr:row>
      <xdr:rowOff>95250</xdr:rowOff>
    </xdr:from>
    <xdr:to>
      <xdr:col>3</xdr:col>
      <xdr:colOff>1114425</xdr:colOff>
      <xdr:row>38</xdr:row>
      <xdr:rowOff>381000</xdr:rowOff>
    </xdr:to>
    <xdr:sp macro="" textlink="">
      <xdr:nvSpPr>
        <xdr:cNvPr id="6" name="TextBox 5"/>
        <xdr:cNvSpPr txBox="1"/>
      </xdr:nvSpPr>
      <xdr:spPr>
        <a:xfrm>
          <a:off x="11578713825" y="10287000"/>
          <a:ext cx="20383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0"/>
          <a:r>
            <a:rPr lang="en-US" sz="900">
              <a:latin typeface="Arial" panose="020B0604020202020204" pitchFamily="34" charset="0"/>
              <a:cs typeface="Arial" panose="020B0604020202020204" pitchFamily="34" charset="0"/>
            </a:rPr>
            <a:t>Graph No. (3)</a:t>
          </a:r>
          <a:r>
            <a:rPr lang="en-US" sz="100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5</xdr:col>
      <xdr:colOff>619125</xdr:colOff>
      <xdr:row>1</xdr:row>
      <xdr:rowOff>66675</xdr:rowOff>
    </xdr:from>
    <xdr:to>
      <xdr:col>5</xdr:col>
      <xdr:colOff>1485899</xdr:colOff>
      <xdr:row>5</xdr:row>
      <xdr:rowOff>38956</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47306351" y="457200"/>
          <a:ext cx="866774" cy="858106"/>
        </a:xfrm>
        <a:prstGeom prst="rect">
          <a:avLst/>
        </a:prstGeom>
      </xdr:spPr>
    </xdr:pic>
    <xdr:clientData/>
  </xdr:twoCellAnchor>
  <xdr:twoCellAnchor editAs="oneCell">
    <xdr:from>
      <xdr:col>5</xdr:col>
      <xdr:colOff>590550</xdr:colOff>
      <xdr:row>23</xdr:row>
      <xdr:rowOff>123825</xdr:rowOff>
    </xdr:from>
    <xdr:to>
      <xdr:col>5</xdr:col>
      <xdr:colOff>1457324</xdr:colOff>
      <xdr:row>26</xdr:row>
      <xdr:rowOff>38956</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47334926" y="5600700"/>
          <a:ext cx="866774" cy="8581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647700</xdr:colOff>
      <xdr:row>1</xdr:row>
      <xdr:rowOff>76200</xdr:rowOff>
    </xdr:from>
    <xdr:to>
      <xdr:col>7</xdr:col>
      <xdr:colOff>1514474</xdr:colOff>
      <xdr:row>5</xdr:row>
      <xdr:rowOff>29431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552426" y="466725"/>
          <a:ext cx="866774" cy="8581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638175</xdr:colOff>
      <xdr:row>1</xdr:row>
      <xdr:rowOff>76200</xdr:rowOff>
    </xdr:from>
    <xdr:to>
      <xdr:col>7</xdr:col>
      <xdr:colOff>1504949</xdr:colOff>
      <xdr:row>5</xdr:row>
      <xdr:rowOff>29431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104876" y="466725"/>
          <a:ext cx="866774" cy="8581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28575</xdr:colOff>
      <xdr:row>1</xdr:row>
      <xdr:rowOff>66675</xdr:rowOff>
    </xdr:from>
    <xdr:to>
      <xdr:col>11</xdr:col>
      <xdr:colOff>895349</xdr:colOff>
      <xdr:row>5</xdr:row>
      <xdr:rowOff>19906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09301" y="457200"/>
          <a:ext cx="866774" cy="8581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1162050</xdr:colOff>
      <xdr:row>1</xdr:row>
      <xdr:rowOff>76200</xdr:rowOff>
    </xdr:from>
    <xdr:to>
      <xdr:col>5</xdr:col>
      <xdr:colOff>2028824</xdr:colOff>
      <xdr:row>5</xdr:row>
      <xdr:rowOff>29431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533501" y="466725"/>
          <a:ext cx="866774" cy="8581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171451</xdr:colOff>
      <xdr:row>18</xdr:row>
      <xdr:rowOff>142874</xdr:rowOff>
    </xdr:from>
    <xdr:to>
      <xdr:col>8</xdr:col>
      <xdr:colOff>1171576</xdr:colOff>
      <xdr:row>46</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609600</xdr:colOff>
      <xdr:row>47</xdr:row>
      <xdr:rowOff>38099</xdr:rowOff>
    </xdr:from>
    <xdr:to>
      <xdr:col>5</xdr:col>
      <xdr:colOff>533400</xdr:colOff>
      <xdr:row>48</xdr:row>
      <xdr:rowOff>133349</xdr:rowOff>
    </xdr:to>
    <xdr:sp macro="" textlink="">
      <xdr:nvSpPr>
        <xdr:cNvPr id="6" name="TextBox 5"/>
        <xdr:cNvSpPr txBox="1"/>
      </xdr:nvSpPr>
      <xdr:spPr>
        <a:xfrm>
          <a:off x="9987191100" y="10248899"/>
          <a:ext cx="1838325"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0"/>
          <a:r>
            <a:rPr lang="en-US" sz="900">
              <a:latin typeface="Arial" panose="020B0604020202020204" pitchFamily="34" charset="0"/>
              <a:cs typeface="Arial" panose="020B0604020202020204" pitchFamily="34" charset="0"/>
            </a:rPr>
            <a:t>Graph No. (4)  </a:t>
          </a:r>
          <a:r>
            <a:rPr lang="ar-QA" sz="1000">
              <a:latin typeface="Arial" panose="020B0604020202020204" pitchFamily="34" charset="0"/>
              <a:cs typeface="Arial" panose="020B0604020202020204" pitchFamily="34" charset="0"/>
            </a:rPr>
            <a:t>شكل رقم</a:t>
          </a:r>
        </a:p>
      </xdr:txBody>
    </xdr:sp>
    <xdr:clientData/>
  </xdr:twoCellAnchor>
  <xdr:twoCellAnchor editAs="oneCell">
    <xdr:from>
      <xdr:col>8</xdr:col>
      <xdr:colOff>476250</xdr:colOff>
      <xdr:row>1</xdr:row>
      <xdr:rowOff>76200</xdr:rowOff>
    </xdr:from>
    <xdr:to>
      <xdr:col>8</xdr:col>
      <xdr:colOff>1343024</xdr:colOff>
      <xdr:row>5</xdr:row>
      <xdr:rowOff>29431</xdr:rowOff>
    </xdr:to>
    <xdr:pic>
      <xdr:nvPicPr>
        <xdr:cNvPr id="10" name="Picture 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4466951" y="466725"/>
          <a:ext cx="866774" cy="858106"/>
        </a:xfrm>
        <a:prstGeom prst="rect">
          <a:avLst/>
        </a:prstGeom>
      </xdr:spPr>
    </xdr:pic>
    <xdr:clientData/>
  </xdr:twoCellAnchor>
  <xdr:twoCellAnchor editAs="oneCell">
    <xdr:from>
      <xdr:col>8</xdr:col>
      <xdr:colOff>400050</xdr:colOff>
      <xdr:row>16</xdr:row>
      <xdr:rowOff>142875</xdr:rowOff>
    </xdr:from>
    <xdr:to>
      <xdr:col>8</xdr:col>
      <xdr:colOff>1266824</xdr:colOff>
      <xdr:row>22</xdr:row>
      <xdr:rowOff>29431</xdr:rowOff>
    </xdr:to>
    <xdr:pic>
      <xdr:nvPicPr>
        <xdr:cNvPr id="11" name="Picture 1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4543151" y="5334000"/>
          <a:ext cx="866774" cy="8581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1606;&#1588;&#1585;&#1575;&#1578;\&#1575;&#1604;&#1586;&#1608;&#1575;&#1580;%20&#1608;&#1575;&#1604;&#1591;&#1604;&#1575;&#1602;\2014\Bulletin_Marriages_Divorces_DB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r."/>
      <sheetName val="Cont."/>
      <sheetName val="ConT.GR"/>
      <sheetName val="-"/>
      <sheetName val="Pref."/>
      <sheetName val="Def."/>
      <sheetName val="المؤشرات"/>
      <sheetName val="FIRST"/>
      <sheetName val="1"/>
      <sheetName val="GR-1"/>
      <sheetName val="2"/>
      <sheetName val="3"/>
      <sheetName val="GR-2"/>
      <sheetName val="4"/>
      <sheetName val="GR-3"/>
      <sheetName val="5"/>
      <sheetName val="GR-4"/>
      <sheetName val="6-1"/>
      <sheetName val="6-2"/>
      <sheetName val="GR-5"/>
      <sheetName val="7"/>
      <sheetName val="8"/>
      <sheetName val="GR-6"/>
      <sheetName val="9"/>
      <sheetName val="10"/>
      <sheetName val="11-1"/>
      <sheetName val="11-2"/>
      <sheetName val="11-3"/>
      <sheetName val="12-1"/>
      <sheetName val="12-2"/>
      <sheetName val="12-3"/>
      <sheetName val="13-1"/>
      <sheetName val="13-2"/>
      <sheetName val="13-3"/>
      <sheetName val="14-1"/>
      <sheetName val="14-2"/>
      <sheetName val="14-3"/>
      <sheetName val="15-1"/>
      <sheetName val="15-2"/>
      <sheetName val="15-3"/>
      <sheetName val="16-1"/>
      <sheetName val="16-2"/>
      <sheetName val="16-3"/>
      <sheetName val="GR-7"/>
      <sheetName val="17-1"/>
      <sheetName val="17-2"/>
      <sheetName val="17-3"/>
      <sheetName val="GR-8 "/>
      <sheetName val="18-1"/>
      <sheetName val="18-2"/>
      <sheetName val="18-3"/>
      <sheetName val="19"/>
      <sheetName val="20"/>
      <sheetName val="GR9"/>
      <sheetName val="SECOND"/>
      <sheetName val="21"/>
      <sheetName val="GR-10"/>
      <sheetName val="22-1"/>
      <sheetName val="22-2"/>
      <sheetName val="GR11"/>
      <sheetName val="23"/>
      <sheetName val="GR12"/>
      <sheetName val="24"/>
      <sheetName val="GR13"/>
      <sheetName val="GR14"/>
      <sheetName val="25-1"/>
      <sheetName val="25-2"/>
      <sheetName val="25-3"/>
      <sheetName val="26-1"/>
      <sheetName val="26-2"/>
      <sheetName val="26-3"/>
      <sheetName val="27"/>
      <sheetName val="28.1"/>
      <sheetName val="28.2"/>
      <sheetName val="28.3"/>
      <sheetName val="29"/>
      <sheetName val="30.1"/>
      <sheetName val="30.2"/>
      <sheetName val="30.3"/>
      <sheetName val="31.1"/>
      <sheetName val="31.2"/>
      <sheetName val="31.3"/>
      <sheetName val="32.1"/>
      <sheetName val="32.2"/>
      <sheetName val="32.3"/>
      <sheetName val="33.1"/>
      <sheetName val="33.2"/>
      <sheetName val="33.3"/>
      <sheetName val="34"/>
      <sheetName val="35"/>
      <sheetName val="36"/>
      <sheetName val="GR15"/>
      <sheetName val="37"/>
      <sheetName val="38.1"/>
      <sheetName val="38.2"/>
      <sheetName val="38.3"/>
      <sheetName val="GR16"/>
      <sheetName val="39.1"/>
      <sheetName val="39.2"/>
      <sheetName val="39.3"/>
      <sheetName val="40.1"/>
      <sheetName val="40.2"/>
      <sheetName val="40.3"/>
      <sheetName val="GR17"/>
      <sheetName val="41.1"/>
      <sheetName val="GR18"/>
      <sheetName val="41.2"/>
      <sheetName val="GR19"/>
      <sheetName val="41.3"/>
      <sheetName val="GR20"/>
      <sheetName val="42-1"/>
      <sheetName val="GR21"/>
      <sheetName val="42-2"/>
      <sheetName val="GR22"/>
      <sheetName val="42-3"/>
      <sheetName val="GR23"/>
      <sheetName val="43-1"/>
      <sheetName val="43-2"/>
      <sheetName val="43-3"/>
      <sheetName val="44"/>
      <sheetName val="GR24"/>
      <sheetName val="45"/>
      <sheetName val="46"/>
      <sheetName val="47"/>
      <sheetName val="الملاحق"/>
      <sheetName val="الزواج Marriage"/>
      <sheetName val="الطلاق Divor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Set>
  </externalBook>
</externalLink>
</file>

<file path=xl/queryTables/queryTable1.xml><?xml version="1.0" encoding="utf-8"?>
<queryTable xmlns="http://schemas.openxmlformats.org/spreadsheetml/2006/main" name="(Default) XLS_TAB_27_1" headers="0" backgroundRefresh="0" growShrinkType="overwriteClear" adjustColumnWidth="0" connectionId="1" autoFormatId="16" applyNumberFormats="0" applyBorderFormats="0" applyFontFormats="0" applyPatternFormats="0" applyAlignmentFormats="0" applyWidthHeightFormats="0">
  <queryTableRefresh headersInLastRefresh="0" nextId="14" unboundColumnsLeft="8" unboundColumnsRight="3">
    <queryTableFields count="12">
      <queryTableField id="1" dataBound="0" tableColumnId="1"/>
      <queryTableField id="7" dataBound="0" tableColumnId="7"/>
      <queryTableField id="2" dataBound="0" tableColumnId="2"/>
      <queryTableField id="8" dataBound="0" tableColumnId="8"/>
      <queryTableField id="3" dataBound="0" tableColumnId="3"/>
      <queryTableField id="9" dataBound="0" tableColumnId="9"/>
      <queryTableField id="4" dataBound="0" tableColumnId="4"/>
      <queryTableField id="10" dataBound="0" tableColumnId="10"/>
      <queryTableField id="5" name="TOTAL" tableColumnId="5"/>
      <queryTableField id="11" dataBound="0" tableColumnId="6"/>
      <queryTableField id="12" dataBound="0" tableColumnId="11"/>
      <queryTableField id="13" dataBound="0" tableColumnId="12"/>
    </queryTableFields>
    <queryTableDeletedFields count="4">
      <deletedField name="BAAN_SMALLERQATAR"/>
      <deletedField name="RAJEE"/>
      <deletedField name="KHULLA"/>
      <deletedField name="BAAN_GREATER"/>
    </queryTableDeletedFields>
  </queryTableRefresh>
</queryTable>
</file>

<file path=xl/queryTables/queryTable2.xml><?xml version="1.0" encoding="utf-8"?>
<queryTable xmlns="http://schemas.openxmlformats.org/spreadsheetml/2006/main" name="(Default) XLS_TAB_27_1" headers="0" backgroundRefresh="0" growShrinkType="overwriteClear" adjustColumnWidth="0" connectionId="2" autoFormatId="16" applyNumberFormats="0" applyBorderFormats="0" applyFontFormats="0" applyPatternFormats="0" applyAlignmentFormats="0" applyWidthHeightFormats="0">
  <queryTableRefresh headersInLastRefresh="0" nextId="14" unboundColumnsLeft="8" unboundColumnsRight="3">
    <queryTableFields count="12">
      <queryTableField id="1" dataBound="0" tableColumnId="1"/>
      <queryTableField id="7" dataBound="0" tableColumnId="7"/>
      <queryTableField id="2" dataBound="0" tableColumnId="2"/>
      <queryTableField id="8" dataBound="0" tableColumnId="8"/>
      <queryTableField id="3" dataBound="0" tableColumnId="3"/>
      <queryTableField id="9" dataBound="0" tableColumnId="9"/>
      <queryTableField id="4" dataBound="0" tableColumnId="4"/>
      <queryTableField id="10" dataBound="0" tableColumnId="10"/>
      <queryTableField id="5" name="TOTAL" tableColumnId="5"/>
      <queryTableField id="11" dataBound="0" tableColumnId="6"/>
      <queryTableField id="12" dataBound="0" tableColumnId="11"/>
      <queryTableField id="13" dataBound="0" tableColumnId="12"/>
    </queryTableFields>
    <queryTableDeletedFields count="4">
      <deletedField name="BAAN_SMALLERQATAR"/>
      <deletedField name="RAJEE"/>
      <deletedField name="KHULLA"/>
      <deletedField name="BAAN_GREATER"/>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_Default__XLS_TAB_27_1887" displayName="Table_Default__XLS_TAB_27_1887" ref="B12:M24" tableType="queryTable" headerRowCount="0" totalsRowCount="1" headerRowDxfId="57" dataDxfId="56" totalsRowDxfId="54" tableBorderDxfId="55" headerRowCellStyle="Normal 2" dataCellStyle="TXT2">
  <tableColumns count="12">
    <tableColumn id="1" uniqueName="1" name="BAAN_SMALLERQATAR" totalsRowFunction="sum" queryTableFieldId="1" headerRowDxfId="53" totalsRowDxfId="52" headerRowCellStyle="Normal 2" dataCellStyle="TXT2"/>
    <tableColumn id="7" uniqueName="7" name="Column2" totalsRowFunction="sum" queryTableFieldId="7" headerRowDxfId="51" totalsRowDxfId="50" headerRowCellStyle="Normal 2" dataCellStyle="TXT2"/>
    <tableColumn id="2" uniqueName="2" name="RAJEE" totalsRowFunction="sum" queryTableFieldId="2" headerRowDxfId="49" totalsRowDxfId="48" headerRowCellStyle="Normal 2" dataCellStyle="TXT2"/>
    <tableColumn id="8" uniqueName="8" name="Column3" totalsRowFunction="sum" queryTableFieldId="8" headerRowDxfId="47" totalsRowDxfId="46" headerRowCellStyle="Normal 2" dataCellStyle="TXT2"/>
    <tableColumn id="3" uniqueName="3" name="KHULLA" totalsRowFunction="sum" queryTableFieldId="3" headerRowDxfId="45" totalsRowDxfId="44" headerRowCellStyle="Normal 2" dataCellStyle="TXT2"/>
    <tableColumn id="9" uniqueName="9" name="Column4" totalsRowFunction="sum" queryTableFieldId="9" headerRowDxfId="43" totalsRowDxfId="42" headerRowCellStyle="Normal 2" dataCellStyle="TXT2"/>
    <tableColumn id="4" uniqueName="4" name="BAAN_GREATER" totalsRowFunction="sum" queryTableFieldId="4" headerRowDxfId="41" totalsRowDxfId="40" headerRowCellStyle="Normal 2" dataCellStyle="TXT2"/>
    <tableColumn id="10" uniqueName="10" name="Column5" totalsRowFunction="sum" queryTableFieldId="10" headerRowDxfId="39" totalsRowDxfId="38" headerRowCellStyle="Normal 2" dataCellStyle="TXT2"/>
    <tableColumn id="5" uniqueName="5" name="TOTAL" totalsRowFunction="sum" queryTableFieldId="5" headerRowDxfId="37" dataDxfId="36" totalsRowDxfId="35" headerRowCellStyle="Normal 2" dataCellStyle="TXT2"/>
    <tableColumn id="6" uniqueName="6" name="Column1" totalsRowFunction="sum" queryTableFieldId="11" headerRowDxfId="34" dataDxfId="33" totalsRowDxfId="32" headerRowCellStyle="Normal 2" dataCellStyle="TXT2">
      <calculatedColumnFormula>Table_Default__XLS_TAB_27_1887[[#This Row],[Column2]]+Table_Default__XLS_TAB_27_1887[[#This Row],[Column3]]+Table_Default__XLS_TAB_27_1887[[#This Row],[Column4]]+Table_Default__XLS_TAB_27_1887[[#This Row],[Column5]]</calculatedColumnFormula>
    </tableColumn>
    <tableColumn id="11" uniqueName="11" name="Column6" totalsRowFunction="sum" queryTableFieldId="12" headerRowDxfId="31" totalsRowDxfId="30" headerRowCellStyle="Normal 2" dataCellStyle="TXT2">
      <calculatedColumnFormula>Table_Default__XLS_TAB_27_1887[[#This Row],[TOTAL]]/Table_Default__XLS_TAB_27_1887[[#Totals],[TOTAL]]%</calculatedColumnFormula>
    </tableColumn>
    <tableColumn id="12" uniqueName="12" name="Column7" totalsRowFunction="sum" queryTableFieldId="13" headerRowDxfId="29" totalsRowDxfId="28" headerRowCellStyle="Normal 2" dataCellStyle="TXT2">
      <calculatedColumnFormula>Table_Default__XLS_TAB_27_1887[[#This Row],[Column1]]/Table_Default__XLS_TAB_27_1887[[#Totals],[Column1]]%</calculatedColumnFormula>
    </tableColumn>
  </tableColumns>
  <tableStyleInfo name="VITAL" showFirstColumn="0" showLastColumn="0" showRowStripes="1" showColumnStripes="0"/>
</table>
</file>

<file path=xl/tables/table2.xml><?xml version="1.0" encoding="utf-8"?>
<table xmlns="http://schemas.openxmlformats.org/spreadsheetml/2006/main" id="2" name="Table_Default__XLS_TAB_27_188736" displayName="Table_Default__XLS_TAB_27_188736" ref="B12:M24" tableType="queryTable" headerRowCount="0" totalsRowCount="1" headerRowDxfId="27" totalsRowDxfId="25" tableBorderDxfId="26" totalsRowBorderDxfId="24" headerRowCellStyle="Normal 2">
  <tableColumns count="12">
    <tableColumn id="1" uniqueName="1" name="BAAN_SMALLERQATAR" totalsRowFunction="sum" queryTableFieldId="1" headerRowDxfId="23" totalsRowDxfId="22" headerRowCellStyle="Normal 2" dataCellStyle="TXT2"/>
    <tableColumn id="7" uniqueName="7" name="Column2" totalsRowFunction="sum" queryTableFieldId="7" headerRowDxfId="21" totalsRowDxfId="20" headerRowCellStyle="Normal 2" dataCellStyle="TXT2"/>
    <tableColumn id="2" uniqueName="2" name="RAJEE" totalsRowFunction="sum" queryTableFieldId="2" headerRowDxfId="19" totalsRowDxfId="18" headerRowCellStyle="Normal 2" dataCellStyle="TXT2"/>
    <tableColumn id="8" uniqueName="8" name="Column3" totalsRowFunction="sum" queryTableFieldId="8" headerRowDxfId="17" totalsRowDxfId="16" headerRowCellStyle="Normal 2" dataCellStyle="TXT2"/>
    <tableColumn id="3" uniqueName="3" name="KHULLA" totalsRowFunction="sum" queryTableFieldId="3" headerRowDxfId="15" totalsRowDxfId="14" headerRowCellStyle="Normal 2" dataCellStyle="TXT2"/>
    <tableColumn id="9" uniqueName="9" name="Column4" totalsRowFunction="sum" queryTableFieldId="9" headerRowDxfId="13" totalsRowDxfId="12" headerRowCellStyle="Normal 2" dataCellStyle="TXT2"/>
    <tableColumn id="4" uniqueName="4" name="BAAN_GREATER" totalsRowFunction="sum" queryTableFieldId="4" headerRowDxfId="11" totalsRowDxfId="10" headerRowCellStyle="Normal 2" dataCellStyle="TXT2"/>
    <tableColumn id="10" uniqueName="10" name="Column5" totalsRowFunction="sum" queryTableFieldId="10" headerRowDxfId="9" totalsRowDxfId="8" headerRowCellStyle="Normal 2" dataCellStyle="TXT2"/>
    <tableColumn id="5" uniqueName="5" name="TOTAL" totalsRowFunction="sum" queryTableFieldId="5" headerRowDxfId="7" totalsRowDxfId="6" headerRowCellStyle="Normal 2" dataCellStyle="TXT2"/>
    <tableColumn id="6" uniqueName="6" name="Column1" totalsRowFunction="sum" queryTableFieldId="11" headerRowDxfId="5" totalsRowDxfId="4" headerRowCellStyle="Normal 2" dataCellStyle="TXT2">
      <calculatedColumnFormula>Table_Default__XLS_TAB_27_188736[[#This Row],[Column2]]+Table_Default__XLS_TAB_27_188736[[#This Row],[Column3]]+Table_Default__XLS_TAB_27_188736[[#This Row],[Column4]]+Table_Default__XLS_TAB_27_188736[[#This Row],[Column5]]</calculatedColumnFormula>
    </tableColumn>
    <tableColumn id="11" uniqueName="11" name="Column6" totalsRowFunction="sum" queryTableFieldId="12" headerRowDxfId="3" totalsRowDxfId="2" headerRowCellStyle="Normal 2" dataCellStyle="TXT2">
      <calculatedColumnFormula>Table_Default__XLS_TAB_27_188736[[#This Row],[TOTAL]]/Table_Default__XLS_TAB_27_188736[[#Totals],[TOTAL]]%</calculatedColumnFormula>
    </tableColumn>
    <tableColumn id="12" uniqueName="12" name="Column7" totalsRowFunction="sum" queryTableFieldId="13" headerRowDxfId="1" totalsRowDxfId="0" headerRowCellStyle="Normal 2" dataCellStyle="TXT2">
      <calculatedColumnFormula>Table_Default__XLS_TAB_27_188736[[#This Row],[Column1]]/Table_Default__XLS_TAB_27_188736[[#Totals],[Column1]]%</calculatedColumnFormula>
    </tableColumn>
  </tableColumns>
  <tableStyleInfo name="VITAL"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0.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rightToLeft="1" tabSelected="1" view="pageBreakPreview" topLeftCell="A4" zoomScale="115" zoomScaleNormal="100" zoomScaleSheetLayoutView="115" workbookViewId="0">
      <selection activeCell="A8" sqref="A8"/>
    </sheetView>
  </sheetViews>
  <sheetFormatPr defaultRowHeight="12.75" x14ac:dyDescent="0.2"/>
  <cols>
    <col min="1" max="6" width="8.875" style="1"/>
    <col min="7" max="7" width="12.75" style="1" customWidth="1"/>
    <col min="8" max="262" width="8.875" style="1"/>
    <col min="263" max="263" width="12.75" style="1" customWidth="1"/>
    <col min="264" max="518" width="8.875" style="1"/>
    <col min="519" max="519" width="12.75" style="1" customWidth="1"/>
    <col min="520" max="774" width="8.875" style="1"/>
    <col min="775" max="775" width="12.75" style="1" customWidth="1"/>
    <col min="776" max="1030" width="8.875" style="1"/>
    <col min="1031" max="1031" width="12.75" style="1" customWidth="1"/>
    <col min="1032" max="1286" width="8.875" style="1"/>
    <col min="1287" max="1287" width="12.75" style="1" customWidth="1"/>
    <col min="1288" max="1542" width="8.875" style="1"/>
    <col min="1543" max="1543" width="12.75" style="1" customWidth="1"/>
    <col min="1544" max="1798" width="8.875" style="1"/>
    <col min="1799" max="1799" width="12.75" style="1" customWidth="1"/>
    <col min="1800" max="2054" width="8.875" style="1"/>
    <col min="2055" max="2055" width="12.75" style="1" customWidth="1"/>
    <col min="2056" max="2310" width="8.875" style="1"/>
    <col min="2311" max="2311" width="12.75" style="1" customWidth="1"/>
    <col min="2312" max="2566" width="8.875" style="1"/>
    <col min="2567" max="2567" width="12.75" style="1" customWidth="1"/>
    <col min="2568" max="2822" width="8.875" style="1"/>
    <col min="2823" max="2823" width="12.75" style="1" customWidth="1"/>
    <col min="2824" max="3078" width="8.875" style="1"/>
    <col min="3079" max="3079" width="12.75" style="1" customWidth="1"/>
    <col min="3080" max="3334" width="8.875" style="1"/>
    <col min="3335" max="3335" width="12.75" style="1" customWidth="1"/>
    <col min="3336" max="3590" width="8.875" style="1"/>
    <col min="3591" max="3591" width="12.75" style="1" customWidth="1"/>
    <col min="3592" max="3846" width="8.875" style="1"/>
    <col min="3847" max="3847" width="12.75" style="1" customWidth="1"/>
    <col min="3848" max="4102" width="8.875" style="1"/>
    <col min="4103" max="4103" width="12.75" style="1" customWidth="1"/>
    <col min="4104" max="4358" width="8.875" style="1"/>
    <col min="4359" max="4359" width="12.75" style="1" customWidth="1"/>
    <col min="4360" max="4614" width="8.875" style="1"/>
    <col min="4615" max="4615" width="12.75" style="1" customWidth="1"/>
    <col min="4616" max="4870" width="8.875" style="1"/>
    <col min="4871" max="4871" width="12.75" style="1" customWidth="1"/>
    <col min="4872" max="5126" width="8.875" style="1"/>
    <col min="5127" max="5127" width="12.75" style="1" customWidth="1"/>
    <col min="5128" max="5382" width="8.875" style="1"/>
    <col min="5383" max="5383" width="12.75" style="1" customWidth="1"/>
    <col min="5384" max="5638" width="8.875" style="1"/>
    <col min="5639" max="5639" width="12.75" style="1" customWidth="1"/>
    <col min="5640" max="5894" width="8.875" style="1"/>
    <col min="5895" max="5895" width="12.75" style="1" customWidth="1"/>
    <col min="5896" max="6150" width="8.875" style="1"/>
    <col min="6151" max="6151" width="12.75" style="1" customWidth="1"/>
    <col min="6152" max="6406" width="8.875" style="1"/>
    <col min="6407" max="6407" width="12.75" style="1" customWidth="1"/>
    <col min="6408" max="6662" width="8.875" style="1"/>
    <col min="6663" max="6663" width="12.75" style="1" customWidth="1"/>
    <col min="6664" max="6918" width="8.875" style="1"/>
    <col min="6919" max="6919" width="12.75" style="1" customWidth="1"/>
    <col min="6920" max="7174" width="8.875" style="1"/>
    <col min="7175" max="7175" width="12.75" style="1" customWidth="1"/>
    <col min="7176" max="7430" width="8.875" style="1"/>
    <col min="7431" max="7431" width="12.75" style="1" customWidth="1"/>
    <col min="7432" max="7686" width="8.875" style="1"/>
    <col min="7687" max="7687" width="12.75" style="1" customWidth="1"/>
    <col min="7688" max="7942" width="8.875" style="1"/>
    <col min="7943" max="7943" width="12.75" style="1" customWidth="1"/>
    <col min="7944" max="8198" width="8.875" style="1"/>
    <col min="8199" max="8199" width="12.75" style="1" customWidth="1"/>
    <col min="8200" max="8454" width="8.875" style="1"/>
    <col min="8455" max="8455" width="12.75" style="1" customWidth="1"/>
    <col min="8456" max="8710" width="8.875" style="1"/>
    <col min="8711" max="8711" width="12.75" style="1" customWidth="1"/>
    <col min="8712" max="8966" width="8.875" style="1"/>
    <col min="8967" max="8967" width="12.75" style="1" customWidth="1"/>
    <col min="8968" max="9222" width="8.875" style="1"/>
    <col min="9223" max="9223" width="12.75" style="1" customWidth="1"/>
    <col min="9224" max="9478" width="8.875" style="1"/>
    <col min="9479" max="9479" width="12.75" style="1" customWidth="1"/>
    <col min="9480" max="9734" width="8.875" style="1"/>
    <col min="9735" max="9735" width="12.75" style="1" customWidth="1"/>
    <col min="9736" max="9990" width="8.875" style="1"/>
    <col min="9991" max="9991" width="12.75" style="1" customWidth="1"/>
    <col min="9992" max="10246" width="8.875" style="1"/>
    <col min="10247" max="10247" width="12.75" style="1" customWidth="1"/>
    <col min="10248" max="10502" width="8.875" style="1"/>
    <col min="10503" max="10503" width="12.75" style="1" customWidth="1"/>
    <col min="10504" max="10758" width="8.875" style="1"/>
    <col min="10759" max="10759" width="12.75" style="1" customWidth="1"/>
    <col min="10760" max="11014" width="8.875" style="1"/>
    <col min="11015" max="11015" width="12.75" style="1" customWidth="1"/>
    <col min="11016" max="11270" width="8.875" style="1"/>
    <col min="11271" max="11271" width="12.75" style="1" customWidth="1"/>
    <col min="11272" max="11526" width="8.875" style="1"/>
    <col min="11527" max="11527" width="12.75" style="1" customWidth="1"/>
    <col min="11528" max="11782" width="8.875" style="1"/>
    <col min="11783" max="11783" width="12.75" style="1" customWidth="1"/>
    <col min="11784" max="12038" width="8.875" style="1"/>
    <col min="12039" max="12039" width="12.75" style="1" customWidth="1"/>
    <col min="12040" max="12294" width="8.875" style="1"/>
    <col min="12295" max="12295" width="12.75" style="1" customWidth="1"/>
    <col min="12296" max="12550" width="8.875" style="1"/>
    <col min="12551" max="12551" width="12.75" style="1" customWidth="1"/>
    <col min="12552" max="12806" width="8.875" style="1"/>
    <col min="12807" max="12807" width="12.75" style="1" customWidth="1"/>
    <col min="12808" max="13062" width="8.875" style="1"/>
    <col min="13063" max="13063" width="12.75" style="1" customWidth="1"/>
    <col min="13064" max="13318" width="8.875" style="1"/>
    <col min="13319" max="13319" width="12.75" style="1" customWidth="1"/>
    <col min="13320" max="13574" width="8.875" style="1"/>
    <col min="13575" max="13575" width="12.75" style="1" customWidth="1"/>
    <col min="13576" max="13830" width="8.875" style="1"/>
    <col min="13831" max="13831" width="12.75" style="1" customWidth="1"/>
    <col min="13832" max="14086" width="8.875" style="1"/>
    <col min="14087" max="14087" width="12.75" style="1" customWidth="1"/>
    <col min="14088" max="14342" width="8.875" style="1"/>
    <col min="14343" max="14343" width="12.75" style="1" customWidth="1"/>
    <col min="14344" max="14598" width="8.875" style="1"/>
    <col min="14599" max="14599" width="12.75" style="1" customWidth="1"/>
    <col min="14600" max="14854" width="8.875" style="1"/>
    <col min="14855" max="14855" width="12.75" style="1" customWidth="1"/>
    <col min="14856" max="15110" width="8.875" style="1"/>
    <col min="15111" max="15111" width="12.75" style="1" customWidth="1"/>
    <col min="15112" max="15366" width="8.875" style="1"/>
    <col min="15367" max="15367" width="12.75" style="1" customWidth="1"/>
    <col min="15368" max="15622" width="8.875" style="1"/>
    <col min="15623" max="15623" width="12.75" style="1" customWidth="1"/>
    <col min="15624" max="15878" width="8.875" style="1"/>
    <col min="15879" max="15879" width="12.75" style="1" customWidth="1"/>
    <col min="15880" max="16134" width="8.875" style="1"/>
    <col min="16135" max="16135" width="12.75" style="1" customWidth="1"/>
    <col min="16136" max="16384" width="8.875" style="1"/>
  </cols>
  <sheetData>
    <row r="1" spans="1:8" x14ac:dyDescent="0.2">
      <c r="A1" s="19"/>
      <c r="B1" s="19"/>
      <c r="C1" s="19"/>
      <c r="D1" s="19"/>
      <c r="E1" s="19"/>
      <c r="F1" s="19"/>
      <c r="G1" s="19"/>
    </row>
    <row r="2" spans="1:8" x14ac:dyDescent="0.2">
      <c r="A2" s="19"/>
      <c r="B2" s="19"/>
      <c r="C2" s="19"/>
      <c r="D2" s="19"/>
      <c r="E2" s="19"/>
      <c r="F2" s="19"/>
      <c r="G2" s="19"/>
    </row>
    <row r="3" spans="1:8" x14ac:dyDescent="0.2">
      <c r="A3" s="19"/>
      <c r="B3" s="19"/>
      <c r="C3" s="19"/>
      <c r="D3" s="19"/>
      <c r="E3" s="19"/>
      <c r="F3" s="19"/>
      <c r="G3" s="19"/>
    </row>
    <row r="4" spans="1:8" x14ac:dyDescent="0.2">
      <c r="A4" s="19"/>
      <c r="B4" s="19"/>
      <c r="C4" s="19"/>
      <c r="D4" s="19"/>
      <c r="E4" s="19"/>
      <c r="F4" s="19"/>
      <c r="G4" s="19"/>
    </row>
    <row r="5" spans="1:8" x14ac:dyDescent="0.2">
      <c r="A5" s="19"/>
      <c r="B5" s="19"/>
      <c r="C5" s="19"/>
      <c r="D5" s="19"/>
      <c r="E5" s="19"/>
      <c r="F5" s="19"/>
      <c r="G5" s="19"/>
    </row>
    <row r="6" spans="1:8" x14ac:dyDescent="0.2">
      <c r="A6" s="19"/>
      <c r="B6" s="19"/>
      <c r="C6" s="19"/>
      <c r="D6" s="19"/>
      <c r="E6" s="19"/>
      <c r="F6" s="19"/>
      <c r="G6" s="19"/>
    </row>
    <row r="7" spans="1:8" x14ac:dyDescent="0.2">
      <c r="A7" s="19"/>
      <c r="B7" s="19"/>
      <c r="C7" s="19"/>
      <c r="D7" s="19"/>
      <c r="E7" s="19"/>
      <c r="F7" s="19"/>
      <c r="G7" s="19"/>
    </row>
    <row r="8" spans="1:8" x14ac:dyDescent="0.2">
      <c r="A8" s="19"/>
      <c r="B8" s="19"/>
      <c r="C8" s="19"/>
      <c r="D8" s="19"/>
      <c r="E8" s="19"/>
      <c r="F8" s="19"/>
      <c r="G8" s="19"/>
    </row>
    <row r="9" spans="1:8" x14ac:dyDescent="0.2">
      <c r="A9" s="19"/>
      <c r="B9" s="19"/>
      <c r="C9" s="19"/>
      <c r="D9" s="19"/>
      <c r="E9" s="19"/>
      <c r="F9" s="19"/>
      <c r="G9" s="19"/>
    </row>
    <row r="10" spans="1:8" x14ac:dyDescent="0.2">
      <c r="A10" s="19"/>
      <c r="B10" s="19"/>
      <c r="C10" s="19"/>
      <c r="D10" s="19"/>
      <c r="E10" s="19"/>
      <c r="F10" s="19"/>
      <c r="G10" s="19"/>
    </row>
    <row r="11" spans="1:8" x14ac:dyDescent="0.2">
      <c r="A11" s="19"/>
      <c r="B11" s="19"/>
      <c r="C11" s="19"/>
      <c r="D11" s="19"/>
      <c r="E11" s="19"/>
      <c r="F11" s="19"/>
      <c r="G11" s="19"/>
    </row>
    <row r="12" spans="1:8" x14ac:dyDescent="0.2">
      <c r="A12" s="19"/>
      <c r="B12" s="19"/>
      <c r="C12" s="19"/>
      <c r="D12" s="19"/>
      <c r="E12" s="19"/>
      <c r="F12" s="19"/>
      <c r="G12" s="19"/>
    </row>
    <row r="13" spans="1:8" x14ac:dyDescent="0.2">
      <c r="A13" s="19"/>
      <c r="B13" s="19"/>
      <c r="C13" s="19"/>
      <c r="D13" s="19"/>
      <c r="E13" s="19"/>
      <c r="F13" s="19"/>
      <c r="G13" s="19"/>
    </row>
    <row r="14" spans="1:8" x14ac:dyDescent="0.2">
      <c r="A14" s="19"/>
      <c r="B14" s="19"/>
      <c r="C14" s="19"/>
      <c r="D14" s="19"/>
      <c r="E14" s="19"/>
      <c r="F14" s="19"/>
      <c r="G14" s="19"/>
    </row>
    <row r="15" spans="1:8" x14ac:dyDescent="0.2">
      <c r="A15" s="19"/>
      <c r="B15" s="19"/>
      <c r="C15" s="19"/>
      <c r="D15" s="19"/>
      <c r="E15" s="19"/>
      <c r="F15" s="19"/>
      <c r="G15" s="19"/>
      <c r="H15" s="19"/>
    </row>
    <row r="16" spans="1:8" x14ac:dyDescent="0.2">
      <c r="A16" s="19"/>
      <c r="B16" s="19"/>
      <c r="C16" s="19"/>
      <c r="D16" s="19"/>
      <c r="E16" s="19"/>
      <c r="F16" s="19"/>
      <c r="G16" s="19"/>
      <c r="H16" s="19"/>
    </row>
    <row r="17" spans="1:8" x14ac:dyDescent="0.2">
      <c r="A17" s="19"/>
      <c r="B17" s="19"/>
      <c r="C17" s="19"/>
      <c r="D17" s="19"/>
      <c r="E17" s="19"/>
      <c r="F17" s="19"/>
      <c r="G17" s="19"/>
      <c r="H17" s="19"/>
    </row>
    <row r="18" spans="1:8" x14ac:dyDescent="0.2">
      <c r="A18" s="19"/>
      <c r="B18" s="19"/>
      <c r="C18" s="19"/>
      <c r="D18" s="19"/>
      <c r="E18" s="19"/>
      <c r="F18" s="19"/>
      <c r="G18" s="19"/>
      <c r="H18" s="19"/>
    </row>
    <row r="19" spans="1:8" x14ac:dyDescent="0.2">
      <c r="A19" s="19"/>
      <c r="B19" s="19"/>
      <c r="C19" s="19"/>
      <c r="D19" s="19"/>
      <c r="E19" s="19"/>
      <c r="F19" s="19"/>
      <c r="G19" s="19"/>
      <c r="H19" s="19"/>
    </row>
    <row r="20" spans="1:8" x14ac:dyDescent="0.2">
      <c r="A20" s="19"/>
      <c r="B20" s="19"/>
      <c r="C20" s="19"/>
      <c r="D20" s="19"/>
      <c r="E20" s="19"/>
      <c r="F20" s="19"/>
      <c r="G20" s="19"/>
      <c r="H20" s="19"/>
    </row>
    <row r="21" spans="1:8" x14ac:dyDescent="0.2">
      <c r="A21" s="19"/>
      <c r="B21" s="19"/>
      <c r="C21" s="19"/>
      <c r="D21" s="19"/>
      <c r="E21" s="19"/>
      <c r="F21" s="19"/>
      <c r="G21" s="19"/>
      <c r="H21" s="19"/>
    </row>
    <row r="22" spans="1:8" x14ac:dyDescent="0.2">
      <c r="A22" s="19"/>
      <c r="B22" s="19"/>
      <c r="C22" s="19"/>
      <c r="D22" s="19"/>
      <c r="E22" s="19"/>
      <c r="F22" s="19"/>
      <c r="G22" s="19"/>
      <c r="H22" s="19"/>
    </row>
    <row r="23" spans="1:8" x14ac:dyDescent="0.2">
      <c r="A23" s="19"/>
      <c r="B23" s="19"/>
      <c r="C23" s="19"/>
      <c r="D23" s="19"/>
      <c r="E23" s="19"/>
      <c r="F23" s="19"/>
      <c r="G23" s="19"/>
      <c r="H23" s="19"/>
    </row>
    <row r="24" spans="1:8" x14ac:dyDescent="0.2">
      <c r="A24" s="19"/>
      <c r="B24" s="19"/>
      <c r="C24" s="19"/>
      <c r="D24" s="19"/>
      <c r="E24" s="19"/>
      <c r="F24" s="19"/>
      <c r="G24" s="19"/>
      <c r="H24" s="19"/>
    </row>
    <row r="25" spans="1:8" x14ac:dyDescent="0.2">
      <c r="A25" s="19"/>
      <c r="B25" s="19"/>
      <c r="C25" s="19"/>
      <c r="D25" s="19"/>
      <c r="E25" s="19"/>
      <c r="F25" s="19"/>
      <c r="G25" s="19"/>
      <c r="H25" s="19"/>
    </row>
    <row r="26" spans="1:8" ht="27.75" x14ac:dyDescent="0.65">
      <c r="A26" s="565" t="s">
        <v>449</v>
      </c>
      <c r="B26" s="565"/>
      <c r="C26" s="565"/>
      <c r="D26" s="565"/>
      <c r="E26" s="565"/>
      <c r="F26" s="565"/>
      <c r="G26" s="565"/>
      <c r="H26" s="19"/>
    </row>
    <row r="27" spans="1:8" ht="36" customHeight="1" x14ac:dyDescent="0.2">
      <c r="A27" s="563" t="s">
        <v>448</v>
      </c>
      <c r="B27" s="564"/>
      <c r="C27" s="564"/>
      <c r="D27" s="564"/>
      <c r="E27" s="564"/>
      <c r="F27" s="564"/>
      <c r="G27" s="564"/>
      <c r="H27" s="19"/>
    </row>
    <row r="28" spans="1:8" x14ac:dyDescent="0.2">
      <c r="A28" s="19"/>
      <c r="B28" s="19"/>
      <c r="C28" s="19"/>
      <c r="D28" s="19"/>
      <c r="E28" s="19"/>
      <c r="F28" s="19"/>
      <c r="G28" s="19"/>
      <c r="H28" s="19"/>
    </row>
    <row r="29" spans="1:8" ht="27.75" x14ac:dyDescent="0.65">
      <c r="A29" s="566" t="s">
        <v>447</v>
      </c>
      <c r="B29" s="567"/>
      <c r="C29" s="567"/>
      <c r="D29" s="567"/>
      <c r="E29" s="567"/>
      <c r="F29" s="567"/>
      <c r="G29" s="567"/>
      <c r="H29" s="19"/>
    </row>
    <row r="30" spans="1:8" x14ac:dyDescent="0.2">
      <c r="A30" s="19"/>
      <c r="B30" s="19"/>
      <c r="C30" s="19"/>
      <c r="D30" s="19"/>
      <c r="E30" s="19"/>
      <c r="F30" s="19"/>
      <c r="G30" s="19"/>
      <c r="H30" s="19"/>
    </row>
    <row r="31" spans="1:8" x14ac:dyDescent="0.2">
      <c r="A31" s="19"/>
      <c r="B31" s="19"/>
      <c r="C31" s="19"/>
      <c r="D31" s="19"/>
      <c r="E31" s="19"/>
      <c r="F31" s="19"/>
      <c r="G31" s="19"/>
      <c r="H31" s="19"/>
    </row>
    <row r="32" spans="1:8" x14ac:dyDescent="0.2">
      <c r="A32" s="19"/>
      <c r="B32" s="19"/>
      <c r="C32" s="19"/>
      <c r="D32" s="19"/>
      <c r="E32" s="19"/>
      <c r="F32" s="19"/>
      <c r="G32" s="19"/>
      <c r="H32" s="19"/>
    </row>
    <row r="33" spans="1:8" x14ac:dyDescent="0.2">
      <c r="A33" s="19"/>
      <c r="B33" s="19"/>
      <c r="C33" s="19"/>
      <c r="D33" s="19"/>
      <c r="E33" s="19"/>
      <c r="F33" s="19"/>
      <c r="G33" s="19"/>
      <c r="H33" s="19"/>
    </row>
    <row r="34" spans="1:8" x14ac:dyDescent="0.2">
      <c r="A34" s="19"/>
      <c r="B34" s="19"/>
      <c r="C34" s="19"/>
      <c r="D34" s="19"/>
      <c r="E34" s="19"/>
      <c r="F34" s="19"/>
      <c r="G34" s="19"/>
      <c r="H34" s="19"/>
    </row>
    <row r="35" spans="1:8" x14ac:dyDescent="0.2">
      <c r="A35" s="19"/>
      <c r="B35" s="19"/>
      <c r="C35" s="19"/>
      <c r="D35" s="19"/>
      <c r="E35" s="19"/>
      <c r="F35" s="19"/>
      <c r="G35" s="19"/>
      <c r="H35" s="19"/>
    </row>
    <row r="36" spans="1:8" x14ac:dyDescent="0.2">
      <c r="A36" s="19"/>
      <c r="B36" s="19"/>
      <c r="C36" s="19"/>
      <c r="D36" s="19"/>
      <c r="E36" s="19"/>
      <c r="F36" s="19"/>
      <c r="G36" s="19"/>
      <c r="H36" s="19"/>
    </row>
    <row r="37" spans="1:8" x14ac:dyDescent="0.2">
      <c r="A37" s="19"/>
      <c r="B37" s="19"/>
      <c r="C37" s="19"/>
      <c r="D37" s="19"/>
      <c r="E37" s="19"/>
      <c r="F37" s="19"/>
      <c r="G37" s="19"/>
      <c r="H37" s="19"/>
    </row>
  </sheetData>
  <mergeCells count="3">
    <mergeCell ref="A27:G27"/>
    <mergeCell ref="A26:G26"/>
    <mergeCell ref="A29:G29"/>
  </mergeCells>
  <printOptions horizontalCentered="1" verticalCentered="1"/>
  <pageMargins left="0" right="0" top="0" bottom="0" header="0" footer="0"/>
  <pageSetup paperSize="11" scale="9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33"/>
  <sheetViews>
    <sheetView rightToLeft="1" view="pageBreakPreview" zoomScaleNormal="100" zoomScaleSheetLayoutView="100" workbookViewId="0">
      <selection activeCell="G7" sqref="G7:K7"/>
    </sheetView>
  </sheetViews>
  <sheetFormatPr defaultRowHeight="12.75" x14ac:dyDescent="0.2"/>
  <cols>
    <col min="1" max="10" width="9" style="1" customWidth="1"/>
    <col min="11" max="11" width="9.75" style="1" customWidth="1"/>
    <col min="12" max="266" width="9.125" style="1"/>
    <col min="267" max="267" width="12.75" style="1" customWidth="1"/>
    <col min="268" max="522" width="9.125" style="1"/>
    <col min="523" max="523" width="12.75" style="1" customWidth="1"/>
    <col min="524" max="778" width="9.125" style="1"/>
    <col min="779" max="779" width="12.75" style="1" customWidth="1"/>
    <col min="780" max="1034" width="9.125" style="1"/>
    <col min="1035" max="1035" width="12.75" style="1" customWidth="1"/>
    <col min="1036" max="1290" width="9.125" style="1"/>
    <col min="1291" max="1291" width="12.75" style="1" customWidth="1"/>
    <col min="1292" max="1546" width="9.125" style="1"/>
    <col min="1547" max="1547" width="12.75" style="1" customWidth="1"/>
    <col min="1548" max="1802" width="9.125" style="1"/>
    <col min="1803" max="1803" width="12.75" style="1" customWidth="1"/>
    <col min="1804" max="2058" width="9.125" style="1"/>
    <col min="2059" max="2059" width="12.75" style="1" customWidth="1"/>
    <col min="2060" max="2314" width="9.125" style="1"/>
    <col min="2315" max="2315" width="12.75" style="1" customWidth="1"/>
    <col min="2316" max="2570" width="9.125" style="1"/>
    <col min="2571" max="2571" width="12.75" style="1" customWidth="1"/>
    <col min="2572" max="2826" width="9.125" style="1"/>
    <col min="2827" max="2827" width="12.75" style="1" customWidth="1"/>
    <col min="2828" max="3082" width="9.125" style="1"/>
    <col min="3083" max="3083" width="12.75" style="1" customWidth="1"/>
    <col min="3084" max="3338" width="9.125" style="1"/>
    <col min="3339" max="3339" width="12.75" style="1" customWidth="1"/>
    <col min="3340" max="3594" width="9.125" style="1"/>
    <col min="3595" max="3595" width="12.75" style="1" customWidth="1"/>
    <col min="3596" max="3850" width="9.125" style="1"/>
    <col min="3851" max="3851" width="12.75" style="1" customWidth="1"/>
    <col min="3852" max="4106" width="9.125" style="1"/>
    <col min="4107" max="4107" width="12.75" style="1" customWidth="1"/>
    <col min="4108" max="4362" width="9.125" style="1"/>
    <col min="4363" max="4363" width="12.75" style="1" customWidth="1"/>
    <col min="4364" max="4618" width="9.125" style="1"/>
    <col min="4619" max="4619" width="12.75" style="1" customWidth="1"/>
    <col min="4620" max="4874" width="9.125" style="1"/>
    <col min="4875" max="4875" width="12.75" style="1" customWidth="1"/>
    <col min="4876" max="5130" width="9.125" style="1"/>
    <col min="5131" max="5131" width="12.75" style="1" customWidth="1"/>
    <col min="5132" max="5386" width="9.125" style="1"/>
    <col min="5387" max="5387" width="12.75" style="1" customWidth="1"/>
    <col min="5388" max="5642" width="9.125" style="1"/>
    <col min="5643" max="5643" width="12.75" style="1" customWidth="1"/>
    <col min="5644" max="5898" width="9.125" style="1"/>
    <col min="5899" max="5899" width="12.75" style="1" customWidth="1"/>
    <col min="5900" max="6154" width="9.125" style="1"/>
    <col min="6155" max="6155" width="12.75" style="1" customWidth="1"/>
    <col min="6156" max="6410" width="9.125" style="1"/>
    <col min="6411" max="6411" width="12.75" style="1" customWidth="1"/>
    <col min="6412" max="6666" width="9.125" style="1"/>
    <col min="6667" max="6667" width="12.75" style="1" customWidth="1"/>
    <col min="6668" max="6922" width="9.125" style="1"/>
    <col min="6923" max="6923" width="12.75" style="1" customWidth="1"/>
    <col min="6924" max="7178" width="9.125" style="1"/>
    <col min="7179" max="7179" width="12.75" style="1" customWidth="1"/>
    <col min="7180" max="7434" width="9.125" style="1"/>
    <col min="7435" max="7435" width="12.75" style="1" customWidth="1"/>
    <col min="7436" max="7690" width="9.125" style="1"/>
    <col min="7691" max="7691" width="12.75" style="1" customWidth="1"/>
    <col min="7692" max="7946" width="9.125" style="1"/>
    <col min="7947" max="7947" width="12.75" style="1" customWidth="1"/>
    <col min="7948" max="8202" width="9.125" style="1"/>
    <col min="8203" max="8203" width="12.75" style="1" customWidth="1"/>
    <col min="8204" max="8458" width="9.125" style="1"/>
    <col min="8459" max="8459" width="12.75" style="1" customWidth="1"/>
    <col min="8460" max="8714" width="9.125" style="1"/>
    <col min="8715" max="8715" width="12.75" style="1" customWidth="1"/>
    <col min="8716" max="8970" width="9.125" style="1"/>
    <col min="8971" max="8971" width="12.75" style="1" customWidth="1"/>
    <col min="8972" max="9226" width="9.125" style="1"/>
    <col min="9227" max="9227" width="12.75" style="1" customWidth="1"/>
    <col min="9228" max="9482" width="9.125" style="1"/>
    <col min="9483" max="9483" width="12.75" style="1" customWidth="1"/>
    <col min="9484" max="9738" width="9.125" style="1"/>
    <col min="9739" max="9739" width="12.75" style="1" customWidth="1"/>
    <col min="9740" max="9994" width="9.125" style="1"/>
    <col min="9995" max="9995" width="12.75" style="1" customWidth="1"/>
    <col min="9996" max="10250" width="9.125" style="1"/>
    <col min="10251" max="10251" width="12.75" style="1" customWidth="1"/>
    <col min="10252" max="10506" width="9.125" style="1"/>
    <col min="10507" max="10507" width="12.75" style="1" customWidth="1"/>
    <col min="10508" max="10762" width="9.125" style="1"/>
    <col min="10763" max="10763" width="12.75" style="1" customWidth="1"/>
    <col min="10764" max="11018" width="9.125" style="1"/>
    <col min="11019" max="11019" width="12.75" style="1" customWidth="1"/>
    <col min="11020" max="11274" width="9.125" style="1"/>
    <col min="11275" max="11275" width="12.75" style="1" customWidth="1"/>
    <col min="11276" max="11530" width="9.125" style="1"/>
    <col min="11531" max="11531" width="12.75" style="1" customWidth="1"/>
    <col min="11532" max="11786" width="9.125" style="1"/>
    <col min="11787" max="11787" width="12.75" style="1" customWidth="1"/>
    <col min="11788" max="12042" width="9.125" style="1"/>
    <col min="12043" max="12043" width="12.75" style="1" customWidth="1"/>
    <col min="12044" max="12298" width="9.125" style="1"/>
    <col min="12299" max="12299" width="12.75" style="1" customWidth="1"/>
    <col min="12300" max="12554" width="9.125" style="1"/>
    <col min="12555" max="12555" width="12.75" style="1" customWidth="1"/>
    <col min="12556" max="12810" width="9.125" style="1"/>
    <col min="12811" max="12811" width="12.75" style="1" customWidth="1"/>
    <col min="12812" max="13066" width="9.125" style="1"/>
    <col min="13067" max="13067" width="12.75" style="1" customWidth="1"/>
    <col min="13068" max="13322" width="9.125" style="1"/>
    <col min="13323" max="13323" width="12.75" style="1" customWidth="1"/>
    <col min="13324" max="13578" width="9.125" style="1"/>
    <col min="13579" max="13579" width="12.75" style="1" customWidth="1"/>
    <col min="13580" max="13834" width="9.125" style="1"/>
    <col min="13835" max="13835" width="12.75" style="1" customWidth="1"/>
    <col min="13836" max="14090" width="9.125" style="1"/>
    <col min="14091" max="14091" width="12.75" style="1" customWidth="1"/>
    <col min="14092" max="14346" width="9.125" style="1"/>
    <col min="14347" max="14347" width="12.75" style="1" customWidth="1"/>
    <col min="14348" max="14602" width="9.125" style="1"/>
    <col min="14603" max="14603" width="12.75" style="1" customWidth="1"/>
    <col min="14604" max="14858" width="9.125" style="1"/>
    <col min="14859" max="14859" width="12.75" style="1" customWidth="1"/>
    <col min="14860" max="15114" width="9.125" style="1"/>
    <col min="15115" max="15115" width="12.75" style="1" customWidth="1"/>
    <col min="15116" max="15370" width="9.125" style="1"/>
    <col min="15371" max="15371" width="12.75" style="1" customWidth="1"/>
    <col min="15372" max="15626" width="9.125" style="1"/>
    <col min="15627" max="15627" width="12.75" style="1" customWidth="1"/>
    <col min="15628" max="15882" width="9.125" style="1"/>
    <col min="15883" max="15883" width="12.75" style="1" customWidth="1"/>
    <col min="15884" max="16138" width="9.125" style="1"/>
    <col min="16139" max="16139" width="12.75" style="1" customWidth="1"/>
    <col min="16140" max="16384" width="9.125" style="1"/>
  </cols>
  <sheetData>
    <row r="1" spans="1:12" x14ac:dyDescent="0.2">
      <c r="A1" s="19"/>
      <c r="B1" s="19"/>
      <c r="C1" s="19"/>
      <c r="D1" s="19"/>
      <c r="E1" s="19"/>
      <c r="F1" s="19"/>
      <c r="G1" s="19"/>
      <c r="H1" s="19"/>
      <c r="I1" s="19"/>
      <c r="J1" s="19"/>
      <c r="K1" s="19"/>
    </row>
    <row r="2" spans="1:12" x14ac:dyDescent="0.2">
      <c r="A2" s="19"/>
      <c r="B2" s="19"/>
      <c r="C2" s="19"/>
      <c r="D2" s="19"/>
      <c r="E2" s="19"/>
      <c r="F2" s="19"/>
      <c r="G2" s="19"/>
      <c r="H2" s="19"/>
      <c r="I2" s="19"/>
      <c r="J2" s="19"/>
      <c r="K2" s="19"/>
    </row>
    <row r="3" spans="1:12" ht="36.75" x14ac:dyDescent="0.2">
      <c r="A3" s="570" t="s">
        <v>426</v>
      </c>
      <c r="B3" s="570"/>
      <c r="C3" s="570"/>
      <c r="D3" s="570"/>
      <c r="E3" s="570"/>
      <c r="F3" s="427"/>
      <c r="G3" s="571" t="s">
        <v>427</v>
      </c>
      <c r="H3" s="572"/>
      <c r="I3" s="572"/>
      <c r="J3" s="572"/>
      <c r="K3" s="572"/>
    </row>
    <row r="4" spans="1:12" ht="36.75" x14ac:dyDescent="0.2">
      <c r="A4" s="610" t="s">
        <v>428</v>
      </c>
      <c r="B4" s="611"/>
      <c r="C4" s="611"/>
      <c r="D4" s="611"/>
      <c r="E4" s="611"/>
      <c r="F4" s="427"/>
      <c r="G4" s="612" t="s">
        <v>429</v>
      </c>
      <c r="H4" s="613"/>
      <c r="I4" s="613"/>
      <c r="J4" s="613"/>
      <c r="K4" s="613"/>
    </row>
    <row r="5" spans="1:12" ht="108" customHeight="1" x14ac:dyDescent="0.2">
      <c r="A5" s="573" t="s">
        <v>457</v>
      </c>
      <c r="B5" s="573"/>
      <c r="C5" s="573"/>
      <c r="D5" s="573"/>
      <c r="E5" s="573"/>
      <c r="F5" s="455"/>
      <c r="G5" s="578" t="s">
        <v>459</v>
      </c>
      <c r="H5" s="578"/>
      <c r="I5" s="578"/>
      <c r="J5" s="578"/>
      <c r="K5" s="578"/>
    </row>
    <row r="6" spans="1:12" x14ac:dyDescent="0.2">
      <c r="A6" s="456"/>
      <c r="B6" s="456"/>
      <c r="C6" s="456"/>
      <c r="D6" s="456"/>
      <c r="E6" s="456"/>
      <c r="F6" s="456"/>
      <c r="G6" s="457"/>
      <c r="H6" s="457"/>
      <c r="I6" s="457"/>
      <c r="J6" s="457"/>
      <c r="K6" s="457"/>
    </row>
    <row r="7" spans="1:12" ht="48.75" customHeight="1" x14ac:dyDescent="0.2">
      <c r="A7" s="573" t="s">
        <v>458</v>
      </c>
      <c r="B7" s="573"/>
      <c r="C7" s="573"/>
      <c r="D7" s="573"/>
      <c r="E7" s="573"/>
      <c r="F7" s="455"/>
      <c r="G7" s="578" t="s">
        <v>460</v>
      </c>
      <c r="H7" s="578"/>
      <c r="I7" s="578"/>
      <c r="J7" s="578"/>
      <c r="K7" s="578"/>
    </row>
    <row r="8" spans="1:12" x14ac:dyDescent="0.2">
      <c r="A8" s="19"/>
      <c r="B8" s="19"/>
      <c r="C8" s="19"/>
      <c r="D8" s="19"/>
      <c r="E8" s="19"/>
      <c r="F8" s="19"/>
      <c r="G8" s="458"/>
      <c r="H8" s="458"/>
      <c r="I8" s="458"/>
      <c r="J8" s="458"/>
      <c r="K8" s="458"/>
    </row>
    <row r="9" spans="1:12" ht="18.75" x14ac:dyDescent="0.2">
      <c r="A9" s="573"/>
      <c r="B9" s="573"/>
      <c r="C9" s="573"/>
      <c r="D9" s="573"/>
      <c r="E9" s="573"/>
      <c r="F9" s="455"/>
      <c r="G9" s="575"/>
      <c r="H9" s="575"/>
      <c r="I9" s="575"/>
      <c r="J9" s="575"/>
      <c r="K9" s="575"/>
    </row>
    <row r="10" spans="1:12" ht="18.75" x14ac:dyDescent="0.2">
      <c r="A10" s="573"/>
      <c r="B10" s="573"/>
      <c r="C10" s="573"/>
      <c r="D10" s="573"/>
      <c r="E10" s="573"/>
      <c r="F10" s="455"/>
      <c r="G10" s="575"/>
      <c r="H10" s="575"/>
      <c r="I10" s="575"/>
      <c r="J10" s="575"/>
      <c r="K10" s="575"/>
    </row>
    <row r="11" spans="1:12" x14ac:dyDescent="0.2">
      <c r="A11" s="19"/>
      <c r="B11" s="19"/>
      <c r="C11" s="19"/>
      <c r="D11" s="19"/>
      <c r="E11" s="19"/>
      <c r="F11" s="19"/>
      <c r="G11" s="19"/>
      <c r="H11" s="19"/>
      <c r="I11" s="19"/>
      <c r="J11" s="19"/>
      <c r="K11" s="19"/>
    </row>
    <row r="12" spans="1:12" ht="18" x14ac:dyDescent="0.2">
      <c r="A12" s="460"/>
      <c r="B12" s="19"/>
      <c r="C12" s="461"/>
      <c r="D12" s="19"/>
      <c r="E12" s="19"/>
      <c r="F12" s="19"/>
      <c r="G12" s="19"/>
      <c r="H12" s="19"/>
      <c r="I12" s="19"/>
      <c r="J12" s="19"/>
      <c r="K12" s="19"/>
    </row>
    <row r="13" spans="1:12" ht="18" x14ac:dyDescent="0.2">
      <c r="A13" s="462"/>
      <c r="B13" s="19"/>
      <c r="C13" s="463"/>
      <c r="D13" s="19"/>
      <c r="E13" s="19"/>
      <c r="F13" s="19"/>
      <c r="G13" s="19"/>
      <c r="H13" s="19"/>
      <c r="I13" s="19"/>
      <c r="J13" s="19"/>
      <c r="K13" s="19"/>
    </row>
    <row r="14" spans="1:12" x14ac:dyDescent="0.2">
      <c r="A14" s="19"/>
      <c r="B14" s="19"/>
      <c r="C14" s="19"/>
      <c r="D14" s="19"/>
      <c r="E14" s="19"/>
      <c r="F14" s="19"/>
      <c r="G14" s="19"/>
      <c r="H14" s="19"/>
      <c r="I14" s="19"/>
      <c r="J14" s="19"/>
      <c r="K14" s="19"/>
    </row>
    <row r="15" spans="1:12" x14ac:dyDescent="0.2">
      <c r="A15" s="19"/>
      <c r="B15" s="19"/>
      <c r="C15" s="19"/>
      <c r="D15" s="19"/>
      <c r="E15" s="19"/>
      <c r="F15" s="19"/>
      <c r="G15" s="19"/>
      <c r="H15" s="19"/>
      <c r="I15" s="19"/>
      <c r="J15" s="19"/>
      <c r="K15" s="19"/>
      <c r="L15" s="19"/>
    </row>
    <row r="16" spans="1:12" x14ac:dyDescent="0.2">
      <c r="A16" s="19"/>
      <c r="B16" s="19"/>
      <c r="C16" s="19"/>
      <c r="D16" s="19"/>
      <c r="E16" s="19"/>
      <c r="F16" s="19"/>
      <c r="G16" s="19"/>
      <c r="H16" s="19"/>
      <c r="I16" s="19"/>
      <c r="J16" s="19"/>
      <c r="K16" s="19"/>
      <c r="L16" s="19"/>
    </row>
    <row r="17" spans="1:12" x14ac:dyDescent="0.2">
      <c r="A17" s="19"/>
      <c r="B17" s="19"/>
      <c r="C17" s="19"/>
      <c r="D17" s="19"/>
      <c r="E17" s="19"/>
      <c r="F17" s="19"/>
      <c r="G17" s="19"/>
      <c r="H17" s="19"/>
      <c r="I17" s="19"/>
      <c r="J17" s="19"/>
      <c r="K17" s="19"/>
      <c r="L17" s="19"/>
    </row>
    <row r="18" spans="1:12" x14ac:dyDescent="0.2">
      <c r="A18" s="19"/>
      <c r="B18" s="19"/>
      <c r="C18" s="19"/>
      <c r="D18" s="19"/>
      <c r="E18" s="19"/>
      <c r="F18" s="19"/>
      <c r="G18" s="19"/>
      <c r="H18" s="19"/>
      <c r="I18" s="19"/>
      <c r="J18" s="19"/>
      <c r="K18" s="19"/>
      <c r="L18" s="19"/>
    </row>
    <row r="19" spans="1:12" x14ac:dyDescent="0.2">
      <c r="A19" s="19"/>
      <c r="B19" s="19"/>
      <c r="C19" s="19"/>
      <c r="D19" s="19"/>
      <c r="E19" s="19"/>
      <c r="F19" s="19"/>
      <c r="G19" s="19"/>
      <c r="H19" s="19"/>
      <c r="I19" s="19"/>
      <c r="J19" s="19"/>
      <c r="K19" s="19"/>
      <c r="L19" s="19"/>
    </row>
    <row r="20" spans="1:12" x14ac:dyDescent="0.2">
      <c r="A20" s="19"/>
      <c r="B20" s="19"/>
      <c r="C20" s="19"/>
      <c r="D20" s="19"/>
      <c r="E20" s="19"/>
      <c r="F20" s="19"/>
      <c r="G20" s="19"/>
      <c r="H20" s="19"/>
      <c r="I20" s="19"/>
      <c r="J20" s="19"/>
      <c r="K20" s="19"/>
      <c r="L20" s="19"/>
    </row>
    <row r="21" spans="1:12" x14ac:dyDescent="0.2">
      <c r="A21" s="19"/>
      <c r="B21" s="19"/>
      <c r="C21" s="19"/>
      <c r="D21" s="19"/>
      <c r="E21" s="19"/>
      <c r="F21" s="19"/>
      <c r="G21" s="19"/>
      <c r="H21" s="19"/>
      <c r="I21" s="19"/>
      <c r="J21" s="19"/>
      <c r="K21" s="19"/>
      <c r="L21" s="19"/>
    </row>
    <row r="22" spans="1:12" x14ac:dyDescent="0.2">
      <c r="A22" s="19"/>
      <c r="B22" s="19"/>
      <c r="C22" s="19"/>
      <c r="D22" s="19"/>
      <c r="E22" s="19"/>
      <c r="F22" s="19"/>
      <c r="G22" s="19"/>
      <c r="H22" s="19"/>
      <c r="I22" s="19"/>
      <c r="J22" s="19"/>
      <c r="K22" s="19"/>
      <c r="L22" s="19"/>
    </row>
    <row r="23" spans="1:12" x14ac:dyDescent="0.2">
      <c r="A23" s="19"/>
      <c r="B23" s="19"/>
      <c r="C23" s="19"/>
      <c r="D23" s="19"/>
      <c r="E23" s="19"/>
      <c r="F23" s="19"/>
      <c r="G23" s="19"/>
      <c r="H23" s="19"/>
      <c r="I23" s="19"/>
      <c r="J23" s="19"/>
      <c r="K23" s="19"/>
      <c r="L23" s="19"/>
    </row>
    <row r="24" spans="1:12" x14ac:dyDescent="0.2">
      <c r="A24" s="19"/>
      <c r="B24" s="19"/>
      <c r="C24" s="19"/>
      <c r="D24" s="19"/>
      <c r="E24" s="19"/>
      <c r="F24" s="19"/>
      <c r="G24" s="19"/>
      <c r="H24" s="19"/>
      <c r="I24" s="19"/>
      <c r="J24" s="19"/>
      <c r="K24" s="19"/>
      <c r="L24" s="19"/>
    </row>
    <row r="25" spans="1:12" x14ac:dyDescent="0.2">
      <c r="A25" s="19"/>
      <c r="B25" s="19"/>
      <c r="C25" s="19"/>
      <c r="D25" s="19"/>
      <c r="E25" s="19"/>
      <c r="F25" s="19"/>
      <c r="G25" s="19"/>
      <c r="H25" s="19"/>
      <c r="I25" s="19"/>
      <c r="J25" s="19"/>
      <c r="K25" s="19"/>
      <c r="L25" s="19"/>
    </row>
    <row r="26" spans="1:12" x14ac:dyDescent="0.2">
      <c r="A26" s="19"/>
      <c r="B26" s="19"/>
      <c r="C26" s="19"/>
      <c r="D26" s="19"/>
      <c r="E26" s="19"/>
      <c r="F26" s="19"/>
      <c r="G26" s="19"/>
      <c r="H26" s="19"/>
      <c r="I26" s="19"/>
      <c r="J26" s="19"/>
      <c r="K26" s="19"/>
      <c r="L26" s="19"/>
    </row>
    <row r="27" spans="1:12" x14ac:dyDescent="0.2">
      <c r="A27" s="19"/>
      <c r="B27" s="19"/>
      <c r="C27" s="19"/>
      <c r="D27" s="19"/>
      <c r="E27" s="19"/>
      <c r="F27" s="19"/>
      <c r="G27" s="19"/>
      <c r="H27" s="19"/>
      <c r="I27" s="19"/>
      <c r="J27" s="19"/>
      <c r="K27" s="19"/>
      <c r="L27" s="19"/>
    </row>
    <row r="28" spans="1:12" x14ac:dyDescent="0.2">
      <c r="A28" s="19"/>
      <c r="B28" s="19"/>
      <c r="C28" s="19"/>
      <c r="D28" s="19"/>
      <c r="E28" s="19"/>
      <c r="F28" s="19"/>
      <c r="G28" s="19"/>
      <c r="H28" s="19"/>
      <c r="I28" s="19"/>
      <c r="J28" s="19"/>
      <c r="K28" s="19"/>
      <c r="L28" s="19"/>
    </row>
    <row r="29" spans="1:12" x14ac:dyDescent="0.2">
      <c r="A29" s="19"/>
      <c r="B29" s="19"/>
      <c r="C29" s="19"/>
      <c r="D29" s="19"/>
      <c r="E29" s="19"/>
      <c r="F29" s="19"/>
      <c r="G29" s="19"/>
      <c r="H29" s="19"/>
      <c r="I29" s="19"/>
      <c r="J29" s="19"/>
      <c r="K29" s="19"/>
      <c r="L29" s="19"/>
    </row>
    <row r="30" spans="1:12" x14ac:dyDescent="0.2">
      <c r="A30" s="19"/>
      <c r="B30" s="19"/>
      <c r="C30" s="19"/>
      <c r="D30" s="19"/>
      <c r="E30" s="19"/>
      <c r="F30" s="19"/>
      <c r="G30" s="19"/>
      <c r="H30" s="19"/>
      <c r="I30" s="19"/>
      <c r="J30" s="19"/>
      <c r="K30" s="19"/>
      <c r="L30" s="19"/>
    </row>
    <row r="31" spans="1:12" x14ac:dyDescent="0.2">
      <c r="A31" s="19"/>
      <c r="B31" s="19"/>
      <c r="C31" s="19"/>
      <c r="D31" s="19"/>
      <c r="E31" s="19"/>
      <c r="F31" s="19"/>
      <c r="G31" s="19"/>
      <c r="H31" s="19"/>
      <c r="I31" s="19"/>
      <c r="J31" s="19"/>
      <c r="K31" s="19"/>
      <c r="L31" s="19"/>
    </row>
    <row r="32" spans="1:12" x14ac:dyDescent="0.2">
      <c r="A32" s="19"/>
      <c r="B32" s="19"/>
      <c r="C32" s="19"/>
      <c r="D32" s="19"/>
      <c r="E32" s="19"/>
      <c r="F32" s="19"/>
      <c r="G32" s="19"/>
      <c r="H32" s="19"/>
      <c r="I32" s="19"/>
      <c r="J32" s="19"/>
      <c r="K32" s="19"/>
      <c r="L32" s="19"/>
    </row>
    <row r="33" spans="1:12" x14ac:dyDescent="0.2">
      <c r="A33" s="19"/>
      <c r="B33" s="19"/>
      <c r="C33" s="19"/>
      <c r="D33" s="19"/>
      <c r="E33" s="19"/>
      <c r="F33" s="19"/>
      <c r="G33" s="19"/>
      <c r="H33" s="19"/>
      <c r="I33" s="19"/>
      <c r="J33" s="19"/>
      <c r="K33" s="19"/>
      <c r="L33" s="19"/>
    </row>
  </sheetData>
  <mergeCells count="12">
    <mergeCell ref="A3:E3"/>
    <mergeCell ref="G3:K3"/>
    <mergeCell ref="A9:E9"/>
    <mergeCell ref="G9:K9"/>
    <mergeCell ref="A10:E10"/>
    <mergeCell ref="G10:K10"/>
    <mergeCell ref="A4:E4"/>
    <mergeCell ref="G4:K4"/>
    <mergeCell ref="A5:E5"/>
    <mergeCell ref="G5:K5"/>
    <mergeCell ref="A7:E7"/>
    <mergeCell ref="G7:K7"/>
  </mergeCells>
  <printOptions horizontalCentered="1"/>
  <pageMargins left="0" right="0" top="0.47244094488188981" bottom="0" header="0" footer="0"/>
  <pageSetup paperSize="11" scale="9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22"/>
  <sheetViews>
    <sheetView rightToLeft="1" view="pageBreakPreview" zoomScaleNormal="100" zoomScaleSheetLayoutView="100" workbookViewId="0">
      <selection activeCell="A8" sqref="A8:A9"/>
    </sheetView>
  </sheetViews>
  <sheetFormatPr defaultColWidth="9.125" defaultRowHeight="12.75" x14ac:dyDescent="0.2"/>
  <cols>
    <col min="1" max="1" width="23.625" style="13" customWidth="1"/>
    <col min="2" max="7" width="10" style="13" customWidth="1"/>
    <col min="8" max="8" width="23.625" style="13" customWidth="1"/>
    <col min="9" max="9" width="15.25" style="3" customWidth="1"/>
    <col min="10" max="13" width="6.375" style="3" customWidth="1"/>
    <col min="14" max="16384" width="9.125" style="3"/>
  </cols>
  <sheetData>
    <row r="1" spans="1:13" ht="30.75" x14ac:dyDescent="0.2">
      <c r="A1" s="428" t="s">
        <v>109</v>
      </c>
      <c r="B1" s="429"/>
      <c r="C1" s="429"/>
      <c r="D1" s="429"/>
      <c r="E1" s="429"/>
      <c r="F1" s="429"/>
      <c r="G1" s="429"/>
      <c r="H1" s="430" t="s">
        <v>133</v>
      </c>
    </row>
    <row r="2" spans="1:13" x14ac:dyDescent="0.2">
      <c r="A2" s="66"/>
      <c r="B2" s="67"/>
      <c r="C2" s="67"/>
      <c r="D2" s="67"/>
      <c r="E2" s="67"/>
      <c r="F2" s="67"/>
      <c r="G2" s="67"/>
      <c r="H2" s="67"/>
      <c r="I2" s="67"/>
    </row>
    <row r="3" spans="1:13" s="2" customFormat="1" ht="21.75" x14ac:dyDescent="0.2">
      <c r="A3" s="614" t="s">
        <v>321</v>
      </c>
      <c r="B3" s="614"/>
      <c r="C3" s="614"/>
      <c r="D3" s="614"/>
      <c r="E3" s="614"/>
      <c r="F3" s="614"/>
      <c r="G3" s="614"/>
      <c r="H3" s="614"/>
    </row>
    <row r="4" spans="1:13" s="2" customFormat="1" ht="18.75" x14ac:dyDescent="0.2">
      <c r="A4" s="615" t="s">
        <v>470</v>
      </c>
      <c r="B4" s="615"/>
      <c r="C4" s="615"/>
      <c r="D4" s="615"/>
      <c r="E4" s="615"/>
      <c r="F4" s="615"/>
      <c r="G4" s="615"/>
      <c r="H4" s="615"/>
    </row>
    <row r="5" spans="1:13" s="2" customFormat="1" ht="18" x14ac:dyDescent="0.2">
      <c r="A5" s="616" t="s">
        <v>322</v>
      </c>
      <c r="B5" s="616"/>
      <c r="C5" s="616"/>
      <c r="D5" s="616"/>
      <c r="E5" s="616"/>
      <c r="F5" s="616"/>
      <c r="G5" s="616"/>
      <c r="H5" s="616"/>
    </row>
    <row r="6" spans="1:13" x14ac:dyDescent="0.2">
      <c r="A6" s="617" t="s">
        <v>471</v>
      </c>
      <c r="B6" s="617"/>
      <c r="C6" s="617"/>
      <c r="D6" s="617"/>
      <c r="E6" s="617"/>
      <c r="F6" s="617"/>
      <c r="G6" s="617"/>
      <c r="H6" s="617"/>
    </row>
    <row r="7" spans="1:13" s="7" customFormat="1" ht="15.75" x14ac:dyDescent="0.2">
      <c r="A7" s="4" t="s">
        <v>50</v>
      </c>
      <c r="B7" s="4"/>
      <c r="C7" s="4"/>
      <c r="D7" s="4"/>
      <c r="E7" s="4"/>
      <c r="F7" s="4"/>
      <c r="G7" s="4"/>
      <c r="H7" s="8" t="s">
        <v>225</v>
      </c>
      <c r="J7" s="5"/>
      <c r="L7" s="5"/>
      <c r="M7" s="5"/>
    </row>
    <row r="8" spans="1:13" ht="33" customHeight="1" thickBot="1" x14ac:dyDescent="0.25">
      <c r="A8" s="618" t="s">
        <v>150</v>
      </c>
      <c r="B8" s="620" t="s">
        <v>461</v>
      </c>
      <c r="C8" s="620"/>
      <c r="D8" s="620"/>
      <c r="E8" s="620" t="s">
        <v>550</v>
      </c>
      <c r="F8" s="620"/>
      <c r="G8" s="620"/>
      <c r="H8" s="621" t="s">
        <v>151</v>
      </c>
    </row>
    <row r="9" spans="1:13" s="9" customFormat="1" ht="30.75" customHeight="1" x14ac:dyDescent="0.2">
      <c r="A9" s="619"/>
      <c r="B9" s="130" t="s">
        <v>383</v>
      </c>
      <c r="C9" s="130" t="s">
        <v>384</v>
      </c>
      <c r="D9" s="130" t="s">
        <v>134</v>
      </c>
      <c r="E9" s="130" t="s">
        <v>383</v>
      </c>
      <c r="F9" s="130" t="s">
        <v>384</v>
      </c>
      <c r="G9" s="130" t="s">
        <v>134</v>
      </c>
      <c r="H9" s="622"/>
    </row>
    <row r="10" spans="1:13" s="10" customFormat="1" ht="22.5" customHeight="1" thickBot="1" x14ac:dyDescent="0.25">
      <c r="A10" s="229" t="s">
        <v>57</v>
      </c>
      <c r="B10" s="297">
        <v>94</v>
      </c>
      <c r="C10" s="297">
        <v>131</v>
      </c>
      <c r="D10" s="232">
        <f>SUM(B10:C10)</f>
        <v>225</v>
      </c>
      <c r="E10" s="297">
        <v>132</v>
      </c>
      <c r="F10" s="297">
        <v>164</v>
      </c>
      <c r="G10" s="232">
        <f>SUM(E10:F10)</f>
        <v>296</v>
      </c>
      <c r="H10" s="233" t="s">
        <v>58</v>
      </c>
    </row>
    <row r="11" spans="1:13" s="10" customFormat="1" ht="22.5" customHeight="1" thickTop="1" thickBot="1" x14ac:dyDescent="0.25">
      <c r="A11" s="234" t="s">
        <v>59</v>
      </c>
      <c r="B11" s="298">
        <v>239</v>
      </c>
      <c r="C11" s="298">
        <v>106</v>
      </c>
      <c r="D11" s="251">
        <f>SUM(B11:C11)</f>
        <v>345</v>
      </c>
      <c r="E11" s="298">
        <v>234</v>
      </c>
      <c r="F11" s="298">
        <v>104</v>
      </c>
      <c r="G11" s="251">
        <f>SUM(E11:F11)</f>
        <v>338</v>
      </c>
      <c r="H11" s="238" t="s">
        <v>60</v>
      </c>
    </row>
    <row r="12" spans="1:13" s="10" customFormat="1" ht="22.5" customHeight="1" thickTop="1" thickBot="1" x14ac:dyDescent="0.25">
      <c r="A12" s="229" t="s">
        <v>61</v>
      </c>
      <c r="B12" s="299">
        <v>25</v>
      </c>
      <c r="C12" s="299">
        <v>38</v>
      </c>
      <c r="D12" s="300">
        <f t="shared" ref="D12:D15" si="0">SUM(B12:C12)</f>
        <v>63</v>
      </c>
      <c r="E12" s="299">
        <v>42</v>
      </c>
      <c r="F12" s="299">
        <v>39</v>
      </c>
      <c r="G12" s="300">
        <f t="shared" ref="G12:G18" si="1">SUM(E12:F12)</f>
        <v>81</v>
      </c>
      <c r="H12" s="233" t="s">
        <v>62</v>
      </c>
    </row>
    <row r="13" spans="1:13" s="10" customFormat="1" ht="22.5" customHeight="1" thickTop="1" thickBot="1" x14ac:dyDescent="0.25">
      <c r="A13" s="234" t="s">
        <v>92</v>
      </c>
      <c r="B13" s="298">
        <v>49</v>
      </c>
      <c r="C13" s="298">
        <v>31</v>
      </c>
      <c r="D13" s="251">
        <f t="shared" si="0"/>
        <v>80</v>
      </c>
      <c r="E13" s="298">
        <v>40</v>
      </c>
      <c r="F13" s="298">
        <v>28</v>
      </c>
      <c r="G13" s="251">
        <f t="shared" si="1"/>
        <v>68</v>
      </c>
      <c r="H13" s="238" t="s">
        <v>63</v>
      </c>
    </row>
    <row r="14" spans="1:13" s="10" customFormat="1" ht="22.5" customHeight="1" thickTop="1" thickBot="1" x14ac:dyDescent="0.25">
      <c r="A14" s="229" t="s">
        <v>64</v>
      </c>
      <c r="B14" s="299">
        <v>18</v>
      </c>
      <c r="C14" s="299">
        <v>12</v>
      </c>
      <c r="D14" s="300">
        <f t="shared" si="0"/>
        <v>30</v>
      </c>
      <c r="E14" s="299">
        <v>12</v>
      </c>
      <c r="F14" s="299">
        <v>7</v>
      </c>
      <c r="G14" s="300">
        <f t="shared" si="1"/>
        <v>19</v>
      </c>
      <c r="H14" s="233" t="s">
        <v>65</v>
      </c>
    </row>
    <row r="15" spans="1:13" s="10" customFormat="1" ht="22.5" customHeight="1" thickTop="1" thickBot="1" x14ac:dyDescent="0.25">
      <c r="A15" s="234" t="s">
        <v>66</v>
      </c>
      <c r="B15" s="301">
        <v>5</v>
      </c>
      <c r="C15" s="301">
        <v>1</v>
      </c>
      <c r="D15" s="251">
        <f t="shared" si="0"/>
        <v>6</v>
      </c>
      <c r="E15" s="301">
        <v>2</v>
      </c>
      <c r="F15" s="301">
        <v>0</v>
      </c>
      <c r="G15" s="251">
        <f t="shared" si="1"/>
        <v>2</v>
      </c>
      <c r="H15" s="238" t="s">
        <v>67</v>
      </c>
    </row>
    <row r="16" spans="1:13" s="10" customFormat="1" ht="22.5" customHeight="1" thickTop="1" thickBot="1" x14ac:dyDescent="0.25">
      <c r="A16" s="229" t="s">
        <v>68</v>
      </c>
      <c r="B16" s="299">
        <v>20</v>
      </c>
      <c r="C16" s="299">
        <v>17</v>
      </c>
      <c r="D16" s="300">
        <f>SUM(B16:C16)</f>
        <v>37</v>
      </c>
      <c r="E16" s="299">
        <v>24</v>
      </c>
      <c r="F16" s="299">
        <v>13</v>
      </c>
      <c r="G16" s="300">
        <f>SUM(E16:F16)</f>
        <v>37</v>
      </c>
      <c r="H16" s="233" t="s">
        <v>69</v>
      </c>
    </row>
    <row r="17" spans="1:10" s="10" customFormat="1" ht="22.5" customHeight="1" thickTop="1" thickBot="1" x14ac:dyDescent="0.25">
      <c r="A17" s="234" t="s">
        <v>70</v>
      </c>
      <c r="B17" s="298">
        <v>66</v>
      </c>
      <c r="C17" s="298">
        <v>11</v>
      </c>
      <c r="D17" s="251">
        <f t="shared" ref="D17:D18" si="2">SUM(B17:C17)</f>
        <v>77</v>
      </c>
      <c r="E17" s="298">
        <v>55</v>
      </c>
      <c r="F17" s="298">
        <v>10</v>
      </c>
      <c r="G17" s="251">
        <f t="shared" si="1"/>
        <v>65</v>
      </c>
      <c r="H17" s="238" t="s">
        <v>160</v>
      </c>
    </row>
    <row r="18" spans="1:10" s="10" customFormat="1" ht="22.5" customHeight="1" thickTop="1" x14ac:dyDescent="0.2">
      <c r="A18" s="302" t="s">
        <v>71</v>
      </c>
      <c r="B18" s="299">
        <v>0</v>
      </c>
      <c r="C18" s="299">
        <v>20</v>
      </c>
      <c r="D18" s="300">
        <f t="shared" si="2"/>
        <v>20</v>
      </c>
      <c r="E18" s="303">
        <v>0</v>
      </c>
      <c r="F18" s="299">
        <v>14</v>
      </c>
      <c r="G18" s="300">
        <f t="shared" si="1"/>
        <v>14</v>
      </c>
      <c r="H18" s="304" t="s">
        <v>295</v>
      </c>
    </row>
    <row r="19" spans="1:10" s="10" customFormat="1" ht="22.5" customHeight="1" x14ac:dyDescent="0.2">
      <c r="A19" s="305" t="s">
        <v>11</v>
      </c>
      <c r="B19" s="306">
        <f>SUM(B10:B18)</f>
        <v>516</v>
      </c>
      <c r="C19" s="306">
        <f t="shared" ref="C19:D19" si="3">SUM(C10:C18)</f>
        <v>367</v>
      </c>
      <c r="D19" s="306">
        <f t="shared" si="3"/>
        <v>883</v>
      </c>
      <c r="E19" s="306">
        <f>SUM(E10:E18)</f>
        <v>541</v>
      </c>
      <c r="F19" s="306">
        <f t="shared" ref="F19" si="4">SUM(F10:F18)</f>
        <v>379</v>
      </c>
      <c r="G19" s="306">
        <f>SUM(G10:G18)</f>
        <v>920</v>
      </c>
      <c r="H19" s="307" t="s">
        <v>12</v>
      </c>
    </row>
    <row r="20" spans="1:10" x14ac:dyDescent="0.2">
      <c r="I20" s="13"/>
      <c r="J20" s="13"/>
    </row>
    <row r="21" spans="1:10" x14ac:dyDescent="0.2">
      <c r="I21" s="13"/>
      <c r="J21" s="13"/>
    </row>
    <row r="22" spans="1:10" x14ac:dyDescent="0.2">
      <c r="I22" s="13"/>
      <c r="J22" s="13"/>
    </row>
  </sheetData>
  <mergeCells count="8">
    <mergeCell ref="A3:H3"/>
    <mergeCell ref="A4:H4"/>
    <mergeCell ref="A5:H5"/>
    <mergeCell ref="A6:H6"/>
    <mergeCell ref="A8:A9"/>
    <mergeCell ref="B8:D8"/>
    <mergeCell ref="H8:H9"/>
    <mergeCell ref="E8:G8"/>
  </mergeCells>
  <printOptions horizontalCentered="1"/>
  <pageMargins left="0" right="0" top="0.47244094488188981" bottom="0" header="0" footer="0"/>
  <pageSetup paperSize="11" scale="86"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22"/>
  <sheetViews>
    <sheetView rightToLeft="1" view="pageBreakPreview" zoomScaleNormal="100" zoomScaleSheetLayoutView="100" workbookViewId="0">
      <selection activeCell="E18" sqref="E18"/>
    </sheetView>
  </sheetViews>
  <sheetFormatPr defaultColWidth="9.125" defaultRowHeight="12.75" x14ac:dyDescent="0.2"/>
  <cols>
    <col min="1" max="1" width="23.625" style="13" customWidth="1"/>
    <col min="2" max="7" width="10.25" style="13" customWidth="1"/>
    <col min="8" max="8" width="23.625" style="13" customWidth="1"/>
    <col min="9" max="9" width="15.25" style="3" customWidth="1"/>
    <col min="10" max="10" width="6.375" style="3" customWidth="1"/>
    <col min="11" max="16384" width="9.125" style="3"/>
  </cols>
  <sheetData>
    <row r="1" spans="1:10" ht="30.75" x14ac:dyDescent="0.2">
      <c r="A1" s="428" t="s">
        <v>109</v>
      </c>
      <c r="B1" s="429"/>
      <c r="C1" s="429"/>
      <c r="D1" s="429"/>
      <c r="E1" s="429"/>
      <c r="F1" s="429"/>
      <c r="G1" s="429"/>
      <c r="H1" s="430" t="s">
        <v>133</v>
      </c>
    </row>
    <row r="2" spans="1:10" x14ac:dyDescent="0.2">
      <c r="A2" s="66"/>
      <c r="B2" s="67"/>
      <c r="C2" s="67"/>
      <c r="D2" s="67"/>
      <c r="E2" s="67"/>
      <c r="F2" s="67"/>
      <c r="G2" s="67"/>
      <c r="H2" s="67"/>
      <c r="I2" s="67"/>
    </row>
    <row r="3" spans="1:10" s="2" customFormat="1" ht="21.75" x14ac:dyDescent="0.2">
      <c r="A3" s="614" t="s">
        <v>323</v>
      </c>
      <c r="B3" s="614"/>
      <c r="C3" s="614"/>
      <c r="D3" s="614"/>
      <c r="E3" s="614"/>
      <c r="F3" s="614"/>
      <c r="G3" s="614"/>
      <c r="H3" s="614"/>
    </row>
    <row r="4" spans="1:10" s="2" customFormat="1" ht="18.75" x14ac:dyDescent="0.2">
      <c r="A4" s="615" t="s">
        <v>470</v>
      </c>
      <c r="B4" s="615"/>
      <c r="C4" s="615"/>
      <c r="D4" s="615"/>
      <c r="E4" s="615"/>
      <c r="F4" s="615"/>
      <c r="G4" s="615"/>
      <c r="H4" s="615"/>
    </row>
    <row r="5" spans="1:10" s="2" customFormat="1" ht="18" x14ac:dyDescent="0.2">
      <c r="A5" s="616" t="s">
        <v>324</v>
      </c>
      <c r="B5" s="616"/>
      <c r="C5" s="616"/>
      <c r="D5" s="616"/>
      <c r="E5" s="616"/>
      <c r="F5" s="616"/>
      <c r="G5" s="616"/>
      <c r="H5" s="616"/>
    </row>
    <row r="6" spans="1:10" x14ac:dyDescent="0.2">
      <c r="A6" s="617" t="s">
        <v>471</v>
      </c>
      <c r="B6" s="617"/>
      <c r="C6" s="617"/>
      <c r="D6" s="617"/>
      <c r="E6" s="617"/>
      <c r="F6" s="617"/>
      <c r="G6" s="617"/>
      <c r="H6" s="617"/>
    </row>
    <row r="7" spans="1:10" s="7" customFormat="1" ht="15.75" x14ac:dyDescent="0.2">
      <c r="A7" s="4" t="s">
        <v>51</v>
      </c>
      <c r="B7" s="4"/>
      <c r="C7" s="4"/>
      <c r="D7" s="4"/>
      <c r="E7" s="4"/>
      <c r="F7" s="4"/>
      <c r="G7" s="4"/>
      <c r="H7" s="8" t="s">
        <v>99</v>
      </c>
      <c r="J7" s="5"/>
    </row>
    <row r="8" spans="1:10" ht="33.75" customHeight="1" thickBot="1" x14ac:dyDescent="0.25">
      <c r="A8" s="618" t="s">
        <v>153</v>
      </c>
      <c r="B8" s="620" t="s">
        <v>461</v>
      </c>
      <c r="C8" s="620"/>
      <c r="D8" s="620"/>
      <c r="E8" s="620" t="s">
        <v>462</v>
      </c>
      <c r="F8" s="620"/>
      <c r="G8" s="620"/>
      <c r="H8" s="621" t="s">
        <v>152</v>
      </c>
    </row>
    <row r="9" spans="1:10" s="9" customFormat="1" ht="29.25" x14ac:dyDescent="0.2">
      <c r="A9" s="619"/>
      <c r="B9" s="130" t="s">
        <v>381</v>
      </c>
      <c r="C9" s="130" t="s">
        <v>382</v>
      </c>
      <c r="D9" s="130" t="s">
        <v>134</v>
      </c>
      <c r="E9" s="130" t="s">
        <v>381</v>
      </c>
      <c r="F9" s="130" t="s">
        <v>382</v>
      </c>
      <c r="G9" s="130" t="s">
        <v>134</v>
      </c>
      <c r="H9" s="622"/>
    </row>
    <row r="10" spans="1:10" s="10" customFormat="1" ht="22.5" customHeight="1" thickBot="1" x14ac:dyDescent="0.25">
      <c r="A10" s="229" t="s">
        <v>57</v>
      </c>
      <c r="B10" s="297">
        <v>81</v>
      </c>
      <c r="C10" s="297">
        <v>132</v>
      </c>
      <c r="D10" s="232">
        <f>B10+C10</f>
        <v>213</v>
      </c>
      <c r="E10" s="297">
        <v>115</v>
      </c>
      <c r="F10" s="297">
        <v>181</v>
      </c>
      <c r="G10" s="232">
        <f>E10+F10</f>
        <v>296</v>
      </c>
      <c r="H10" s="233" t="s">
        <v>58</v>
      </c>
    </row>
    <row r="11" spans="1:10" s="10" customFormat="1" ht="22.5" customHeight="1" thickTop="1" thickBot="1" x14ac:dyDescent="0.25">
      <c r="A11" s="234" t="s">
        <v>59</v>
      </c>
      <c r="B11" s="298">
        <v>241</v>
      </c>
      <c r="C11" s="298">
        <v>127</v>
      </c>
      <c r="D11" s="251">
        <f t="shared" ref="D11" si="0">B11+C11</f>
        <v>368</v>
      </c>
      <c r="E11" s="298">
        <v>227</v>
      </c>
      <c r="F11" s="298">
        <v>138</v>
      </c>
      <c r="G11" s="251">
        <f t="shared" ref="G11:G13" si="1">E11+F11</f>
        <v>365</v>
      </c>
      <c r="H11" s="238" t="s">
        <v>60</v>
      </c>
    </row>
    <row r="12" spans="1:10" s="10" customFormat="1" ht="22.5" customHeight="1" thickTop="1" thickBot="1" x14ac:dyDescent="0.25">
      <c r="A12" s="229" t="s">
        <v>61</v>
      </c>
      <c r="B12" s="299">
        <v>31</v>
      </c>
      <c r="C12" s="299">
        <v>39</v>
      </c>
      <c r="D12" s="300">
        <f>B12+C12</f>
        <v>70</v>
      </c>
      <c r="E12" s="299">
        <v>34</v>
      </c>
      <c r="F12" s="299">
        <v>28</v>
      </c>
      <c r="G12" s="300">
        <f>E12+F12</f>
        <v>62</v>
      </c>
      <c r="H12" s="233" t="s">
        <v>62</v>
      </c>
    </row>
    <row r="13" spans="1:10" s="10" customFormat="1" ht="22.5" customHeight="1" thickTop="1" thickBot="1" x14ac:dyDescent="0.25">
      <c r="A13" s="234" t="s">
        <v>92</v>
      </c>
      <c r="B13" s="298">
        <v>41</v>
      </c>
      <c r="C13" s="298">
        <v>30</v>
      </c>
      <c r="D13" s="251">
        <f t="shared" ref="D13" si="2">B13+C13</f>
        <v>71</v>
      </c>
      <c r="E13" s="298">
        <v>17</v>
      </c>
      <c r="F13" s="298">
        <v>18</v>
      </c>
      <c r="G13" s="251">
        <f t="shared" si="1"/>
        <v>35</v>
      </c>
      <c r="H13" s="238" t="s">
        <v>63</v>
      </c>
    </row>
    <row r="14" spans="1:10" s="10" customFormat="1" ht="22.5" customHeight="1" thickTop="1" thickBot="1" x14ac:dyDescent="0.25">
      <c r="A14" s="229" t="s">
        <v>64</v>
      </c>
      <c r="B14" s="299">
        <v>10</v>
      </c>
      <c r="C14" s="299">
        <v>11</v>
      </c>
      <c r="D14" s="300">
        <f>B14+C14</f>
        <v>21</v>
      </c>
      <c r="E14" s="299">
        <v>14</v>
      </c>
      <c r="F14" s="299">
        <v>8</v>
      </c>
      <c r="G14" s="300">
        <f>E14+F14</f>
        <v>22</v>
      </c>
      <c r="H14" s="233" t="s">
        <v>65</v>
      </c>
    </row>
    <row r="15" spans="1:10" s="10" customFormat="1" ht="22.5" customHeight="1" thickTop="1" thickBot="1" x14ac:dyDescent="0.25">
      <c r="A15" s="234" t="s">
        <v>66</v>
      </c>
      <c r="B15" s="298">
        <v>3</v>
      </c>
      <c r="C15" s="301">
        <v>5</v>
      </c>
      <c r="D15" s="251">
        <f t="shared" ref="D15:D18" si="3">B15+C15</f>
        <v>8</v>
      </c>
      <c r="E15" s="298">
        <v>5</v>
      </c>
      <c r="F15" s="301">
        <v>0</v>
      </c>
      <c r="G15" s="251">
        <f t="shared" ref="G15:G18" si="4">E15+F15</f>
        <v>5</v>
      </c>
      <c r="H15" s="238" t="s">
        <v>67</v>
      </c>
    </row>
    <row r="16" spans="1:10" s="10" customFormat="1" ht="22.5" customHeight="1" thickTop="1" thickBot="1" x14ac:dyDescent="0.25">
      <c r="A16" s="229" t="s">
        <v>68</v>
      </c>
      <c r="B16" s="299">
        <v>27</v>
      </c>
      <c r="C16" s="299">
        <v>18</v>
      </c>
      <c r="D16" s="300">
        <f t="shared" si="3"/>
        <v>45</v>
      </c>
      <c r="E16" s="299">
        <v>35</v>
      </c>
      <c r="F16" s="299">
        <v>21</v>
      </c>
      <c r="G16" s="300">
        <f t="shared" si="4"/>
        <v>56</v>
      </c>
      <c r="H16" s="233" t="s">
        <v>69</v>
      </c>
    </row>
    <row r="17" spans="1:10" s="10" customFormat="1" ht="22.5" customHeight="1" thickTop="1" thickBot="1" x14ac:dyDescent="0.25">
      <c r="A17" s="234" t="s">
        <v>70</v>
      </c>
      <c r="B17" s="298">
        <v>56</v>
      </c>
      <c r="C17" s="298">
        <v>13</v>
      </c>
      <c r="D17" s="251">
        <f t="shared" si="3"/>
        <v>69</v>
      </c>
      <c r="E17" s="298">
        <v>57</v>
      </c>
      <c r="F17" s="298">
        <v>10</v>
      </c>
      <c r="G17" s="251">
        <f t="shared" si="4"/>
        <v>67</v>
      </c>
      <c r="H17" s="238" t="s">
        <v>160</v>
      </c>
    </row>
    <row r="18" spans="1:10" s="10" customFormat="1" ht="22.5" customHeight="1" thickTop="1" x14ac:dyDescent="0.2">
      <c r="A18" s="302" t="s">
        <v>71</v>
      </c>
      <c r="B18" s="303">
        <v>2</v>
      </c>
      <c r="C18" s="299">
        <v>16</v>
      </c>
      <c r="D18" s="300">
        <f t="shared" si="3"/>
        <v>18</v>
      </c>
      <c r="E18" s="303">
        <v>0</v>
      </c>
      <c r="F18" s="299">
        <v>12</v>
      </c>
      <c r="G18" s="300">
        <f t="shared" si="4"/>
        <v>12</v>
      </c>
      <c r="H18" s="304" t="s">
        <v>295</v>
      </c>
    </row>
    <row r="19" spans="1:10" s="10" customFormat="1" ht="22.5" customHeight="1" x14ac:dyDescent="0.2">
      <c r="A19" s="305" t="s">
        <v>11</v>
      </c>
      <c r="B19" s="306">
        <f t="shared" ref="B19:D19" si="5">SUM(B10:B18)</f>
        <v>492</v>
      </c>
      <c r="C19" s="306">
        <f>SUM(C10:C18)</f>
        <v>391</v>
      </c>
      <c r="D19" s="306">
        <f t="shared" si="5"/>
        <v>883</v>
      </c>
      <c r="E19" s="306">
        <f>SUM(E10:E18)</f>
        <v>504</v>
      </c>
      <c r="F19" s="306">
        <f t="shared" ref="F19:G19" si="6">SUM(F10:F18)</f>
        <v>416</v>
      </c>
      <c r="G19" s="306">
        <f t="shared" si="6"/>
        <v>920</v>
      </c>
      <c r="H19" s="307" t="s">
        <v>12</v>
      </c>
    </row>
    <row r="20" spans="1:10" x14ac:dyDescent="0.2">
      <c r="C20" s="3"/>
      <c r="D20" s="3"/>
      <c r="I20" s="13"/>
    </row>
    <row r="21" spans="1:10" x14ac:dyDescent="0.2">
      <c r="C21" s="3"/>
      <c r="D21" s="3"/>
      <c r="I21" s="13"/>
    </row>
    <row r="22" spans="1:10" x14ac:dyDescent="0.2">
      <c r="I22" s="13"/>
      <c r="J22" s="13"/>
    </row>
  </sheetData>
  <mergeCells count="8">
    <mergeCell ref="A3:H3"/>
    <mergeCell ref="A4:H4"/>
    <mergeCell ref="A5:H5"/>
    <mergeCell ref="A6:H6"/>
    <mergeCell ref="A8:A9"/>
    <mergeCell ref="H8:H9"/>
    <mergeCell ref="B8:D8"/>
    <mergeCell ref="E8:G8"/>
  </mergeCells>
  <printOptions horizontalCentered="1"/>
  <pageMargins left="0" right="0" top="0.47244094488188981" bottom="0" header="0" footer="0"/>
  <pageSetup paperSize="11" scale="84"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2"/>
  <sheetViews>
    <sheetView rightToLeft="1" view="pageBreakPreview" zoomScaleNormal="100" zoomScaleSheetLayoutView="100" workbookViewId="0">
      <selection activeCell="A6" sqref="A6:L6"/>
    </sheetView>
  </sheetViews>
  <sheetFormatPr defaultRowHeight="14.25" x14ac:dyDescent="0.2"/>
  <cols>
    <col min="1" max="1" width="13.625" customWidth="1"/>
    <col min="2" max="2" width="6.875" customWidth="1"/>
    <col min="3" max="3" width="8" customWidth="1"/>
    <col min="4" max="4" width="7.75" customWidth="1"/>
    <col min="5" max="5" width="6.875" customWidth="1"/>
    <col min="6" max="6" width="7.875" customWidth="1"/>
    <col min="7" max="7" width="7.75" customWidth="1"/>
    <col min="8" max="8" width="7.625" customWidth="1"/>
    <col min="9" max="9" width="9.75" customWidth="1"/>
    <col min="10" max="10" width="8.125" customWidth="1"/>
    <col min="11" max="11" width="8" customWidth="1"/>
    <col min="12" max="12" width="14" customWidth="1"/>
  </cols>
  <sheetData>
    <row r="1" spans="1:12" s="3" customFormat="1" ht="30.75" x14ac:dyDescent="0.2">
      <c r="A1" s="428" t="s">
        <v>109</v>
      </c>
      <c r="B1" s="429"/>
      <c r="C1" s="429"/>
      <c r="D1" s="429"/>
      <c r="E1" s="429"/>
      <c r="F1" s="429"/>
      <c r="G1" s="429"/>
      <c r="H1" s="429"/>
      <c r="I1" s="429"/>
      <c r="J1" s="429"/>
      <c r="K1" s="429"/>
      <c r="L1" s="430" t="s">
        <v>133</v>
      </c>
    </row>
    <row r="2" spans="1:12" s="3" customFormat="1" ht="12.75" x14ac:dyDescent="0.2">
      <c r="A2" s="66"/>
      <c r="B2" s="67"/>
      <c r="C2" s="67"/>
      <c r="D2" s="67"/>
      <c r="E2" s="67"/>
      <c r="F2" s="67"/>
      <c r="G2" s="67"/>
      <c r="H2" s="67"/>
      <c r="I2" s="67"/>
      <c r="J2" s="67"/>
      <c r="K2" s="67"/>
      <c r="L2" s="67"/>
    </row>
    <row r="3" spans="1:12" s="2" customFormat="1" ht="21.75" x14ac:dyDescent="0.2">
      <c r="A3" s="614" t="s">
        <v>328</v>
      </c>
      <c r="B3" s="614"/>
      <c r="C3" s="614"/>
      <c r="D3" s="614"/>
      <c r="E3" s="614"/>
      <c r="F3" s="614"/>
      <c r="G3" s="614"/>
      <c r="H3" s="614"/>
      <c r="I3" s="614"/>
      <c r="J3" s="614"/>
      <c r="K3" s="614"/>
      <c r="L3" s="614"/>
    </row>
    <row r="4" spans="1:12" s="2" customFormat="1" ht="18.75" x14ac:dyDescent="0.2">
      <c r="A4" s="615" t="s">
        <v>449</v>
      </c>
      <c r="B4" s="615"/>
      <c r="C4" s="615"/>
      <c r="D4" s="615"/>
      <c r="E4" s="615"/>
      <c r="F4" s="615"/>
      <c r="G4" s="615"/>
      <c r="H4" s="615"/>
      <c r="I4" s="615"/>
      <c r="J4" s="615"/>
      <c r="K4" s="615"/>
      <c r="L4" s="615"/>
    </row>
    <row r="5" spans="1:12" s="2" customFormat="1" ht="18" x14ac:dyDescent="0.2">
      <c r="A5" s="616" t="s">
        <v>329</v>
      </c>
      <c r="B5" s="616"/>
      <c r="C5" s="616"/>
      <c r="D5" s="616"/>
      <c r="E5" s="616"/>
      <c r="F5" s="616"/>
      <c r="G5" s="616"/>
      <c r="H5" s="616"/>
      <c r="I5" s="616"/>
      <c r="J5" s="616"/>
      <c r="K5" s="616"/>
      <c r="L5" s="616"/>
    </row>
    <row r="6" spans="1:12" s="3" customFormat="1" ht="12.75" x14ac:dyDescent="0.2">
      <c r="A6" s="617" t="s">
        <v>448</v>
      </c>
      <c r="B6" s="617"/>
      <c r="C6" s="617"/>
      <c r="D6" s="617"/>
      <c r="E6" s="617"/>
      <c r="F6" s="617"/>
      <c r="G6" s="617"/>
      <c r="H6" s="617"/>
      <c r="I6" s="617"/>
      <c r="J6" s="617"/>
      <c r="K6" s="617"/>
      <c r="L6" s="617"/>
    </row>
    <row r="7" spans="1:12" s="7" customFormat="1" ht="15.75" x14ac:dyDescent="0.2">
      <c r="A7" s="4" t="s">
        <v>52</v>
      </c>
      <c r="B7" s="4"/>
      <c r="C7" s="4"/>
      <c r="D7" s="4"/>
      <c r="E7" s="4"/>
      <c r="F7" s="4"/>
      <c r="G7" s="4"/>
      <c r="H7" s="5"/>
      <c r="I7" s="5"/>
      <c r="J7" s="5"/>
      <c r="L7" s="8" t="s">
        <v>53</v>
      </c>
    </row>
    <row r="8" spans="1:12" ht="15" customHeight="1" thickBot="1" x14ac:dyDescent="0.25">
      <c r="A8" s="618" t="s">
        <v>350</v>
      </c>
      <c r="B8" s="628" t="s">
        <v>336</v>
      </c>
      <c r="C8" s="628"/>
      <c r="D8" s="628"/>
      <c r="E8" s="628"/>
      <c r="F8" s="628"/>
      <c r="G8" s="628"/>
      <c r="H8" s="628"/>
      <c r="I8" s="628"/>
      <c r="J8" s="628"/>
      <c r="K8" s="628"/>
      <c r="L8" s="625" t="s">
        <v>349</v>
      </c>
    </row>
    <row r="9" spans="1:12" ht="15" thickBot="1" x14ac:dyDescent="0.25">
      <c r="A9" s="624"/>
      <c r="B9" s="623" t="s">
        <v>315</v>
      </c>
      <c r="C9" s="623"/>
      <c r="D9" s="623"/>
      <c r="E9" s="623"/>
      <c r="F9" s="623"/>
      <c r="G9" s="623"/>
      <c r="H9" s="623"/>
      <c r="I9" s="623"/>
      <c r="J9" s="623"/>
      <c r="K9" s="623"/>
      <c r="L9" s="626"/>
    </row>
    <row r="10" spans="1:12" ht="27.6" customHeight="1" thickBot="1" x14ac:dyDescent="0.5">
      <c r="A10" s="624"/>
      <c r="B10" s="308" t="s">
        <v>57</v>
      </c>
      <c r="C10" s="308" t="s">
        <v>59</v>
      </c>
      <c r="D10" s="308" t="s">
        <v>61</v>
      </c>
      <c r="E10" s="308" t="s">
        <v>92</v>
      </c>
      <c r="F10" s="308" t="s">
        <v>64</v>
      </c>
      <c r="G10" s="308" t="s">
        <v>66</v>
      </c>
      <c r="H10" s="308" t="s">
        <v>68</v>
      </c>
      <c r="I10" s="308" t="s">
        <v>314</v>
      </c>
      <c r="J10" s="308" t="s">
        <v>71</v>
      </c>
      <c r="K10" s="308" t="s">
        <v>11</v>
      </c>
      <c r="L10" s="626"/>
    </row>
    <row r="11" spans="1:12" ht="27.6" customHeight="1" x14ac:dyDescent="0.2">
      <c r="A11" s="619"/>
      <c r="B11" s="309" t="s">
        <v>58</v>
      </c>
      <c r="C11" s="309" t="s">
        <v>60</v>
      </c>
      <c r="D11" s="309" t="s">
        <v>62</v>
      </c>
      <c r="E11" s="309" t="s">
        <v>63</v>
      </c>
      <c r="F11" s="309" t="s">
        <v>65</v>
      </c>
      <c r="G11" s="309" t="s">
        <v>67</v>
      </c>
      <c r="H11" s="309" t="s">
        <v>69</v>
      </c>
      <c r="I11" s="309" t="s">
        <v>160</v>
      </c>
      <c r="J11" s="309" t="s">
        <v>295</v>
      </c>
      <c r="K11" s="310" t="s">
        <v>12</v>
      </c>
      <c r="L11" s="627"/>
    </row>
    <row r="12" spans="1:12" ht="19.5" customHeight="1" thickBot="1" x14ac:dyDescent="0.25">
      <c r="A12" s="311" t="s">
        <v>57</v>
      </c>
      <c r="B12" s="312">
        <v>169</v>
      </c>
      <c r="C12" s="312">
        <v>75</v>
      </c>
      <c r="D12" s="312">
        <v>15</v>
      </c>
      <c r="E12" s="312">
        <v>9</v>
      </c>
      <c r="F12" s="312">
        <v>5</v>
      </c>
      <c r="G12" s="312" t="s">
        <v>407</v>
      </c>
      <c r="H12" s="312">
        <v>15</v>
      </c>
      <c r="I12" s="312">
        <v>3</v>
      </c>
      <c r="J12" s="312">
        <v>5</v>
      </c>
      <c r="K12" s="313">
        <f>SUM(B12:J12)</f>
        <v>296</v>
      </c>
      <c r="L12" s="314" t="s">
        <v>58</v>
      </c>
    </row>
    <row r="13" spans="1:12" ht="19.5" customHeight="1" thickBot="1" x14ac:dyDescent="0.25">
      <c r="A13" s="315" t="s">
        <v>59</v>
      </c>
      <c r="B13" s="316">
        <v>67</v>
      </c>
      <c r="C13" s="316">
        <v>209</v>
      </c>
      <c r="D13" s="316">
        <v>11</v>
      </c>
      <c r="E13" s="316">
        <v>6</v>
      </c>
      <c r="F13" s="316">
        <v>6</v>
      </c>
      <c r="G13" s="317">
        <v>2</v>
      </c>
      <c r="H13" s="316">
        <v>17</v>
      </c>
      <c r="I13" s="316">
        <v>17</v>
      </c>
      <c r="J13" s="316">
        <v>3</v>
      </c>
      <c r="K13" s="318">
        <f>SUM(B13:J13)</f>
        <v>338</v>
      </c>
      <c r="L13" s="319" t="s">
        <v>60</v>
      </c>
    </row>
    <row r="14" spans="1:12" ht="19.5" customHeight="1" thickBot="1" x14ac:dyDescent="0.25">
      <c r="A14" s="311" t="s">
        <v>61</v>
      </c>
      <c r="B14" s="312">
        <v>26</v>
      </c>
      <c r="C14" s="312">
        <v>16</v>
      </c>
      <c r="D14" s="312">
        <v>27</v>
      </c>
      <c r="E14" s="312">
        <v>2</v>
      </c>
      <c r="F14" s="320">
        <v>1</v>
      </c>
      <c r="G14" s="320">
        <v>1</v>
      </c>
      <c r="H14" s="312">
        <v>5</v>
      </c>
      <c r="I14" s="320">
        <v>3</v>
      </c>
      <c r="J14" s="320">
        <v>0</v>
      </c>
      <c r="K14" s="313">
        <f>SUM(B14:J14)</f>
        <v>81</v>
      </c>
      <c r="L14" s="314" t="s">
        <v>62</v>
      </c>
    </row>
    <row r="15" spans="1:12" ht="19.5" customHeight="1" thickBot="1" x14ac:dyDescent="0.25">
      <c r="A15" s="315" t="s">
        <v>92</v>
      </c>
      <c r="B15" s="316">
        <v>15</v>
      </c>
      <c r="C15" s="316">
        <v>23</v>
      </c>
      <c r="D15" s="316">
        <v>3</v>
      </c>
      <c r="E15" s="316">
        <v>12</v>
      </c>
      <c r="F15" s="316">
        <v>1</v>
      </c>
      <c r="G15" s="317">
        <v>1</v>
      </c>
      <c r="H15" s="316">
        <v>8</v>
      </c>
      <c r="I15" s="316">
        <v>2</v>
      </c>
      <c r="J15" s="317">
        <v>3</v>
      </c>
      <c r="K15" s="318">
        <f t="shared" ref="K15:K20" si="0">SUM(B15:J15)</f>
        <v>68</v>
      </c>
      <c r="L15" s="319" t="s">
        <v>63</v>
      </c>
    </row>
    <row r="16" spans="1:12" ht="19.5" customHeight="1" thickBot="1" x14ac:dyDescent="0.25">
      <c r="A16" s="311" t="s">
        <v>64</v>
      </c>
      <c r="B16" s="312">
        <v>2</v>
      </c>
      <c r="C16" s="312">
        <v>3</v>
      </c>
      <c r="D16" s="320">
        <v>0</v>
      </c>
      <c r="E16" s="320">
        <v>1</v>
      </c>
      <c r="F16" s="312">
        <v>7</v>
      </c>
      <c r="G16" s="320">
        <v>1</v>
      </c>
      <c r="H16" s="312">
        <v>3</v>
      </c>
      <c r="I16" s="320">
        <v>2</v>
      </c>
      <c r="J16" s="320">
        <v>0</v>
      </c>
      <c r="K16" s="313">
        <f t="shared" si="0"/>
        <v>19</v>
      </c>
      <c r="L16" s="314" t="s">
        <v>65</v>
      </c>
    </row>
    <row r="17" spans="1:12" ht="19.5" customHeight="1" thickBot="1" x14ac:dyDescent="0.25">
      <c r="A17" s="315" t="s">
        <v>66</v>
      </c>
      <c r="B17" s="316">
        <v>1</v>
      </c>
      <c r="C17" s="317">
        <v>0</v>
      </c>
      <c r="D17" s="317">
        <v>0</v>
      </c>
      <c r="E17" s="317">
        <v>1</v>
      </c>
      <c r="F17" s="317">
        <v>0</v>
      </c>
      <c r="G17" s="317">
        <v>0</v>
      </c>
      <c r="H17" s="317">
        <v>0</v>
      </c>
      <c r="I17" s="317">
        <v>0</v>
      </c>
      <c r="J17" s="317">
        <v>0</v>
      </c>
      <c r="K17" s="318">
        <f t="shared" si="0"/>
        <v>2</v>
      </c>
      <c r="L17" s="319" t="s">
        <v>67</v>
      </c>
    </row>
    <row r="18" spans="1:12" ht="19.5" customHeight="1" thickBot="1" x14ac:dyDescent="0.25">
      <c r="A18" s="311" t="s">
        <v>68</v>
      </c>
      <c r="B18" s="312">
        <v>10</v>
      </c>
      <c r="C18" s="312">
        <v>8</v>
      </c>
      <c r="D18" s="320">
        <v>3</v>
      </c>
      <c r="E18" s="312">
        <v>3</v>
      </c>
      <c r="F18" s="312">
        <v>2</v>
      </c>
      <c r="G18" s="320">
        <v>0</v>
      </c>
      <c r="H18" s="312">
        <v>8</v>
      </c>
      <c r="I18" s="320">
        <v>3</v>
      </c>
      <c r="J18" s="320">
        <v>0</v>
      </c>
      <c r="K18" s="313">
        <f t="shared" si="0"/>
        <v>37</v>
      </c>
      <c r="L18" s="314" t="s">
        <v>69</v>
      </c>
    </row>
    <row r="19" spans="1:12" ht="19.5" customHeight="1" thickBot="1" x14ac:dyDescent="0.25">
      <c r="A19" s="315" t="s">
        <v>314</v>
      </c>
      <c r="B19" s="316">
        <v>3</v>
      </c>
      <c r="C19" s="316">
        <v>24</v>
      </c>
      <c r="D19" s="316">
        <v>1</v>
      </c>
      <c r="E19" s="317">
        <v>1</v>
      </c>
      <c r="F19" s="317">
        <v>0</v>
      </c>
      <c r="G19" s="317">
        <v>0</v>
      </c>
      <c r="H19" s="317">
        <v>0</v>
      </c>
      <c r="I19" s="316">
        <v>35</v>
      </c>
      <c r="J19" s="316">
        <v>1</v>
      </c>
      <c r="K19" s="318">
        <f t="shared" si="0"/>
        <v>65</v>
      </c>
      <c r="L19" s="319" t="s">
        <v>160</v>
      </c>
    </row>
    <row r="20" spans="1:12" ht="19.5" customHeight="1" x14ac:dyDescent="0.2">
      <c r="A20" s="321" t="s">
        <v>71</v>
      </c>
      <c r="B20" s="322">
        <v>3</v>
      </c>
      <c r="C20" s="322">
        <v>7</v>
      </c>
      <c r="D20" s="323">
        <v>2</v>
      </c>
      <c r="E20" s="323">
        <v>0</v>
      </c>
      <c r="F20" s="323">
        <v>0</v>
      </c>
      <c r="G20" s="323">
        <v>0</v>
      </c>
      <c r="H20" s="323">
        <v>0</v>
      </c>
      <c r="I20" s="323">
        <v>2</v>
      </c>
      <c r="J20" s="323">
        <v>0</v>
      </c>
      <c r="K20" s="324">
        <f t="shared" si="0"/>
        <v>14</v>
      </c>
      <c r="L20" s="325" t="s">
        <v>295</v>
      </c>
    </row>
    <row r="21" spans="1:12" ht="19.5" customHeight="1" x14ac:dyDescent="0.2">
      <c r="A21" s="326" t="s">
        <v>11</v>
      </c>
      <c r="B21" s="453">
        <f>SUM(B12:B20)</f>
        <v>296</v>
      </c>
      <c r="C21" s="327">
        <f t="shared" ref="C21:J21" si="1">SUM(C12:C20)</f>
        <v>365</v>
      </c>
      <c r="D21" s="327">
        <f t="shared" si="1"/>
        <v>62</v>
      </c>
      <c r="E21" s="327">
        <f t="shared" si="1"/>
        <v>35</v>
      </c>
      <c r="F21" s="327">
        <f t="shared" si="1"/>
        <v>22</v>
      </c>
      <c r="G21" s="327">
        <f t="shared" si="1"/>
        <v>5</v>
      </c>
      <c r="H21" s="327">
        <f t="shared" si="1"/>
        <v>56</v>
      </c>
      <c r="I21" s="327">
        <f t="shared" si="1"/>
        <v>67</v>
      </c>
      <c r="J21" s="327">
        <f t="shared" si="1"/>
        <v>12</v>
      </c>
      <c r="K21" s="327">
        <f>SUM(K12:K20)</f>
        <v>920</v>
      </c>
      <c r="L21" s="328" t="s">
        <v>12</v>
      </c>
    </row>
    <row r="22" spans="1:12" ht="15" x14ac:dyDescent="0.2">
      <c r="A22" s="159"/>
    </row>
  </sheetData>
  <mergeCells count="8">
    <mergeCell ref="B9:K9"/>
    <mergeCell ref="A8:A11"/>
    <mergeCell ref="L8:L11"/>
    <mergeCell ref="A3:L3"/>
    <mergeCell ref="A4:L4"/>
    <mergeCell ref="A5:L5"/>
    <mergeCell ref="A6:L6"/>
    <mergeCell ref="B8:K8"/>
  </mergeCells>
  <printOptions horizontalCentered="1"/>
  <pageMargins left="0" right="0" top="0.47244094488188981" bottom="0" header="0" footer="0"/>
  <pageSetup paperSize="11" scale="8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17"/>
  <sheetViews>
    <sheetView rightToLeft="1" view="pageBreakPreview" zoomScaleNormal="100" zoomScaleSheetLayoutView="100" workbookViewId="0">
      <selection activeCell="D8" sqref="D8:E8"/>
    </sheetView>
  </sheetViews>
  <sheetFormatPr defaultColWidth="9.125" defaultRowHeight="12.75" x14ac:dyDescent="0.2"/>
  <cols>
    <col min="1" max="1" width="23.625" style="13" customWidth="1"/>
    <col min="2" max="5" width="11.125" style="13" customWidth="1"/>
    <col min="6" max="6" width="31.125" style="13" customWidth="1"/>
    <col min="7" max="9" width="6.375" style="3" customWidth="1"/>
    <col min="10" max="16384" width="9.125" style="3"/>
  </cols>
  <sheetData>
    <row r="1" spans="1:9" ht="30.75" x14ac:dyDescent="0.2">
      <c r="A1" s="428" t="s">
        <v>109</v>
      </c>
      <c r="B1" s="429"/>
      <c r="C1" s="429"/>
      <c r="D1" s="429"/>
      <c r="E1" s="429"/>
      <c r="F1" s="430" t="s">
        <v>133</v>
      </c>
    </row>
    <row r="2" spans="1:9" x14ac:dyDescent="0.2">
      <c r="A2" s="66"/>
      <c r="B2" s="67"/>
      <c r="C2" s="67"/>
      <c r="D2" s="67"/>
      <c r="E2" s="67"/>
      <c r="F2" s="67"/>
    </row>
    <row r="3" spans="1:9" s="2" customFormat="1" ht="21.75" x14ac:dyDescent="0.2">
      <c r="A3" s="614" t="s">
        <v>156</v>
      </c>
      <c r="B3" s="614"/>
      <c r="C3" s="614"/>
      <c r="D3" s="614"/>
      <c r="E3" s="614"/>
      <c r="F3" s="614"/>
    </row>
    <row r="4" spans="1:9" s="2" customFormat="1" ht="18.75" x14ac:dyDescent="0.2">
      <c r="A4" s="615" t="s">
        <v>470</v>
      </c>
      <c r="B4" s="615"/>
      <c r="C4" s="615"/>
      <c r="D4" s="615"/>
      <c r="E4" s="615"/>
      <c r="F4" s="615"/>
    </row>
    <row r="5" spans="1:9" s="2" customFormat="1" ht="18" x14ac:dyDescent="0.2">
      <c r="A5" s="616" t="s">
        <v>351</v>
      </c>
      <c r="B5" s="616"/>
      <c r="C5" s="616"/>
      <c r="D5" s="616"/>
      <c r="E5" s="616"/>
      <c r="F5" s="616"/>
    </row>
    <row r="6" spans="1:9" x14ac:dyDescent="0.2">
      <c r="A6" s="617" t="s">
        <v>471</v>
      </c>
      <c r="B6" s="617"/>
      <c r="C6" s="617"/>
      <c r="D6" s="617"/>
      <c r="E6" s="617"/>
      <c r="F6" s="617"/>
    </row>
    <row r="7" spans="1:9" s="7" customFormat="1" ht="15.75" x14ac:dyDescent="0.2">
      <c r="A7" s="4" t="s">
        <v>54</v>
      </c>
      <c r="B7" s="4"/>
      <c r="C7" s="4"/>
      <c r="D7" s="4"/>
      <c r="E7" s="4"/>
      <c r="F7" s="8" t="s">
        <v>55</v>
      </c>
      <c r="H7" s="5"/>
      <c r="I7" s="5"/>
    </row>
    <row r="8" spans="1:9" ht="36.75" customHeight="1" x14ac:dyDescent="0.2">
      <c r="A8" s="629" t="s">
        <v>154</v>
      </c>
      <c r="B8" s="620" t="s">
        <v>418</v>
      </c>
      <c r="C8" s="620"/>
      <c r="D8" s="620" t="s">
        <v>462</v>
      </c>
      <c r="E8" s="620"/>
      <c r="F8" s="621" t="s">
        <v>155</v>
      </c>
    </row>
    <row r="9" spans="1:9" s="9" customFormat="1" ht="28.5" customHeight="1" x14ac:dyDescent="0.2">
      <c r="A9" s="630"/>
      <c r="B9" s="275" t="s">
        <v>311</v>
      </c>
      <c r="C9" s="275" t="s">
        <v>303</v>
      </c>
      <c r="D9" s="275" t="s">
        <v>311</v>
      </c>
      <c r="E9" s="275" t="s">
        <v>303</v>
      </c>
      <c r="F9" s="622"/>
    </row>
    <row r="10" spans="1:9" s="10" customFormat="1" ht="22.5" customHeight="1" thickBot="1" x14ac:dyDescent="0.25">
      <c r="A10" s="256" t="s">
        <v>96</v>
      </c>
      <c r="B10" s="297">
        <v>516</v>
      </c>
      <c r="C10" s="329">
        <f>B10/$B$16%</f>
        <v>58.437146092865234</v>
      </c>
      <c r="D10" s="297">
        <v>541</v>
      </c>
      <c r="E10" s="329">
        <f>D10/$D$16%</f>
        <v>58.804347826086961</v>
      </c>
      <c r="F10" s="259" t="s">
        <v>135</v>
      </c>
    </row>
    <row r="11" spans="1:9" s="10" customFormat="1" ht="22.5" customHeight="1" thickTop="1" thickBot="1" x14ac:dyDescent="0.25">
      <c r="A11" s="260" t="s">
        <v>83</v>
      </c>
      <c r="B11" s="298">
        <v>34</v>
      </c>
      <c r="C11" s="330">
        <f>B11/$B$16%</f>
        <v>3.8505096262740657</v>
      </c>
      <c r="D11" s="298">
        <v>28</v>
      </c>
      <c r="E11" s="330">
        <f t="shared" ref="E11:E15" si="0">D11/$D$16%</f>
        <v>3.0434782608695654</v>
      </c>
      <c r="F11" s="263" t="s">
        <v>78</v>
      </c>
    </row>
    <row r="12" spans="1:9" s="10" customFormat="1" ht="22.5" customHeight="1" thickTop="1" thickBot="1" x14ac:dyDescent="0.25">
      <c r="A12" s="264" t="s">
        <v>84</v>
      </c>
      <c r="B12" s="299">
        <v>213</v>
      </c>
      <c r="C12" s="331">
        <f t="shared" ref="C12:C15" si="1">B12/$B$16%</f>
        <v>24.122310305775763</v>
      </c>
      <c r="D12" s="299">
        <v>225</v>
      </c>
      <c r="E12" s="331">
        <f t="shared" si="0"/>
        <v>24.456521739130437</v>
      </c>
      <c r="F12" s="266" t="s">
        <v>79</v>
      </c>
    </row>
    <row r="13" spans="1:9" s="10" customFormat="1" ht="22.5" customHeight="1" thickTop="1" thickBot="1" x14ac:dyDescent="0.25">
      <c r="A13" s="260" t="s">
        <v>85</v>
      </c>
      <c r="B13" s="298">
        <v>96</v>
      </c>
      <c r="C13" s="330">
        <f t="shared" si="1"/>
        <v>10.872027180067951</v>
      </c>
      <c r="D13" s="298">
        <v>100</v>
      </c>
      <c r="E13" s="330">
        <f t="shared" si="0"/>
        <v>10.869565217391305</v>
      </c>
      <c r="F13" s="263" t="s">
        <v>80</v>
      </c>
    </row>
    <row r="14" spans="1:9" s="10" customFormat="1" ht="22.5" customHeight="1" thickTop="1" thickBot="1" x14ac:dyDescent="0.25">
      <c r="A14" s="264" t="s">
        <v>86</v>
      </c>
      <c r="B14" s="299">
        <v>5</v>
      </c>
      <c r="C14" s="331">
        <f t="shared" si="1"/>
        <v>0.56625141562853909</v>
      </c>
      <c r="D14" s="299">
        <v>8</v>
      </c>
      <c r="E14" s="331">
        <f t="shared" si="0"/>
        <v>0.86956521739130443</v>
      </c>
      <c r="F14" s="266" t="s">
        <v>81</v>
      </c>
    </row>
    <row r="15" spans="1:9" s="10" customFormat="1" ht="22.5" customHeight="1" thickTop="1" x14ac:dyDescent="0.2">
      <c r="A15" s="269" t="s">
        <v>87</v>
      </c>
      <c r="B15" s="298">
        <v>19</v>
      </c>
      <c r="C15" s="330">
        <f t="shared" si="1"/>
        <v>2.1517553793884483</v>
      </c>
      <c r="D15" s="298">
        <v>18</v>
      </c>
      <c r="E15" s="330">
        <f t="shared" si="0"/>
        <v>1.956521739130435</v>
      </c>
      <c r="F15" s="271" t="s">
        <v>82</v>
      </c>
    </row>
    <row r="16" spans="1:9" s="10" customFormat="1" ht="24" customHeight="1" x14ac:dyDescent="0.2">
      <c r="A16" s="272" t="s">
        <v>24</v>
      </c>
      <c r="B16" s="342">
        <f>SUM(B10:B15)</f>
        <v>883</v>
      </c>
      <c r="C16" s="342">
        <f>SUM(C10:C15)</f>
        <v>100</v>
      </c>
      <c r="D16" s="342">
        <f>SUM(D10:D15)</f>
        <v>920</v>
      </c>
      <c r="E16" s="342">
        <f>SUM(E10:E15)</f>
        <v>100.00000000000001</v>
      </c>
      <c r="F16" s="274" t="s">
        <v>25</v>
      </c>
    </row>
    <row r="17" s="12" customFormat="1" x14ac:dyDescent="0.2"/>
  </sheetData>
  <mergeCells count="8">
    <mergeCell ref="A3:F3"/>
    <mergeCell ref="A4:F4"/>
    <mergeCell ref="A5:F5"/>
    <mergeCell ref="A6:F6"/>
    <mergeCell ref="A8:A9"/>
    <mergeCell ref="F8:F9"/>
    <mergeCell ref="D8:E8"/>
    <mergeCell ref="B8:C8"/>
  </mergeCells>
  <printOptions horizontalCentered="1"/>
  <pageMargins left="0" right="0" top="0.47244094488188981" bottom="0" header="0" footer="0"/>
  <pageSetup paperSize="11" scale="90"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N49"/>
  <sheetViews>
    <sheetView rightToLeft="1" view="pageBreakPreview" topLeftCell="A13" zoomScaleNormal="100" zoomScaleSheetLayoutView="100" workbookViewId="0">
      <selection activeCell="J33" sqref="J33"/>
    </sheetView>
  </sheetViews>
  <sheetFormatPr defaultColWidth="9.125" defaultRowHeight="12.75" x14ac:dyDescent="0.2"/>
  <cols>
    <col min="1" max="1" width="21" style="13" customWidth="1"/>
    <col min="2" max="8" width="9.625" style="3" customWidth="1"/>
    <col min="9" max="9" width="20.625" style="13" customWidth="1"/>
    <col min="10" max="11" width="9.125" style="3"/>
    <col min="12" max="12" width="42.75" style="3" customWidth="1"/>
    <col min="13" max="16384" width="9.125" style="3"/>
  </cols>
  <sheetData>
    <row r="1" spans="1:14" s="450" customFormat="1" ht="30.75" x14ac:dyDescent="0.2">
      <c r="A1" s="428" t="s">
        <v>109</v>
      </c>
      <c r="B1" s="429"/>
      <c r="C1" s="429"/>
      <c r="D1" s="429"/>
      <c r="E1" s="429"/>
      <c r="F1" s="429"/>
      <c r="G1" s="429"/>
      <c r="H1" s="449"/>
      <c r="I1" s="430" t="s">
        <v>133</v>
      </c>
    </row>
    <row r="2" spans="1:14" x14ac:dyDescent="0.2">
      <c r="A2" s="66"/>
      <c r="B2" s="67"/>
      <c r="C2" s="67"/>
      <c r="D2" s="67"/>
      <c r="E2" s="67"/>
      <c r="F2" s="67"/>
      <c r="G2" s="66"/>
      <c r="H2" s="67"/>
      <c r="I2" s="3"/>
    </row>
    <row r="3" spans="1:14" s="2" customFormat="1" ht="21.75" x14ac:dyDescent="0.2">
      <c r="A3" s="633" t="s">
        <v>72</v>
      </c>
      <c r="B3" s="633"/>
      <c r="C3" s="633"/>
      <c r="D3" s="633"/>
      <c r="E3" s="633"/>
      <c r="F3" s="633"/>
      <c r="G3" s="633"/>
      <c r="H3" s="633"/>
      <c r="I3" s="633"/>
    </row>
    <row r="4" spans="1:14" s="2" customFormat="1" ht="18.75" x14ac:dyDescent="0.2">
      <c r="A4" s="634" t="s">
        <v>449</v>
      </c>
      <c r="B4" s="634"/>
      <c r="C4" s="634"/>
      <c r="D4" s="634"/>
      <c r="E4" s="634"/>
      <c r="F4" s="634"/>
      <c r="G4" s="634"/>
      <c r="H4" s="634"/>
      <c r="I4" s="634"/>
    </row>
    <row r="5" spans="1:14" s="2" customFormat="1" ht="18" x14ac:dyDescent="0.2">
      <c r="A5" s="635" t="s">
        <v>352</v>
      </c>
      <c r="B5" s="635"/>
      <c r="C5" s="635"/>
      <c r="D5" s="635"/>
      <c r="E5" s="635"/>
      <c r="F5" s="635"/>
      <c r="G5" s="635"/>
      <c r="H5" s="635"/>
      <c r="I5" s="635"/>
    </row>
    <row r="6" spans="1:14" x14ac:dyDescent="0.2">
      <c r="A6" s="617" t="s">
        <v>448</v>
      </c>
      <c r="B6" s="617"/>
      <c r="C6" s="617"/>
      <c r="D6" s="617"/>
      <c r="E6" s="617"/>
      <c r="F6" s="617"/>
      <c r="G6" s="617"/>
      <c r="H6" s="617"/>
      <c r="I6" s="617"/>
    </row>
    <row r="7" spans="1:14" s="7" customFormat="1" ht="15.75" x14ac:dyDescent="0.2">
      <c r="A7" s="4" t="s">
        <v>90</v>
      </c>
      <c r="B7" s="5"/>
      <c r="C7" s="5"/>
      <c r="D7" s="6"/>
      <c r="F7" s="5"/>
      <c r="G7" s="5"/>
      <c r="H7" s="6"/>
      <c r="I7" s="8" t="s">
        <v>91</v>
      </c>
      <c r="J7" s="5"/>
      <c r="L7" s="5"/>
      <c r="M7" s="5"/>
      <c r="N7" s="6"/>
    </row>
    <row r="8" spans="1:14" ht="57" customHeight="1" thickBot="1" x14ac:dyDescent="0.5">
      <c r="A8" s="636" t="s">
        <v>340</v>
      </c>
      <c r="B8" s="332" t="s">
        <v>96</v>
      </c>
      <c r="C8" s="332" t="s">
        <v>97</v>
      </c>
      <c r="D8" s="332" t="s">
        <v>84</v>
      </c>
      <c r="E8" s="332" t="s">
        <v>85</v>
      </c>
      <c r="F8" s="332" t="s">
        <v>86</v>
      </c>
      <c r="G8" s="332" t="s">
        <v>87</v>
      </c>
      <c r="H8" s="333" t="s">
        <v>11</v>
      </c>
      <c r="I8" s="631" t="s">
        <v>440</v>
      </c>
    </row>
    <row r="9" spans="1:14" s="10" customFormat="1" ht="39" customHeight="1" thickTop="1" x14ac:dyDescent="0.2">
      <c r="A9" s="637"/>
      <c r="B9" s="334" t="s">
        <v>135</v>
      </c>
      <c r="C9" s="334" t="s">
        <v>78</v>
      </c>
      <c r="D9" s="334" t="s">
        <v>79</v>
      </c>
      <c r="E9" s="334" t="s">
        <v>80</v>
      </c>
      <c r="F9" s="334" t="s">
        <v>81</v>
      </c>
      <c r="G9" s="334" t="s">
        <v>82</v>
      </c>
      <c r="H9" s="335" t="s">
        <v>12</v>
      </c>
      <c r="I9" s="632"/>
      <c r="M9" s="81" t="s">
        <v>123</v>
      </c>
      <c r="N9" s="81" t="s">
        <v>124</v>
      </c>
    </row>
    <row r="10" spans="1:14" s="10" customFormat="1" ht="23.25" customHeight="1" thickBot="1" x14ac:dyDescent="0.25">
      <c r="A10" s="256" t="s">
        <v>96</v>
      </c>
      <c r="B10" s="144">
        <v>471</v>
      </c>
      <c r="C10" s="144">
        <v>34</v>
      </c>
      <c r="D10" s="144">
        <v>23</v>
      </c>
      <c r="E10" s="144">
        <v>7</v>
      </c>
      <c r="F10" s="202">
        <v>3</v>
      </c>
      <c r="G10" s="202">
        <v>3</v>
      </c>
      <c r="H10" s="20">
        <f>SUM(B10:G10)</f>
        <v>541</v>
      </c>
      <c r="I10" s="336" t="s">
        <v>135</v>
      </c>
      <c r="L10" s="82" t="s">
        <v>294</v>
      </c>
      <c r="M10" s="10">
        <f t="shared" ref="M10:M15" si="0">H10</f>
        <v>541</v>
      </c>
      <c r="N10" s="10">
        <f>B16</f>
        <v>504</v>
      </c>
    </row>
    <row r="11" spans="1:14" s="10" customFormat="1" ht="42.75" customHeight="1" thickTop="1" thickBot="1" x14ac:dyDescent="0.25">
      <c r="A11" s="260" t="s">
        <v>75</v>
      </c>
      <c r="B11" s="145">
        <v>18</v>
      </c>
      <c r="C11" s="192">
        <v>7</v>
      </c>
      <c r="D11" s="192">
        <v>2</v>
      </c>
      <c r="E11" s="192">
        <v>1</v>
      </c>
      <c r="F11" s="192">
        <v>0</v>
      </c>
      <c r="G11" s="192">
        <v>0</v>
      </c>
      <c r="H11" s="21">
        <f t="shared" ref="H11:H15" si="1">SUM(B11:G11)</f>
        <v>28</v>
      </c>
      <c r="I11" s="337" t="s">
        <v>78</v>
      </c>
      <c r="L11" s="82" t="s">
        <v>139</v>
      </c>
      <c r="M11" s="10">
        <f t="shared" si="0"/>
        <v>28</v>
      </c>
      <c r="N11" s="10">
        <f>C16</f>
        <v>42</v>
      </c>
    </row>
    <row r="12" spans="1:14" s="10" customFormat="1" ht="23.25" customHeight="1" thickTop="1" thickBot="1" x14ac:dyDescent="0.25">
      <c r="A12" s="264" t="s">
        <v>84</v>
      </c>
      <c r="B12" s="146">
        <v>11</v>
      </c>
      <c r="C12" s="193">
        <v>0</v>
      </c>
      <c r="D12" s="146">
        <v>165</v>
      </c>
      <c r="E12" s="146">
        <v>22</v>
      </c>
      <c r="F12" s="146">
        <v>20</v>
      </c>
      <c r="G12" s="146">
        <v>7</v>
      </c>
      <c r="H12" s="22">
        <f t="shared" si="1"/>
        <v>225</v>
      </c>
      <c r="I12" s="338" t="s">
        <v>79</v>
      </c>
      <c r="L12" s="82" t="s">
        <v>140</v>
      </c>
      <c r="M12" s="10">
        <f t="shared" si="0"/>
        <v>225</v>
      </c>
      <c r="N12" s="3">
        <f>D16</f>
        <v>209</v>
      </c>
    </row>
    <row r="13" spans="1:14" s="10" customFormat="1" ht="23.25" customHeight="1" thickTop="1" thickBot="1" x14ac:dyDescent="0.25">
      <c r="A13" s="260" t="s">
        <v>85</v>
      </c>
      <c r="B13" s="192">
        <v>3</v>
      </c>
      <c r="C13" s="192">
        <v>1</v>
      </c>
      <c r="D13" s="145">
        <v>7</v>
      </c>
      <c r="E13" s="145">
        <v>86</v>
      </c>
      <c r="F13" s="145">
        <v>3</v>
      </c>
      <c r="G13" s="192">
        <v>0</v>
      </c>
      <c r="H13" s="21">
        <f>SUM(B13:G13)</f>
        <v>100</v>
      </c>
      <c r="I13" s="337" t="s">
        <v>80</v>
      </c>
      <c r="L13" s="82" t="s">
        <v>141</v>
      </c>
      <c r="M13" s="10">
        <f t="shared" si="0"/>
        <v>100</v>
      </c>
      <c r="N13" s="3">
        <f>E16</f>
        <v>119</v>
      </c>
    </row>
    <row r="14" spans="1:14" s="10" customFormat="1" ht="23.25" customHeight="1" thickTop="1" thickBot="1" x14ac:dyDescent="0.25">
      <c r="A14" s="264" t="s">
        <v>86</v>
      </c>
      <c r="B14" s="193">
        <v>1</v>
      </c>
      <c r="C14" s="193">
        <v>0</v>
      </c>
      <c r="D14" s="146">
        <v>1</v>
      </c>
      <c r="E14" s="146">
        <v>2</v>
      </c>
      <c r="F14" s="193">
        <v>0</v>
      </c>
      <c r="G14" s="193">
        <v>4</v>
      </c>
      <c r="H14" s="22">
        <f t="shared" si="1"/>
        <v>8</v>
      </c>
      <c r="I14" s="338" t="s">
        <v>81</v>
      </c>
      <c r="L14" s="82" t="s">
        <v>142</v>
      </c>
      <c r="M14" s="10">
        <f t="shared" si="0"/>
        <v>8</v>
      </c>
      <c r="N14" s="3">
        <f>F16</f>
        <v>28</v>
      </c>
    </row>
    <row r="15" spans="1:14" s="10" customFormat="1" ht="23.25" customHeight="1" thickTop="1" thickBot="1" x14ac:dyDescent="0.25">
      <c r="A15" s="269" t="s">
        <v>87</v>
      </c>
      <c r="B15" s="194">
        <v>0</v>
      </c>
      <c r="C15" s="194">
        <v>0</v>
      </c>
      <c r="D15" s="147">
        <v>11</v>
      </c>
      <c r="E15" s="147">
        <v>1</v>
      </c>
      <c r="F15" s="194">
        <v>2</v>
      </c>
      <c r="G15" s="147">
        <v>4</v>
      </c>
      <c r="H15" s="23">
        <f t="shared" si="1"/>
        <v>18</v>
      </c>
      <c r="I15" s="339" t="s">
        <v>82</v>
      </c>
      <c r="L15" s="82" t="s">
        <v>143</v>
      </c>
      <c r="M15" s="10">
        <f t="shared" si="0"/>
        <v>18</v>
      </c>
      <c r="N15" s="3">
        <f>G16</f>
        <v>18</v>
      </c>
    </row>
    <row r="16" spans="1:14" s="10" customFormat="1" ht="23.25" customHeight="1" thickTop="1" x14ac:dyDescent="0.2">
      <c r="A16" s="340" t="s">
        <v>24</v>
      </c>
      <c r="B16" s="295">
        <f>SUM(B10:B15)</f>
        <v>504</v>
      </c>
      <c r="C16" s="295">
        <f t="shared" ref="C16:H16" si="2">SUM(C10:C15)</f>
        <v>42</v>
      </c>
      <c r="D16" s="295">
        <f t="shared" si="2"/>
        <v>209</v>
      </c>
      <c r="E16" s="295">
        <f>SUM(E10:E15)</f>
        <v>119</v>
      </c>
      <c r="F16" s="295">
        <f t="shared" si="2"/>
        <v>28</v>
      </c>
      <c r="G16" s="295">
        <f t="shared" si="2"/>
        <v>18</v>
      </c>
      <c r="H16" s="295">
        <f t="shared" si="2"/>
        <v>920</v>
      </c>
      <c r="I16" s="341" t="s">
        <v>25</v>
      </c>
      <c r="M16" s="10">
        <f>SUM(M10:M15)</f>
        <v>920</v>
      </c>
      <c r="N16" s="10">
        <f>SUM(N10:N15)</f>
        <v>920</v>
      </c>
    </row>
    <row r="17" spans="1:9" x14ac:dyDescent="0.2">
      <c r="A17" s="66"/>
      <c r="B17" s="67"/>
      <c r="C17" s="67"/>
      <c r="D17" s="67"/>
      <c r="E17" s="67"/>
      <c r="F17" s="67"/>
      <c r="G17" s="67"/>
      <c r="H17" s="67"/>
      <c r="I17" s="66"/>
    </row>
    <row r="18" spans="1:9" x14ac:dyDescent="0.2">
      <c r="A18" s="166"/>
      <c r="B18" s="167"/>
      <c r="C18" s="167"/>
      <c r="D18" s="167"/>
      <c r="E18" s="167"/>
      <c r="F18" s="167"/>
      <c r="G18" s="167"/>
      <c r="H18" s="167"/>
      <c r="I18" s="166"/>
    </row>
    <row r="19" spans="1:9" x14ac:dyDescent="0.2">
      <c r="A19" s="166"/>
      <c r="B19" s="167"/>
      <c r="C19" s="167"/>
      <c r="D19" s="167"/>
      <c r="E19" s="167"/>
      <c r="F19" s="167"/>
      <c r="G19" s="167"/>
      <c r="H19" s="167"/>
      <c r="I19" s="166"/>
    </row>
    <row r="20" spans="1:9" x14ac:dyDescent="0.2">
      <c r="A20" s="166"/>
      <c r="B20" s="167"/>
      <c r="C20" s="167"/>
      <c r="D20" s="167"/>
      <c r="E20" s="167"/>
      <c r="F20" s="167"/>
      <c r="G20" s="167"/>
      <c r="H20" s="167"/>
      <c r="I20" s="166"/>
    </row>
    <row r="21" spans="1:9" x14ac:dyDescent="0.2">
      <c r="A21" s="166"/>
      <c r="B21" s="167"/>
      <c r="C21" s="167"/>
      <c r="D21" s="167"/>
      <c r="E21" s="167"/>
      <c r="F21" s="167"/>
      <c r="G21" s="167"/>
      <c r="H21" s="167"/>
      <c r="I21" s="166"/>
    </row>
    <row r="22" spans="1:9" x14ac:dyDescent="0.2">
      <c r="A22" s="166"/>
      <c r="B22" s="167"/>
      <c r="C22" s="167"/>
      <c r="D22" s="167"/>
      <c r="E22" s="167"/>
      <c r="F22" s="167"/>
      <c r="G22" s="167"/>
      <c r="H22" s="167"/>
      <c r="I22" s="166"/>
    </row>
    <row r="23" spans="1:9" x14ac:dyDescent="0.2">
      <c r="A23" s="166"/>
      <c r="B23" s="167"/>
      <c r="C23" s="167"/>
      <c r="D23" s="167"/>
      <c r="E23" s="167"/>
      <c r="F23" s="167"/>
      <c r="G23" s="167"/>
      <c r="H23" s="167"/>
      <c r="I23" s="166"/>
    </row>
    <row r="24" spans="1:9" x14ac:dyDescent="0.2">
      <c r="A24" s="166"/>
      <c r="B24" s="167"/>
      <c r="C24" s="167"/>
      <c r="D24" s="167"/>
      <c r="E24" s="167"/>
      <c r="F24" s="167"/>
      <c r="G24" s="167"/>
      <c r="H24" s="167"/>
      <c r="I24" s="166"/>
    </row>
    <row r="25" spans="1:9" x14ac:dyDescent="0.2">
      <c r="A25" s="166"/>
      <c r="B25" s="167"/>
      <c r="C25" s="167"/>
      <c r="D25" s="167"/>
      <c r="E25" s="167"/>
      <c r="F25" s="167"/>
      <c r="G25" s="167"/>
      <c r="H25" s="167"/>
      <c r="I25" s="166"/>
    </row>
    <row r="26" spans="1:9" x14ac:dyDescent="0.2">
      <c r="A26" s="166"/>
      <c r="B26" s="167"/>
      <c r="C26" s="167"/>
      <c r="D26" s="167"/>
      <c r="E26" s="167"/>
      <c r="F26" s="167"/>
      <c r="G26" s="167"/>
      <c r="H26" s="167"/>
      <c r="I26" s="166"/>
    </row>
    <row r="27" spans="1:9" x14ac:dyDescent="0.2">
      <c r="A27" s="166"/>
      <c r="B27" s="167"/>
      <c r="C27" s="167"/>
      <c r="D27" s="167"/>
      <c r="E27" s="167"/>
      <c r="F27" s="167"/>
      <c r="G27" s="167"/>
      <c r="H27" s="167"/>
      <c r="I27" s="166"/>
    </row>
    <row r="28" spans="1:9" x14ac:dyDescent="0.2">
      <c r="A28" s="166"/>
      <c r="B28" s="167"/>
      <c r="C28" s="167"/>
      <c r="D28" s="167"/>
      <c r="E28" s="167"/>
      <c r="F28" s="167"/>
      <c r="G28" s="167"/>
      <c r="H28" s="167"/>
      <c r="I28" s="166"/>
    </row>
    <row r="29" spans="1:9" x14ac:dyDescent="0.2">
      <c r="A29" s="166"/>
      <c r="B29" s="167"/>
      <c r="C29" s="167"/>
      <c r="D29" s="167"/>
      <c r="E29" s="167"/>
      <c r="F29" s="167"/>
      <c r="G29" s="167"/>
      <c r="H29" s="167"/>
      <c r="I29" s="166"/>
    </row>
    <row r="30" spans="1:9" x14ac:dyDescent="0.2">
      <c r="A30" s="166"/>
      <c r="B30" s="167"/>
      <c r="C30" s="167"/>
      <c r="D30" s="167"/>
      <c r="E30" s="167"/>
      <c r="F30" s="167"/>
      <c r="G30" s="167"/>
      <c r="H30" s="167"/>
      <c r="I30" s="166"/>
    </row>
    <row r="31" spans="1:9" x14ac:dyDescent="0.2">
      <c r="A31" s="166"/>
      <c r="B31" s="167"/>
      <c r="C31" s="167"/>
      <c r="D31" s="167"/>
      <c r="E31" s="167"/>
      <c r="F31" s="167"/>
      <c r="G31" s="167"/>
      <c r="H31" s="167"/>
      <c r="I31" s="166"/>
    </row>
    <row r="32" spans="1:9" x14ac:dyDescent="0.2">
      <c r="A32" s="166"/>
      <c r="B32" s="167"/>
      <c r="C32" s="167"/>
      <c r="D32" s="167"/>
      <c r="E32" s="167"/>
      <c r="F32" s="167"/>
      <c r="G32" s="167"/>
      <c r="H32" s="167"/>
      <c r="I32" s="166"/>
    </row>
    <row r="33" spans="1:9" x14ac:dyDescent="0.2">
      <c r="A33" s="166"/>
      <c r="B33" s="167"/>
      <c r="C33" s="167"/>
      <c r="D33" s="167"/>
      <c r="E33" s="167"/>
      <c r="F33" s="167"/>
      <c r="G33" s="167"/>
      <c r="H33" s="167"/>
      <c r="I33" s="166"/>
    </row>
    <row r="34" spans="1:9" x14ac:dyDescent="0.2">
      <c r="A34" s="166"/>
      <c r="B34" s="167"/>
      <c r="C34" s="167"/>
      <c r="D34" s="167"/>
      <c r="E34" s="167"/>
      <c r="F34" s="167"/>
      <c r="G34" s="167"/>
      <c r="H34" s="167"/>
      <c r="I34" s="166"/>
    </row>
    <row r="35" spans="1:9" x14ac:dyDescent="0.2">
      <c r="A35" s="166"/>
      <c r="B35" s="167"/>
      <c r="C35" s="167"/>
      <c r="D35" s="167"/>
      <c r="E35" s="167"/>
      <c r="F35" s="167"/>
      <c r="G35" s="167"/>
      <c r="H35" s="167"/>
      <c r="I35" s="166"/>
    </row>
    <row r="36" spans="1:9" x14ac:dyDescent="0.2">
      <c r="A36" s="166"/>
      <c r="B36" s="167"/>
      <c r="C36" s="167"/>
      <c r="D36" s="167"/>
      <c r="E36" s="167"/>
      <c r="F36" s="167"/>
      <c r="G36" s="167"/>
      <c r="H36" s="167"/>
      <c r="I36" s="166"/>
    </row>
    <row r="37" spans="1:9" x14ac:dyDescent="0.2">
      <c r="A37" s="166"/>
      <c r="B37" s="167"/>
      <c r="C37" s="167"/>
      <c r="D37" s="167"/>
      <c r="E37" s="167"/>
      <c r="F37" s="167"/>
      <c r="G37" s="167"/>
      <c r="H37" s="167"/>
      <c r="I37" s="166"/>
    </row>
    <row r="38" spans="1:9" x14ac:dyDescent="0.2">
      <c r="A38" s="166"/>
      <c r="B38" s="167"/>
      <c r="C38" s="167"/>
      <c r="D38" s="167"/>
      <c r="E38" s="167"/>
      <c r="F38" s="167"/>
      <c r="G38" s="167"/>
      <c r="H38" s="167"/>
      <c r="I38" s="166"/>
    </row>
    <row r="39" spans="1:9" x14ac:dyDescent="0.2">
      <c r="A39" s="166"/>
      <c r="B39" s="167"/>
      <c r="C39" s="167"/>
      <c r="D39" s="167"/>
      <c r="E39" s="167"/>
      <c r="F39" s="167"/>
      <c r="G39" s="167"/>
      <c r="H39" s="167"/>
      <c r="I39" s="166"/>
    </row>
    <row r="40" spans="1:9" x14ac:dyDescent="0.2">
      <c r="A40" s="166"/>
      <c r="B40" s="167"/>
      <c r="C40" s="167"/>
      <c r="D40" s="167"/>
      <c r="E40" s="167"/>
      <c r="F40" s="167"/>
      <c r="G40" s="167"/>
      <c r="H40" s="167"/>
      <c r="I40" s="166"/>
    </row>
    <row r="41" spans="1:9" x14ac:dyDescent="0.2">
      <c r="A41" s="166"/>
      <c r="B41" s="167"/>
      <c r="C41" s="167"/>
      <c r="D41" s="167"/>
      <c r="E41" s="167"/>
      <c r="F41" s="167"/>
      <c r="G41" s="167"/>
      <c r="H41" s="167"/>
      <c r="I41" s="166"/>
    </row>
    <row r="42" spans="1:9" x14ac:dyDescent="0.2">
      <c r="A42" s="166"/>
      <c r="B42" s="167"/>
      <c r="C42" s="167"/>
      <c r="D42" s="167"/>
      <c r="E42" s="167"/>
      <c r="F42" s="167"/>
      <c r="G42" s="167"/>
      <c r="H42" s="167"/>
      <c r="I42" s="166"/>
    </row>
    <row r="43" spans="1:9" x14ac:dyDescent="0.2">
      <c r="A43" s="166"/>
      <c r="B43" s="167"/>
      <c r="C43" s="167"/>
      <c r="D43" s="167"/>
      <c r="E43" s="167"/>
      <c r="F43" s="167"/>
      <c r="G43" s="167"/>
      <c r="H43" s="167"/>
      <c r="I43" s="166"/>
    </row>
    <row r="44" spans="1:9" x14ac:dyDescent="0.2">
      <c r="A44" s="166"/>
      <c r="B44" s="167"/>
      <c r="C44" s="167"/>
      <c r="D44" s="167"/>
      <c r="E44" s="167"/>
      <c r="F44" s="167"/>
      <c r="G44" s="167"/>
      <c r="H44" s="167"/>
      <c r="I44" s="166"/>
    </row>
    <row r="45" spans="1:9" x14ac:dyDescent="0.2">
      <c r="A45" s="166"/>
      <c r="B45" s="167"/>
      <c r="C45" s="167"/>
      <c r="D45" s="167"/>
      <c r="E45" s="167"/>
      <c r="F45" s="167"/>
      <c r="G45" s="167"/>
      <c r="H45" s="167"/>
      <c r="I45" s="166"/>
    </row>
    <row r="46" spans="1:9" x14ac:dyDescent="0.2">
      <c r="A46" s="166"/>
      <c r="B46" s="167"/>
      <c r="C46" s="167"/>
      <c r="D46" s="167"/>
      <c r="E46" s="167"/>
      <c r="F46" s="167"/>
      <c r="G46" s="167"/>
      <c r="H46" s="167"/>
      <c r="I46" s="166"/>
    </row>
    <row r="47" spans="1:9" x14ac:dyDescent="0.2">
      <c r="A47" s="166"/>
      <c r="B47" s="167"/>
      <c r="C47" s="167"/>
      <c r="D47" s="167"/>
      <c r="E47" s="167"/>
      <c r="F47" s="167"/>
      <c r="G47" s="167"/>
      <c r="H47" s="167"/>
      <c r="I47" s="166"/>
    </row>
    <row r="48" spans="1:9" x14ac:dyDescent="0.2">
      <c r="A48" s="66"/>
      <c r="B48" s="67"/>
      <c r="C48" s="67"/>
      <c r="D48" s="67"/>
      <c r="E48" s="67"/>
      <c r="F48" s="67"/>
      <c r="G48" s="67"/>
      <c r="H48" s="67"/>
      <c r="I48" s="66"/>
    </row>
    <row r="49" spans="1:9" x14ac:dyDescent="0.2">
      <c r="A49" s="66"/>
      <c r="B49" s="67"/>
      <c r="C49" s="67"/>
      <c r="D49" s="67"/>
      <c r="E49" s="67"/>
      <c r="F49" s="67"/>
      <c r="G49" s="67"/>
      <c r="H49" s="67"/>
      <c r="I49" s="66"/>
    </row>
  </sheetData>
  <mergeCells count="6">
    <mergeCell ref="I8:I9"/>
    <mergeCell ref="A3:I3"/>
    <mergeCell ref="A4:I4"/>
    <mergeCell ref="A5:I5"/>
    <mergeCell ref="A8:A9"/>
    <mergeCell ref="A6:I6"/>
  </mergeCells>
  <printOptions horizontalCentered="1"/>
  <pageMargins left="0" right="0" top="0.47244094488188981" bottom="0" header="0" footer="0"/>
  <pageSetup paperSize="11" scale="84" orientation="landscape" r:id="rId1"/>
  <rowBreaks count="1" manualBreakCount="1">
    <brk id="16" max="8"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U44"/>
  <sheetViews>
    <sheetView rightToLeft="1" view="pageBreakPreview" topLeftCell="A16" zoomScaleNormal="100" zoomScaleSheetLayoutView="100" workbookViewId="0">
      <selection activeCell="F13" sqref="F13"/>
    </sheetView>
  </sheetViews>
  <sheetFormatPr defaultColWidth="9.125" defaultRowHeight="12.75" x14ac:dyDescent="0.2"/>
  <cols>
    <col min="1" max="1" width="20" style="13" customWidth="1"/>
    <col min="2" max="2" width="5.875" style="13" customWidth="1"/>
    <col min="3" max="9" width="5.875" style="3" customWidth="1"/>
    <col min="10" max="10" width="6.75" style="3" customWidth="1"/>
    <col min="11" max="11" width="22.625" style="13" customWidth="1"/>
    <col min="12" max="12" width="9" style="3" customWidth="1"/>
    <col min="13" max="13" width="3.625" style="3" customWidth="1"/>
    <col min="14" max="15" width="5.625" style="3" customWidth="1"/>
    <col min="16" max="16" width="6.125" style="3" bestFit="1" customWidth="1"/>
    <col min="17" max="21" width="5.625" style="3" customWidth="1"/>
    <col min="22" max="24" width="4.75" style="3" customWidth="1"/>
    <col min="25" max="25" width="4.125" style="3" customWidth="1"/>
    <col min="26" max="16384" width="9.125" style="3"/>
  </cols>
  <sheetData>
    <row r="1" spans="1:16" ht="30.75" x14ac:dyDescent="0.2">
      <c r="A1" s="428" t="s">
        <v>109</v>
      </c>
      <c r="B1" s="429"/>
      <c r="C1" s="429"/>
      <c r="D1" s="429"/>
      <c r="E1" s="429"/>
      <c r="F1" s="429"/>
      <c r="G1" s="429"/>
      <c r="H1" s="429"/>
      <c r="I1" s="429"/>
      <c r="J1" s="429"/>
      <c r="K1" s="430" t="s">
        <v>133</v>
      </c>
    </row>
    <row r="2" spans="1:16" x14ac:dyDescent="0.2">
      <c r="A2" s="66"/>
      <c r="B2" s="67"/>
      <c r="C2" s="67"/>
      <c r="D2" s="67"/>
      <c r="E2" s="67"/>
      <c r="F2" s="67"/>
      <c r="G2" s="66"/>
      <c r="H2" s="67"/>
      <c r="I2" s="67"/>
      <c r="J2" s="67"/>
      <c r="K2" s="67"/>
    </row>
    <row r="3" spans="1:16" s="2" customFormat="1" ht="21.75" x14ac:dyDescent="0.2">
      <c r="A3" s="633" t="s">
        <v>76</v>
      </c>
      <c r="B3" s="633"/>
      <c r="C3" s="633"/>
      <c r="D3" s="633"/>
      <c r="E3" s="633"/>
      <c r="F3" s="633"/>
      <c r="G3" s="633"/>
      <c r="H3" s="633"/>
      <c r="I3" s="633"/>
      <c r="J3" s="633"/>
      <c r="K3" s="633"/>
    </row>
    <row r="4" spans="1:16" s="2" customFormat="1" ht="18.75" x14ac:dyDescent="0.2">
      <c r="A4" s="634" t="s">
        <v>449</v>
      </c>
      <c r="B4" s="634"/>
      <c r="C4" s="634"/>
      <c r="D4" s="634"/>
      <c r="E4" s="634"/>
      <c r="F4" s="634"/>
      <c r="G4" s="634"/>
      <c r="H4" s="634"/>
      <c r="I4" s="634"/>
      <c r="J4" s="634"/>
      <c r="K4" s="634"/>
    </row>
    <row r="5" spans="1:16" s="2" customFormat="1" ht="18" x14ac:dyDescent="0.2">
      <c r="A5" s="616" t="s">
        <v>77</v>
      </c>
      <c r="B5" s="616"/>
      <c r="C5" s="616"/>
      <c r="D5" s="616"/>
      <c r="E5" s="616"/>
      <c r="F5" s="616"/>
      <c r="G5" s="616"/>
      <c r="H5" s="616"/>
      <c r="I5" s="616"/>
      <c r="J5" s="616"/>
      <c r="K5" s="616"/>
    </row>
    <row r="6" spans="1:16" x14ac:dyDescent="0.2">
      <c r="A6" s="617" t="s">
        <v>448</v>
      </c>
      <c r="B6" s="617"/>
      <c r="C6" s="617"/>
      <c r="D6" s="617"/>
      <c r="E6" s="617"/>
      <c r="F6" s="617"/>
      <c r="G6" s="617"/>
      <c r="H6" s="617"/>
      <c r="I6" s="617"/>
      <c r="J6" s="617"/>
      <c r="K6" s="617"/>
    </row>
    <row r="7" spans="1:16" s="7" customFormat="1" ht="15.75" x14ac:dyDescent="0.2">
      <c r="A7" s="4" t="s">
        <v>73</v>
      </c>
      <c r="B7" s="5"/>
      <c r="C7" s="5"/>
      <c r="D7" s="6"/>
      <c r="F7" s="5"/>
      <c r="H7" s="6"/>
      <c r="J7" s="5"/>
      <c r="K7" s="8" t="s">
        <v>74</v>
      </c>
    </row>
    <row r="8" spans="1:16" ht="34.5" customHeight="1" thickBot="1" x14ac:dyDescent="0.25">
      <c r="A8" s="642" t="s">
        <v>339</v>
      </c>
      <c r="B8" s="638">
        <v>-20</v>
      </c>
      <c r="C8" s="638" t="s">
        <v>28</v>
      </c>
      <c r="D8" s="638" t="s">
        <v>29</v>
      </c>
      <c r="E8" s="638" t="s">
        <v>30</v>
      </c>
      <c r="F8" s="638" t="s">
        <v>31</v>
      </c>
      <c r="G8" s="638" t="s">
        <v>32</v>
      </c>
      <c r="H8" s="638" t="s">
        <v>33</v>
      </c>
      <c r="I8" s="638" t="s">
        <v>56</v>
      </c>
      <c r="J8" s="640" t="s">
        <v>1</v>
      </c>
      <c r="K8" s="644" t="s">
        <v>441</v>
      </c>
    </row>
    <row r="9" spans="1:16" s="10" customFormat="1" ht="45.75" customHeight="1" thickTop="1" x14ac:dyDescent="0.2">
      <c r="A9" s="643"/>
      <c r="B9" s="639"/>
      <c r="C9" s="639"/>
      <c r="D9" s="639"/>
      <c r="E9" s="639"/>
      <c r="F9" s="639"/>
      <c r="G9" s="639"/>
      <c r="H9" s="639"/>
      <c r="I9" s="639"/>
      <c r="J9" s="641"/>
      <c r="K9" s="645"/>
      <c r="O9" s="81" t="s">
        <v>123</v>
      </c>
      <c r="P9" s="81" t="s">
        <v>124</v>
      </c>
    </row>
    <row r="10" spans="1:16" s="10" customFormat="1" ht="20.25" customHeight="1" thickBot="1" x14ac:dyDescent="0.25">
      <c r="A10" s="287">
        <v>-20</v>
      </c>
      <c r="B10" s="24">
        <v>12</v>
      </c>
      <c r="C10" s="24">
        <v>4</v>
      </c>
      <c r="D10" s="24" t="s">
        <v>407</v>
      </c>
      <c r="E10" s="24" t="s">
        <v>407</v>
      </c>
      <c r="F10" s="24" t="s">
        <v>407</v>
      </c>
      <c r="G10" s="24" t="s">
        <v>407</v>
      </c>
      <c r="H10" s="24" t="s">
        <v>407</v>
      </c>
      <c r="I10" s="190">
        <v>0</v>
      </c>
      <c r="J10" s="29">
        <f>SUM(B10:I10)</f>
        <v>16</v>
      </c>
      <c r="K10" s="288">
        <v>-20</v>
      </c>
      <c r="N10" s="82">
        <v>-20</v>
      </c>
      <c r="O10" s="10">
        <f t="shared" ref="O10:O16" si="0">J10</f>
        <v>16</v>
      </c>
      <c r="P10" s="10">
        <f>B20</f>
        <v>95</v>
      </c>
    </row>
    <row r="11" spans="1:16" s="10" customFormat="1" ht="20.25" customHeight="1" thickTop="1" thickBot="1" x14ac:dyDescent="0.25">
      <c r="A11" s="289" t="s">
        <v>2</v>
      </c>
      <c r="B11" s="26">
        <v>39</v>
      </c>
      <c r="C11" s="26">
        <v>145</v>
      </c>
      <c r="D11" s="26">
        <v>23</v>
      </c>
      <c r="E11" s="26">
        <v>2</v>
      </c>
      <c r="F11" s="26">
        <v>2</v>
      </c>
      <c r="G11" s="26" t="s">
        <v>407</v>
      </c>
      <c r="H11" s="26" t="s">
        <v>407</v>
      </c>
      <c r="I11" s="26">
        <v>0</v>
      </c>
      <c r="J11" s="27">
        <f t="shared" ref="J11:J18" si="1">SUM(B11:I11)</f>
        <v>211</v>
      </c>
      <c r="K11" s="290" t="s">
        <v>2</v>
      </c>
      <c r="N11" s="74" t="s">
        <v>2</v>
      </c>
      <c r="O11" s="10">
        <f t="shared" si="0"/>
        <v>211</v>
      </c>
      <c r="P11" s="10">
        <f>C20</f>
        <v>338</v>
      </c>
    </row>
    <row r="12" spans="1:16" s="10" customFormat="1" ht="20.25" customHeight="1" thickTop="1" thickBot="1" x14ac:dyDescent="0.25">
      <c r="A12" s="291" t="s">
        <v>3</v>
      </c>
      <c r="B12" s="28">
        <v>38</v>
      </c>
      <c r="C12" s="28">
        <v>136</v>
      </c>
      <c r="D12" s="28">
        <v>121</v>
      </c>
      <c r="E12" s="28">
        <v>23</v>
      </c>
      <c r="F12" s="28">
        <v>6</v>
      </c>
      <c r="G12" s="28">
        <v>0</v>
      </c>
      <c r="H12" s="28">
        <v>0</v>
      </c>
      <c r="I12" s="28">
        <v>0</v>
      </c>
      <c r="J12" s="29">
        <f t="shared" si="1"/>
        <v>324</v>
      </c>
      <c r="K12" s="292" t="s">
        <v>3</v>
      </c>
      <c r="N12" s="83" t="s">
        <v>3</v>
      </c>
      <c r="O12" s="10">
        <f t="shared" si="0"/>
        <v>324</v>
      </c>
      <c r="P12" s="3">
        <f>D20</f>
        <v>253</v>
      </c>
    </row>
    <row r="13" spans="1:16" s="10" customFormat="1" ht="20.25" customHeight="1" thickTop="1" thickBot="1" x14ac:dyDescent="0.25">
      <c r="A13" s="289" t="s">
        <v>4</v>
      </c>
      <c r="B13" s="26">
        <v>6</v>
      </c>
      <c r="C13" s="26">
        <v>42</v>
      </c>
      <c r="D13" s="26">
        <v>76</v>
      </c>
      <c r="E13" s="26">
        <v>43</v>
      </c>
      <c r="F13" s="26">
        <v>7</v>
      </c>
      <c r="G13" s="26">
        <v>3</v>
      </c>
      <c r="H13" s="26">
        <v>1</v>
      </c>
      <c r="I13" s="26">
        <v>1</v>
      </c>
      <c r="J13" s="27">
        <f t="shared" si="1"/>
        <v>179</v>
      </c>
      <c r="K13" s="290" t="s">
        <v>4</v>
      </c>
      <c r="N13" s="74" t="s">
        <v>4</v>
      </c>
      <c r="O13" s="10">
        <f t="shared" si="0"/>
        <v>179</v>
      </c>
      <c r="P13" s="3">
        <f>E20</f>
        <v>112</v>
      </c>
    </row>
    <row r="14" spans="1:16" s="10" customFormat="1" ht="20.25" customHeight="1" thickTop="1" thickBot="1" x14ac:dyDescent="0.25">
      <c r="A14" s="291" t="s">
        <v>5</v>
      </c>
      <c r="B14" s="28">
        <v>0</v>
      </c>
      <c r="C14" s="28">
        <v>7</v>
      </c>
      <c r="D14" s="28">
        <v>21</v>
      </c>
      <c r="E14" s="28">
        <v>25</v>
      </c>
      <c r="F14" s="28">
        <v>19</v>
      </c>
      <c r="G14" s="28">
        <v>8</v>
      </c>
      <c r="H14" s="28">
        <v>1</v>
      </c>
      <c r="I14" s="28">
        <v>1</v>
      </c>
      <c r="J14" s="29">
        <f t="shared" si="1"/>
        <v>82</v>
      </c>
      <c r="K14" s="292" t="s">
        <v>5</v>
      </c>
      <c r="N14" s="83" t="s">
        <v>5</v>
      </c>
      <c r="O14" s="10">
        <f t="shared" si="0"/>
        <v>82</v>
      </c>
      <c r="P14" s="3">
        <f>F20</f>
        <v>62</v>
      </c>
    </row>
    <row r="15" spans="1:16" s="10" customFormat="1" ht="20.25" customHeight="1" thickTop="1" thickBot="1" x14ac:dyDescent="0.25">
      <c r="A15" s="289" t="s">
        <v>6</v>
      </c>
      <c r="B15" s="26">
        <v>0</v>
      </c>
      <c r="C15" s="26">
        <v>1</v>
      </c>
      <c r="D15" s="26">
        <v>6</v>
      </c>
      <c r="E15" s="26">
        <v>11</v>
      </c>
      <c r="F15" s="26">
        <v>18</v>
      </c>
      <c r="G15" s="26">
        <v>7</v>
      </c>
      <c r="H15" s="26">
        <v>2</v>
      </c>
      <c r="I15" s="26">
        <v>0</v>
      </c>
      <c r="J15" s="27">
        <f t="shared" si="1"/>
        <v>45</v>
      </c>
      <c r="K15" s="290" t="s">
        <v>6</v>
      </c>
      <c r="N15" s="74" t="s">
        <v>6</v>
      </c>
      <c r="O15" s="10">
        <f t="shared" si="0"/>
        <v>45</v>
      </c>
      <c r="P15" s="3">
        <f>G20</f>
        <v>32</v>
      </c>
    </row>
    <row r="16" spans="1:16" s="10" customFormat="1" ht="20.25" customHeight="1" thickTop="1" thickBot="1" x14ac:dyDescent="0.25">
      <c r="A16" s="291" t="s">
        <v>7</v>
      </c>
      <c r="B16" s="28">
        <v>0</v>
      </c>
      <c r="C16" s="28">
        <v>1</v>
      </c>
      <c r="D16" s="28">
        <v>3</v>
      </c>
      <c r="E16" s="28">
        <v>4</v>
      </c>
      <c r="F16" s="28">
        <v>2</v>
      </c>
      <c r="G16" s="28">
        <v>2</v>
      </c>
      <c r="H16" s="28">
        <v>4</v>
      </c>
      <c r="I16" s="28">
        <v>0</v>
      </c>
      <c r="J16" s="29">
        <f t="shared" si="1"/>
        <v>16</v>
      </c>
      <c r="K16" s="292" t="s">
        <v>7</v>
      </c>
      <c r="N16" s="83" t="s">
        <v>7</v>
      </c>
      <c r="O16" s="10">
        <f t="shared" si="0"/>
        <v>16</v>
      </c>
      <c r="P16" s="3">
        <f>H20</f>
        <v>19</v>
      </c>
    </row>
    <row r="17" spans="1:21" s="10" customFormat="1" ht="20.25" customHeight="1" thickTop="1" thickBot="1" x14ac:dyDescent="0.25">
      <c r="A17" s="289" t="s">
        <v>8</v>
      </c>
      <c r="B17" s="26">
        <v>0</v>
      </c>
      <c r="C17" s="26">
        <v>2</v>
      </c>
      <c r="D17" s="26">
        <v>3</v>
      </c>
      <c r="E17" s="26">
        <v>2</v>
      </c>
      <c r="F17" s="26">
        <v>3</v>
      </c>
      <c r="G17" s="26">
        <v>7</v>
      </c>
      <c r="H17" s="26">
        <v>4</v>
      </c>
      <c r="I17" s="26">
        <v>1</v>
      </c>
      <c r="J17" s="27">
        <f t="shared" si="1"/>
        <v>22</v>
      </c>
      <c r="K17" s="290" t="s">
        <v>8</v>
      </c>
      <c r="N17" s="74" t="s">
        <v>334</v>
      </c>
      <c r="O17" s="10">
        <f>J17+J18+J19</f>
        <v>47</v>
      </c>
      <c r="P17" s="3">
        <f>I20</f>
        <v>9</v>
      </c>
    </row>
    <row r="18" spans="1:21" s="10" customFormat="1" ht="20.25" customHeight="1" thickTop="1" thickBot="1" x14ac:dyDescent="0.25">
      <c r="A18" s="291" t="s">
        <v>9</v>
      </c>
      <c r="B18" s="28">
        <v>0</v>
      </c>
      <c r="C18" s="28">
        <v>0</v>
      </c>
      <c r="D18" s="28">
        <v>0</v>
      </c>
      <c r="E18" s="28">
        <v>1</v>
      </c>
      <c r="F18" s="28">
        <v>3</v>
      </c>
      <c r="G18" s="28">
        <v>3</v>
      </c>
      <c r="H18" s="28">
        <v>5</v>
      </c>
      <c r="I18" s="28">
        <v>1</v>
      </c>
      <c r="J18" s="29">
        <f t="shared" si="1"/>
        <v>13</v>
      </c>
      <c r="K18" s="292" t="s">
        <v>9</v>
      </c>
      <c r="N18" s="83"/>
      <c r="O18" s="10">
        <f>SUM(O10:O17)</f>
        <v>920</v>
      </c>
      <c r="P18" s="10">
        <f>SUM(P10:P17)</f>
        <v>920</v>
      </c>
    </row>
    <row r="19" spans="1:21" s="10" customFormat="1" ht="20.25" customHeight="1" thickTop="1" x14ac:dyDescent="0.2">
      <c r="A19" s="293" t="s">
        <v>10</v>
      </c>
      <c r="B19" s="31">
        <v>0</v>
      </c>
      <c r="C19" s="31">
        <v>0</v>
      </c>
      <c r="D19" s="31">
        <v>0</v>
      </c>
      <c r="E19" s="31">
        <v>1</v>
      </c>
      <c r="F19" s="31">
        <v>2</v>
      </c>
      <c r="G19" s="31">
        <v>2</v>
      </c>
      <c r="H19" s="31">
        <v>2</v>
      </c>
      <c r="I19" s="31">
        <v>5</v>
      </c>
      <c r="J19" s="32">
        <f>SUM(B19:I19)</f>
        <v>12</v>
      </c>
      <c r="K19" s="294" t="s">
        <v>10</v>
      </c>
      <c r="N19" s="75"/>
      <c r="P19" s="3"/>
    </row>
    <row r="20" spans="1:21" s="10" customFormat="1" ht="20.25" customHeight="1" x14ac:dyDescent="0.2">
      <c r="A20" s="272" t="s">
        <v>24</v>
      </c>
      <c r="B20" s="295">
        <f>SUM(B10:B19)</f>
        <v>95</v>
      </c>
      <c r="C20" s="295">
        <f t="shared" ref="C20:I20" si="2">SUM(C10:C19)</f>
        <v>338</v>
      </c>
      <c r="D20" s="295">
        <f t="shared" si="2"/>
        <v>253</v>
      </c>
      <c r="E20" s="295">
        <f>SUM(E10:E19)</f>
        <v>112</v>
      </c>
      <c r="F20" s="295">
        <f>SUM(F10:F19)</f>
        <v>62</v>
      </c>
      <c r="G20" s="295">
        <f t="shared" si="2"/>
        <v>32</v>
      </c>
      <c r="H20" s="295">
        <f t="shared" si="2"/>
        <v>19</v>
      </c>
      <c r="I20" s="295">
        <f t="shared" si="2"/>
        <v>9</v>
      </c>
      <c r="J20" s="295">
        <f>SUM(J10:J19)</f>
        <v>920</v>
      </c>
      <c r="K20" s="296" t="s">
        <v>25</v>
      </c>
    </row>
    <row r="21" spans="1:21" ht="13.5" customHeight="1" x14ac:dyDescent="0.2">
      <c r="A21" s="67"/>
      <c r="B21" s="67"/>
      <c r="C21" s="67"/>
      <c r="D21" s="67"/>
      <c r="E21" s="67"/>
      <c r="F21" s="67"/>
      <c r="G21" s="67"/>
      <c r="H21" s="67"/>
      <c r="I21" s="67"/>
      <c r="J21" s="67"/>
      <c r="K21" s="67"/>
      <c r="U21" s="10"/>
    </row>
    <row r="22" spans="1:21" x14ac:dyDescent="0.2">
      <c r="A22" s="66"/>
      <c r="B22" s="66"/>
      <c r="C22" s="67"/>
      <c r="D22" s="67"/>
      <c r="E22" s="67"/>
      <c r="F22" s="67"/>
      <c r="G22" s="67"/>
      <c r="H22" s="67"/>
      <c r="I22" s="67"/>
      <c r="J22" s="67"/>
      <c r="K22" s="66"/>
      <c r="U22" s="10"/>
    </row>
    <row r="23" spans="1:21" ht="18" customHeight="1" x14ac:dyDescent="0.2">
      <c r="A23" s="66"/>
      <c r="B23" s="66"/>
      <c r="C23" s="67"/>
      <c r="D23" s="67"/>
      <c r="E23" s="67"/>
      <c r="F23" s="67"/>
      <c r="G23" s="67"/>
      <c r="H23" s="67"/>
      <c r="I23" s="67"/>
      <c r="J23" s="67"/>
      <c r="K23" s="66"/>
    </row>
    <row r="24" spans="1:21" ht="18" customHeight="1" x14ac:dyDescent="0.2">
      <c r="A24" s="66"/>
      <c r="B24" s="66"/>
      <c r="C24" s="67"/>
      <c r="D24" s="67"/>
      <c r="E24" s="67"/>
      <c r="F24" s="67"/>
      <c r="G24" s="67"/>
      <c r="H24" s="67"/>
      <c r="I24" s="67"/>
      <c r="J24" s="67"/>
      <c r="K24" s="66"/>
    </row>
    <row r="25" spans="1:21" ht="18" customHeight="1" x14ac:dyDescent="0.2">
      <c r="A25" s="66"/>
      <c r="B25" s="66"/>
      <c r="C25" s="67"/>
      <c r="D25" s="67"/>
      <c r="E25" s="67"/>
      <c r="F25" s="67"/>
      <c r="G25" s="67"/>
      <c r="H25" s="67"/>
      <c r="I25" s="67"/>
      <c r="J25" s="67"/>
      <c r="K25" s="66"/>
    </row>
    <row r="26" spans="1:21" ht="18" customHeight="1" x14ac:dyDescent="0.2">
      <c r="A26" s="66"/>
      <c r="B26" s="66"/>
      <c r="C26" s="67"/>
      <c r="D26" s="67"/>
      <c r="E26" s="67"/>
      <c r="F26" s="67"/>
      <c r="G26" s="67"/>
      <c r="H26" s="67"/>
      <c r="I26" s="67"/>
      <c r="J26" s="67"/>
      <c r="K26" s="66"/>
    </row>
    <row r="27" spans="1:21" ht="18" customHeight="1" x14ac:dyDescent="0.2">
      <c r="A27" s="66"/>
      <c r="B27" s="66"/>
      <c r="C27" s="67"/>
      <c r="D27" s="67"/>
      <c r="E27" s="67"/>
      <c r="F27" s="67"/>
      <c r="G27" s="67"/>
      <c r="H27" s="67"/>
      <c r="I27" s="67"/>
      <c r="J27" s="67"/>
      <c r="K27" s="66"/>
    </row>
    <row r="28" spans="1:21" ht="18" customHeight="1" x14ac:dyDescent="0.2">
      <c r="A28" s="66"/>
      <c r="B28" s="66"/>
      <c r="C28" s="67"/>
      <c r="D28" s="67"/>
      <c r="E28" s="67"/>
      <c r="F28" s="67"/>
      <c r="G28" s="67"/>
      <c r="H28" s="67"/>
      <c r="I28" s="67"/>
      <c r="J28" s="67"/>
      <c r="K28" s="66"/>
    </row>
    <row r="29" spans="1:21" ht="18" customHeight="1" x14ac:dyDescent="0.2">
      <c r="A29" s="66"/>
      <c r="B29" s="66"/>
      <c r="C29" s="67"/>
      <c r="D29" s="67"/>
      <c r="E29" s="67"/>
      <c r="F29" s="67"/>
      <c r="G29" s="67"/>
      <c r="H29" s="67"/>
      <c r="I29" s="67"/>
      <c r="J29" s="67"/>
      <c r="K29" s="66"/>
      <c r="N29" s="88"/>
    </row>
    <row r="30" spans="1:21" ht="18" customHeight="1" x14ac:dyDescent="0.2">
      <c r="A30" s="66"/>
      <c r="B30" s="66"/>
      <c r="C30" s="67"/>
      <c r="D30" s="67"/>
      <c r="E30" s="67"/>
      <c r="F30" s="67"/>
      <c r="G30" s="67"/>
      <c r="H30" s="67"/>
      <c r="I30" s="67"/>
      <c r="J30" s="67"/>
      <c r="K30" s="66"/>
    </row>
    <row r="31" spans="1:21" ht="18" customHeight="1" x14ac:dyDescent="0.2">
      <c r="A31" s="66"/>
      <c r="B31" s="66"/>
      <c r="C31" s="67"/>
      <c r="D31" s="67"/>
      <c r="E31" s="67"/>
      <c r="F31" s="67"/>
      <c r="G31" s="67"/>
      <c r="H31" s="67"/>
      <c r="I31" s="67"/>
      <c r="J31" s="67"/>
      <c r="K31" s="66"/>
    </row>
    <row r="32" spans="1:21" ht="18" customHeight="1" x14ac:dyDescent="0.2">
      <c r="A32" s="66"/>
      <c r="B32" s="66"/>
      <c r="C32" s="67"/>
      <c r="D32" s="67"/>
      <c r="E32" s="67"/>
      <c r="F32" s="67"/>
      <c r="G32" s="67"/>
      <c r="H32" s="67"/>
      <c r="I32" s="67"/>
      <c r="J32" s="67"/>
      <c r="K32" s="66"/>
    </row>
    <row r="33" spans="1:11" ht="18" customHeight="1" x14ac:dyDescent="0.2">
      <c r="A33" s="66"/>
      <c r="B33" s="66"/>
      <c r="C33" s="67"/>
      <c r="D33" s="67"/>
      <c r="E33" s="67"/>
      <c r="F33" s="67"/>
      <c r="G33" s="67"/>
      <c r="H33" s="67"/>
      <c r="I33" s="67"/>
      <c r="J33" s="67"/>
      <c r="K33" s="66"/>
    </row>
    <row r="34" spans="1:11" ht="18" customHeight="1" x14ac:dyDescent="0.2">
      <c r="A34" s="66"/>
      <c r="B34" s="66"/>
      <c r="C34" s="67"/>
      <c r="D34" s="67"/>
      <c r="E34" s="67"/>
      <c r="F34" s="67"/>
      <c r="G34" s="67"/>
      <c r="H34" s="67"/>
      <c r="I34" s="67"/>
      <c r="J34" s="67"/>
      <c r="K34" s="66"/>
    </row>
    <row r="35" spans="1:11" ht="18" customHeight="1" x14ac:dyDescent="0.2">
      <c r="A35" s="66"/>
      <c r="B35" s="66"/>
      <c r="C35" s="67"/>
      <c r="D35" s="67"/>
      <c r="E35" s="67"/>
      <c r="F35" s="67"/>
      <c r="G35" s="67"/>
      <c r="H35" s="67"/>
      <c r="I35" s="67"/>
      <c r="J35" s="67"/>
      <c r="K35" s="66"/>
    </row>
    <row r="36" spans="1:11" ht="18" customHeight="1" x14ac:dyDescent="0.2">
      <c r="A36" s="66"/>
      <c r="B36" s="66"/>
      <c r="C36" s="67"/>
      <c r="D36" s="67"/>
      <c r="E36" s="67"/>
      <c r="F36" s="67"/>
      <c r="G36" s="67"/>
      <c r="H36" s="67"/>
      <c r="I36" s="67"/>
      <c r="J36" s="67"/>
      <c r="K36" s="66"/>
    </row>
    <row r="37" spans="1:11" ht="18" customHeight="1" x14ac:dyDescent="0.2">
      <c r="A37" s="66"/>
      <c r="B37" s="66"/>
      <c r="C37" s="67"/>
      <c r="D37" s="67"/>
      <c r="E37" s="67"/>
      <c r="F37" s="67"/>
      <c r="G37" s="67"/>
      <c r="H37" s="67"/>
      <c r="I37" s="67"/>
      <c r="J37" s="67"/>
      <c r="K37" s="66"/>
    </row>
    <row r="38" spans="1:11" ht="18" customHeight="1" x14ac:dyDescent="0.2">
      <c r="A38" s="66"/>
      <c r="B38" s="66"/>
      <c r="C38" s="67"/>
      <c r="D38" s="67"/>
      <c r="E38" s="67"/>
      <c r="F38" s="67"/>
      <c r="G38" s="67"/>
      <c r="H38" s="67"/>
      <c r="I38" s="67"/>
      <c r="J38" s="67"/>
      <c r="K38" s="66"/>
    </row>
    <row r="39" spans="1:11" ht="18" customHeight="1" x14ac:dyDescent="0.2">
      <c r="A39" s="66"/>
      <c r="B39" s="66"/>
      <c r="C39" s="67"/>
      <c r="D39" s="67"/>
      <c r="E39" s="67"/>
      <c r="F39" s="67"/>
      <c r="G39" s="67"/>
      <c r="H39" s="67"/>
      <c r="I39" s="67"/>
      <c r="J39" s="67"/>
      <c r="K39" s="66"/>
    </row>
    <row r="40" spans="1:11" ht="18" customHeight="1" x14ac:dyDescent="0.2">
      <c r="A40" s="66"/>
      <c r="B40" s="66"/>
      <c r="C40" s="67"/>
      <c r="D40" s="67"/>
      <c r="E40" s="67"/>
      <c r="F40" s="67"/>
      <c r="G40" s="67"/>
      <c r="H40" s="67"/>
      <c r="I40" s="67"/>
      <c r="J40" s="67"/>
      <c r="K40" s="66"/>
    </row>
    <row r="41" spans="1:11" ht="18" customHeight="1" x14ac:dyDescent="0.2">
      <c r="A41" s="66"/>
      <c r="B41" s="66"/>
      <c r="C41" s="67"/>
      <c r="D41" s="67"/>
      <c r="E41" s="67"/>
      <c r="F41" s="67"/>
      <c r="G41" s="67"/>
      <c r="H41" s="67"/>
      <c r="I41" s="67"/>
      <c r="J41" s="67"/>
      <c r="K41" s="66"/>
    </row>
    <row r="42" spans="1:11" ht="26.25" customHeight="1" x14ac:dyDescent="0.2">
      <c r="A42" s="66"/>
      <c r="B42" s="66"/>
      <c r="C42" s="67"/>
      <c r="D42" s="67"/>
      <c r="E42" s="67"/>
      <c r="F42" s="67"/>
      <c r="G42" s="67"/>
      <c r="H42" s="67"/>
      <c r="I42" s="67"/>
      <c r="J42" s="67"/>
      <c r="K42" s="66"/>
    </row>
    <row r="43" spans="1:11" x14ac:dyDescent="0.2">
      <c r="A43" s="66"/>
      <c r="B43" s="66"/>
      <c r="C43" s="67"/>
      <c r="D43" s="67"/>
      <c r="E43" s="67"/>
      <c r="F43" s="67"/>
      <c r="G43" s="67"/>
      <c r="H43" s="67"/>
      <c r="I43" s="67"/>
      <c r="J43" s="67"/>
      <c r="K43" s="66"/>
    </row>
    <row r="44" spans="1:11" x14ac:dyDescent="0.2">
      <c r="A44" s="66"/>
      <c r="B44" s="66"/>
      <c r="C44" s="67"/>
      <c r="D44" s="67"/>
      <c r="E44" s="67"/>
      <c r="F44" s="67"/>
      <c r="G44" s="67"/>
      <c r="H44" s="67"/>
      <c r="I44" s="67"/>
      <c r="J44" s="67"/>
      <c r="K44" s="66"/>
    </row>
  </sheetData>
  <mergeCells count="15">
    <mergeCell ref="H8:H9"/>
    <mergeCell ref="I8:I9"/>
    <mergeCell ref="J8:J9"/>
    <mergeCell ref="A3:K3"/>
    <mergeCell ref="A4:K4"/>
    <mergeCell ref="A5:K5"/>
    <mergeCell ref="A6:K6"/>
    <mergeCell ref="A8:A9"/>
    <mergeCell ref="B8:B9"/>
    <mergeCell ref="C8:C9"/>
    <mergeCell ref="D8:D9"/>
    <mergeCell ref="E8:E9"/>
    <mergeCell ref="F8:F9"/>
    <mergeCell ref="K8:K9"/>
    <mergeCell ref="G8:G9"/>
  </mergeCells>
  <printOptions horizontalCentered="1"/>
  <pageMargins left="0" right="0" top="0.47244094488188981" bottom="0" header="0" footer="0"/>
  <pageSetup paperSize="11" scale="85" orientation="landscape" r:id="rId1"/>
  <headerFooter alignWithMargins="0"/>
  <rowBreaks count="1" manualBreakCount="1">
    <brk id="20" max="12"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17"/>
  <sheetViews>
    <sheetView rightToLeft="1" view="pageBreakPreview" zoomScaleNormal="100" zoomScaleSheetLayoutView="100" workbookViewId="0">
      <selection activeCell="E10" sqref="E10"/>
    </sheetView>
  </sheetViews>
  <sheetFormatPr defaultColWidth="9.125" defaultRowHeight="12.75" x14ac:dyDescent="0.2"/>
  <cols>
    <col min="1" max="1" width="23.625" style="13" customWidth="1"/>
    <col min="2" max="5" width="11.125" style="13" customWidth="1"/>
    <col min="6" max="6" width="23.625" style="13" customWidth="1"/>
    <col min="7" max="7" width="15.25" style="3" customWidth="1"/>
    <col min="8" max="11" width="6.375" style="3" customWidth="1"/>
    <col min="12" max="16384" width="9.125" style="3"/>
  </cols>
  <sheetData>
    <row r="1" spans="1:11" ht="30.75" x14ac:dyDescent="0.2">
      <c r="A1" s="428" t="s">
        <v>109</v>
      </c>
      <c r="B1" s="429"/>
      <c r="C1" s="429"/>
      <c r="D1" s="429"/>
      <c r="E1" s="429"/>
      <c r="F1" s="430" t="s">
        <v>133</v>
      </c>
    </row>
    <row r="2" spans="1:11" x14ac:dyDescent="0.2">
      <c r="A2" s="66"/>
      <c r="B2" s="67"/>
      <c r="C2" s="67"/>
      <c r="D2" s="67"/>
      <c r="E2" s="67"/>
      <c r="F2" s="67"/>
      <c r="G2" s="67"/>
    </row>
    <row r="3" spans="1:11" s="2" customFormat="1" ht="21.75" x14ac:dyDescent="0.2">
      <c r="A3" s="614" t="s">
        <v>148</v>
      </c>
      <c r="B3" s="614"/>
      <c r="C3" s="614"/>
      <c r="D3" s="614"/>
      <c r="E3" s="614"/>
      <c r="F3" s="614"/>
    </row>
    <row r="4" spans="1:11" s="2" customFormat="1" ht="18.75" x14ac:dyDescent="0.2">
      <c r="A4" s="615" t="s">
        <v>470</v>
      </c>
      <c r="B4" s="615"/>
      <c r="C4" s="615"/>
      <c r="D4" s="615"/>
      <c r="E4" s="615"/>
      <c r="F4" s="615"/>
    </row>
    <row r="5" spans="1:11" s="2" customFormat="1" ht="18" x14ac:dyDescent="0.2">
      <c r="A5" s="616" t="s">
        <v>335</v>
      </c>
      <c r="B5" s="616"/>
      <c r="C5" s="616"/>
      <c r="D5" s="616"/>
      <c r="E5" s="616"/>
      <c r="F5" s="616"/>
    </row>
    <row r="6" spans="1:11" x14ac:dyDescent="0.2">
      <c r="A6" s="617" t="s">
        <v>471</v>
      </c>
      <c r="B6" s="617"/>
      <c r="C6" s="617"/>
      <c r="D6" s="617"/>
      <c r="E6" s="617"/>
      <c r="F6" s="617"/>
    </row>
    <row r="7" spans="1:11" s="7" customFormat="1" ht="15.75" x14ac:dyDescent="0.2">
      <c r="A7" s="4" t="s">
        <v>368</v>
      </c>
      <c r="B7" s="4"/>
      <c r="C7" s="4"/>
      <c r="D7" s="4"/>
      <c r="E7" s="4"/>
      <c r="F7" s="8" t="s">
        <v>369</v>
      </c>
      <c r="H7" s="5"/>
      <c r="J7" s="5"/>
      <c r="K7" s="5"/>
    </row>
    <row r="8" spans="1:11" ht="30.75" customHeight="1" x14ac:dyDescent="0.2">
      <c r="A8" s="629" t="s">
        <v>154</v>
      </c>
      <c r="B8" s="620" t="s">
        <v>418</v>
      </c>
      <c r="C8" s="620"/>
      <c r="D8" s="620" t="s">
        <v>462</v>
      </c>
      <c r="E8" s="620"/>
      <c r="F8" s="621" t="s">
        <v>155</v>
      </c>
    </row>
    <row r="9" spans="1:11" s="9" customFormat="1" ht="30" customHeight="1" x14ac:dyDescent="0.2">
      <c r="A9" s="630"/>
      <c r="B9" s="275" t="s">
        <v>311</v>
      </c>
      <c r="C9" s="275" t="s">
        <v>303</v>
      </c>
      <c r="D9" s="275" t="s">
        <v>311</v>
      </c>
      <c r="E9" s="275" t="s">
        <v>303</v>
      </c>
      <c r="F9" s="622"/>
    </row>
    <row r="10" spans="1:11" s="10" customFormat="1" ht="22.5" customHeight="1" thickBot="1" x14ac:dyDescent="0.25">
      <c r="A10" s="256" t="s">
        <v>96</v>
      </c>
      <c r="B10" s="297">
        <v>205</v>
      </c>
      <c r="C10" s="329">
        <f>B10/$B$16%</f>
        <v>65.079365079365076</v>
      </c>
      <c r="D10" s="297">
        <v>236</v>
      </c>
      <c r="E10" s="329">
        <f t="shared" ref="E10" si="0">D10/$D$16%</f>
        <v>63.101604278074859</v>
      </c>
      <c r="F10" s="259" t="s">
        <v>135</v>
      </c>
    </row>
    <row r="11" spans="1:11" s="10" customFormat="1" ht="22.5" customHeight="1" thickTop="1" thickBot="1" x14ac:dyDescent="0.25">
      <c r="A11" s="260" t="s">
        <v>83</v>
      </c>
      <c r="B11" s="298">
        <v>7</v>
      </c>
      <c r="C11" s="330">
        <f t="shared" ref="C11:C15" si="1">B11/$B$16%</f>
        <v>2.2222222222222223</v>
      </c>
      <c r="D11" s="298">
        <v>13</v>
      </c>
      <c r="E11" s="330">
        <f>D11/$D$16%</f>
        <v>3.475935828877005</v>
      </c>
      <c r="F11" s="263" t="s">
        <v>78</v>
      </c>
    </row>
    <row r="12" spans="1:11" s="10" customFormat="1" ht="22.5" customHeight="1" thickTop="1" thickBot="1" x14ac:dyDescent="0.25">
      <c r="A12" s="264" t="s">
        <v>84</v>
      </c>
      <c r="B12" s="299">
        <v>84</v>
      </c>
      <c r="C12" s="331">
        <f t="shared" si="1"/>
        <v>26.666666666666668</v>
      </c>
      <c r="D12" s="299">
        <v>98</v>
      </c>
      <c r="E12" s="331">
        <f t="shared" ref="E12:E15" si="2">D12/$D$16%</f>
        <v>26.203208556149733</v>
      </c>
      <c r="F12" s="266" t="s">
        <v>79</v>
      </c>
    </row>
    <row r="13" spans="1:11" s="10" customFormat="1" ht="22.5" customHeight="1" thickTop="1" thickBot="1" x14ac:dyDescent="0.25">
      <c r="A13" s="260" t="s">
        <v>85</v>
      </c>
      <c r="B13" s="298">
        <v>11</v>
      </c>
      <c r="C13" s="330">
        <f>B13/$B$16%</f>
        <v>3.4920634920634921</v>
      </c>
      <c r="D13" s="298">
        <v>13</v>
      </c>
      <c r="E13" s="330">
        <f t="shared" si="2"/>
        <v>3.475935828877005</v>
      </c>
      <c r="F13" s="263" t="s">
        <v>80</v>
      </c>
    </row>
    <row r="14" spans="1:11" s="10" customFormat="1" ht="22.5" customHeight="1" thickTop="1" thickBot="1" x14ac:dyDescent="0.25">
      <c r="A14" s="264" t="s">
        <v>86</v>
      </c>
      <c r="B14" s="299">
        <v>0</v>
      </c>
      <c r="C14" s="331">
        <f t="shared" si="1"/>
        <v>0</v>
      </c>
      <c r="D14" s="299">
        <v>3</v>
      </c>
      <c r="E14" s="331">
        <f t="shared" si="2"/>
        <v>0.80213903743315507</v>
      </c>
      <c r="F14" s="266" t="s">
        <v>81</v>
      </c>
    </row>
    <row r="15" spans="1:11" s="10" customFormat="1" ht="22.5" customHeight="1" thickTop="1" x14ac:dyDescent="0.2">
      <c r="A15" s="269" t="s">
        <v>87</v>
      </c>
      <c r="B15" s="298">
        <v>8</v>
      </c>
      <c r="C15" s="330">
        <f t="shared" si="1"/>
        <v>2.5396825396825395</v>
      </c>
      <c r="D15" s="298">
        <v>11</v>
      </c>
      <c r="E15" s="330">
        <f t="shared" si="2"/>
        <v>2.9411764705882351</v>
      </c>
      <c r="F15" s="271" t="s">
        <v>82</v>
      </c>
    </row>
    <row r="16" spans="1:11" s="10" customFormat="1" ht="24" customHeight="1" x14ac:dyDescent="0.2">
      <c r="A16" s="272" t="s">
        <v>24</v>
      </c>
      <c r="B16" s="342">
        <f>SUM(B10:B15)</f>
        <v>315</v>
      </c>
      <c r="C16" s="343">
        <f>SUM(C10:C15)</f>
        <v>100.00000000000001</v>
      </c>
      <c r="D16" s="342">
        <f>SUM(D10:D15)</f>
        <v>374</v>
      </c>
      <c r="E16" s="343">
        <f>SUM(E10:E15)</f>
        <v>99.999999999999972</v>
      </c>
      <c r="F16" s="274" t="s">
        <v>25</v>
      </c>
    </row>
    <row r="17" s="12" customFormat="1" x14ac:dyDescent="0.2"/>
  </sheetData>
  <mergeCells count="8">
    <mergeCell ref="A3:F3"/>
    <mergeCell ref="A4:F4"/>
    <mergeCell ref="A5:F5"/>
    <mergeCell ref="A6:F6"/>
    <mergeCell ref="A8:A9"/>
    <mergeCell ref="D8:E8"/>
    <mergeCell ref="F8:F9"/>
    <mergeCell ref="B8:C8"/>
  </mergeCells>
  <printOptions horizontalCentered="1"/>
  <pageMargins left="0" right="0" top="0.47244094488188981" bottom="0" header="0" footer="0"/>
  <pageSetup paperSize="11" scale="90"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O46"/>
  <sheetViews>
    <sheetView rightToLeft="1" view="pageBreakPreview" zoomScaleNormal="100" zoomScaleSheetLayoutView="100" workbookViewId="0">
      <selection activeCell="E8" sqref="E8:E9"/>
    </sheetView>
  </sheetViews>
  <sheetFormatPr defaultColWidth="9.125" defaultRowHeight="12.75" x14ac:dyDescent="0.2"/>
  <cols>
    <col min="1" max="1" width="21.625" style="13" customWidth="1"/>
    <col min="2" max="2" width="13.375" style="3" customWidth="1"/>
    <col min="3" max="3" width="12.75" style="3" customWidth="1"/>
    <col min="4" max="5" width="12.875" style="3" customWidth="1"/>
    <col min="6" max="6" width="12.75" style="3" customWidth="1"/>
    <col min="7" max="7" width="21.125" style="13" customWidth="1"/>
    <col min="8" max="16384" width="9.125" style="3"/>
  </cols>
  <sheetData>
    <row r="1" spans="1:15" ht="30.75" x14ac:dyDescent="0.2">
      <c r="A1" s="428" t="s">
        <v>109</v>
      </c>
      <c r="B1" s="429"/>
      <c r="C1" s="429"/>
      <c r="D1" s="429"/>
      <c r="E1" s="429"/>
      <c r="F1" s="429"/>
      <c r="G1" s="430" t="s">
        <v>133</v>
      </c>
    </row>
    <row r="2" spans="1:15" x14ac:dyDescent="0.2">
      <c r="A2" s="66"/>
      <c r="B2" s="67"/>
      <c r="C2" s="67"/>
      <c r="D2" s="67"/>
      <c r="E2" s="67"/>
      <c r="F2" s="67"/>
      <c r="G2" s="66"/>
    </row>
    <row r="3" spans="1:15" s="2" customFormat="1" ht="21.75" x14ac:dyDescent="0.2">
      <c r="A3" s="614" t="s">
        <v>13</v>
      </c>
      <c r="B3" s="614"/>
      <c r="C3" s="614"/>
      <c r="D3" s="614"/>
      <c r="E3" s="614"/>
      <c r="F3" s="614"/>
      <c r="G3" s="614"/>
    </row>
    <row r="4" spans="1:15" s="2" customFormat="1" ht="18.75" x14ac:dyDescent="0.2">
      <c r="A4" s="615" t="s">
        <v>449</v>
      </c>
      <c r="B4" s="615"/>
      <c r="C4" s="615"/>
      <c r="D4" s="615"/>
      <c r="E4" s="615"/>
      <c r="F4" s="615"/>
      <c r="G4" s="615"/>
    </row>
    <row r="5" spans="1:15" s="2" customFormat="1" ht="18" x14ac:dyDescent="0.2">
      <c r="A5" s="646" t="s">
        <v>88</v>
      </c>
      <c r="B5" s="616"/>
      <c r="C5" s="616"/>
      <c r="D5" s="616"/>
      <c r="E5" s="616"/>
      <c r="F5" s="616"/>
      <c r="G5" s="616"/>
    </row>
    <row r="6" spans="1:15" x14ac:dyDescent="0.2">
      <c r="A6" s="617" t="s">
        <v>448</v>
      </c>
      <c r="B6" s="617"/>
      <c r="C6" s="617"/>
      <c r="D6" s="617"/>
      <c r="E6" s="617"/>
      <c r="F6" s="617"/>
      <c r="G6" s="617"/>
    </row>
    <row r="7" spans="1:15" s="7" customFormat="1" ht="15.75" x14ac:dyDescent="0.2">
      <c r="A7" s="4" t="s">
        <v>136</v>
      </c>
      <c r="B7" s="5"/>
      <c r="C7" s="5"/>
      <c r="D7" s="6"/>
      <c r="F7" s="5"/>
      <c r="G7" s="8" t="s">
        <v>231</v>
      </c>
      <c r="H7" s="6"/>
      <c r="J7" s="5"/>
      <c r="L7" s="5"/>
      <c r="M7" s="5"/>
    </row>
    <row r="8" spans="1:15" ht="34.5" customHeight="1" thickBot="1" x14ac:dyDescent="0.25">
      <c r="A8" s="647" t="s">
        <v>341</v>
      </c>
      <c r="B8" s="649" t="s">
        <v>359</v>
      </c>
      <c r="C8" s="649" t="s">
        <v>360</v>
      </c>
      <c r="D8" s="649" t="s">
        <v>361</v>
      </c>
      <c r="E8" s="649" t="s">
        <v>362</v>
      </c>
      <c r="F8" s="640" t="s">
        <v>1</v>
      </c>
      <c r="G8" s="653" t="s">
        <v>463</v>
      </c>
      <c r="K8" s="651" t="s">
        <v>299</v>
      </c>
      <c r="L8" s="651" t="s">
        <v>298</v>
      </c>
      <c r="M8" s="651" t="s">
        <v>297</v>
      </c>
      <c r="N8" s="651" t="s">
        <v>296</v>
      </c>
    </row>
    <row r="9" spans="1:15" s="10" customFormat="1" ht="33" customHeight="1" thickTop="1" x14ac:dyDescent="0.2">
      <c r="A9" s="648"/>
      <c r="B9" s="650"/>
      <c r="C9" s="650"/>
      <c r="D9" s="650"/>
      <c r="E9" s="650"/>
      <c r="F9" s="641"/>
      <c r="G9" s="654"/>
      <c r="I9" s="18"/>
      <c r="J9" s="18"/>
      <c r="K9" s="652"/>
      <c r="L9" s="652"/>
      <c r="M9" s="652"/>
      <c r="N9" s="652"/>
    </row>
    <row r="10" spans="1:15" s="10" customFormat="1" ht="31.5" customHeight="1" thickBot="1" x14ac:dyDescent="0.25">
      <c r="A10" s="77" t="s">
        <v>96</v>
      </c>
      <c r="B10" s="148">
        <v>82</v>
      </c>
      <c r="C10" s="148">
        <v>134</v>
      </c>
      <c r="D10" s="148">
        <v>13</v>
      </c>
      <c r="E10" s="148">
        <v>7</v>
      </c>
      <c r="F10" s="149">
        <f>SUM(B10:E10)</f>
        <v>236</v>
      </c>
      <c r="G10" s="126" t="s">
        <v>135</v>
      </c>
      <c r="K10" s="183">
        <f>B17</f>
        <v>32.620320855614978</v>
      </c>
      <c r="L10" s="183">
        <f>C17</f>
        <v>55.080213903743314</v>
      </c>
      <c r="M10" s="183">
        <f t="shared" ref="M10:N10" si="0">D17</f>
        <v>9.6256684491978604</v>
      </c>
      <c r="N10" s="183">
        <f t="shared" si="0"/>
        <v>2.6737967914438503</v>
      </c>
      <c r="O10" s="183">
        <f>N10+M10+L10+K10</f>
        <v>100</v>
      </c>
    </row>
    <row r="11" spans="1:15" s="10" customFormat="1" ht="31.5" customHeight="1" thickBot="1" x14ac:dyDescent="0.25">
      <c r="A11" s="78" t="s">
        <v>83</v>
      </c>
      <c r="B11" s="44">
        <v>3</v>
      </c>
      <c r="C11" s="44">
        <v>8</v>
      </c>
      <c r="D11" s="44">
        <v>2</v>
      </c>
      <c r="E11" s="44" t="s">
        <v>407</v>
      </c>
      <c r="F11" s="150">
        <f>SUM(B11:E11)</f>
        <v>13</v>
      </c>
      <c r="G11" s="127" t="s">
        <v>78</v>
      </c>
    </row>
    <row r="12" spans="1:15" s="10" customFormat="1" ht="31.5" customHeight="1" thickBot="1" x14ac:dyDescent="0.25">
      <c r="A12" s="79" t="s">
        <v>84</v>
      </c>
      <c r="B12" s="151">
        <v>32</v>
      </c>
      <c r="C12" s="151">
        <v>48</v>
      </c>
      <c r="D12" s="151">
        <v>15</v>
      </c>
      <c r="E12" s="151">
        <v>3</v>
      </c>
      <c r="F12" s="152">
        <f t="shared" ref="F12:F15" si="1">SUM(B12:E12)</f>
        <v>98</v>
      </c>
      <c r="G12" s="128" t="s">
        <v>79</v>
      </c>
      <c r="I12" s="81" t="s">
        <v>304</v>
      </c>
      <c r="J12" s="10">
        <f t="shared" ref="J12:J15" si="2">F10</f>
        <v>236</v>
      </c>
    </row>
    <row r="13" spans="1:15" s="10" customFormat="1" ht="31.5" customHeight="1" thickBot="1" x14ac:dyDescent="0.25">
      <c r="A13" s="78" t="s">
        <v>85</v>
      </c>
      <c r="B13" s="197">
        <v>2</v>
      </c>
      <c r="C13" s="44">
        <v>8</v>
      </c>
      <c r="D13" s="197">
        <v>3</v>
      </c>
      <c r="E13" s="197">
        <v>0</v>
      </c>
      <c r="F13" s="150">
        <f t="shared" si="1"/>
        <v>13</v>
      </c>
      <c r="G13" s="127" t="s">
        <v>80</v>
      </c>
      <c r="I13" s="81" t="s">
        <v>118</v>
      </c>
      <c r="J13" s="10">
        <f t="shared" si="2"/>
        <v>13</v>
      </c>
    </row>
    <row r="14" spans="1:15" s="10" customFormat="1" ht="31.5" customHeight="1" thickBot="1" x14ac:dyDescent="0.25">
      <c r="A14" s="79" t="s">
        <v>86</v>
      </c>
      <c r="B14" s="195">
        <v>0</v>
      </c>
      <c r="C14" s="195">
        <v>2</v>
      </c>
      <c r="D14" s="195">
        <v>1</v>
      </c>
      <c r="E14" s="195">
        <v>0</v>
      </c>
      <c r="F14" s="152">
        <f t="shared" si="1"/>
        <v>3</v>
      </c>
      <c r="G14" s="128" t="s">
        <v>81</v>
      </c>
      <c r="I14" s="81" t="s">
        <v>119</v>
      </c>
      <c r="J14" s="10">
        <f t="shared" si="2"/>
        <v>98</v>
      </c>
    </row>
    <row r="15" spans="1:15" s="10" customFormat="1" ht="31.5" customHeight="1" x14ac:dyDescent="0.2">
      <c r="A15" s="80" t="s">
        <v>87</v>
      </c>
      <c r="B15" s="196">
        <v>3</v>
      </c>
      <c r="C15" s="165">
        <v>6</v>
      </c>
      <c r="D15" s="196">
        <v>2</v>
      </c>
      <c r="E15" s="196">
        <v>0</v>
      </c>
      <c r="F15" s="168">
        <f t="shared" si="1"/>
        <v>11</v>
      </c>
      <c r="G15" s="129" t="s">
        <v>82</v>
      </c>
      <c r="I15" s="81" t="s">
        <v>120</v>
      </c>
      <c r="J15" s="10">
        <f t="shared" si="2"/>
        <v>13</v>
      </c>
    </row>
    <row r="16" spans="1:15" s="10" customFormat="1" ht="23.25" customHeight="1" x14ac:dyDescent="0.2">
      <c r="A16" s="169" t="s">
        <v>24</v>
      </c>
      <c r="B16" s="170">
        <f>SUM(B10:B15)</f>
        <v>122</v>
      </c>
      <c r="C16" s="170">
        <f>SUM(C10:C15)</f>
        <v>206</v>
      </c>
      <c r="D16" s="170">
        <f t="shared" ref="D16" si="3">SUM(D10:D15)</f>
        <v>36</v>
      </c>
      <c r="E16" s="170">
        <f>SUM(E10:E15)</f>
        <v>10</v>
      </c>
      <c r="F16" s="170">
        <f>SUM(F10:F15)</f>
        <v>374</v>
      </c>
      <c r="G16" s="171" t="s">
        <v>25</v>
      </c>
      <c r="I16" s="81"/>
    </row>
    <row r="17" spans="1:10" s="10" customFormat="1" ht="23.25" customHeight="1" x14ac:dyDescent="0.2">
      <c r="A17" s="172" t="s">
        <v>330</v>
      </c>
      <c r="B17" s="182">
        <f>(B16/$F$16)*100</f>
        <v>32.620320855614978</v>
      </c>
      <c r="C17" s="182">
        <f>(C16/$F$16)*100</f>
        <v>55.080213903743314</v>
      </c>
      <c r="D17" s="182">
        <f>(D16/$F$16)*100</f>
        <v>9.6256684491978604</v>
      </c>
      <c r="E17" s="182">
        <f t="shared" ref="E17" si="4">(E16/$F$16)*100</f>
        <v>2.6737967914438503</v>
      </c>
      <c r="F17" s="173">
        <f>SUM(B17:E17)</f>
        <v>100</v>
      </c>
      <c r="G17" s="174" t="s">
        <v>331</v>
      </c>
      <c r="I17" s="81" t="s">
        <v>121</v>
      </c>
      <c r="J17" s="10">
        <f>F14</f>
        <v>3</v>
      </c>
    </row>
    <row r="18" spans="1:10" ht="38.25" x14ac:dyDescent="0.2">
      <c r="A18" s="66"/>
      <c r="B18" s="67"/>
      <c r="C18" s="67"/>
      <c r="D18" s="67"/>
      <c r="E18" s="67"/>
      <c r="F18" s="67"/>
      <c r="G18" s="66"/>
      <c r="I18" s="81" t="s">
        <v>122</v>
      </c>
      <c r="J18" s="10">
        <f>F15</f>
        <v>11</v>
      </c>
    </row>
    <row r="19" spans="1:10" x14ac:dyDescent="0.2">
      <c r="A19" s="66"/>
      <c r="B19" s="67"/>
      <c r="C19" s="67"/>
      <c r="D19" s="67"/>
      <c r="E19" s="67"/>
      <c r="F19" s="67"/>
      <c r="G19" s="66"/>
      <c r="I19" s="10"/>
      <c r="J19" s="10"/>
    </row>
    <row r="20" spans="1:10" x14ac:dyDescent="0.2">
      <c r="A20" s="66"/>
      <c r="B20" s="67"/>
      <c r="C20" s="67"/>
      <c r="D20" s="67"/>
      <c r="E20" s="67"/>
      <c r="F20" s="67"/>
      <c r="G20" s="66"/>
    </row>
    <row r="21" spans="1:10" x14ac:dyDescent="0.2">
      <c r="A21" s="66"/>
      <c r="B21" s="67"/>
      <c r="C21" s="67"/>
      <c r="D21" s="67"/>
      <c r="E21" s="67"/>
      <c r="F21" s="67"/>
      <c r="G21" s="66"/>
    </row>
    <row r="22" spans="1:10" x14ac:dyDescent="0.2">
      <c r="A22" s="66"/>
      <c r="B22" s="67"/>
      <c r="C22" s="67"/>
      <c r="D22" s="67"/>
      <c r="E22" s="67"/>
      <c r="F22" s="67"/>
      <c r="G22" s="66"/>
    </row>
    <row r="23" spans="1:10" x14ac:dyDescent="0.2">
      <c r="A23" s="66"/>
      <c r="B23" s="67"/>
      <c r="C23" s="67"/>
      <c r="D23" s="67"/>
      <c r="E23" s="67"/>
      <c r="F23" s="67"/>
      <c r="G23" s="66"/>
    </row>
    <row r="24" spans="1:10" x14ac:dyDescent="0.2">
      <c r="A24" s="66"/>
      <c r="B24" s="67"/>
      <c r="C24" s="67"/>
      <c r="D24" s="67"/>
      <c r="E24" s="67"/>
      <c r="F24" s="67"/>
      <c r="G24" s="66"/>
    </row>
    <row r="25" spans="1:10" x14ac:dyDescent="0.2">
      <c r="A25" s="66"/>
      <c r="B25" s="67"/>
      <c r="C25" s="67"/>
      <c r="D25" s="67"/>
      <c r="E25" s="67"/>
      <c r="F25" s="67"/>
      <c r="G25" s="66"/>
    </row>
    <row r="26" spans="1:10" x14ac:dyDescent="0.2">
      <c r="A26" s="66"/>
      <c r="B26" s="67"/>
      <c r="C26" s="67"/>
      <c r="D26" s="67"/>
      <c r="E26" s="67"/>
      <c r="F26" s="67"/>
      <c r="G26" s="66"/>
    </row>
    <row r="27" spans="1:10" x14ac:dyDescent="0.2">
      <c r="A27" s="66"/>
      <c r="B27" s="67"/>
      <c r="C27" s="67"/>
      <c r="D27" s="67"/>
      <c r="E27" s="67"/>
      <c r="F27" s="67"/>
      <c r="G27" s="66"/>
    </row>
    <row r="28" spans="1:10" x14ac:dyDescent="0.2">
      <c r="A28" s="66"/>
      <c r="B28" s="67"/>
      <c r="C28" s="67"/>
      <c r="D28" s="67"/>
      <c r="E28" s="67"/>
      <c r="F28" s="67"/>
      <c r="G28" s="66"/>
    </row>
    <row r="29" spans="1:10" x14ac:dyDescent="0.2">
      <c r="A29" s="66"/>
      <c r="B29" s="67"/>
      <c r="C29" s="67"/>
      <c r="D29" s="67"/>
      <c r="E29" s="67"/>
      <c r="F29" s="67"/>
      <c r="G29" s="66"/>
    </row>
    <row r="30" spans="1:10" x14ac:dyDescent="0.2">
      <c r="A30" s="66"/>
      <c r="B30" s="67"/>
      <c r="C30" s="67"/>
      <c r="D30" s="67"/>
      <c r="E30" s="67"/>
      <c r="F30" s="67"/>
      <c r="G30" s="66"/>
    </row>
    <row r="31" spans="1:10" x14ac:dyDescent="0.2">
      <c r="A31" s="66"/>
      <c r="B31" s="67"/>
      <c r="C31" s="67"/>
      <c r="D31" s="67"/>
      <c r="E31" s="67"/>
      <c r="F31" s="67"/>
      <c r="G31" s="66"/>
    </row>
    <row r="32" spans="1:10" x14ac:dyDescent="0.2">
      <c r="A32" s="66"/>
      <c r="B32" s="67"/>
      <c r="C32" s="67"/>
      <c r="D32" s="67"/>
      <c r="E32" s="67"/>
      <c r="F32" s="67"/>
      <c r="G32" s="66"/>
    </row>
    <row r="33" spans="1:7" x14ac:dyDescent="0.2">
      <c r="A33" s="66"/>
      <c r="B33" s="67"/>
      <c r="C33" s="67"/>
      <c r="D33" s="67"/>
      <c r="E33" s="67"/>
      <c r="F33" s="67"/>
      <c r="G33" s="66"/>
    </row>
    <row r="34" spans="1:7" x14ac:dyDescent="0.2">
      <c r="A34" s="66"/>
      <c r="B34" s="67"/>
      <c r="C34" s="67"/>
      <c r="D34" s="67"/>
      <c r="E34" s="67"/>
      <c r="F34" s="67"/>
      <c r="G34" s="66"/>
    </row>
    <row r="35" spans="1:7" x14ac:dyDescent="0.2">
      <c r="A35" s="66"/>
      <c r="B35" s="67"/>
      <c r="C35" s="67"/>
      <c r="D35" s="67"/>
      <c r="E35" s="67"/>
      <c r="F35" s="67"/>
      <c r="G35" s="66"/>
    </row>
    <row r="36" spans="1:7" x14ac:dyDescent="0.2">
      <c r="A36" s="66"/>
      <c r="B36" s="67"/>
      <c r="C36" s="67"/>
      <c r="D36" s="67"/>
      <c r="E36" s="67"/>
      <c r="F36" s="67"/>
      <c r="G36" s="66"/>
    </row>
    <row r="37" spans="1:7" x14ac:dyDescent="0.2">
      <c r="A37" s="66"/>
      <c r="B37" s="67"/>
      <c r="C37" s="67"/>
      <c r="D37" s="67"/>
      <c r="E37" s="67"/>
      <c r="F37" s="67"/>
      <c r="G37" s="66"/>
    </row>
    <row r="38" spans="1:7" x14ac:dyDescent="0.2">
      <c r="A38" s="66"/>
      <c r="B38" s="67"/>
      <c r="C38" s="67"/>
      <c r="D38" s="67"/>
      <c r="E38" s="67"/>
      <c r="F38" s="67"/>
      <c r="G38" s="66"/>
    </row>
    <row r="39" spans="1:7" x14ac:dyDescent="0.2">
      <c r="A39" s="66"/>
      <c r="B39" s="67"/>
      <c r="C39" s="67"/>
      <c r="D39" s="67"/>
      <c r="E39" s="67"/>
      <c r="F39" s="67"/>
      <c r="G39" s="66"/>
    </row>
    <row r="40" spans="1:7" x14ac:dyDescent="0.2">
      <c r="A40" s="66"/>
      <c r="B40" s="67"/>
      <c r="C40" s="67"/>
      <c r="D40" s="67"/>
      <c r="E40" s="67"/>
      <c r="F40" s="67"/>
      <c r="G40" s="66"/>
    </row>
    <row r="41" spans="1:7" x14ac:dyDescent="0.2">
      <c r="A41" s="66"/>
      <c r="B41" s="67"/>
      <c r="C41" s="67"/>
      <c r="D41" s="67"/>
      <c r="E41" s="67"/>
      <c r="F41" s="67"/>
      <c r="G41" s="66"/>
    </row>
    <row r="42" spans="1:7" x14ac:dyDescent="0.2">
      <c r="A42" s="66"/>
      <c r="B42" s="67"/>
      <c r="C42" s="67"/>
      <c r="D42" s="67"/>
      <c r="E42" s="67"/>
      <c r="F42" s="67"/>
      <c r="G42" s="66"/>
    </row>
    <row r="43" spans="1:7" x14ac:dyDescent="0.2">
      <c r="A43" s="66"/>
      <c r="B43" s="67"/>
      <c r="C43" s="67"/>
      <c r="D43" s="67"/>
      <c r="E43" s="67"/>
      <c r="F43" s="67"/>
      <c r="G43" s="66"/>
    </row>
    <row r="44" spans="1:7" ht="23.25" customHeight="1" x14ac:dyDescent="0.2">
      <c r="A44" s="66"/>
      <c r="B44" s="67"/>
      <c r="C44" s="67"/>
      <c r="D44" s="67"/>
      <c r="E44" s="67"/>
      <c r="F44" s="67"/>
      <c r="G44" s="66"/>
    </row>
    <row r="45" spans="1:7" x14ac:dyDescent="0.2">
      <c r="A45" s="66"/>
      <c r="B45" s="67"/>
      <c r="C45" s="67"/>
      <c r="D45" s="67"/>
      <c r="E45" s="67"/>
      <c r="F45" s="67"/>
      <c r="G45" s="66"/>
    </row>
    <row r="46" spans="1:7" x14ac:dyDescent="0.2">
      <c r="A46" s="66"/>
      <c r="B46" s="67"/>
      <c r="C46" s="67"/>
      <c r="D46" s="67"/>
      <c r="E46" s="67"/>
      <c r="F46" s="67"/>
      <c r="G46" s="66"/>
    </row>
  </sheetData>
  <mergeCells count="15">
    <mergeCell ref="K8:K9"/>
    <mergeCell ref="L8:L9"/>
    <mergeCell ref="M8:M9"/>
    <mergeCell ref="N8:N9"/>
    <mergeCell ref="G8:G9"/>
    <mergeCell ref="A3:G3"/>
    <mergeCell ref="A4:G4"/>
    <mergeCell ref="A5:G5"/>
    <mergeCell ref="A6:G6"/>
    <mergeCell ref="A8:A9"/>
    <mergeCell ref="B8:B9"/>
    <mergeCell ref="C8:C9"/>
    <mergeCell ref="D8:D9"/>
    <mergeCell ref="E8:E9"/>
    <mergeCell ref="F8:F9"/>
  </mergeCells>
  <printOptions horizontalCentered="1"/>
  <pageMargins left="0" right="0" top="0.47244094488188981" bottom="0" header="0" footer="0"/>
  <pageSetup paperSize="11" scale="85" orientation="landscape" r:id="rId1"/>
  <headerFooter alignWithMargins="0"/>
  <rowBreaks count="1" manualBreakCount="1">
    <brk id="17" max="6"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35"/>
  <sheetViews>
    <sheetView rightToLeft="1" view="pageBreakPreview" zoomScaleNormal="100" zoomScaleSheetLayoutView="100" workbookViewId="0">
      <selection activeCell="D16" sqref="D16"/>
    </sheetView>
  </sheetViews>
  <sheetFormatPr defaultRowHeight="14.25" x14ac:dyDescent="0.2"/>
  <cols>
    <col min="1" max="1" width="14.125" customWidth="1"/>
    <col min="2" max="2" width="6.875" customWidth="1"/>
    <col min="3" max="3" width="8" customWidth="1"/>
    <col min="4" max="4" width="7.75" customWidth="1"/>
    <col min="5" max="5" width="6.875" customWidth="1"/>
    <col min="6" max="6" width="7.875" customWidth="1"/>
    <col min="7" max="7" width="7.75" customWidth="1"/>
    <col min="8" max="8" width="7.625" customWidth="1"/>
    <col min="9" max="9" width="9.25" customWidth="1"/>
    <col min="10" max="10" width="8.125" customWidth="1"/>
    <col min="11" max="11" width="8" customWidth="1"/>
    <col min="12" max="12" width="15.875" customWidth="1"/>
  </cols>
  <sheetData>
    <row r="1" spans="1:12" s="3" customFormat="1" ht="30.75" x14ac:dyDescent="0.2">
      <c r="A1" s="428" t="s">
        <v>109</v>
      </c>
      <c r="B1" s="429"/>
      <c r="C1" s="429"/>
      <c r="D1" s="429"/>
      <c r="E1" s="429"/>
      <c r="F1" s="429"/>
      <c r="G1" s="429"/>
      <c r="H1" s="449"/>
      <c r="I1" s="429"/>
      <c r="J1" s="429"/>
      <c r="K1" s="449"/>
      <c r="L1" s="430" t="s">
        <v>133</v>
      </c>
    </row>
    <row r="2" spans="1:12" s="3" customFormat="1" ht="12.75" x14ac:dyDescent="0.2">
      <c r="A2" s="66"/>
      <c r="B2" s="67"/>
      <c r="C2" s="67"/>
      <c r="D2" s="67"/>
      <c r="E2" s="67"/>
      <c r="F2" s="67"/>
      <c r="G2" s="67"/>
      <c r="H2" s="67"/>
      <c r="I2" s="67"/>
      <c r="J2" s="67"/>
      <c r="K2" s="67"/>
      <c r="L2" s="67"/>
    </row>
    <row r="3" spans="1:12" s="2" customFormat="1" ht="21.75" x14ac:dyDescent="0.2">
      <c r="A3" s="614" t="s">
        <v>332</v>
      </c>
      <c r="B3" s="614"/>
      <c r="C3" s="614"/>
      <c r="D3" s="614"/>
      <c r="E3" s="614"/>
      <c r="F3" s="614"/>
      <c r="G3" s="614"/>
      <c r="H3" s="614"/>
      <c r="I3" s="614"/>
      <c r="J3" s="614"/>
      <c r="K3" s="614"/>
      <c r="L3" s="614"/>
    </row>
    <row r="4" spans="1:12" s="2" customFormat="1" ht="18.75" x14ac:dyDescent="0.2">
      <c r="A4" s="615" t="s">
        <v>449</v>
      </c>
      <c r="B4" s="615"/>
      <c r="C4" s="615"/>
      <c r="D4" s="615"/>
      <c r="E4" s="615"/>
      <c r="F4" s="615"/>
      <c r="G4" s="615"/>
      <c r="H4" s="615"/>
      <c r="I4" s="615"/>
      <c r="J4" s="615"/>
      <c r="K4" s="615"/>
      <c r="L4" s="615"/>
    </row>
    <row r="5" spans="1:12" s="2" customFormat="1" ht="18" customHeight="1" x14ac:dyDescent="0.2">
      <c r="A5" s="646" t="s">
        <v>333</v>
      </c>
      <c r="B5" s="646"/>
      <c r="C5" s="646"/>
      <c r="D5" s="646"/>
      <c r="E5" s="646"/>
      <c r="F5" s="646"/>
      <c r="G5" s="646"/>
      <c r="H5" s="646"/>
      <c r="I5" s="646"/>
      <c r="J5" s="646"/>
      <c r="K5" s="646"/>
      <c r="L5" s="646"/>
    </row>
    <row r="6" spans="1:12" s="3" customFormat="1" ht="12.75" x14ac:dyDescent="0.2">
      <c r="A6" s="617" t="s">
        <v>448</v>
      </c>
      <c r="B6" s="617"/>
      <c r="C6" s="617"/>
      <c r="D6" s="617"/>
      <c r="E6" s="617"/>
      <c r="F6" s="617"/>
      <c r="G6" s="617"/>
      <c r="H6" s="617"/>
      <c r="I6" s="617"/>
      <c r="J6" s="617"/>
      <c r="K6" s="617"/>
      <c r="L6" s="617"/>
    </row>
    <row r="7" spans="1:12" s="7" customFormat="1" ht="15.75" x14ac:dyDescent="0.2">
      <c r="A7" s="161" t="s">
        <v>172</v>
      </c>
      <c r="B7" s="161"/>
      <c r="C7" s="161"/>
      <c r="D7" s="161"/>
      <c r="E7" s="161"/>
      <c r="F7" s="161"/>
      <c r="G7" s="161"/>
      <c r="H7" s="184"/>
      <c r="I7" s="184"/>
      <c r="J7" s="5"/>
      <c r="K7" s="42"/>
      <c r="L7" s="8" t="s">
        <v>267</v>
      </c>
    </row>
    <row r="8" spans="1:12" ht="15" customHeight="1" thickBot="1" x14ac:dyDescent="0.25">
      <c r="A8" s="618" t="s">
        <v>350</v>
      </c>
      <c r="B8" s="628" t="s">
        <v>336</v>
      </c>
      <c r="C8" s="655"/>
      <c r="D8" s="655"/>
      <c r="E8" s="655"/>
      <c r="F8" s="655"/>
      <c r="G8" s="655"/>
      <c r="H8" s="655"/>
      <c r="I8" s="655"/>
      <c r="J8" s="655"/>
      <c r="K8" s="655"/>
      <c r="L8" s="656" t="s">
        <v>353</v>
      </c>
    </row>
    <row r="9" spans="1:12" ht="15" thickBot="1" x14ac:dyDescent="0.25">
      <c r="A9" s="624"/>
      <c r="B9" s="623" t="s">
        <v>315</v>
      </c>
      <c r="C9" s="623"/>
      <c r="D9" s="623"/>
      <c r="E9" s="623"/>
      <c r="F9" s="623"/>
      <c r="G9" s="623"/>
      <c r="H9" s="623"/>
      <c r="I9" s="623"/>
      <c r="J9" s="623"/>
      <c r="K9" s="623"/>
      <c r="L9" s="657"/>
    </row>
    <row r="10" spans="1:12" ht="27.6" customHeight="1" thickBot="1" x14ac:dyDescent="0.5">
      <c r="A10" s="624"/>
      <c r="B10" s="308" t="s">
        <v>57</v>
      </c>
      <c r="C10" s="308" t="s">
        <v>59</v>
      </c>
      <c r="D10" s="308" t="s">
        <v>61</v>
      </c>
      <c r="E10" s="308" t="s">
        <v>92</v>
      </c>
      <c r="F10" s="308" t="s">
        <v>64</v>
      </c>
      <c r="G10" s="308" t="s">
        <v>66</v>
      </c>
      <c r="H10" s="308" t="s">
        <v>68</v>
      </c>
      <c r="I10" s="308" t="s">
        <v>314</v>
      </c>
      <c r="J10" s="308" t="s">
        <v>71</v>
      </c>
      <c r="K10" s="308" t="s">
        <v>11</v>
      </c>
      <c r="L10" s="657"/>
    </row>
    <row r="11" spans="1:12" ht="27.6" customHeight="1" x14ac:dyDescent="0.2">
      <c r="A11" s="619"/>
      <c r="B11" s="309" t="s">
        <v>58</v>
      </c>
      <c r="C11" s="309" t="s">
        <v>60</v>
      </c>
      <c r="D11" s="309" t="s">
        <v>62</v>
      </c>
      <c r="E11" s="309" t="s">
        <v>63</v>
      </c>
      <c r="F11" s="309" t="s">
        <v>65</v>
      </c>
      <c r="G11" s="309" t="s">
        <v>67</v>
      </c>
      <c r="H11" s="309" t="s">
        <v>69</v>
      </c>
      <c r="I11" s="309" t="s">
        <v>160</v>
      </c>
      <c r="J11" s="309" t="s">
        <v>295</v>
      </c>
      <c r="K11" s="310" t="s">
        <v>12</v>
      </c>
      <c r="L11" s="658"/>
    </row>
    <row r="12" spans="1:12" ht="19.5" customHeight="1" thickBot="1" x14ac:dyDescent="0.25">
      <c r="A12" s="311" t="s">
        <v>57</v>
      </c>
      <c r="B12" s="344">
        <v>83</v>
      </c>
      <c r="C12" s="344">
        <v>37</v>
      </c>
      <c r="D12" s="344">
        <v>5</v>
      </c>
      <c r="E12" s="344">
        <v>7</v>
      </c>
      <c r="F12" s="320">
        <v>1</v>
      </c>
      <c r="G12" s="320">
        <v>0</v>
      </c>
      <c r="H12" s="344">
        <v>3</v>
      </c>
      <c r="I12" s="320">
        <v>0</v>
      </c>
      <c r="J12" s="320">
        <v>4</v>
      </c>
      <c r="K12" s="313">
        <f>SUM(B12:J12)</f>
        <v>140</v>
      </c>
      <c r="L12" s="314" t="s">
        <v>58</v>
      </c>
    </row>
    <row r="13" spans="1:12" ht="19.5" customHeight="1" thickBot="1" x14ac:dyDescent="0.25">
      <c r="A13" s="315" t="s">
        <v>59</v>
      </c>
      <c r="B13" s="345">
        <v>35</v>
      </c>
      <c r="C13" s="345">
        <v>86</v>
      </c>
      <c r="D13" s="317">
        <v>3</v>
      </c>
      <c r="E13" s="345">
        <v>6</v>
      </c>
      <c r="F13" s="345">
        <v>3</v>
      </c>
      <c r="G13" s="317">
        <v>0</v>
      </c>
      <c r="H13" s="345">
        <v>4</v>
      </c>
      <c r="I13" s="345">
        <v>8</v>
      </c>
      <c r="J13" s="345">
        <v>6</v>
      </c>
      <c r="K13" s="318">
        <f t="shared" ref="K13:K20" si="0">SUM(B13:J13)</f>
        <v>151</v>
      </c>
      <c r="L13" s="319" t="s">
        <v>60</v>
      </c>
    </row>
    <row r="14" spans="1:12" ht="19.5" customHeight="1" thickBot="1" x14ac:dyDescent="0.25">
      <c r="A14" s="346" t="s">
        <v>61</v>
      </c>
      <c r="B14" s="347">
        <v>10</v>
      </c>
      <c r="C14" s="348">
        <v>5</v>
      </c>
      <c r="D14" s="347">
        <v>13</v>
      </c>
      <c r="E14" s="348">
        <v>1</v>
      </c>
      <c r="F14" s="348">
        <v>0</v>
      </c>
      <c r="G14" s="348">
        <v>0</v>
      </c>
      <c r="H14" s="348">
        <v>0</v>
      </c>
      <c r="I14" s="348">
        <v>0</v>
      </c>
      <c r="J14" s="348">
        <v>1</v>
      </c>
      <c r="K14" s="349">
        <f t="shared" si="0"/>
        <v>30</v>
      </c>
      <c r="L14" s="350" t="s">
        <v>62</v>
      </c>
    </row>
    <row r="15" spans="1:12" ht="19.5" customHeight="1" thickBot="1" x14ac:dyDescent="0.25">
      <c r="A15" s="315" t="s">
        <v>92</v>
      </c>
      <c r="B15" s="345">
        <v>5</v>
      </c>
      <c r="C15" s="345">
        <v>3</v>
      </c>
      <c r="D15" s="317">
        <v>0</v>
      </c>
      <c r="E15" s="345">
        <v>5</v>
      </c>
      <c r="F15" s="317">
        <v>1</v>
      </c>
      <c r="G15" s="317">
        <v>0</v>
      </c>
      <c r="H15" s="317">
        <v>0</v>
      </c>
      <c r="I15" s="317">
        <v>0</v>
      </c>
      <c r="J15" s="317">
        <v>2</v>
      </c>
      <c r="K15" s="318">
        <f t="shared" si="0"/>
        <v>16</v>
      </c>
      <c r="L15" s="319" t="s">
        <v>63</v>
      </c>
    </row>
    <row r="16" spans="1:12" ht="19.5" customHeight="1" thickBot="1" x14ac:dyDescent="0.25">
      <c r="A16" s="346" t="s">
        <v>64</v>
      </c>
      <c r="B16" s="348">
        <v>3</v>
      </c>
      <c r="C16" s="348">
        <v>0</v>
      </c>
      <c r="D16" s="348">
        <v>0</v>
      </c>
      <c r="E16" s="348">
        <v>2</v>
      </c>
      <c r="F16" s="348">
        <v>0</v>
      </c>
      <c r="G16" s="348">
        <v>0</v>
      </c>
      <c r="H16" s="348">
        <v>0</v>
      </c>
      <c r="I16" s="348">
        <v>0</v>
      </c>
      <c r="J16" s="348">
        <v>0</v>
      </c>
      <c r="K16" s="349">
        <f t="shared" si="0"/>
        <v>5</v>
      </c>
      <c r="L16" s="350" t="s">
        <v>65</v>
      </c>
    </row>
    <row r="17" spans="1:12" ht="19.5" customHeight="1" thickBot="1" x14ac:dyDescent="0.25">
      <c r="A17" s="315" t="s">
        <v>66</v>
      </c>
      <c r="B17" s="317">
        <v>1</v>
      </c>
      <c r="C17" s="317">
        <v>0</v>
      </c>
      <c r="D17" s="317">
        <v>0</v>
      </c>
      <c r="E17" s="317">
        <v>0</v>
      </c>
      <c r="F17" s="317">
        <v>0</v>
      </c>
      <c r="G17" s="317">
        <v>0</v>
      </c>
      <c r="H17" s="317">
        <v>0</v>
      </c>
      <c r="I17" s="317">
        <v>0</v>
      </c>
      <c r="J17" s="317">
        <v>1</v>
      </c>
      <c r="K17" s="318">
        <f t="shared" si="0"/>
        <v>2</v>
      </c>
      <c r="L17" s="319" t="s">
        <v>67</v>
      </c>
    </row>
    <row r="18" spans="1:12" ht="19.5" customHeight="1" thickBot="1" x14ac:dyDescent="0.25">
      <c r="A18" s="346" t="s">
        <v>68</v>
      </c>
      <c r="B18" s="347">
        <v>3</v>
      </c>
      <c r="C18" s="348">
        <v>0</v>
      </c>
      <c r="D18" s="348">
        <v>0</v>
      </c>
      <c r="E18" s="348">
        <v>0</v>
      </c>
      <c r="F18" s="348">
        <v>1</v>
      </c>
      <c r="G18" s="348">
        <v>0</v>
      </c>
      <c r="H18" s="347">
        <v>1</v>
      </c>
      <c r="I18" s="348">
        <v>1</v>
      </c>
      <c r="J18" s="348">
        <v>0</v>
      </c>
      <c r="K18" s="349">
        <f t="shared" si="0"/>
        <v>6</v>
      </c>
      <c r="L18" s="350" t="s">
        <v>69</v>
      </c>
    </row>
    <row r="19" spans="1:12" ht="19.5" customHeight="1" thickBot="1" x14ac:dyDescent="0.25">
      <c r="A19" s="315" t="s">
        <v>314</v>
      </c>
      <c r="B19" s="317">
        <v>2</v>
      </c>
      <c r="C19" s="345">
        <v>8</v>
      </c>
      <c r="D19" s="317">
        <v>0</v>
      </c>
      <c r="E19" s="317">
        <v>0</v>
      </c>
      <c r="F19" s="317">
        <v>0</v>
      </c>
      <c r="G19" s="317">
        <v>1</v>
      </c>
      <c r="H19" s="317">
        <v>0</v>
      </c>
      <c r="I19" s="345">
        <v>8</v>
      </c>
      <c r="J19" s="317">
        <v>0</v>
      </c>
      <c r="K19" s="318">
        <f t="shared" si="0"/>
        <v>19</v>
      </c>
      <c r="L19" s="319" t="s">
        <v>160</v>
      </c>
    </row>
    <row r="20" spans="1:12" ht="19.5" customHeight="1" x14ac:dyDescent="0.2">
      <c r="A20" s="351" t="s">
        <v>71</v>
      </c>
      <c r="B20" s="352">
        <v>2</v>
      </c>
      <c r="C20" s="353">
        <v>1</v>
      </c>
      <c r="D20" s="353">
        <v>0</v>
      </c>
      <c r="E20" s="353">
        <v>1</v>
      </c>
      <c r="F20" s="353">
        <v>0</v>
      </c>
      <c r="G20" s="353">
        <v>0</v>
      </c>
      <c r="H20" s="353">
        <v>0</v>
      </c>
      <c r="I20" s="353">
        <v>1</v>
      </c>
      <c r="J20" s="353">
        <v>0</v>
      </c>
      <c r="K20" s="354">
        <f t="shared" si="0"/>
        <v>5</v>
      </c>
      <c r="L20" s="355" t="s">
        <v>295</v>
      </c>
    </row>
    <row r="21" spans="1:12" ht="19.5" customHeight="1" x14ac:dyDescent="0.2">
      <c r="A21" s="356" t="s">
        <v>11</v>
      </c>
      <c r="B21" s="357">
        <f>SUM(B12:B20)</f>
        <v>144</v>
      </c>
      <c r="C21" s="357">
        <f t="shared" ref="C21:J21" si="1">SUM(C12:C20)</f>
        <v>140</v>
      </c>
      <c r="D21" s="357">
        <f t="shared" si="1"/>
        <v>21</v>
      </c>
      <c r="E21" s="357">
        <f t="shared" si="1"/>
        <v>22</v>
      </c>
      <c r="F21" s="357">
        <f t="shared" si="1"/>
        <v>6</v>
      </c>
      <c r="G21" s="357">
        <f t="shared" si="1"/>
        <v>1</v>
      </c>
      <c r="H21" s="357">
        <f t="shared" si="1"/>
        <v>8</v>
      </c>
      <c r="I21" s="357">
        <f t="shared" si="1"/>
        <v>18</v>
      </c>
      <c r="J21" s="357">
        <f t="shared" si="1"/>
        <v>14</v>
      </c>
      <c r="K21" s="357">
        <f>SUM(K12:K20)</f>
        <v>374</v>
      </c>
      <c r="L21" s="358" t="s">
        <v>12</v>
      </c>
    </row>
    <row r="22" spans="1:12" ht="15" x14ac:dyDescent="0.2">
      <c r="A22" s="159"/>
    </row>
    <row r="23" spans="1:12" ht="16.5" x14ac:dyDescent="0.3">
      <c r="A23" s="205"/>
      <c r="B23" s="205"/>
      <c r="C23" s="205"/>
      <c r="D23" s="205"/>
      <c r="E23" s="205"/>
      <c r="F23" s="205"/>
      <c r="G23" s="205"/>
      <c r="I23" s="205"/>
      <c r="J23" s="205"/>
      <c r="K23" s="205"/>
    </row>
    <row r="24" spans="1:12" ht="16.5" x14ac:dyDescent="0.3">
      <c r="A24" s="205"/>
      <c r="B24" s="205"/>
      <c r="C24" s="206"/>
      <c r="D24" s="206"/>
      <c r="E24" s="206"/>
      <c r="F24" s="206"/>
      <c r="G24" s="206"/>
      <c r="I24" s="206"/>
      <c r="J24" s="206"/>
      <c r="K24" s="206"/>
    </row>
    <row r="25" spans="1:12" ht="16.5" x14ac:dyDescent="0.3">
      <c r="A25" s="205"/>
      <c r="B25" s="205"/>
      <c r="C25" s="206"/>
      <c r="D25" s="206"/>
      <c r="E25" s="206"/>
      <c r="F25" s="206"/>
      <c r="G25" s="206"/>
      <c r="I25" s="206"/>
      <c r="J25" s="206"/>
      <c r="K25" s="206"/>
    </row>
    <row r="26" spans="1:12" ht="16.5" x14ac:dyDescent="0.3">
      <c r="A26" s="205"/>
      <c r="B26" s="205"/>
      <c r="C26" s="206"/>
      <c r="D26" s="206"/>
      <c r="E26" s="206"/>
      <c r="F26" s="206"/>
      <c r="G26" s="206"/>
      <c r="I26" s="206"/>
      <c r="J26" s="206"/>
      <c r="K26" s="206"/>
    </row>
    <row r="27" spans="1:12" ht="16.5" x14ac:dyDescent="0.3">
      <c r="A27" s="205"/>
      <c r="B27" s="205"/>
      <c r="C27" s="206"/>
      <c r="D27" s="206"/>
      <c r="E27" s="206"/>
      <c r="F27" s="206"/>
      <c r="G27" s="206"/>
      <c r="I27" s="206"/>
      <c r="J27" s="206"/>
      <c r="K27" s="206"/>
    </row>
    <row r="28" spans="1:12" ht="16.5" x14ac:dyDescent="0.3">
      <c r="A28" s="205"/>
      <c r="B28" s="205"/>
      <c r="C28" s="206"/>
      <c r="D28" s="206"/>
      <c r="E28" s="206"/>
      <c r="F28" s="206"/>
      <c r="G28" s="206"/>
      <c r="I28" s="206"/>
      <c r="J28" s="206"/>
      <c r="K28" s="206"/>
    </row>
    <row r="29" spans="1:12" ht="16.5" x14ac:dyDescent="0.3">
      <c r="A29" s="205"/>
      <c r="B29" s="205"/>
      <c r="C29" s="206"/>
      <c r="D29" s="206"/>
      <c r="E29" s="206"/>
      <c r="F29" s="206"/>
      <c r="G29" s="206"/>
      <c r="I29" s="206"/>
      <c r="J29" s="206"/>
      <c r="K29" s="206"/>
    </row>
    <row r="30" spans="1:12" ht="16.5" x14ac:dyDescent="0.3">
      <c r="A30" s="205"/>
      <c r="B30" s="205"/>
      <c r="C30" s="206"/>
      <c r="D30" s="206"/>
      <c r="E30" s="206"/>
      <c r="F30" s="206"/>
      <c r="G30" s="206"/>
      <c r="I30" s="206"/>
      <c r="J30" s="206"/>
      <c r="K30" s="206"/>
    </row>
    <row r="31" spans="1:12" ht="16.5" x14ac:dyDescent="0.3">
      <c r="A31" s="205"/>
      <c r="B31" s="205"/>
      <c r="C31" s="206"/>
      <c r="D31" s="206"/>
      <c r="E31" s="206"/>
      <c r="F31" s="206"/>
      <c r="G31" s="206"/>
      <c r="I31" s="206"/>
      <c r="J31" s="206"/>
      <c r="K31" s="206"/>
    </row>
    <row r="32" spans="1:12" ht="16.5" x14ac:dyDescent="0.3">
      <c r="A32" s="205"/>
      <c r="B32" s="205"/>
      <c r="C32" s="206"/>
      <c r="D32" s="206"/>
      <c r="E32" s="206"/>
      <c r="F32" s="206"/>
      <c r="G32" s="206"/>
      <c r="I32" s="206"/>
      <c r="J32" s="206"/>
      <c r="K32" s="206"/>
    </row>
    <row r="33" spans="1:11" ht="16.5" x14ac:dyDescent="0.3">
      <c r="A33" s="205"/>
      <c r="B33" s="205"/>
      <c r="C33" s="206"/>
      <c r="D33" s="206"/>
      <c r="E33" s="206"/>
      <c r="F33" s="206"/>
      <c r="G33" s="206"/>
      <c r="H33" s="206"/>
      <c r="I33" s="206"/>
      <c r="J33" s="206"/>
      <c r="K33" s="206"/>
    </row>
    <row r="34" spans="1:11" ht="16.5" x14ac:dyDescent="0.3">
      <c r="A34" s="205"/>
      <c r="B34" s="205"/>
      <c r="C34" s="206"/>
      <c r="D34" s="206"/>
      <c r="E34" s="206"/>
      <c r="F34" s="206"/>
      <c r="G34" s="206"/>
      <c r="H34" s="206"/>
      <c r="I34" s="206"/>
      <c r="J34" s="206"/>
      <c r="K34" s="206"/>
    </row>
    <row r="35" spans="1:11" ht="16.5" x14ac:dyDescent="0.3">
      <c r="A35" s="205"/>
      <c r="B35" s="205"/>
      <c r="C35" s="206"/>
      <c r="D35" s="206"/>
      <c r="E35" s="206"/>
      <c r="F35" s="206"/>
      <c r="G35" s="206"/>
      <c r="H35" s="206"/>
      <c r="I35" s="206"/>
      <c r="J35" s="206"/>
      <c r="K35" s="206"/>
    </row>
  </sheetData>
  <mergeCells count="8">
    <mergeCell ref="A3:L3"/>
    <mergeCell ref="A4:L4"/>
    <mergeCell ref="A5:L5"/>
    <mergeCell ref="A6:L6"/>
    <mergeCell ref="A8:A11"/>
    <mergeCell ref="B8:K8"/>
    <mergeCell ref="L8:L11"/>
    <mergeCell ref="B9:K9"/>
  </mergeCells>
  <printOptions horizontalCentered="1"/>
  <pageMargins left="0" right="0" top="0.47244094488188981" bottom="0" header="0" footer="0"/>
  <pageSetup paperSize="11" scale="8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3"/>
  <sheetViews>
    <sheetView rightToLeft="1" view="pageBreakPreview" zoomScale="115" zoomScaleNormal="100" zoomScaleSheetLayoutView="115" workbookViewId="0">
      <selection activeCell="G6" sqref="G6:K6"/>
    </sheetView>
  </sheetViews>
  <sheetFormatPr defaultRowHeight="12.75" x14ac:dyDescent="0.2"/>
  <cols>
    <col min="1" max="10" width="9" style="1" customWidth="1"/>
    <col min="11" max="11" width="9.75" style="1" customWidth="1"/>
    <col min="12" max="266" width="9.125" style="1"/>
    <col min="267" max="267" width="12.75" style="1" customWidth="1"/>
    <col min="268" max="522" width="9.125" style="1"/>
    <col min="523" max="523" width="12.75" style="1" customWidth="1"/>
    <col min="524" max="778" width="9.125" style="1"/>
    <col min="779" max="779" width="12.75" style="1" customWidth="1"/>
    <col min="780" max="1034" width="9.125" style="1"/>
    <col min="1035" max="1035" width="12.75" style="1" customWidth="1"/>
    <col min="1036" max="1290" width="9.125" style="1"/>
    <col min="1291" max="1291" width="12.75" style="1" customWidth="1"/>
    <col min="1292" max="1546" width="9.125" style="1"/>
    <col min="1547" max="1547" width="12.75" style="1" customWidth="1"/>
    <col min="1548" max="1802" width="9.125" style="1"/>
    <col min="1803" max="1803" width="12.75" style="1" customWidth="1"/>
    <col min="1804" max="2058" width="9.125" style="1"/>
    <col min="2059" max="2059" width="12.75" style="1" customWidth="1"/>
    <col min="2060" max="2314" width="9.125" style="1"/>
    <col min="2315" max="2315" width="12.75" style="1" customWidth="1"/>
    <col min="2316" max="2570" width="9.125" style="1"/>
    <col min="2571" max="2571" width="12.75" style="1" customWidth="1"/>
    <col min="2572" max="2826" width="9.125" style="1"/>
    <col min="2827" max="2827" width="12.75" style="1" customWidth="1"/>
    <col min="2828" max="3082" width="9.125" style="1"/>
    <col min="3083" max="3083" width="12.75" style="1" customWidth="1"/>
    <col min="3084" max="3338" width="9.125" style="1"/>
    <col min="3339" max="3339" width="12.75" style="1" customWidth="1"/>
    <col min="3340" max="3594" width="9.125" style="1"/>
    <col min="3595" max="3595" width="12.75" style="1" customWidth="1"/>
    <col min="3596" max="3850" width="9.125" style="1"/>
    <col min="3851" max="3851" width="12.75" style="1" customWidth="1"/>
    <col min="3852" max="4106" width="9.125" style="1"/>
    <col min="4107" max="4107" width="12.75" style="1" customWidth="1"/>
    <col min="4108" max="4362" width="9.125" style="1"/>
    <col min="4363" max="4363" width="12.75" style="1" customWidth="1"/>
    <col min="4364" max="4618" width="9.125" style="1"/>
    <col min="4619" max="4619" width="12.75" style="1" customWidth="1"/>
    <col min="4620" max="4874" width="9.125" style="1"/>
    <col min="4875" max="4875" width="12.75" style="1" customWidth="1"/>
    <col min="4876" max="5130" width="9.125" style="1"/>
    <col min="5131" max="5131" width="12.75" style="1" customWidth="1"/>
    <col min="5132" max="5386" width="9.125" style="1"/>
    <col min="5387" max="5387" width="12.75" style="1" customWidth="1"/>
    <col min="5388" max="5642" width="9.125" style="1"/>
    <col min="5643" max="5643" width="12.75" style="1" customWidth="1"/>
    <col min="5644" max="5898" width="9.125" style="1"/>
    <col min="5899" max="5899" width="12.75" style="1" customWidth="1"/>
    <col min="5900" max="6154" width="9.125" style="1"/>
    <col min="6155" max="6155" width="12.75" style="1" customWidth="1"/>
    <col min="6156" max="6410" width="9.125" style="1"/>
    <col min="6411" max="6411" width="12.75" style="1" customWidth="1"/>
    <col min="6412" max="6666" width="9.125" style="1"/>
    <col min="6667" max="6667" width="12.75" style="1" customWidth="1"/>
    <col min="6668" max="6922" width="9.125" style="1"/>
    <col min="6923" max="6923" width="12.75" style="1" customWidth="1"/>
    <col min="6924" max="7178" width="9.125" style="1"/>
    <col min="7179" max="7179" width="12.75" style="1" customWidth="1"/>
    <col min="7180" max="7434" width="9.125" style="1"/>
    <col min="7435" max="7435" width="12.75" style="1" customWidth="1"/>
    <col min="7436" max="7690" width="9.125" style="1"/>
    <col min="7691" max="7691" width="12.75" style="1" customWidth="1"/>
    <col min="7692" max="7946" width="9.125" style="1"/>
    <col min="7947" max="7947" width="12.75" style="1" customWidth="1"/>
    <col min="7948" max="8202" width="9.125" style="1"/>
    <col min="8203" max="8203" width="12.75" style="1" customWidth="1"/>
    <col min="8204" max="8458" width="9.125" style="1"/>
    <col min="8459" max="8459" width="12.75" style="1" customWidth="1"/>
    <col min="8460" max="8714" width="9.125" style="1"/>
    <col min="8715" max="8715" width="12.75" style="1" customWidth="1"/>
    <col min="8716" max="8970" width="9.125" style="1"/>
    <col min="8971" max="8971" width="12.75" style="1" customWidth="1"/>
    <col min="8972" max="9226" width="9.125" style="1"/>
    <col min="9227" max="9227" width="12.75" style="1" customWidth="1"/>
    <col min="9228" max="9482" width="9.125" style="1"/>
    <col min="9483" max="9483" width="12.75" style="1" customWidth="1"/>
    <col min="9484" max="9738" width="9.125" style="1"/>
    <col min="9739" max="9739" width="12.75" style="1" customWidth="1"/>
    <col min="9740" max="9994" width="9.125" style="1"/>
    <col min="9995" max="9995" width="12.75" style="1" customWidth="1"/>
    <col min="9996" max="10250" width="9.125" style="1"/>
    <col min="10251" max="10251" width="12.75" style="1" customWidth="1"/>
    <col min="10252" max="10506" width="9.125" style="1"/>
    <col min="10507" max="10507" width="12.75" style="1" customWidth="1"/>
    <col min="10508" max="10762" width="9.125" style="1"/>
    <col min="10763" max="10763" width="12.75" style="1" customWidth="1"/>
    <col min="10764" max="11018" width="9.125" style="1"/>
    <col min="11019" max="11019" width="12.75" style="1" customWidth="1"/>
    <col min="11020" max="11274" width="9.125" style="1"/>
    <col min="11275" max="11275" width="12.75" style="1" customWidth="1"/>
    <col min="11276" max="11530" width="9.125" style="1"/>
    <col min="11531" max="11531" width="12.75" style="1" customWidth="1"/>
    <col min="11532" max="11786" width="9.125" style="1"/>
    <col min="11787" max="11787" width="12.75" style="1" customWidth="1"/>
    <col min="11788" max="12042" width="9.125" style="1"/>
    <col min="12043" max="12043" width="12.75" style="1" customWidth="1"/>
    <col min="12044" max="12298" width="9.125" style="1"/>
    <col min="12299" max="12299" width="12.75" style="1" customWidth="1"/>
    <col min="12300" max="12554" width="9.125" style="1"/>
    <col min="12555" max="12555" width="12.75" style="1" customWidth="1"/>
    <col min="12556" max="12810" width="9.125" style="1"/>
    <col min="12811" max="12811" width="12.75" style="1" customWidth="1"/>
    <col min="12812" max="13066" width="9.125" style="1"/>
    <col min="13067" max="13067" width="12.75" style="1" customWidth="1"/>
    <col min="13068" max="13322" width="9.125" style="1"/>
    <col min="13323" max="13323" width="12.75" style="1" customWidth="1"/>
    <col min="13324" max="13578" width="9.125" style="1"/>
    <col min="13579" max="13579" width="12.75" style="1" customWidth="1"/>
    <col min="13580" max="13834" width="9.125" style="1"/>
    <col min="13835" max="13835" width="12.75" style="1" customWidth="1"/>
    <col min="13836" max="14090" width="9.125" style="1"/>
    <col min="14091" max="14091" width="12.75" style="1" customWidth="1"/>
    <col min="14092" max="14346" width="9.125" style="1"/>
    <col min="14347" max="14347" width="12.75" style="1" customWidth="1"/>
    <col min="14348" max="14602" width="9.125" style="1"/>
    <col min="14603" max="14603" width="12.75" style="1" customWidth="1"/>
    <col min="14604" max="14858" width="9.125" style="1"/>
    <col min="14859" max="14859" width="12.75" style="1" customWidth="1"/>
    <col min="14860" max="15114" width="9.125" style="1"/>
    <col min="15115" max="15115" width="12.75" style="1" customWidth="1"/>
    <col min="15116" max="15370" width="9.125" style="1"/>
    <col min="15371" max="15371" width="12.75" style="1" customWidth="1"/>
    <col min="15372" max="15626" width="9.125" style="1"/>
    <col min="15627" max="15627" width="12.75" style="1" customWidth="1"/>
    <col min="15628" max="15882" width="9.125" style="1"/>
    <col min="15883" max="15883" width="12.75" style="1" customWidth="1"/>
    <col min="15884" max="16138" width="9.125" style="1"/>
    <col min="16139" max="16139" width="12.75" style="1" customWidth="1"/>
    <col min="16140" max="16384" width="9.125" style="1"/>
  </cols>
  <sheetData>
    <row r="1" spans="1:12" x14ac:dyDescent="0.2">
      <c r="A1" s="19"/>
      <c r="B1" s="19"/>
      <c r="C1" s="19"/>
      <c r="D1" s="19"/>
      <c r="E1" s="19"/>
      <c r="F1" s="19"/>
      <c r="G1" s="19"/>
      <c r="H1" s="19"/>
      <c r="I1" s="19"/>
      <c r="J1" s="19"/>
      <c r="K1" s="19"/>
    </row>
    <row r="2" spans="1:12" x14ac:dyDescent="0.2">
      <c r="A2" s="19"/>
      <c r="B2" s="19"/>
      <c r="C2" s="19"/>
      <c r="D2" s="19"/>
      <c r="E2" s="19"/>
      <c r="F2" s="19"/>
      <c r="G2" s="19"/>
      <c r="H2" s="19"/>
      <c r="I2" s="19"/>
      <c r="J2" s="19"/>
      <c r="K2" s="19"/>
    </row>
    <row r="3" spans="1:12" ht="41.25" customHeight="1" x14ac:dyDescent="0.2">
      <c r="A3" s="570" t="s">
        <v>176</v>
      </c>
      <c r="B3" s="570"/>
      <c r="C3" s="570"/>
      <c r="D3" s="570"/>
      <c r="E3" s="570"/>
      <c r="F3" s="427"/>
      <c r="G3" s="571" t="s">
        <v>238</v>
      </c>
      <c r="H3" s="572"/>
      <c r="I3" s="572"/>
      <c r="J3" s="572"/>
      <c r="K3" s="572"/>
    </row>
    <row r="4" spans="1:12" ht="120" customHeight="1" x14ac:dyDescent="0.2">
      <c r="A4" s="573" t="s">
        <v>562</v>
      </c>
      <c r="B4" s="573"/>
      <c r="C4" s="573"/>
      <c r="D4" s="573"/>
      <c r="E4" s="573"/>
      <c r="F4" s="455"/>
      <c r="G4" s="574" t="s">
        <v>561</v>
      </c>
      <c r="H4" s="574"/>
      <c r="I4" s="574"/>
      <c r="J4" s="574"/>
      <c r="K4" s="574"/>
    </row>
    <row r="5" spans="1:12" x14ac:dyDescent="0.2">
      <c r="A5" s="456"/>
      <c r="B5" s="456"/>
      <c r="C5" s="456"/>
      <c r="D5" s="456"/>
      <c r="E5" s="456"/>
      <c r="F5" s="456"/>
      <c r="G5" s="457"/>
      <c r="H5" s="457"/>
      <c r="I5" s="457"/>
      <c r="J5" s="457"/>
      <c r="K5" s="457"/>
    </row>
    <row r="6" spans="1:12" ht="99" customHeight="1" x14ac:dyDescent="0.2">
      <c r="A6" s="573" t="s">
        <v>560</v>
      </c>
      <c r="B6" s="573"/>
      <c r="C6" s="573"/>
      <c r="D6" s="573"/>
      <c r="E6" s="573"/>
      <c r="F6" s="455"/>
      <c r="G6" s="574" t="s">
        <v>248</v>
      </c>
      <c r="H6" s="574"/>
      <c r="I6" s="574"/>
      <c r="J6" s="574"/>
      <c r="K6" s="574"/>
    </row>
    <row r="7" spans="1:12" x14ac:dyDescent="0.2">
      <c r="A7" s="19"/>
      <c r="B7" s="19"/>
      <c r="C7" s="19"/>
      <c r="D7" s="19"/>
      <c r="E7" s="19"/>
      <c r="F7" s="19"/>
      <c r="G7" s="458"/>
      <c r="H7" s="458"/>
      <c r="I7" s="458"/>
      <c r="J7" s="458"/>
      <c r="K7" s="458"/>
    </row>
    <row r="8" spans="1:12" ht="21.75" x14ac:dyDescent="0.2">
      <c r="A8" s="568" t="s">
        <v>177</v>
      </c>
      <c r="B8" s="568"/>
      <c r="C8" s="568"/>
      <c r="D8" s="568"/>
      <c r="E8" s="568"/>
      <c r="F8" s="455"/>
      <c r="G8" s="569" t="s">
        <v>320</v>
      </c>
      <c r="H8" s="569"/>
      <c r="I8" s="569"/>
      <c r="J8" s="569"/>
      <c r="K8" s="569"/>
    </row>
    <row r="9" spans="1:12" ht="21.75" x14ac:dyDescent="0.2">
      <c r="A9" s="568" t="s">
        <v>385</v>
      </c>
      <c r="B9" s="568"/>
      <c r="C9" s="568"/>
      <c r="D9" s="568"/>
      <c r="E9" s="568"/>
      <c r="F9" s="455"/>
      <c r="G9" s="569" t="s">
        <v>392</v>
      </c>
      <c r="H9" s="569"/>
      <c r="I9" s="569"/>
      <c r="J9" s="569"/>
      <c r="K9" s="569"/>
    </row>
    <row r="10" spans="1:12" x14ac:dyDescent="0.2">
      <c r="A10" s="19"/>
      <c r="B10" s="19"/>
      <c r="C10" s="19"/>
      <c r="D10" s="19"/>
      <c r="E10" s="19"/>
      <c r="F10" s="19"/>
      <c r="G10" s="19"/>
      <c r="H10" s="19"/>
      <c r="I10" s="19"/>
      <c r="J10" s="19"/>
      <c r="K10" s="19"/>
    </row>
    <row r="11" spans="1:12" ht="18" x14ac:dyDescent="0.2">
      <c r="A11" s="109"/>
      <c r="C11" s="110"/>
      <c r="D11" s="19"/>
      <c r="E11" s="19"/>
      <c r="F11" s="19"/>
      <c r="G11" s="19"/>
      <c r="H11" s="19"/>
      <c r="I11" s="19"/>
      <c r="J11" s="19"/>
      <c r="K11" s="19"/>
    </row>
    <row r="12" spans="1:12" ht="18" x14ac:dyDescent="0.2">
      <c r="A12" s="111"/>
      <c r="C12" s="112"/>
      <c r="D12" s="19"/>
      <c r="E12" s="19"/>
      <c r="F12" s="19"/>
      <c r="G12" s="19"/>
      <c r="H12" s="19"/>
      <c r="I12" s="19"/>
      <c r="J12" s="19"/>
      <c r="K12" s="19"/>
    </row>
    <row r="13" spans="1:12" x14ac:dyDescent="0.2">
      <c r="A13" s="19"/>
      <c r="B13" s="19"/>
      <c r="C13" s="19"/>
      <c r="D13" s="19"/>
      <c r="E13" s="19"/>
      <c r="F13" s="19"/>
      <c r="G13" s="19"/>
      <c r="H13" s="19"/>
      <c r="I13" s="19"/>
      <c r="J13" s="19"/>
      <c r="K13" s="19"/>
    </row>
    <row r="14" spans="1:12" x14ac:dyDescent="0.2">
      <c r="A14" s="19"/>
      <c r="B14" s="19"/>
      <c r="C14" s="19"/>
      <c r="D14" s="19"/>
      <c r="E14" s="19"/>
      <c r="F14" s="19"/>
      <c r="G14" s="19"/>
      <c r="H14" s="19"/>
      <c r="I14" s="19"/>
      <c r="J14" s="19"/>
      <c r="K14" s="19"/>
    </row>
    <row r="15" spans="1:12" x14ac:dyDescent="0.2">
      <c r="A15" s="19"/>
      <c r="B15" s="19"/>
      <c r="C15" s="19"/>
      <c r="D15" s="19"/>
      <c r="E15" s="19"/>
      <c r="F15" s="19"/>
      <c r="G15" s="19"/>
      <c r="H15" s="19"/>
      <c r="I15" s="19"/>
      <c r="J15" s="19"/>
      <c r="K15" s="19"/>
      <c r="L15" s="19"/>
    </row>
    <row r="16" spans="1:12" x14ac:dyDescent="0.2">
      <c r="A16" s="19"/>
      <c r="B16" s="19"/>
      <c r="C16" s="19"/>
      <c r="D16" s="19"/>
      <c r="E16" s="19"/>
      <c r="F16" s="19"/>
      <c r="G16" s="19"/>
      <c r="H16" s="19"/>
      <c r="I16" s="19"/>
      <c r="J16" s="19"/>
      <c r="K16" s="19"/>
      <c r="L16" s="19"/>
    </row>
    <row r="17" spans="1:12" x14ac:dyDescent="0.2">
      <c r="A17" s="19"/>
      <c r="B17" s="19"/>
      <c r="C17" s="19"/>
      <c r="D17" s="19"/>
      <c r="E17" s="19"/>
      <c r="F17" s="19"/>
      <c r="G17" s="19"/>
      <c r="H17" s="19"/>
      <c r="I17" s="19"/>
      <c r="J17" s="19"/>
      <c r="K17" s="19"/>
      <c r="L17" s="19"/>
    </row>
    <row r="18" spans="1:12" x14ac:dyDescent="0.2">
      <c r="A18" s="19"/>
      <c r="B18" s="19"/>
      <c r="C18" s="19"/>
      <c r="D18" s="19"/>
      <c r="E18" s="19"/>
      <c r="F18" s="19"/>
      <c r="G18" s="19"/>
      <c r="H18" s="19"/>
      <c r="I18" s="19"/>
      <c r="J18" s="19"/>
      <c r="K18" s="19"/>
      <c r="L18" s="19"/>
    </row>
    <row r="19" spans="1:12" x14ac:dyDescent="0.2">
      <c r="A19" s="19"/>
      <c r="B19" s="19"/>
      <c r="C19" s="19"/>
      <c r="D19" s="19"/>
      <c r="E19" s="19"/>
      <c r="F19" s="19"/>
      <c r="G19" s="19"/>
      <c r="H19" s="19"/>
      <c r="I19" s="19"/>
      <c r="J19" s="19"/>
      <c r="K19" s="19"/>
      <c r="L19" s="19"/>
    </row>
    <row r="20" spans="1:12" x14ac:dyDescent="0.2">
      <c r="A20" s="19"/>
      <c r="B20" s="19"/>
      <c r="C20" s="19"/>
      <c r="D20" s="19"/>
      <c r="E20" s="19"/>
      <c r="F20" s="19"/>
      <c r="G20" s="19"/>
      <c r="H20" s="19"/>
      <c r="I20" s="19"/>
      <c r="J20" s="19"/>
      <c r="K20" s="19"/>
      <c r="L20" s="19"/>
    </row>
    <row r="21" spans="1:12" x14ac:dyDescent="0.2">
      <c r="A21" s="19"/>
      <c r="B21" s="19"/>
      <c r="C21" s="19"/>
      <c r="D21" s="19"/>
      <c r="E21" s="19"/>
      <c r="F21" s="19"/>
      <c r="G21" s="19"/>
      <c r="H21" s="19"/>
      <c r="I21" s="19"/>
      <c r="J21" s="19"/>
      <c r="K21" s="19"/>
      <c r="L21" s="19"/>
    </row>
    <row r="22" spans="1:12" x14ac:dyDescent="0.2">
      <c r="A22" s="19"/>
      <c r="B22" s="19"/>
      <c r="C22" s="19"/>
      <c r="D22" s="19"/>
      <c r="E22" s="19"/>
      <c r="F22" s="19"/>
      <c r="G22" s="19"/>
      <c r="H22" s="19"/>
      <c r="I22" s="19"/>
      <c r="J22" s="19"/>
      <c r="K22" s="19"/>
      <c r="L22" s="19"/>
    </row>
    <row r="23" spans="1:12" x14ac:dyDescent="0.2">
      <c r="A23" s="19"/>
      <c r="B23" s="19"/>
      <c r="C23" s="19"/>
      <c r="D23" s="19"/>
      <c r="E23" s="19"/>
      <c r="F23" s="19"/>
      <c r="G23" s="19"/>
      <c r="H23" s="19"/>
      <c r="I23" s="19"/>
      <c r="J23" s="19"/>
      <c r="K23" s="19"/>
      <c r="L23" s="19"/>
    </row>
    <row r="24" spans="1:12" x14ac:dyDescent="0.2">
      <c r="A24" s="19"/>
      <c r="B24" s="19"/>
      <c r="C24" s="19"/>
      <c r="D24" s="19"/>
      <c r="E24" s="19"/>
      <c r="F24" s="19"/>
      <c r="G24" s="19"/>
      <c r="H24" s="19"/>
      <c r="I24" s="19"/>
      <c r="J24" s="19"/>
      <c r="K24" s="19"/>
      <c r="L24" s="19"/>
    </row>
    <row r="25" spans="1:12" x14ac:dyDescent="0.2">
      <c r="A25" s="19"/>
      <c r="B25" s="19"/>
      <c r="C25" s="19"/>
      <c r="D25" s="19"/>
      <c r="E25" s="19"/>
      <c r="F25" s="19"/>
      <c r="G25" s="19"/>
      <c r="H25" s="19"/>
      <c r="I25" s="19"/>
      <c r="J25" s="19"/>
      <c r="K25" s="19"/>
      <c r="L25" s="19"/>
    </row>
    <row r="26" spans="1:12" x14ac:dyDescent="0.2">
      <c r="A26" s="19"/>
      <c r="B26" s="19"/>
      <c r="C26" s="19"/>
      <c r="D26" s="19"/>
      <c r="E26" s="19"/>
      <c r="F26" s="19"/>
      <c r="G26" s="19"/>
      <c r="H26" s="19"/>
      <c r="I26" s="19"/>
      <c r="J26" s="19"/>
      <c r="K26" s="19"/>
      <c r="L26" s="19"/>
    </row>
    <row r="27" spans="1:12" x14ac:dyDescent="0.2">
      <c r="A27" s="19"/>
      <c r="B27" s="19"/>
      <c r="C27" s="19"/>
      <c r="D27" s="19"/>
      <c r="E27" s="19"/>
      <c r="F27" s="19"/>
      <c r="G27" s="19"/>
      <c r="H27" s="19"/>
      <c r="I27" s="19"/>
      <c r="J27" s="19"/>
      <c r="K27" s="19"/>
      <c r="L27" s="19"/>
    </row>
    <row r="28" spans="1:12" x14ac:dyDescent="0.2">
      <c r="A28" s="19"/>
      <c r="B28" s="19"/>
      <c r="C28" s="19"/>
      <c r="D28" s="19"/>
      <c r="E28" s="19"/>
      <c r="F28" s="19"/>
      <c r="G28" s="19"/>
      <c r="H28" s="19"/>
      <c r="I28" s="19"/>
      <c r="J28" s="19"/>
      <c r="K28" s="19"/>
      <c r="L28" s="19"/>
    </row>
    <row r="29" spans="1:12" x14ac:dyDescent="0.2">
      <c r="A29" s="19"/>
      <c r="B29" s="19"/>
      <c r="C29" s="19"/>
      <c r="D29" s="19"/>
      <c r="E29" s="19"/>
      <c r="F29" s="19"/>
      <c r="G29" s="19"/>
      <c r="H29" s="19"/>
      <c r="I29" s="19"/>
      <c r="J29" s="19"/>
      <c r="K29" s="19"/>
      <c r="L29" s="19"/>
    </row>
    <row r="30" spans="1:12" x14ac:dyDescent="0.2">
      <c r="A30" s="19"/>
      <c r="B30" s="19"/>
      <c r="C30" s="19"/>
      <c r="D30" s="19"/>
      <c r="E30" s="19"/>
      <c r="F30" s="19"/>
      <c r="G30" s="19"/>
      <c r="H30" s="19"/>
      <c r="I30" s="19"/>
      <c r="J30" s="19"/>
      <c r="K30" s="19"/>
      <c r="L30" s="19"/>
    </row>
    <row r="31" spans="1:12" x14ac:dyDescent="0.2">
      <c r="A31" s="19"/>
      <c r="B31" s="19"/>
      <c r="C31" s="19"/>
      <c r="D31" s="19"/>
      <c r="E31" s="19"/>
      <c r="F31" s="19"/>
      <c r="G31" s="19"/>
      <c r="H31" s="19"/>
      <c r="I31" s="19"/>
      <c r="J31" s="19"/>
      <c r="K31" s="19"/>
      <c r="L31" s="19"/>
    </row>
    <row r="32" spans="1:12" x14ac:dyDescent="0.2">
      <c r="A32" s="19"/>
      <c r="B32" s="19"/>
      <c r="C32" s="19"/>
      <c r="D32" s="19"/>
      <c r="E32" s="19"/>
      <c r="F32" s="19"/>
      <c r="G32" s="19"/>
      <c r="H32" s="19"/>
      <c r="I32" s="19"/>
      <c r="J32" s="19"/>
      <c r="K32" s="19"/>
      <c r="L32" s="19"/>
    </row>
    <row r="33" spans="1:12" x14ac:dyDescent="0.2">
      <c r="A33" s="19"/>
      <c r="B33" s="19"/>
      <c r="C33" s="19"/>
      <c r="D33" s="19"/>
      <c r="E33" s="19"/>
      <c r="F33" s="19"/>
      <c r="G33" s="19"/>
      <c r="H33" s="19"/>
      <c r="I33" s="19"/>
      <c r="J33" s="19"/>
      <c r="K33" s="19"/>
      <c r="L33" s="19"/>
    </row>
  </sheetData>
  <mergeCells count="10">
    <mergeCell ref="A8:E8"/>
    <mergeCell ref="G8:K8"/>
    <mergeCell ref="A9:E9"/>
    <mergeCell ref="G9:K9"/>
    <mergeCell ref="A3:E3"/>
    <mergeCell ref="G3:K3"/>
    <mergeCell ref="A4:E4"/>
    <mergeCell ref="G4:K4"/>
    <mergeCell ref="A6:E6"/>
    <mergeCell ref="G6:K6"/>
  </mergeCells>
  <printOptions horizontalCentered="1"/>
  <pageMargins left="0" right="0" top="0.47244094488188981" bottom="0" header="0" footer="0"/>
  <pageSetup paperSize="11" scale="92"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O23"/>
  <sheetViews>
    <sheetView rightToLeft="1" view="pageBreakPreview" zoomScaleNormal="100" zoomScaleSheetLayoutView="100" workbookViewId="0">
      <selection activeCell="H23" sqref="H23"/>
    </sheetView>
  </sheetViews>
  <sheetFormatPr defaultColWidth="9.125" defaultRowHeight="12.75" x14ac:dyDescent="0.2"/>
  <cols>
    <col min="1" max="1" width="15" style="13" customWidth="1"/>
    <col min="2" max="2" width="7.25" style="13" customWidth="1"/>
    <col min="3" max="3" width="7.125" style="13" customWidth="1"/>
    <col min="4" max="4" width="6.25" style="13" customWidth="1"/>
    <col min="5" max="5" width="8.375" style="13" customWidth="1"/>
    <col min="6" max="6" width="6.875" style="13" customWidth="1"/>
    <col min="7" max="7" width="7.125" style="13" customWidth="1"/>
    <col min="8" max="8" width="6.25" style="3" customWidth="1"/>
    <col min="9" max="9" width="8.625" style="3" bestFit="1" customWidth="1"/>
    <col min="10" max="10" width="6.25" style="3" customWidth="1"/>
    <col min="11" max="11" width="7.125" style="3" customWidth="1"/>
    <col min="12" max="12" width="6.875" style="3" customWidth="1"/>
    <col min="13" max="13" width="8.625" style="3" bestFit="1" customWidth="1"/>
    <col min="14" max="14" width="15" style="13" customWidth="1"/>
    <col min="15" max="16384" width="9.125" style="3"/>
  </cols>
  <sheetData>
    <row r="1" spans="1:15" ht="30.75" x14ac:dyDescent="0.2">
      <c r="A1" s="428" t="s">
        <v>109</v>
      </c>
      <c r="B1" s="429"/>
      <c r="C1" s="429"/>
      <c r="D1" s="429"/>
      <c r="E1" s="429"/>
      <c r="F1" s="429"/>
      <c r="G1" s="429"/>
      <c r="H1" s="429"/>
      <c r="I1" s="429"/>
      <c r="J1" s="429"/>
      <c r="K1" s="429"/>
      <c r="L1" s="429"/>
      <c r="M1" s="429"/>
      <c r="N1" s="430" t="s">
        <v>133</v>
      </c>
    </row>
    <row r="2" spans="1:15" ht="10.5" customHeight="1" x14ac:dyDescent="0.2">
      <c r="A2" s="66"/>
      <c r="B2" s="67"/>
      <c r="C2" s="67"/>
      <c r="D2" s="67"/>
      <c r="E2" s="67"/>
      <c r="F2" s="67"/>
      <c r="G2" s="67"/>
      <c r="H2" s="67"/>
      <c r="I2" s="67"/>
      <c r="J2" s="67"/>
      <c r="K2" s="67"/>
      <c r="L2" s="67"/>
      <c r="M2" s="67"/>
      <c r="N2" s="67"/>
    </row>
    <row r="3" spans="1:15" s="2" customFormat="1" ht="16.5" customHeight="1" x14ac:dyDescent="0.2">
      <c r="A3" s="614" t="s">
        <v>374</v>
      </c>
      <c r="B3" s="614"/>
      <c r="C3" s="614"/>
      <c r="D3" s="614"/>
      <c r="E3" s="614"/>
      <c r="F3" s="614"/>
      <c r="G3" s="614"/>
      <c r="H3" s="614"/>
      <c r="I3" s="614"/>
      <c r="J3" s="614"/>
      <c r="K3" s="614"/>
      <c r="L3" s="614"/>
      <c r="M3" s="614"/>
      <c r="N3" s="614"/>
    </row>
    <row r="4" spans="1:15" s="2" customFormat="1" ht="18.75" x14ac:dyDescent="0.2">
      <c r="A4" s="615" t="s">
        <v>470</v>
      </c>
      <c r="B4" s="615"/>
      <c r="C4" s="615"/>
      <c r="D4" s="615"/>
      <c r="E4" s="615"/>
      <c r="F4" s="615"/>
      <c r="G4" s="615"/>
      <c r="H4" s="615"/>
      <c r="I4" s="615"/>
      <c r="J4" s="615"/>
      <c r="K4" s="615"/>
      <c r="L4" s="615"/>
      <c r="M4" s="615"/>
      <c r="N4" s="615"/>
    </row>
    <row r="5" spans="1:15" s="2" customFormat="1" ht="18" x14ac:dyDescent="0.2">
      <c r="A5" s="616" t="s">
        <v>552</v>
      </c>
      <c r="B5" s="616"/>
      <c r="C5" s="616"/>
      <c r="D5" s="616"/>
      <c r="E5" s="616"/>
      <c r="F5" s="616"/>
      <c r="G5" s="616"/>
      <c r="H5" s="616"/>
      <c r="I5" s="616"/>
      <c r="J5" s="616"/>
      <c r="K5" s="616"/>
      <c r="L5" s="616"/>
      <c r="M5" s="616"/>
      <c r="N5" s="616"/>
    </row>
    <row r="6" spans="1:15" x14ac:dyDescent="0.2">
      <c r="A6" s="617" t="s">
        <v>471</v>
      </c>
      <c r="B6" s="617"/>
      <c r="C6" s="617"/>
      <c r="D6" s="617"/>
      <c r="E6" s="617"/>
      <c r="F6" s="617"/>
      <c r="G6" s="617"/>
      <c r="H6" s="617"/>
      <c r="I6" s="617"/>
      <c r="J6" s="617"/>
      <c r="K6" s="617"/>
      <c r="L6" s="617"/>
      <c r="M6" s="617"/>
      <c r="N6" s="617"/>
    </row>
    <row r="7" spans="1:15" s="7" customFormat="1" ht="15.75" x14ac:dyDescent="0.2">
      <c r="A7" s="4" t="s">
        <v>137</v>
      </c>
      <c r="B7" s="4"/>
      <c r="C7" s="4"/>
      <c r="D7" s="4"/>
      <c r="E7" s="4"/>
      <c r="F7" s="4"/>
      <c r="G7" s="4"/>
      <c r="H7" s="5"/>
      <c r="I7" s="5"/>
      <c r="J7" s="5"/>
      <c r="K7" s="6"/>
      <c r="L7" s="42"/>
      <c r="M7" s="42"/>
      <c r="N7" s="8" t="s">
        <v>138</v>
      </c>
      <c r="O7" s="6"/>
    </row>
    <row r="8" spans="1:15" ht="33" customHeight="1" thickBot="1" x14ac:dyDescent="0.25">
      <c r="A8" s="659" t="s">
        <v>402</v>
      </c>
      <c r="B8" s="620" t="s">
        <v>403</v>
      </c>
      <c r="C8" s="620"/>
      <c r="D8" s="620"/>
      <c r="E8" s="620"/>
      <c r="F8" s="620" t="s">
        <v>404</v>
      </c>
      <c r="G8" s="620"/>
      <c r="H8" s="620"/>
      <c r="I8" s="620"/>
      <c r="J8" s="620" t="s">
        <v>305</v>
      </c>
      <c r="K8" s="620"/>
      <c r="L8" s="620"/>
      <c r="M8" s="620"/>
      <c r="N8" s="653" t="s">
        <v>442</v>
      </c>
    </row>
    <row r="9" spans="1:15" s="9" customFormat="1" ht="51.75" customHeight="1" thickTop="1" thickBot="1" x14ac:dyDescent="0.25">
      <c r="A9" s="660"/>
      <c r="B9" s="663" t="s">
        <v>464</v>
      </c>
      <c r="C9" s="663"/>
      <c r="D9" s="663" t="s">
        <v>465</v>
      </c>
      <c r="E9" s="663"/>
      <c r="F9" s="663" t="s">
        <v>464</v>
      </c>
      <c r="G9" s="663"/>
      <c r="H9" s="663" t="s">
        <v>465</v>
      </c>
      <c r="I9" s="663"/>
      <c r="J9" s="663" t="s">
        <v>464</v>
      </c>
      <c r="K9" s="663"/>
      <c r="L9" s="663" t="s">
        <v>465</v>
      </c>
      <c r="M9" s="663"/>
      <c r="N9" s="662"/>
    </row>
    <row r="10" spans="1:15" s="10" customFormat="1" ht="27" customHeight="1" thickTop="1" x14ac:dyDescent="0.2">
      <c r="A10" s="661"/>
      <c r="B10" s="275" t="s">
        <v>312</v>
      </c>
      <c r="C10" s="275" t="s">
        <v>237</v>
      </c>
      <c r="D10" s="275" t="s">
        <v>312</v>
      </c>
      <c r="E10" s="275" t="s">
        <v>237</v>
      </c>
      <c r="F10" s="275" t="s">
        <v>312</v>
      </c>
      <c r="G10" s="275" t="s">
        <v>237</v>
      </c>
      <c r="H10" s="275" t="s">
        <v>312</v>
      </c>
      <c r="I10" s="275" t="s">
        <v>237</v>
      </c>
      <c r="J10" s="275" t="s">
        <v>312</v>
      </c>
      <c r="K10" s="275" t="s">
        <v>237</v>
      </c>
      <c r="L10" s="275" t="s">
        <v>312</v>
      </c>
      <c r="M10" s="275" t="s">
        <v>237</v>
      </c>
      <c r="N10" s="654"/>
    </row>
    <row r="11" spans="1:15" s="10" customFormat="1" ht="18.75" customHeight="1" thickBot="1" x14ac:dyDescent="0.25">
      <c r="A11" s="359">
        <v>-20</v>
      </c>
      <c r="B11" s="360" t="s">
        <v>407</v>
      </c>
      <c r="C11" s="277">
        <f t="shared" ref="C11:C21" si="0">B11/$B$22%</f>
        <v>0</v>
      </c>
      <c r="D11" s="360">
        <v>1</v>
      </c>
      <c r="E11" s="277">
        <f t="shared" ref="E11:E21" si="1">D11/$D$22%</f>
        <v>0.42372881355932207</v>
      </c>
      <c r="F11" s="360" t="s">
        <v>407</v>
      </c>
      <c r="G11" s="277">
        <f t="shared" ref="G11:G21" si="2">F11/$F$22%</f>
        <v>0</v>
      </c>
      <c r="H11" s="360" t="s">
        <v>407</v>
      </c>
      <c r="I11" s="277">
        <f t="shared" ref="I11:I21" si="3">H11/$H$22%</f>
        <v>0</v>
      </c>
      <c r="J11" s="278">
        <f>F11+B11</f>
        <v>0</v>
      </c>
      <c r="K11" s="279">
        <f t="shared" ref="K11:K21" si="4">J11/$J$22%</f>
        <v>0</v>
      </c>
      <c r="L11" s="278">
        <f t="shared" ref="L11:L18" si="5">D11+H11</f>
        <v>1</v>
      </c>
      <c r="M11" s="279">
        <f t="shared" ref="M11:M20" si="6">L11/$L$22%</f>
        <v>0.26737967914438499</v>
      </c>
      <c r="N11" s="361">
        <v>-20</v>
      </c>
    </row>
    <row r="12" spans="1:15" s="10" customFormat="1" ht="18.75" customHeight="1" thickTop="1" thickBot="1" x14ac:dyDescent="0.25">
      <c r="A12" s="289" t="s">
        <v>2</v>
      </c>
      <c r="B12" s="362">
        <v>23</v>
      </c>
      <c r="C12" s="281">
        <f t="shared" si="0"/>
        <v>11.219512195121952</v>
      </c>
      <c r="D12" s="362">
        <v>29</v>
      </c>
      <c r="E12" s="281">
        <f t="shared" si="1"/>
        <v>12.288135593220339</v>
      </c>
      <c r="F12" s="362">
        <v>10</v>
      </c>
      <c r="G12" s="281">
        <f t="shared" si="2"/>
        <v>9.0909090909090899</v>
      </c>
      <c r="H12" s="362">
        <v>5</v>
      </c>
      <c r="I12" s="281">
        <f t="shared" si="3"/>
        <v>3.6231884057971016</v>
      </c>
      <c r="J12" s="282">
        <f t="shared" ref="J12:J21" si="7">F12+B12</f>
        <v>33</v>
      </c>
      <c r="K12" s="283">
        <f t="shared" si="4"/>
        <v>10.476190476190476</v>
      </c>
      <c r="L12" s="282">
        <f t="shared" si="5"/>
        <v>34</v>
      </c>
      <c r="M12" s="283">
        <f t="shared" si="6"/>
        <v>9.0909090909090899</v>
      </c>
      <c r="N12" s="290" t="s">
        <v>2</v>
      </c>
    </row>
    <row r="13" spans="1:15" s="10" customFormat="1" ht="18.75" customHeight="1" thickTop="1" thickBot="1" x14ac:dyDescent="0.25">
      <c r="A13" s="363" t="s">
        <v>3</v>
      </c>
      <c r="B13" s="364">
        <v>53</v>
      </c>
      <c r="C13" s="277">
        <f t="shared" si="0"/>
        <v>25.853658536585368</v>
      </c>
      <c r="D13" s="364">
        <v>67</v>
      </c>
      <c r="E13" s="277">
        <f t="shared" si="1"/>
        <v>28.389830508474578</v>
      </c>
      <c r="F13" s="364">
        <v>15</v>
      </c>
      <c r="G13" s="277">
        <f t="shared" si="2"/>
        <v>13.636363636363635</v>
      </c>
      <c r="H13" s="364">
        <v>23</v>
      </c>
      <c r="I13" s="277">
        <f t="shared" si="3"/>
        <v>16.666666666666668</v>
      </c>
      <c r="J13" s="278">
        <f t="shared" si="7"/>
        <v>68</v>
      </c>
      <c r="K13" s="279">
        <f t="shared" si="4"/>
        <v>21.587301587301589</v>
      </c>
      <c r="L13" s="278">
        <f t="shared" si="5"/>
        <v>90</v>
      </c>
      <c r="M13" s="279">
        <f t="shared" si="6"/>
        <v>24.064171122994651</v>
      </c>
      <c r="N13" s="365" t="s">
        <v>3</v>
      </c>
    </row>
    <row r="14" spans="1:15" s="10" customFormat="1" ht="18.75" customHeight="1" thickTop="1" thickBot="1" x14ac:dyDescent="0.25">
      <c r="A14" s="289" t="s">
        <v>4</v>
      </c>
      <c r="B14" s="362">
        <v>43</v>
      </c>
      <c r="C14" s="281">
        <f t="shared" si="0"/>
        <v>20.975609756097562</v>
      </c>
      <c r="D14" s="362">
        <v>34</v>
      </c>
      <c r="E14" s="281">
        <f t="shared" si="1"/>
        <v>14.40677966101695</v>
      </c>
      <c r="F14" s="362">
        <v>23</v>
      </c>
      <c r="G14" s="281">
        <f t="shared" si="2"/>
        <v>20.909090909090907</v>
      </c>
      <c r="H14" s="362">
        <v>24</v>
      </c>
      <c r="I14" s="281">
        <f t="shared" si="3"/>
        <v>17.39130434782609</v>
      </c>
      <c r="J14" s="282">
        <f t="shared" si="7"/>
        <v>66</v>
      </c>
      <c r="K14" s="283">
        <f t="shared" si="4"/>
        <v>20.952380952380953</v>
      </c>
      <c r="L14" s="282">
        <f t="shared" si="5"/>
        <v>58</v>
      </c>
      <c r="M14" s="283">
        <f t="shared" si="6"/>
        <v>15.508021390374331</v>
      </c>
      <c r="N14" s="290" t="s">
        <v>4</v>
      </c>
    </row>
    <row r="15" spans="1:15" s="10" customFormat="1" ht="18.75" customHeight="1" thickTop="1" thickBot="1" x14ac:dyDescent="0.25">
      <c r="A15" s="363" t="s">
        <v>5</v>
      </c>
      <c r="B15" s="364">
        <v>30</v>
      </c>
      <c r="C15" s="277">
        <f t="shared" si="0"/>
        <v>14.634146341463415</v>
      </c>
      <c r="D15" s="364">
        <v>33</v>
      </c>
      <c r="E15" s="277">
        <f t="shared" si="1"/>
        <v>13.983050847457628</v>
      </c>
      <c r="F15" s="364">
        <v>28</v>
      </c>
      <c r="G15" s="277">
        <f t="shared" si="2"/>
        <v>25.454545454545453</v>
      </c>
      <c r="H15" s="364">
        <v>29</v>
      </c>
      <c r="I15" s="277">
        <f t="shared" si="3"/>
        <v>21.014492753623191</v>
      </c>
      <c r="J15" s="278">
        <f t="shared" si="7"/>
        <v>58</v>
      </c>
      <c r="K15" s="279">
        <f t="shared" si="4"/>
        <v>18.412698412698415</v>
      </c>
      <c r="L15" s="278">
        <f t="shared" si="5"/>
        <v>62</v>
      </c>
      <c r="M15" s="279">
        <f t="shared" si="6"/>
        <v>16.577540106951872</v>
      </c>
      <c r="N15" s="365" t="s">
        <v>5</v>
      </c>
    </row>
    <row r="16" spans="1:15" s="10" customFormat="1" ht="18.75" customHeight="1" thickTop="1" thickBot="1" x14ac:dyDescent="0.25">
      <c r="A16" s="289" t="s">
        <v>6</v>
      </c>
      <c r="B16" s="362">
        <v>9</v>
      </c>
      <c r="C16" s="281">
        <f t="shared" si="0"/>
        <v>4.3902439024390247</v>
      </c>
      <c r="D16" s="362">
        <v>16</v>
      </c>
      <c r="E16" s="281">
        <f t="shared" si="1"/>
        <v>6.7796610169491531</v>
      </c>
      <c r="F16" s="362">
        <v>12</v>
      </c>
      <c r="G16" s="281">
        <f t="shared" si="2"/>
        <v>10.909090909090908</v>
      </c>
      <c r="H16" s="362">
        <v>23</v>
      </c>
      <c r="I16" s="281">
        <f t="shared" si="3"/>
        <v>16.666666666666668</v>
      </c>
      <c r="J16" s="282">
        <f t="shared" si="7"/>
        <v>21</v>
      </c>
      <c r="K16" s="283">
        <f t="shared" si="4"/>
        <v>6.666666666666667</v>
      </c>
      <c r="L16" s="282">
        <f t="shared" si="5"/>
        <v>39</v>
      </c>
      <c r="M16" s="283">
        <f t="shared" si="6"/>
        <v>10.427807486631016</v>
      </c>
      <c r="N16" s="290" t="s">
        <v>6</v>
      </c>
    </row>
    <row r="17" spans="1:14" s="10" customFormat="1" ht="18.75" customHeight="1" thickTop="1" thickBot="1" x14ac:dyDescent="0.25">
      <c r="A17" s="363" t="s">
        <v>7</v>
      </c>
      <c r="B17" s="364">
        <v>15</v>
      </c>
      <c r="C17" s="277">
        <f t="shared" si="0"/>
        <v>7.3170731707317076</v>
      </c>
      <c r="D17" s="364">
        <v>14</v>
      </c>
      <c r="E17" s="277">
        <f t="shared" si="1"/>
        <v>5.9322033898305087</v>
      </c>
      <c r="F17" s="364">
        <v>11</v>
      </c>
      <c r="G17" s="277">
        <f t="shared" si="2"/>
        <v>10</v>
      </c>
      <c r="H17" s="364">
        <v>17</v>
      </c>
      <c r="I17" s="277">
        <f t="shared" si="3"/>
        <v>12.318840579710146</v>
      </c>
      <c r="J17" s="278">
        <f t="shared" si="7"/>
        <v>26</v>
      </c>
      <c r="K17" s="279">
        <f t="shared" si="4"/>
        <v>8.2539682539682548</v>
      </c>
      <c r="L17" s="278">
        <f t="shared" si="5"/>
        <v>31</v>
      </c>
      <c r="M17" s="279">
        <f t="shared" si="6"/>
        <v>8.2887700534759361</v>
      </c>
      <c r="N17" s="365" t="s">
        <v>7</v>
      </c>
    </row>
    <row r="18" spans="1:14" s="10" customFormat="1" ht="18.75" customHeight="1" thickTop="1" thickBot="1" x14ac:dyDescent="0.25">
      <c r="A18" s="289" t="s">
        <v>8</v>
      </c>
      <c r="B18" s="362">
        <v>13</v>
      </c>
      <c r="C18" s="281">
        <f t="shared" si="0"/>
        <v>6.3414634146341466</v>
      </c>
      <c r="D18" s="362">
        <v>17</v>
      </c>
      <c r="E18" s="281">
        <f t="shared" si="1"/>
        <v>7.2033898305084749</v>
      </c>
      <c r="F18" s="362">
        <v>2</v>
      </c>
      <c r="G18" s="281">
        <f t="shared" si="2"/>
        <v>1.8181818181818181</v>
      </c>
      <c r="H18" s="362">
        <v>6</v>
      </c>
      <c r="I18" s="281">
        <f t="shared" si="3"/>
        <v>4.3478260869565224</v>
      </c>
      <c r="J18" s="282">
        <f t="shared" si="7"/>
        <v>15</v>
      </c>
      <c r="K18" s="283">
        <f t="shared" si="4"/>
        <v>4.7619047619047619</v>
      </c>
      <c r="L18" s="282">
        <f t="shared" si="5"/>
        <v>23</v>
      </c>
      <c r="M18" s="283">
        <f t="shared" si="6"/>
        <v>6.1497326203208553</v>
      </c>
      <c r="N18" s="290" t="s">
        <v>8</v>
      </c>
    </row>
    <row r="19" spans="1:14" s="10" customFormat="1" ht="18.75" customHeight="1" thickTop="1" thickBot="1" x14ac:dyDescent="0.25">
      <c r="A19" s="363" t="s">
        <v>9</v>
      </c>
      <c r="B19" s="364">
        <v>8</v>
      </c>
      <c r="C19" s="277">
        <f t="shared" si="0"/>
        <v>3.9024390243902443</v>
      </c>
      <c r="D19" s="364">
        <v>11</v>
      </c>
      <c r="E19" s="277">
        <f t="shared" si="1"/>
        <v>4.6610169491525424</v>
      </c>
      <c r="F19" s="364">
        <v>4</v>
      </c>
      <c r="G19" s="277">
        <f t="shared" si="2"/>
        <v>3.6363636363636362</v>
      </c>
      <c r="H19" s="364">
        <v>8</v>
      </c>
      <c r="I19" s="277">
        <f t="shared" si="3"/>
        <v>5.7971014492753632</v>
      </c>
      <c r="J19" s="278">
        <f t="shared" si="7"/>
        <v>12</v>
      </c>
      <c r="K19" s="279">
        <f t="shared" si="4"/>
        <v>3.8095238095238098</v>
      </c>
      <c r="L19" s="278">
        <f>D19+H19</f>
        <v>19</v>
      </c>
      <c r="M19" s="279">
        <f t="shared" si="6"/>
        <v>5.0802139037433154</v>
      </c>
      <c r="N19" s="365" t="s">
        <v>9</v>
      </c>
    </row>
    <row r="20" spans="1:14" s="10" customFormat="1" ht="18.75" customHeight="1" thickTop="1" thickBot="1" x14ac:dyDescent="0.25">
      <c r="A20" s="289" t="s">
        <v>10</v>
      </c>
      <c r="B20" s="362">
        <v>11</v>
      </c>
      <c r="C20" s="281">
        <f t="shared" si="0"/>
        <v>5.3658536585365857</v>
      </c>
      <c r="D20" s="362">
        <v>14</v>
      </c>
      <c r="E20" s="281">
        <f t="shared" si="1"/>
        <v>5.9322033898305087</v>
      </c>
      <c r="F20" s="362">
        <v>3</v>
      </c>
      <c r="G20" s="281">
        <f t="shared" si="2"/>
        <v>2.7272727272727271</v>
      </c>
      <c r="H20" s="362">
        <v>2</v>
      </c>
      <c r="I20" s="281">
        <f t="shared" si="3"/>
        <v>1.4492753623188408</v>
      </c>
      <c r="J20" s="282">
        <f>F20+B20</f>
        <v>14</v>
      </c>
      <c r="K20" s="283">
        <f t="shared" si="4"/>
        <v>4.4444444444444446</v>
      </c>
      <c r="L20" s="282">
        <f>D20+H20</f>
        <v>16</v>
      </c>
      <c r="M20" s="283">
        <f t="shared" si="6"/>
        <v>4.2780748663101598</v>
      </c>
      <c r="N20" s="290" t="s">
        <v>10</v>
      </c>
    </row>
    <row r="21" spans="1:14" s="10" customFormat="1" ht="18.75" customHeight="1" thickTop="1" x14ac:dyDescent="0.2">
      <c r="A21" s="509" t="s">
        <v>444</v>
      </c>
      <c r="B21" s="510">
        <v>0</v>
      </c>
      <c r="C21" s="284">
        <f t="shared" si="0"/>
        <v>0</v>
      </c>
      <c r="D21" s="510">
        <v>0</v>
      </c>
      <c r="E21" s="284">
        <f t="shared" si="1"/>
        <v>0</v>
      </c>
      <c r="F21" s="510">
        <v>2</v>
      </c>
      <c r="G21" s="284">
        <f t="shared" si="2"/>
        <v>1.8181818181818181</v>
      </c>
      <c r="H21" s="510">
        <v>1</v>
      </c>
      <c r="I21" s="284">
        <f t="shared" si="3"/>
        <v>0.7246376811594204</v>
      </c>
      <c r="J21" s="285">
        <f t="shared" si="7"/>
        <v>2</v>
      </c>
      <c r="K21" s="286">
        <f t="shared" si="4"/>
        <v>0.63492063492063489</v>
      </c>
      <c r="L21" s="285">
        <f>D21+H21</f>
        <v>1</v>
      </c>
      <c r="M21" s="286">
        <f>L21/$L$22%</f>
        <v>0.26737967914438499</v>
      </c>
      <c r="N21" s="511" t="s">
        <v>445</v>
      </c>
    </row>
    <row r="22" spans="1:14" s="10" customFormat="1" ht="18.75" customHeight="1" x14ac:dyDescent="0.2">
      <c r="A22" s="512" t="s">
        <v>11</v>
      </c>
      <c r="B22" s="559">
        <f>SUM(B11:B21)</f>
        <v>205</v>
      </c>
      <c r="C22" s="514">
        <f t="shared" ref="C22:M22" si="8">SUM(C11:C21)</f>
        <v>100</v>
      </c>
      <c r="D22" s="559">
        <f t="shared" si="8"/>
        <v>236</v>
      </c>
      <c r="E22" s="514">
        <f t="shared" si="8"/>
        <v>99.999999999999986</v>
      </c>
      <c r="F22" s="559">
        <f>SUM(F11:F21)</f>
        <v>110</v>
      </c>
      <c r="G22" s="514">
        <f t="shared" si="8"/>
        <v>100</v>
      </c>
      <c r="H22" s="559">
        <f>SUM(H11:H21)</f>
        <v>138</v>
      </c>
      <c r="I22" s="514">
        <f t="shared" si="8"/>
        <v>100</v>
      </c>
      <c r="J22" s="513">
        <f t="shared" si="8"/>
        <v>315</v>
      </c>
      <c r="K22" s="514">
        <f t="shared" si="8"/>
        <v>100</v>
      </c>
      <c r="L22" s="513">
        <f t="shared" si="8"/>
        <v>374</v>
      </c>
      <c r="M22" s="514">
        <f t="shared" si="8"/>
        <v>100</v>
      </c>
      <c r="N22" s="515" t="s">
        <v>12</v>
      </c>
    </row>
    <row r="23" spans="1:14" s="12" customFormat="1" x14ac:dyDescent="0.2"/>
  </sheetData>
  <mergeCells count="15">
    <mergeCell ref="A3:N3"/>
    <mergeCell ref="A4:N4"/>
    <mergeCell ref="A5:N5"/>
    <mergeCell ref="A6:N6"/>
    <mergeCell ref="A8:A10"/>
    <mergeCell ref="N8:N10"/>
    <mergeCell ref="B8:E8"/>
    <mergeCell ref="F8:I8"/>
    <mergeCell ref="J8:M8"/>
    <mergeCell ref="D9:E9"/>
    <mergeCell ref="B9:C9"/>
    <mergeCell ref="H9:I9"/>
    <mergeCell ref="F9:G9"/>
    <mergeCell ref="L9:M9"/>
    <mergeCell ref="J9:K9"/>
  </mergeCells>
  <printOptions horizontalCentered="1"/>
  <pageMargins left="0" right="0" top="0.47244094488188981" bottom="0" header="0" footer="0"/>
  <pageSetup paperSize="11" scale="79"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O34"/>
  <sheetViews>
    <sheetView rightToLeft="1" view="pageBreakPreview" zoomScaleNormal="100" zoomScaleSheetLayoutView="100" workbookViewId="0">
      <selection activeCell="L19" sqref="L19"/>
    </sheetView>
  </sheetViews>
  <sheetFormatPr defaultColWidth="9.125" defaultRowHeight="12.75" x14ac:dyDescent="0.2"/>
  <cols>
    <col min="1" max="1" width="15" style="13" customWidth="1"/>
    <col min="2" max="4" width="7.125" style="13" customWidth="1"/>
    <col min="5" max="5" width="8.625" style="13" bestFit="1" customWidth="1"/>
    <col min="6" max="7" width="7.125" style="13" customWidth="1"/>
    <col min="8" max="8" width="7.125" style="3" customWidth="1"/>
    <col min="9" max="9" width="8.625" style="3" bestFit="1" customWidth="1"/>
    <col min="10" max="12" width="7.125" style="3" customWidth="1"/>
    <col min="13" max="13" width="8.625" style="3" bestFit="1" customWidth="1"/>
    <col min="14" max="14" width="15" style="13" customWidth="1"/>
    <col min="15" max="16384" width="9.125" style="3"/>
  </cols>
  <sheetData>
    <row r="1" spans="1:15" ht="30.75" x14ac:dyDescent="0.2">
      <c r="A1" s="428" t="s">
        <v>109</v>
      </c>
      <c r="B1" s="429"/>
      <c r="C1" s="429"/>
      <c r="D1" s="429"/>
      <c r="E1" s="429"/>
      <c r="F1" s="429"/>
      <c r="G1" s="429"/>
      <c r="H1" s="429"/>
      <c r="I1" s="429"/>
      <c r="J1" s="429"/>
      <c r="K1" s="429"/>
      <c r="L1" s="429"/>
      <c r="M1" s="429"/>
      <c r="N1" s="430" t="s">
        <v>133</v>
      </c>
    </row>
    <row r="2" spans="1:15" x14ac:dyDescent="0.2">
      <c r="A2" s="66"/>
      <c r="B2" s="67"/>
      <c r="C2" s="67"/>
      <c r="D2" s="67"/>
      <c r="E2" s="67"/>
      <c r="F2" s="67"/>
      <c r="G2" s="67"/>
      <c r="H2" s="67"/>
      <c r="I2" s="67"/>
      <c r="J2" s="67"/>
      <c r="K2" s="67"/>
      <c r="L2" s="67"/>
      <c r="M2" s="67"/>
      <c r="N2" s="67"/>
    </row>
    <row r="3" spans="1:15" s="2" customFormat="1" ht="19.5" customHeight="1" x14ac:dyDescent="0.2">
      <c r="A3" s="614" t="s">
        <v>169</v>
      </c>
      <c r="B3" s="614"/>
      <c r="C3" s="614"/>
      <c r="D3" s="614"/>
      <c r="E3" s="614"/>
      <c r="F3" s="614"/>
      <c r="G3" s="614"/>
      <c r="H3" s="614"/>
      <c r="I3" s="614"/>
      <c r="J3" s="614"/>
      <c r="K3" s="614"/>
      <c r="L3" s="614"/>
      <c r="M3" s="614"/>
      <c r="N3" s="614"/>
    </row>
    <row r="4" spans="1:15" s="2" customFormat="1" ht="19.5" customHeight="1" x14ac:dyDescent="0.2">
      <c r="A4" s="615" t="s">
        <v>470</v>
      </c>
      <c r="B4" s="615"/>
      <c r="C4" s="615"/>
      <c r="D4" s="615"/>
      <c r="E4" s="615"/>
      <c r="F4" s="615"/>
      <c r="G4" s="615"/>
      <c r="H4" s="615"/>
      <c r="I4" s="615"/>
      <c r="J4" s="615"/>
      <c r="K4" s="615"/>
      <c r="L4" s="615"/>
      <c r="M4" s="615"/>
      <c r="N4" s="615"/>
    </row>
    <row r="5" spans="1:15" s="2" customFormat="1" ht="15.75" customHeight="1" x14ac:dyDescent="0.2">
      <c r="A5" s="616" t="s">
        <v>168</v>
      </c>
      <c r="B5" s="616"/>
      <c r="C5" s="616"/>
      <c r="D5" s="616"/>
      <c r="E5" s="616"/>
      <c r="F5" s="616"/>
      <c r="G5" s="616"/>
      <c r="H5" s="616"/>
      <c r="I5" s="616"/>
      <c r="J5" s="616"/>
      <c r="K5" s="616"/>
      <c r="L5" s="616"/>
      <c r="M5" s="616"/>
      <c r="N5" s="616"/>
    </row>
    <row r="6" spans="1:15" x14ac:dyDescent="0.2">
      <c r="A6" s="617" t="s">
        <v>471</v>
      </c>
      <c r="B6" s="617"/>
      <c r="C6" s="617"/>
      <c r="D6" s="617"/>
      <c r="E6" s="617"/>
      <c r="F6" s="617"/>
      <c r="G6" s="617"/>
      <c r="H6" s="617"/>
      <c r="I6" s="617"/>
      <c r="J6" s="617"/>
      <c r="K6" s="617"/>
      <c r="L6" s="617"/>
      <c r="M6" s="617"/>
      <c r="N6" s="617"/>
    </row>
    <row r="7" spans="1:15" s="132" customFormat="1" ht="12.75" customHeight="1" x14ac:dyDescent="0.2">
      <c r="A7" s="4" t="s">
        <v>287</v>
      </c>
      <c r="B7" s="4"/>
      <c r="C7" s="4"/>
      <c r="D7" s="4"/>
      <c r="E7" s="4"/>
      <c r="F7" s="4"/>
      <c r="G7" s="4"/>
      <c r="H7" s="134"/>
      <c r="I7" s="134"/>
      <c r="J7" s="134"/>
      <c r="K7" s="133"/>
      <c r="L7" s="185"/>
      <c r="M7" s="185"/>
      <c r="N7" s="8" t="s">
        <v>286</v>
      </c>
      <c r="O7" s="133"/>
    </row>
    <row r="8" spans="1:15" ht="35.25" customHeight="1" thickBot="1" x14ac:dyDescent="0.25">
      <c r="A8" s="659" t="s">
        <v>402</v>
      </c>
      <c r="B8" s="620" t="s">
        <v>400</v>
      </c>
      <c r="C8" s="620"/>
      <c r="D8" s="620"/>
      <c r="E8" s="620"/>
      <c r="F8" s="620" t="s">
        <v>401</v>
      </c>
      <c r="G8" s="620"/>
      <c r="H8" s="620"/>
      <c r="I8" s="620"/>
      <c r="J8" s="620" t="s">
        <v>305</v>
      </c>
      <c r="K8" s="620"/>
      <c r="L8" s="620"/>
      <c r="M8" s="620"/>
      <c r="N8" s="653" t="s">
        <v>424</v>
      </c>
    </row>
    <row r="9" spans="1:15" s="9" customFormat="1" ht="51" customHeight="1" thickTop="1" thickBot="1" x14ac:dyDescent="0.25">
      <c r="A9" s="660"/>
      <c r="B9" s="663" t="s">
        <v>464</v>
      </c>
      <c r="C9" s="663"/>
      <c r="D9" s="663" t="s">
        <v>465</v>
      </c>
      <c r="E9" s="663"/>
      <c r="F9" s="663" t="s">
        <v>464</v>
      </c>
      <c r="G9" s="663"/>
      <c r="H9" s="663" t="s">
        <v>465</v>
      </c>
      <c r="I9" s="663"/>
      <c r="J9" s="663" t="s">
        <v>464</v>
      </c>
      <c r="K9" s="663"/>
      <c r="L9" s="663" t="s">
        <v>465</v>
      </c>
      <c r="M9" s="663"/>
      <c r="N9" s="662"/>
    </row>
    <row r="10" spans="1:15" s="10" customFormat="1" ht="28.5" customHeight="1" thickTop="1" x14ac:dyDescent="0.2">
      <c r="A10" s="661"/>
      <c r="B10" s="275" t="s">
        <v>236</v>
      </c>
      <c r="C10" s="275" t="s">
        <v>237</v>
      </c>
      <c r="D10" s="275" t="s">
        <v>236</v>
      </c>
      <c r="E10" s="275" t="s">
        <v>237</v>
      </c>
      <c r="F10" s="275" t="s">
        <v>236</v>
      </c>
      <c r="G10" s="275" t="s">
        <v>237</v>
      </c>
      <c r="H10" s="275" t="s">
        <v>236</v>
      </c>
      <c r="I10" s="275" t="s">
        <v>237</v>
      </c>
      <c r="J10" s="275" t="s">
        <v>236</v>
      </c>
      <c r="K10" s="275" t="s">
        <v>237</v>
      </c>
      <c r="L10" s="275" t="s">
        <v>236</v>
      </c>
      <c r="M10" s="275" t="s">
        <v>237</v>
      </c>
      <c r="N10" s="654"/>
    </row>
    <row r="11" spans="1:15" s="10" customFormat="1" ht="18" customHeight="1" thickBot="1" x14ac:dyDescent="0.25">
      <c r="A11" s="359">
        <v>-20</v>
      </c>
      <c r="B11" s="368">
        <v>5</v>
      </c>
      <c r="C11" s="277">
        <f>B11/$B$20%</f>
        <v>2.8735632183908044</v>
      </c>
      <c r="D11" s="368">
        <v>8</v>
      </c>
      <c r="E11" s="277">
        <f t="shared" ref="E11:E19" si="0">D11/$D$20%</f>
        <v>4.0201005025125625</v>
      </c>
      <c r="F11" s="368">
        <v>5</v>
      </c>
      <c r="G11" s="277">
        <f t="shared" ref="G11:G19" si="1">F11/$F$20%</f>
        <v>3.5460992907801421</v>
      </c>
      <c r="H11" s="368">
        <v>1</v>
      </c>
      <c r="I11" s="277">
        <f t="shared" ref="I11:I19" si="2">H11/$H$20%</f>
        <v>0.5714285714285714</v>
      </c>
      <c r="J11" s="149">
        <f t="shared" ref="J11:J19" si="3">F11+B11</f>
        <v>10</v>
      </c>
      <c r="K11" s="279">
        <f t="shared" ref="K11:K19" si="4">J11/$J$20%</f>
        <v>3.1746031746031749</v>
      </c>
      <c r="L11" s="278">
        <f>D11+H11</f>
        <v>9</v>
      </c>
      <c r="M11" s="279">
        <f t="shared" ref="M11:M18" si="5">L11/$L$20%</f>
        <v>2.4064171122994651</v>
      </c>
      <c r="N11" s="361">
        <v>-20</v>
      </c>
    </row>
    <row r="12" spans="1:15" s="10" customFormat="1" ht="21" customHeight="1" thickTop="1" thickBot="1" x14ac:dyDescent="0.25">
      <c r="A12" s="289" t="s">
        <v>2</v>
      </c>
      <c r="B12" s="362">
        <v>49</v>
      </c>
      <c r="C12" s="281">
        <f t="shared" ref="C12:C18" si="6">B12/$B$20%</f>
        <v>28.160919540229884</v>
      </c>
      <c r="D12" s="362">
        <v>49</v>
      </c>
      <c r="E12" s="281">
        <f t="shared" si="0"/>
        <v>24.623115577889447</v>
      </c>
      <c r="F12" s="362">
        <v>22</v>
      </c>
      <c r="G12" s="281">
        <f t="shared" si="1"/>
        <v>15.602836879432624</v>
      </c>
      <c r="H12" s="362">
        <v>17</v>
      </c>
      <c r="I12" s="281">
        <f t="shared" si="2"/>
        <v>9.7142857142857135</v>
      </c>
      <c r="J12" s="369">
        <f t="shared" si="3"/>
        <v>71</v>
      </c>
      <c r="K12" s="283">
        <f t="shared" si="4"/>
        <v>22.539682539682541</v>
      </c>
      <c r="L12" s="282">
        <f t="shared" ref="L12:L19" si="7">D12+H12</f>
        <v>66</v>
      </c>
      <c r="M12" s="283">
        <f t="shared" si="5"/>
        <v>17.647058823529409</v>
      </c>
      <c r="N12" s="290" t="s">
        <v>2</v>
      </c>
    </row>
    <row r="13" spans="1:15" s="10" customFormat="1" ht="21" customHeight="1" thickTop="1" thickBot="1" x14ac:dyDescent="0.25">
      <c r="A13" s="363" t="s">
        <v>3</v>
      </c>
      <c r="B13" s="364">
        <v>38</v>
      </c>
      <c r="C13" s="277">
        <f t="shared" si="6"/>
        <v>21.839080459770116</v>
      </c>
      <c r="D13" s="364">
        <v>46</v>
      </c>
      <c r="E13" s="277">
        <f t="shared" si="0"/>
        <v>23.115577889447238</v>
      </c>
      <c r="F13" s="364">
        <v>28</v>
      </c>
      <c r="G13" s="277">
        <f t="shared" si="1"/>
        <v>19.858156028368796</v>
      </c>
      <c r="H13" s="364">
        <v>32</v>
      </c>
      <c r="I13" s="277">
        <f t="shared" si="2"/>
        <v>18.285714285714285</v>
      </c>
      <c r="J13" s="149">
        <f t="shared" si="3"/>
        <v>66</v>
      </c>
      <c r="K13" s="279">
        <f t="shared" si="4"/>
        <v>20.952380952380953</v>
      </c>
      <c r="L13" s="278">
        <f>D13+H13</f>
        <v>78</v>
      </c>
      <c r="M13" s="279">
        <f t="shared" si="5"/>
        <v>20.855614973262032</v>
      </c>
      <c r="N13" s="365" t="s">
        <v>3</v>
      </c>
    </row>
    <row r="14" spans="1:15" s="10" customFormat="1" ht="21" customHeight="1" thickTop="1" thickBot="1" x14ac:dyDescent="0.25">
      <c r="A14" s="289" t="s">
        <v>4</v>
      </c>
      <c r="B14" s="362">
        <v>24</v>
      </c>
      <c r="C14" s="281">
        <f t="shared" si="6"/>
        <v>13.793103448275863</v>
      </c>
      <c r="D14" s="362">
        <v>34</v>
      </c>
      <c r="E14" s="281">
        <f t="shared" si="0"/>
        <v>17.08542713567839</v>
      </c>
      <c r="F14" s="362">
        <v>30</v>
      </c>
      <c r="G14" s="281">
        <f t="shared" si="1"/>
        <v>21.276595744680851</v>
      </c>
      <c r="H14" s="362">
        <v>48</v>
      </c>
      <c r="I14" s="281">
        <f t="shared" si="2"/>
        <v>27.428571428571427</v>
      </c>
      <c r="J14" s="369">
        <f t="shared" si="3"/>
        <v>54</v>
      </c>
      <c r="K14" s="283">
        <f t="shared" si="4"/>
        <v>17.142857142857142</v>
      </c>
      <c r="L14" s="282">
        <f t="shared" si="7"/>
        <v>82</v>
      </c>
      <c r="M14" s="283">
        <f t="shared" si="5"/>
        <v>21.925133689839569</v>
      </c>
      <c r="N14" s="290" t="s">
        <v>4</v>
      </c>
    </row>
    <row r="15" spans="1:15" s="10" customFormat="1" ht="21" customHeight="1" thickTop="1" thickBot="1" x14ac:dyDescent="0.25">
      <c r="A15" s="363" t="s">
        <v>5</v>
      </c>
      <c r="B15" s="364">
        <v>19</v>
      </c>
      <c r="C15" s="277">
        <f t="shared" si="6"/>
        <v>10.919540229885058</v>
      </c>
      <c r="D15" s="364">
        <v>17</v>
      </c>
      <c r="E15" s="277">
        <f t="shared" si="0"/>
        <v>8.5427135678391952</v>
      </c>
      <c r="F15" s="364">
        <v>20</v>
      </c>
      <c r="G15" s="277">
        <f t="shared" si="1"/>
        <v>14.184397163120568</v>
      </c>
      <c r="H15" s="364">
        <v>27</v>
      </c>
      <c r="I15" s="277">
        <f t="shared" si="2"/>
        <v>15.428571428571429</v>
      </c>
      <c r="J15" s="149">
        <f t="shared" si="3"/>
        <v>39</v>
      </c>
      <c r="K15" s="279">
        <f t="shared" si="4"/>
        <v>12.380952380952381</v>
      </c>
      <c r="L15" s="278">
        <f>D15+H15</f>
        <v>44</v>
      </c>
      <c r="M15" s="279">
        <f t="shared" si="5"/>
        <v>11.76470588235294</v>
      </c>
      <c r="N15" s="365" t="s">
        <v>5</v>
      </c>
    </row>
    <row r="16" spans="1:15" s="10" customFormat="1" ht="21" customHeight="1" thickTop="1" thickBot="1" x14ac:dyDescent="0.25">
      <c r="A16" s="289" t="s">
        <v>6</v>
      </c>
      <c r="B16" s="362">
        <v>9</v>
      </c>
      <c r="C16" s="281">
        <f t="shared" si="6"/>
        <v>5.1724137931034484</v>
      </c>
      <c r="D16" s="362">
        <v>16</v>
      </c>
      <c r="E16" s="281">
        <f t="shared" si="0"/>
        <v>8.0402010050251249</v>
      </c>
      <c r="F16" s="362">
        <v>12</v>
      </c>
      <c r="G16" s="281">
        <f t="shared" si="1"/>
        <v>8.5106382978723403</v>
      </c>
      <c r="H16" s="362">
        <v>15</v>
      </c>
      <c r="I16" s="281">
        <f t="shared" si="2"/>
        <v>8.5714285714285712</v>
      </c>
      <c r="J16" s="369">
        <f t="shared" si="3"/>
        <v>21</v>
      </c>
      <c r="K16" s="283">
        <f t="shared" si="4"/>
        <v>6.666666666666667</v>
      </c>
      <c r="L16" s="282">
        <f t="shared" si="7"/>
        <v>31</v>
      </c>
      <c r="M16" s="283">
        <f t="shared" si="5"/>
        <v>8.2887700534759361</v>
      </c>
      <c r="N16" s="290" t="s">
        <v>6</v>
      </c>
    </row>
    <row r="17" spans="1:14" s="10" customFormat="1" ht="21" customHeight="1" thickTop="1" thickBot="1" x14ac:dyDescent="0.25">
      <c r="A17" s="363" t="s">
        <v>7</v>
      </c>
      <c r="B17" s="364">
        <v>14</v>
      </c>
      <c r="C17" s="277">
        <f t="shared" si="6"/>
        <v>8.0459770114942533</v>
      </c>
      <c r="D17" s="364">
        <v>16</v>
      </c>
      <c r="E17" s="277">
        <f t="shared" si="0"/>
        <v>8.0402010050251249</v>
      </c>
      <c r="F17" s="364">
        <v>6</v>
      </c>
      <c r="G17" s="277">
        <f t="shared" si="1"/>
        <v>4.2553191489361701</v>
      </c>
      <c r="H17" s="364">
        <v>14</v>
      </c>
      <c r="I17" s="277">
        <f t="shared" si="2"/>
        <v>8</v>
      </c>
      <c r="J17" s="149">
        <f t="shared" si="3"/>
        <v>20</v>
      </c>
      <c r="K17" s="279">
        <f t="shared" si="4"/>
        <v>6.3492063492063497</v>
      </c>
      <c r="L17" s="278">
        <f t="shared" si="7"/>
        <v>30</v>
      </c>
      <c r="M17" s="279">
        <f t="shared" si="5"/>
        <v>8.0213903743315509</v>
      </c>
      <c r="N17" s="365" t="s">
        <v>7</v>
      </c>
    </row>
    <row r="18" spans="1:14" s="10" customFormat="1" ht="21" customHeight="1" thickTop="1" thickBot="1" x14ac:dyDescent="0.25">
      <c r="A18" s="289" t="s">
        <v>56</v>
      </c>
      <c r="B18" s="504">
        <v>16</v>
      </c>
      <c r="C18" s="505">
        <f t="shared" si="6"/>
        <v>9.1954022988505741</v>
      </c>
      <c r="D18" s="504">
        <v>13</v>
      </c>
      <c r="E18" s="505">
        <f t="shared" si="0"/>
        <v>6.5326633165829149</v>
      </c>
      <c r="F18" s="504">
        <v>2</v>
      </c>
      <c r="G18" s="505">
        <f t="shared" si="1"/>
        <v>1.4184397163120568</v>
      </c>
      <c r="H18" s="504">
        <v>6</v>
      </c>
      <c r="I18" s="505">
        <f t="shared" si="2"/>
        <v>3.4285714285714284</v>
      </c>
      <c r="J18" s="506">
        <f t="shared" si="3"/>
        <v>18</v>
      </c>
      <c r="K18" s="507">
        <f t="shared" si="4"/>
        <v>5.7142857142857144</v>
      </c>
      <c r="L18" s="508">
        <f>D18+H18</f>
        <v>19</v>
      </c>
      <c r="M18" s="507">
        <f t="shared" si="5"/>
        <v>5.0802139037433154</v>
      </c>
      <c r="N18" s="290" t="s">
        <v>56</v>
      </c>
    </row>
    <row r="19" spans="1:14" s="10" customFormat="1" ht="21" customHeight="1" thickTop="1" x14ac:dyDescent="0.2">
      <c r="A19" s="490" t="s">
        <v>444</v>
      </c>
      <c r="B19" s="491">
        <v>0</v>
      </c>
      <c r="C19" s="502">
        <f>B19/$B$20%</f>
        <v>0</v>
      </c>
      <c r="D19" s="491">
        <v>0</v>
      </c>
      <c r="E19" s="502">
        <f t="shared" si="0"/>
        <v>0</v>
      </c>
      <c r="F19" s="491">
        <v>16</v>
      </c>
      <c r="G19" s="502">
        <f t="shared" si="1"/>
        <v>11.347517730496454</v>
      </c>
      <c r="H19" s="491">
        <v>15</v>
      </c>
      <c r="I19" s="502">
        <f t="shared" si="2"/>
        <v>8.5714285714285712</v>
      </c>
      <c r="J19" s="492">
        <f t="shared" si="3"/>
        <v>16</v>
      </c>
      <c r="K19" s="503">
        <f t="shared" si="4"/>
        <v>5.0793650793650791</v>
      </c>
      <c r="L19" s="501">
        <f t="shared" si="7"/>
        <v>15</v>
      </c>
      <c r="M19" s="503">
        <f>L19/$L$20%</f>
        <v>4.0106951871657754</v>
      </c>
      <c r="N19" s="493" t="s">
        <v>446</v>
      </c>
    </row>
    <row r="20" spans="1:14" s="10" customFormat="1" ht="21" customHeight="1" x14ac:dyDescent="0.2">
      <c r="A20" s="272" t="s">
        <v>11</v>
      </c>
      <c r="B20" s="366">
        <f t="shared" ref="B20:M20" si="8">SUM(B11:B19)</f>
        <v>174</v>
      </c>
      <c r="C20" s="343">
        <f t="shared" si="8"/>
        <v>100</v>
      </c>
      <c r="D20" s="367">
        <f t="shared" si="8"/>
        <v>199</v>
      </c>
      <c r="E20" s="343">
        <f t="shared" si="8"/>
        <v>100</v>
      </c>
      <c r="F20" s="367">
        <f t="shared" si="8"/>
        <v>141</v>
      </c>
      <c r="G20" s="343">
        <f t="shared" si="8"/>
        <v>99.999999999999972</v>
      </c>
      <c r="H20" s="367">
        <f t="shared" si="8"/>
        <v>175</v>
      </c>
      <c r="I20" s="343">
        <f t="shared" si="8"/>
        <v>100</v>
      </c>
      <c r="J20" s="367">
        <f t="shared" si="8"/>
        <v>315</v>
      </c>
      <c r="K20" s="343">
        <f t="shared" si="8"/>
        <v>100</v>
      </c>
      <c r="L20" s="366">
        <f t="shared" si="8"/>
        <v>374</v>
      </c>
      <c r="M20" s="343">
        <f t="shared" si="8"/>
        <v>99.999999999999986</v>
      </c>
      <c r="N20" s="341" t="s">
        <v>12</v>
      </c>
    </row>
    <row r="21" spans="1:14" s="12" customFormat="1" ht="21" customHeight="1" x14ac:dyDescent="0.2"/>
    <row r="24" spans="1:14" x14ac:dyDescent="0.2">
      <c r="A24" s="3"/>
      <c r="B24" s="3"/>
      <c r="C24" s="3"/>
      <c r="D24" s="3"/>
      <c r="E24" s="3"/>
      <c r="F24" s="3"/>
      <c r="G24" s="3"/>
      <c r="N24" s="3"/>
    </row>
    <row r="25" spans="1:14" x14ac:dyDescent="0.2">
      <c r="A25" s="3"/>
      <c r="B25" s="3"/>
      <c r="C25" s="3"/>
      <c r="D25" s="3"/>
      <c r="E25" s="3"/>
      <c r="F25" s="3"/>
      <c r="G25" s="3"/>
      <c r="N25" s="3"/>
    </row>
    <row r="26" spans="1:14" x14ac:dyDescent="0.2">
      <c r="A26" s="3"/>
      <c r="B26" s="3"/>
      <c r="C26" s="3"/>
      <c r="D26" s="3"/>
      <c r="E26" s="3"/>
      <c r="F26" s="3"/>
      <c r="G26" s="3"/>
      <c r="N26" s="3"/>
    </row>
    <row r="27" spans="1:14" x14ac:dyDescent="0.2">
      <c r="A27" s="3"/>
      <c r="B27" s="3"/>
      <c r="C27" s="3"/>
      <c r="D27" s="3"/>
      <c r="E27" s="3"/>
      <c r="F27" s="3"/>
      <c r="G27" s="3"/>
      <c r="N27" s="3"/>
    </row>
    <row r="28" spans="1:14" x14ac:dyDescent="0.2">
      <c r="A28" s="3"/>
      <c r="B28" s="3"/>
      <c r="C28" s="3"/>
      <c r="D28" s="3"/>
      <c r="E28" s="3"/>
      <c r="F28" s="3"/>
      <c r="G28" s="3"/>
      <c r="N28" s="3"/>
    </row>
    <row r="29" spans="1:14" x14ac:dyDescent="0.2">
      <c r="A29" s="3"/>
      <c r="B29" s="3"/>
      <c r="C29" s="3"/>
      <c r="D29" s="3"/>
      <c r="E29" s="3"/>
      <c r="F29" s="3"/>
      <c r="G29" s="3"/>
      <c r="N29" s="3"/>
    </row>
    <row r="30" spans="1:14" x14ac:dyDescent="0.2">
      <c r="A30" s="3"/>
      <c r="B30" s="3"/>
      <c r="C30" s="3"/>
      <c r="D30" s="3"/>
      <c r="E30" s="3"/>
      <c r="F30" s="3"/>
      <c r="G30" s="3"/>
      <c r="N30" s="3"/>
    </row>
    <row r="31" spans="1:14" x14ac:dyDescent="0.2">
      <c r="A31" s="3"/>
      <c r="B31" s="3"/>
      <c r="C31" s="3"/>
      <c r="D31" s="3"/>
      <c r="E31" s="3"/>
      <c r="F31" s="3"/>
      <c r="G31" s="3"/>
      <c r="N31" s="3"/>
    </row>
    <row r="32" spans="1:14" x14ac:dyDescent="0.2">
      <c r="A32" s="3"/>
      <c r="B32" s="3"/>
      <c r="C32" s="3"/>
      <c r="D32" s="3"/>
      <c r="E32" s="3"/>
      <c r="F32" s="3"/>
      <c r="G32" s="3"/>
      <c r="N32" s="3"/>
    </row>
    <row r="33" spans="1:14" x14ac:dyDescent="0.2">
      <c r="A33" s="3"/>
      <c r="B33" s="3"/>
      <c r="C33" s="3"/>
      <c r="D33" s="3"/>
      <c r="E33" s="3"/>
      <c r="F33" s="3"/>
      <c r="G33" s="3"/>
      <c r="N33" s="3"/>
    </row>
    <row r="34" spans="1:14" x14ac:dyDescent="0.2">
      <c r="A34" s="3"/>
      <c r="B34" s="3"/>
      <c r="C34" s="3"/>
      <c r="D34" s="3"/>
      <c r="E34" s="3"/>
      <c r="F34" s="3"/>
      <c r="G34" s="3"/>
      <c r="N34" s="3"/>
    </row>
  </sheetData>
  <mergeCells count="15">
    <mergeCell ref="A3:N3"/>
    <mergeCell ref="H9:I9"/>
    <mergeCell ref="L9:M9"/>
    <mergeCell ref="A4:N4"/>
    <mergeCell ref="A5:N5"/>
    <mergeCell ref="A6:N6"/>
    <mergeCell ref="A8:A10"/>
    <mergeCell ref="B8:E8"/>
    <mergeCell ref="F8:I8"/>
    <mergeCell ref="J8:M8"/>
    <mergeCell ref="N8:N10"/>
    <mergeCell ref="D9:E9"/>
    <mergeCell ref="B9:C9"/>
    <mergeCell ref="F9:G9"/>
    <mergeCell ref="J9:K9"/>
  </mergeCells>
  <printOptions horizontalCentered="1"/>
  <pageMargins left="0" right="0" top="0.47244094488188981" bottom="0" header="0" footer="0"/>
  <pageSetup paperSize="11" scale="76"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P57"/>
  <sheetViews>
    <sheetView rightToLeft="1" view="pageBreakPreview" zoomScaleNormal="100" zoomScaleSheetLayoutView="100" workbookViewId="0">
      <selection activeCell="F20" sqref="F20"/>
    </sheetView>
  </sheetViews>
  <sheetFormatPr defaultColWidth="9.125" defaultRowHeight="12.75" x14ac:dyDescent="0.2"/>
  <cols>
    <col min="1" max="1" width="21.625" style="13" customWidth="1"/>
    <col min="2" max="3" width="12.125" style="3" customWidth="1"/>
    <col min="4" max="4" width="12.625" style="3" customWidth="1"/>
    <col min="5" max="6" width="12.125" style="3" customWidth="1"/>
    <col min="7" max="7" width="21.625" style="13" customWidth="1"/>
    <col min="8" max="16384" width="9.125" style="3"/>
  </cols>
  <sheetData>
    <row r="1" spans="1:16" ht="30.75" x14ac:dyDescent="0.2">
      <c r="A1" s="428" t="s">
        <v>109</v>
      </c>
      <c r="B1" s="429"/>
      <c r="C1" s="429"/>
      <c r="D1" s="429"/>
      <c r="E1" s="429"/>
      <c r="F1" s="429"/>
      <c r="G1" s="430" t="s">
        <v>133</v>
      </c>
    </row>
    <row r="2" spans="1:16" x14ac:dyDescent="0.2">
      <c r="A2" s="66"/>
      <c r="B2" s="67"/>
      <c r="C2" s="67"/>
      <c r="D2" s="67"/>
      <c r="E2" s="67"/>
      <c r="F2" s="67"/>
      <c r="G2" s="66"/>
    </row>
    <row r="3" spans="1:16" s="2" customFormat="1" ht="21.75" x14ac:dyDescent="0.2">
      <c r="A3" s="614" t="s">
        <v>0</v>
      </c>
      <c r="B3" s="614"/>
      <c r="C3" s="614"/>
      <c r="D3" s="614"/>
      <c r="E3" s="614"/>
      <c r="F3" s="614"/>
      <c r="G3" s="614"/>
    </row>
    <row r="4" spans="1:16" s="2" customFormat="1" ht="18.75" x14ac:dyDescent="0.2">
      <c r="A4" s="615" t="s">
        <v>449</v>
      </c>
      <c r="B4" s="615"/>
      <c r="C4" s="615"/>
      <c r="D4" s="615"/>
      <c r="E4" s="615"/>
      <c r="F4" s="615"/>
      <c r="G4" s="615"/>
    </row>
    <row r="5" spans="1:16" s="2" customFormat="1" ht="18" x14ac:dyDescent="0.2">
      <c r="A5" s="646" t="s">
        <v>89</v>
      </c>
      <c r="B5" s="616"/>
      <c r="C5" s="616"/>
      <c r="D5" s="616"/>
      <c r="E5" s="616"/>
      <c r="F5" s="616"/>
      <c r="G5" s="616"/>
    </row>
    <row r="6" spans="1:16" x14ac:dyDescent="0.2">
      <c r="A6" s="617" t="s">
        <v>448</v>
      </c>
      <c r="B6" s="617"/>
      <c r="C6" s="617"/>
      <c r="D6" s="617"/>
      <c r="E6" s="617"/>
      <c r="F6" s="617"/>
      <c r="G6" s="617"/>
    </row>
    <row r="7" spans="1:16" s="7" customFormat="1" ht="15.75" x14ac:dyDescent="0.2">
      <c r="A7" s="4" t="s">
        <v>206</v>
      </c>
      <c r="B7" s="5"/>
      <c r="C7" s="5"/>
      <c r="D7" s="6"/>
      <c r="F7" s="5"/>
      <c r="G7" s="8" t="s">
        <v>316</v>
      </c>
      <c r="H7" s="6"/>
      <c r="J7" s="5"/>
      <c r="L7" s="5"/>
      <c r="M7" s="5"/>
    </row>
    <row r="8" spans="1:16" ht="26.25" customHeight="1" thickBot="1" x14ac:dyDescent="0.25">
      <c r="A8" s="659" t="s">
        <v>342</v>
      </c>
      <c r="B8" s="649" t="s">
        <v>358</v>
      </c>
      <c r="C8" s="649" t="s">
        <v>357</v>
      </c>
      <c r="D8" s="649" t="s">
        <v>408</v>
      </c>
      <c r="E8" s="649" t="s">
        <v>356</v>
      </c>
      <c r="F8" s="640" t="s">
        <v>305</v>
      </c>
      <c r="G8" s="653" t="s">
        <v>425</v>
      </c>
    </row>
    <row r="9" spans="1:16" s="10" customFormat="1" ht="45" customHeight="1" thickTop="1" x14ac:dyDescent="0.2">
      <c r="A9" s="661"/>
      <c r="B9" s="650"/>
      <c r="C9" s="650"/>
      <c r="D9" s="650"/>
      <c r="E9" s="650"/>
      <c r="F9" s="641"/>
      <c r="G9" s="654"/>
      <c r="I9" s="18"/>
      <c r="J9" s="18"/>
      <c r="K9" s="18"/>
    </row>
    <row r="10" spans="1:16" s="10" customFormat="1" ht="20.25" customHeight="1" thickBot="1" x14ac:dyDescent="0.25">
      <c r="A10" s="359">
        <v>-20</v>
      </c>
      <c r="B10" s="198">
        <v>4</v>
      </c>
      <c r="C10" s="153">
        <v>4</v>
      </c>
      <c r="D10" s="198">
        <v>1</v>
      </c>
      <c r="E10" s="198" t="s">
        <v>407</v>
      </c>
      <c r="F10" s="154">
        <f>SUM(B10:E10)</f>
        <v>9</v>
      </c>
      <c r="G10" s="370">
        <v>-20</v>
      </c>
      <c r="H10" s="166"/>
      <c r="I10" s="66"/>
      <c r="J10" s="3"/>
      <c r="K10" s="3"/>
      <c r="L10" s="3"/>
      <c r="M10" s="3"/>
      <c r="N10" s="3"/>
      <c r="O10" s="3"/>
      <c r="P10" s="3"/>
    </row>
    <row r="11" spans="1:16" s="10" customFormat="1" ht="20.25" customHeight="1" thickTop="1" thickBot="1" x14ac:dyDescent="0.25">
      <c r="A11" s="289" t="s">
        <v>2</v>
      </c>
      <c r="B11" s="44">
        <v>19</v>
      </c>
      <c r="C11" s="44">
        <v>35</v>
      </c>
      <c r="D11" s="44">
        <v>11</v>
      </c>
      <c r="E11" s="197">
        <v>1</v>
      </c>
      <c r="F11" s="150">
        <f t="shared" ref="F11:F18" si="0">SUM(B11:E11)</f>
        <v>66</v>
      </c>
      <c r="G11" s="371" t="s">
        <v>2</v>
      </c>
      <c r="H11" s="3"/>
      <c r="I11" s="166"/>
    </row>
    <row r="12" spans="1:16" s="10" customFormat="1" ht="20.25" customHeight="1" thickTop="1" thickBot="1" x14ac:dyDescent="0.25">
      <c r="A12" s="363" t="s">
        <v>3</v>
      </c>
      <c r="B12" s="151">
        <v>31</v>
      </c>
      <c r="C12" s="151">
        <v>44</v>
      </c>
      <c r="D12" s="151">
        <v>2</v>
      </c>
      <c r="E12" s="195">
        <v>1</v>
      </c>
      <c r="F12" s="152">
        <f>SUM(B12:E12)</f>
        <v>78</v>
      </c>
      <c r="G12" s="372" t="s">
        <v>3</v>
      </c>
      <c r="H12" s="3"/>
      <c r="I12" s="166"/>
    </row>
    <row r="13" spans="1:16" s="10" customFormat="1" ht="20.25" customHeight="1" thickTop="1" thickBot="1" x14ac:dyDescent="0.25">
      <c r="A13" s="289" t="s">
        <v>4</v>
      </c>
      <c r="B13" s="44">
        <v>25</v>
      </c>
      <c r="C13" s="44">
        <v>48</v>
      </c>
      <c r="D13" s="44">
        <v>6</v>
      </c>
      <c r="E13" s="44">
        <v>3</v>
      </c>
      <c r="F13" s="150">
        <f t="shared" si="0"/>
        <v>82</v>
      </c>
      <c r="G13" s="371" t="s">
        <v>4</v>
      </c>
      <c r="H13" s="3"/>
      <c r="I13" s="166"/>
    </row>
    <row r="14" spans="1:16" s="10" customFormat="1" ht="20.25" customHeight="1" thickTop="1" thickBot="1" x14ac:dyDescent="0.25">
      <c r="A14" s="363" t="s">
        <v>5</v>
      </c>
      <c r="B14" s="151">
        <v>11</v>
      </c>
      <c r="C14" s="151">
        <v>22</v>
      </c>
      <c r="D14" s="195">
        <v>9</v>
      </c>
      <c r="E14" s="195">
        <v>2</v>
      </c>
      <c r="F14" s="152">
        <f t="shared" si="0"/>
        <v>44</v>
      </c>
      <c r="G14" s="372" t="s">
        <v>5</v>
      </c>
      <c r="H14" s="3"/>
      <c r="I14" s="166">
        <v>-20</v>
      </c>
      <c r="J14" s="10">
        <f>F10</f>
        <v>9</v>
      </c>
    </row>
    <row r="15" spans="1:16" s="10" customFormat="1" ht="20.25" customHeight="1" thickTop="1" thickBot="1" x14ac:dyDescent="0.25">
      <c r="A15" s="289" t="s">
        <v>6</v>
      </c>
      <c r="B15" s="44">
        <v>6</v>
      </c>
      <c r="C15" s="44">
        <v>21</v>
      </c>
      <c r="D15" s="197">
        <v>3</v>
      </c>
      <c r="E15" s="197">
        <v>1</v>
      </c>
      <c r="F15" s="150">
        <f>SUM(B15:E15)</f>
        <v>31</v>
      </c>
      <c r="G15" s="371" t="s">
        <v>6</v>
      </c>
      <c r="H15" s="3"/>
      <c r="I15" s="166" t="s">
        <v>2</v>
      </c>
      <c r="J15" s="10">
        <f>F11</f>
        <v>66</v>
      </c>
    </row>
    <row r="16" spans="1:16" s="10" customFormat="1" ht="20.25" customHeight="1" thickTop="1" thickBot="1" x14ac:dyDescent="0.25">
      <c r="A16" s="363" t="s">
        <v>7</v>
      </c>
      <c r="B16" s="195">
        <v>11</v>
      </c>
      <c r="C16" s="151">
        <v>14</v>
      </c>
      <c r="D16" s="151">
        <v>4</v>
      </c>
      <c r="E16" s="195">
        <v>1</v>
      </c>
      <c r="F16" s="152">
        <f t="shared" si="0"/>
        <v>30</v>
      </c>
      <c r="G16" s="365" t="s">
        <v>7</v>
      </c>
      <c r="H16" s="3"/>
      <c r="I16" s="166" t="s">
        <v>3</v>
      </c>
      <c r="J16" s="10">
        <f t="shared" ref="J16" si="1">F12</f>
        <v>78</v>
      </c>
    </row>
    <row r="17" spans="1:11" s="10" customFormat="1" ht="20.25" customHeight="1" thickTop="1" x14ac:dyDescent="0.2">
      <c r="A17" s="293" t="s">
        <v>334</v>
      </c>
      <c r="B17" s="165">
        <v>7</v>
      </c>
      <c r="C17" s="165">
        <v>11</v>
      </c>
      <c r="D17" s="165">
        <v>0</v>
      </c>
      <c r="E17" s="165">
        <v>1</v>
      </c>
      <c r="F17" s="168">
        <f>SUM(B17:E17)</f>
        <v>19</v>
      </c>
      <c r="G17" s="294" t="s">
        <v>334</v>
      </c>
      <c r="H17" s="3"/>
      <c r="I17" s="166" t="s">
        <v>4</v>
      </c>
      <c r="J17" s="10">
        <f t="shared" ref="J17:J22" si="2">F13</f>
        <v>82</v>
      </c>
    </row>
    <row r="18" spans="1:11" s="10" customFormat="1" ht="20.25" customHeight="1" x14ac:dyDescent="0.2">
      <c r="A18" s="490" t="s">
        <v>444</v>
      </c>
      <c r="B18" s="491">
        <v>8</v>
      </c>
      <c r="C18" s="491">
        <v>7</v>
      </c>
      <c r="D18" s="516">
        <v>0</v>
      </c>
      <c r="E18" s="516">
        <v>0</v>
      </c>
      <c r="F18" s="492">
        <f t="shared" si="0"/>
        <v>15</v>
      </c>
      <c r="G18" s="493" t="s">
        <v>445</v>
      </c>
      <c r="H18" s="3"/>
      <c r="I18" s="10" t="s">
        <v>434</v>
      </c>
      <c r="J18" s="10">
        <f t="shared" si="2"/>
        <v>44</v>
      </c>
    </row>
    <row r="19" spans="1:11" s="10" customFormat="1" ht="20.25" customHeight="1" thickBot="1" x14ac:dyDescent="0.25">
      <c r="A19" s="494" t="s">
        <v>11</v>
      </c>
      <c r="B19" s="495">
        <f>SUM(B10:B18)</f>
        <v>122</v>
      </c>
      <c r="C19" s="495">
        <f t="shared" ref="C19:E19" si="3">SUM(C10:C18)</f>
        <v>206</v>
      </c>
      <c r="D19" s="495">
        <f t="shared" si="3"/>
        <v>36</v>
      </c>
      <c r="E19" s="495">
        <f t="shared" si="3"/>
        <v>10</v>
      </c>
      <c r="F19" s="495">
        <f>SUM(F10:F18)</f>
        <v>374</v>
      </c>
      <c r="G19" s="496" t="s">
        <v>12</v>
      </c>
      <c r="I19" s="166" t="s">
        <v>6</v>
      </c>
      <c r="J19" s="10">
        <f t="shared" si="2"/>
        <v>31</v>
      </c>
    </row>
    <row r="20" spans="1:11" s="10" customFormat="1" ht="20.25" customHeight="1" thickTop="1" x14ac:dyDescent="0.2">
      <c r="A20" s="497" t="s">
        <v>330</v>
      </c>
      <c r="B20" s="498">
        <f>(B19/ $F$19)*100</f>
        <v>32.620320855614978</v>
      </c>
      <c r="C20" s="498">
        <f t="shared" ref="C20:D20" si="4">(C19/ $F$19)*100</f>
        <v>55.080213903743314</v>
      </c>
      <c r="D20" s="498">
        <f t="shared" si="4"/>
        <v>9.6256684491978604</v>
      </c>
      <c r="E20" s="498">
        <f>(E19/ $F$19)*100</f>
        <v>2.6737967914438503</v>
      </c>
      <c r="F20" s="499">
        <f>SUM(B20:E20)</f>
        <v>100</v>
      </c>
      <c r="G20" s="500" t="s">
        <v>331</v>
      </c>
      <c r="I20" s="10" t="s">
        <v>7</v>
      </c>
      <c r="J20" s="10">
        <f t="shared" si="2"/>
        <v>30</v>
      </c>
      <c r="K20" s="12"/>
    </row>
    <row r="21" spans="1:11" s="12" customFormat="1" ht="13.5" customHeight="1" x14ac:dyDescent="0.2">
      <c r="A21" s="65"/>
      <c r="B21" s="65"/>
      <c r="C21" s="65"/>
      <c r="D21" s="65"/>
      <c r="E21" s="65"/>
      <c r="F21" s="65"/>
      <c r="G21" s="65"/>
      <c r="I21" s="12" t="s">
        <v>334</v>
      </c>
      <c r="J21" s="10">
        <f t="shared" si="2"/>
        <v>19</v>
      </c>
      <c r="K21" s="3"/>
    </row>
    <row r="22" spans="1:11" ht="25.5" x14ac:dyDescent="0.2">
      <c r="A22" s="66"/>
      <c r="B22" s="67"/>
      <c r="C22" s="67"/>
      <c r="D22" s="67"/>
      <c r="E22" s="67"/>
      <c r="F22" s="67"/>
      <c r="G22" s="66"/>
      <c r="I22" s="88" t="s">
        <v>443</v>
      </c>
      <c r="J22" s="3">
        <f t="shared" si="2"/>
        <v>15</v>
      </c>
    </row>
    <row r="23" spans="1:11" x14ac:dyDescent="0.2">
      <c r="A23" s="66"/>
      <c r="B23" s="67"/>
      <c r="C23" s="67"/>
      <c r="D23" s="67"/>
      <c r="E23" s="67"/>
      <c r="F23" s="67"/>
      <c r="G23" s="66"/>
      <c r="J23" s="10">
        <f>SUM(J14:J22)</f>
        <v>374</v>
      </c>
    </row>
    <row r="24" spans="1:11" x14ac:dyDescent="0.2">
      <c r="A24" s="66"/>
      <c r="B24" s="67"/>
      <c r="C24" s="67"/>
      <c r="D24" s="67"/>
      <c r="E24" s="67"/>
      <c r="F24" s="67"/>
      <c r="G24" s="66"/>
    </row>
    <row r="25" spans="1:11" x14ac:dyDescent="0.2">
      <c r="A25" s="66"/>
      <c r="B25" s="67"/>
      <c r="C25" s="67"/>
      <c r="D25" s="67"/>
      <c r="E25" s="67"/>
      <c r="F25" s="67"/>
      <c r="G25" s="66"/>
    </row>
    <row r="26" spans="1:11" x14ac:dyDescent="0.2">
      <c r="A26" s="66"/>
      <c r="B26" s="67"/>
      <c r="C26" s="67"/>
      <c r="D26" s="67"/>
      <c r="E26" s="67"/>
      <c r="F26" s="67"/>
      <c r="G26" s="66"/>
    </row>
    <row r="27" spans="1:11" x14ac:dyDescent="0.2">
      <c r="A27" s="66"/>
      <c r="B27" s="67"/>
      <c r="C27" s="67"/>
      <c r="D27" s="67"/>
      <c r="E27" s="67"/>
      <c r="F27" s="67"/>
      <c r="G27" s="66"/>
    </row>
    <row r="28" spans="1:11" x14ac:dyDescent="0.2">
      <c r="A28" s="66"/>
      <c r="B28" s="67"/>
      <c r="C28" s="67"/>
      <c r="D28" s="67"/>
      <c r="E28" s="67"/>
      <c r="F28" s="67"/>
      <c r="G28" s="66"/>
    </row>
    <row r="29" spans="1:11" x14ac:dyDescent="0.2">
      <c r="A29" s="66"/>
      <c r="B29" s="67"/>
      <c r="C29" s="67"/>
      <c r="D29" s="67"/>
      <c r="E29" s="67"/>
      <c r="F29" s="67"/>
      <c r="G29" s="66"/>
    </row>
    <row r="30" spans="1:11" x14ac:dyDescent="0.2">
      <c r="A30" s="66"/>
      <c r="B30" s="67"/>
      <c r="C30" s="67"/>
      <c r="D30" s="67"/>
      <c r="E30" s="67"/>
      <c r="F30" s="67"/>
      <c r="G30" s="66"/>
    </row>
    <row r="31" spans="1:11" x14ac:dyDescent="0.2">
      <c r="A31" s="66"/>
      <c r="B31" s="67"/>
      <c r="C31" s="67"/>
      <c r="D31" s="67"/>
      <c r="E31" s="67"/>
      <c r="F31" s="67"/>
      <c r="G31" s="66"/>
    </row>
    <row r="32" spans="1:11" x14ac:dyDescent="0.2">
      <c r="A32" s="66"/>
      <c r="B32" s="67"/>
      <c r="C32" s="67"/>
      <c r="D32" s="67"/>
      <c r="E32" s="67"/>
      <c r="F32" s="67"/>
      <c r="G32" s="66"/>
    </row>
    <row r="33" spans="1:7" x14ac:dyDescent="0.2">
      <c r="A33" s="66"/>
      <c r="B33" s="67"/>
      <c r="C33" s="67"/>
      <c r="D33" s="67"/>
      <c r="E33" s="67"/>
      <c r="F33" s="67"/>
      <c r="G33" s="66"/>
    </row>
    <row r="34" spans="1:7" x14ac:dyDescent="0.2">
      <c r="A34" s="166"/>
      <c r="B34" s="167"/>
      <c r="C34" s="167"/>
      <c r="D34" s="167"/>
      <c r="E34" s="167"/>
      <c r="F34" s="167"/>
      <c r="G34" s="166"/>
    </row>
    <row r="35" spans="1:7" x14ac:dyDescent="0.2">
      <c r="A35" s="166"/>
      <c r="B35" s="167"/>
      <c r="C35" s="167"/>
      <c r="D35" s="167"/>
      <c r="E35" s="167"/>
      <c r="F35" s="167"/>
      <c r="G35" s="166"/>
    </row>
    <row r="36" spans="1:7" x14ac:dyDescent="0.2">
      <c r="A36" s="166"/>
      <c r="B36" s="167"/>
      <c r="C36" s="167"/>
      <c r="D36" s="167"/>
      <c r="E36" s="167"/>
      <c r="F36" s="167"/>
      <c r="G36" s="166"/>
    </row>
    <row r="37" spans="1:7" x14ac:dyDescent="0.2">
      <c r="A37" s="66"/>
      <c r="B37" s="67"/>
      <c r="C37" s="67"/>
      <c r="D37" s="67"/>
      <c r="E37" s="67"/>
      <c r="F37" s="67"/>
      <c r="G37" s="66"/>
    </row>
    <row r="38" spans="1:7" x14ac:dyDescent="0.2">
      <c r="A38" s="66"/>
      <c r="B38" s="67"/>
      <c r="C38" s="67"/>
      <c r="D38" s="67"/>
      <c r="E38" s="67"/>
      <c r="F38" s="67"/>
      <c r="G38" s="66"/>
    </row>
    <row r="39" spans="1:7" x14ac:dyDescent="0.2">
      <c r="A39" s="66"/>
      <c r="B39" s="67"/>
      <c r="C39" s="67"/>
      <c r="D39" s="67"/>
      <c r="E39" s="67"/>
      <c r="F39" s="67"/>
      <c r="G39" s="66"/>
    </row>
    <row r="40" spans="1:7" x14ac:dyDescent="0.2">
      <c r="A40" s="66"/>
      <c r="B40" s="67"/>
      <c r="C40" s="67"/>
      <c r="D40" s="67"/>
      <c r="E40" s="67"/>
      <c r="F40" s="67"/>
      <c r="G40" s="66"/>
    </row>
    <row r="41" spans="1:7" x14ac:dyDescent="0.2">
      <c r="A41" s="66"/>
      <c r="B41" s="67"/>
      <c r="C41" s="67"/>
      <c r="D41" s="67"/>
      <c r="E41" s="67"/>
      <c r="F41" s="67"/>
      <c r="G41" s="66"/>
    </row>
    <row r="42" spans="1:7" x14ac:dyDescent="0.2">
      <c r="A42" s="66"/>
      <c r="B42" s="67"/>
      <c r="C42" s="67"/>
      <c r="D42" s="67"/>
      <c r="E42" s="67"/>
      <c r="F42" s="67"/>
      <c r="G42" s="66"/>
    </row>
    <row r="43" spans="1:7" x14ac:dyDescent="0.2">
      <c r="A43" s="66"/>
      <c r="B43" s="67"/>
      <c r="C43" s="67"/>
      <c r="D43" s="67"/>
      <c r="E43" s="67"/>
      <c r="F43" s="67"/>
      <c r="G43" s="66"/>
    </row>
    <row r="44" spans="1:7" x14ac:dyDescent="0.2">
      <c r="A44" s="66"/>
      <c r="B44" s="67"/>
      <c r="C44" s="67"/>
      <c r="D44" s="67"/>
      <c r="E44" s="67"/>
      <c r="F44" s="67"/>
      <c r="G44" s="66"/>
    </row>
    <row r="45" spans="1:7" x14ac:dyDescent="0.2">
      <c r="A45" s="66"/>
      <c r="B45" s="67"/>
      <c r="C45" s="67"/>
      <c r="D45" s="67"/>
      <c r="E45" s="67"/>
      <c r="F45" s="67"/>
      <c r="G45" s="66"/>
    </row>
    <row r="46" spans="1:7" x14ac:dyDescent="0.2">
      <c r="A46" s="66"/>
      <c r="B46" s="67"/>
      <c r="C46" s="67"/>
      <c r="D46" s="67"/>
      <c r="E46" s="67"/>
      <c r="F46" s="67"/>
      <c r="G46" s="66"/>
    </row>
    <row r="47" spans="1:7" x14ac:dyDescent="0.2">
      <c r="A47" s="66"/>
      <c r="B47" s="67"/>
      <c r="C47" s="67"/>
      <c r="D47" s="67"/>
      <c r="E47" s="67"/>
      <c r="F47" s="67"/>
      <c r="G47" s="66"/>
    </row>
    <row r="48" spans="1:7" x14ac:dyDescent="0.2">
      <c r="A48" s="66"/>
      <c r="B48" s="67"/>
      <c r="C48" s="67"/>
      <c r="D48" s="67"/>
      <c r="E48" s="67"/>
      <c r="F48" s="67"/>
      <c r="G48" s="66"/>
    </row>
    <row r="49" spans="1:7" x14ac:dyDescent="0.2">
      <c r="A49" s="66"/>
      <c r="B49" s="67"/>
      <c r="C49" s="67"/>
      <c r="D49" s="67"/>
      <c r="E49" s="67"/>
      <c r="F49" s="67"/>
      <c r="G49" s="66"/>
    </row>
    <row r="50" spans="1:7" x14ac:dyDescent="0.2">
      <c r="A50" s="66"/>
      <c r="B50" s="67"/>
      <c r="C50" s="67"/>
      <c r="D50" s="67"/>
      <c r="E50" s="67"/>
      <c r="F50" s="67"/>
      <c r="G50" s="66"/>
    </row>
    <row r="51" spans="1:7" x14ac:dyDescent="0.2">
      <c r="A51" s="66"/>
      <c r="B51" s="67"/>
      <c r="C51" s="67"/>
      <c r="D51" s="67"/>
      <c r="E51" s="67"/>
      <c r="F51" s="67"/>
      <c r="G51" s="66"/>
    </row>
    <row r="52" spans="1:7" x14ac:dyDescent="0.2">
      <c r="A52" s="66"/>
      <c r="B52" s="67"/>
      <c r="C52" s="67"/>
      <c r="D52" s="67"/>
      <c r="E52" s="67"/>
      <c r="F52" s="67"/>
      <c r="G52" s="66"/>
    </row>
    <row r="53" spans="1:7" ht="9" customHeight="1" x14ac:dyDescent="0.2">
      <c r="A53" s="66"/>
      <c r="B53" s="67"/>
      <c r="C53" s="67"/>
      <c r="D53" s="67"/>
      <c r="E53" s="67"/>
      <c r="F53" s="67"/>
      <c r="G53" s="66"/>
    </row>
    <row r="54" spans="1:7" x14ac:dyDescent="0.2">
      <c r="A54" s="66"/>
      <c r="B54" s="67"/>
      <c r="C54" s="67"/>
      <c r="D54" s="67"/>
      <c r="E54" s="67"/>
      <c r="F54" s="67"/>
      <c r="G54" s="66"/>
    </row>
    <row r="55" spans="1:7" x14ac:dyDescent="0.2">
      <c r="A55" s="66"/>
      <c r="B55" s="67"/>
      <c r="C55" s="67"/>
      <c r="D55" s="67"/>
      <c r="E55" s="67"/>
      <c r="F55" s="67"/>
      <c r="G55" s="66"/>
    </row>
    <row r="56" spans="1:7" x14ac:dyDescent="0.2">
      <c r="A56" s="66"/>
      <c r="B56" s="67"/>
      <c r="C56" s="67"/>
      <c r="D56" s="67"/>
      <c r="E56" s="67"/>
      <c r="F56" s="67"/>
      <c r="G56" s="66"/>
    </row>
    <row r="57" spans="1:7" x14ac:dyDescent="0.2">
      <c r="A57" s="66"/>
      <c r="B57" s="67"/>
      <c r="C57" s="67"/>
      <c r="D57" s="67"/>
      <c r="E57" s="67"/>
      <c r="F57" s="67"/>
    </row>
  </sheetData>
  <mergeCells count="11">
    <mergeCell ref="A3:G3"/>
    <mergeCell ref="A4:G4"/>
    <mergeCell ref="A5:G5"/>
    <mergeCell ref="A6:G6"/>
    <mergeCell ref="A8:A9"/>
    <mergeCell ref="B8:B9"/>
    <mergeCell ref="C8:C9"/>
    <mergeCell ref="D8:D9"/>
    <mergeCell ref="E8:E9"/>
    <mergeCell ref="F8:F9"/>
    <mergeCell ref="G8:G9"/>
  </mergeCells>
  <printOptions horizontalCentered="1"/>
  <pageMargins left="0" right="0" top="0.47244094488188981" bottom="0" header="0" footer="0"/>
  <pageSetup paperSize="11" scale="85" orientation="landscape" r:id="rId1"/>
  <headerFooter alignWithMargins="0"/>
  <rowBreaks count="1" manualBreakCount="1">
    <brk id="20" max="6"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S51"/>
  <sheetViews>
    <sheetView rightToLeft="1" view="pageBreakPreview" zoomScaleNormal="100" zoomScaleSheetLayoutView="100" workbookViewId="0">
      <selection activeCell="F50" sqref="F50"/>
    </sheetView>
  </sheetViews>
  <sheetFormatPr defaultColWidth="9.125" defaultRowHeight="12.75" x14ac:dyDescent="0.2"/>
  <cols>
    <col min="1" max="1" width="20.25" style="13" customWidth="1"/>
    <col min="2" max="2" width="6.625" style="13" customWidth="1"/>
    <col min="3" max="10" width="6.625" style="3" customWidth="1"/>
    <col min="11" max="11" width="6.75" style="3" customWidth="1"/>
    <col min="12" max="12" width="22.625" style="13" customWidth="1"/>
    <col min="13" max="13" width="9" style="3" customWidth="1"/>
    <col min="14" max="14" width="3.625" style="3" customWidth="1"/>
    <col min="15" max="22" width="5.625" style="3" customWidth="1"/>
    <col min="23" max="25" width="4.75" style="3" customWidth="1"/>
    <col min="26" max="26" width="4.125" style="3" customWidth="1"/>
    <col min="27" max="16384" width="9.125" style="3"/>
  </cols>
  <sheetData>
    <row r="1" spans="1:12" ht="30.75" x14ac:dyDescent="0.2">
      <c r="A1" s="428" t="s">
        <v>109</v>
      </c>
      <c r="B1" s="429"/>
      <c r="C1" s="429"/>
      <c r="D1" s="429"/>
      <c r="E1" s="429"/>
      <c r="F1" s="429"/>
      <c r="G1" s="429"/>
      <c r="H1" s="429"/>
      <c r="I1" s="429"/>
      <c r="J1" s="429"/>
      <c r="K1" s="429"/>
      <c r="L1" s="430" t="s">
        <v>133</v>
      </c>
    </row>
    <row r="2" spans="1:12" x14ac:dyDescent="0.2">
      <c r="A2" s="66"/>
      <c r="B2" s="67"/>
      <c r="C2" s="67"/>
      <c r="D2" s="67"/>
      <c r="E2" s="67"/>
      <c r="F2" s="67"/>
      <c r="G2" s="66"/>
      <c r="H2" s="67"/>
      <c r="I2" s="167"/>
      <c r="J2" s="67"/>
      <c r="K2" s="67"/>
      <c r="L2" s="67"/>
    </row>
    <row r="3" spans="1:12" s="2" customFormat="1" ht="21.75" x14ac:dyDescent="0.2">
      <c r="A3" s="633" t="s">
        <v>26</v>
      </c>
      <c r="B3" s="633"/>
      <c r="C3" s="633"/>
      <c r="D3" s="633"/>
      <c r="E3" s="633"/>
      <c r="F3" s="633"/>
      <c r="G3" s="633"/>
      <c r="H3" s="633"/>
      <c r="I3" s="633"/>
      <c r="J3" s="633"/>
      <c r="K3" s="633"/>
      <c r="L3" s="633"/>
    </row>
    <row r="4" spans="1:12" s="2" customFormat="1" ht="18.75" x14ac:dyDescent="0.2">
      <c r="A4" s="634" t="s">
        <v>449</v>
      </c>
      <c r="B4" s="634"/>
      <c r="C4" s="634"/>
      <c r="D4" s="634"/>
      <c r="E4" s="634"/>
      <c r="F4" s="634"/>
      <c r="G4" s="634"/>
      <c r="H4" s="634"/>
      <c r="I4" s="634"/>
      <c r="J4" s="634"/>
      <c r="K4" s="634"/>
      <c r="L4" s="634"/>
    </row>
    <row r="5" spans="1:12" s="2" customFormat="1" ht="18" x14ac:dyDescent="0.2">
      <c r="A5" s="616" t="s">
        <v>27</v>
      </c>
      <c r="B5" s="616"/>
      <c r="C5" s="616"/>
      <c r="D5" s="616"/>
      <c r="E5" s="616"/>
      <c r="F5" s="616"/>
      <c r="G5" s="616"/>
      <c r="H5" s="616"/>
      <c r="I5" s="616"/>
      <c r="J5" s="616"/>
      <c r="K5" s="616"/>
      <c r="L5" s="616"/>
    </row>
    <row r="6" spans="1:12" x14ac:dyDescent="0.2">
      <c r="A6" s="617" t="s">
        <v>448</v>
      </c>
      <c r="B6" s="617"/>
      <c r="C6" s="617"/>
      <c r="D6" s="617"/>
      <c r="E6" s="617"/>
      <c r="F6" s="617"/>
      <c r="G6" s="617"/>
      <c r="H6" s="617"/>
      <c r="I6" s="617"/>
      <c r="J6" s="617"/>
      <c r="K6" s="617"/>
      <c r="L6" s="617"/>
    </row>
    <row r="7" spans="1:12" s="7" customFormat="1" ht="15.75" x14ac:dyDescent="0.2">
      <c r="A7" s="4" t="s">
        <v>207</v>
      </c>
      <c r="B7" s="5"/>
      <c r="C7" s="5"/>
      <c r="D7" s="6"/>
      <c r="F7" s="5"/>
      <c r="H7" s="6"/>
      <c r="I7" s="42"/>
      <c r="J7" s="42"/>
      <c r="K7" s="5"/>
      <c r="L7" s="8" t="s">
        <v>291</v>
      </c>
    </row>
    <row r="8" spans="1:12" ht="35.25" customHeight="1" thickBot="1" x14ac:dyDescent="0.25">
      <c r="A8" s="664" t="s">
        <v>411</v>
      </c>
      <c r="B8" s="638">
        <v>-20</v>
      </c>
      <c r="C8" s="638" t="s">
        <v>28</v>
      </c>
      <c r="D8" s="638" t="s">
        <v>29</v>
      </c>
      <c r="E8" s="638" t="s">
        <v>30</v>
      </c>
      <c r="F8" s="638" t="s">
        <v>31</v>
      </c>
      <c r="G8" s="638" t="s">
        <v>32</v>
      </c>
      <c r="H8" s="638" t="s">
        <v>33</v>
      </c>
      <c r="I8" s="638" t="s">
        <v>334</v>
      </c>
      <c r="J8" s="638" t="s">
        <v>466</v>
      </c>
      <c r="K8" s="640" t="s">
        <v>1</v>
      </c>
      <c r="L8" s="644" t="s">
        <v>343</v>
      </c>
    </row>
    <row r="9" spans="1:12" s="10" customFormat="1" ht="36" customHeight="1" thickTop="1" x14ac:dyDescent="0.2">
      <c r="A9" s="665"/>
      <c r="B9" s="639"/>
      <c r="C9" s="639"/>
      <c r="D9" s="639"/>
      <c r="E9" s="639"/>
      <c r="F9" s="639"/>
      <c r="G9" s="639"/>
      <c r="H9" s="639"/>
      <c r="I9" s="639"/>
      <c r="J9" s="639"/>
      <c r="K9" s="641"/>
      <c r="L9" s="645"/>
    </row>
    <row r="10" spans="1:12" s="10" customFormat="1" ht="20.25" customHeight="1" thickBot="1" x14ac:dyDescent="0.25">
      <c r="A10" s="287">
        <v>-20</v>
      </c>
      <c r="B10" s="24">
        <v>0</v>
      </c>
      <c r="C10" s="24">
        <v>1</v>
      </c>
      <c r="D10" s="24">
        <v>0</v>
      </c>
      <c r="E10" s="24">
        <v>0</v>
      </c>
      <c r="F10" s="24">
        <v>0</v>
      </c>
      <c r="G10" s="24">
        <v>0</v>
      </c>
      <c r="H10" s="24">
        <v>0</v>
      </c>
      <c r="I10" s="24">
        <v>0</v>
      </c>
      <c r="J10" s="24">
        <v>0</v>
      </c>
      <c r="K10" s="84">
        <f>SUM(B10:J10)</f>
        <v>1</v>
      </c>
      <c r="L10" s="288">
        <v>-20</v>
      </c>
    </row>
    <row r="11" spans="1:12" s="10" customFormat="1" ht="20.25" customHeight="1" thickTop="1" thickBot="1" x14ac:dyDescent="0.25">
      <c r="A11" s="289" t="s">
        <v>2</v>
      </c>
      <c r="B11" s="26">
        <v>5</v>
      </c>
      <c r="C11" s="26">
        <v>20</v>
      </c>
      <c r="D11" s="26">
        <v>6</v>
      </c>
      <c r="E11" s="26">
        <v>0</v>
      </c>
      <c r="F11" s="26">
        <v>1</v>
      </c>
      <c r="G11" s="26">
        <v>0</v>
      </c>
      <c r="H11" s="26">
        <v>0</v>
      </c>
      <c r="I11" s="26">
        <v>0</v>
      </c>
      <c r="J11" s="26">
        <v>2</v>
      </c>
      <c r="K11" s="27">
        <f t="shared" ref="K11:K20" si="0">SUM(B11:J11)</f>
        <v>34</v>
      </c>
      <c r="L11" s="290" t="s">
        <v>2</v>
      </c>
    </row>
    <row r="12" spans="1:12" s="10" customFormat="1" ht="20.25" customHeight="1" thickTop="1" thickBot="1" x14ac:dyDescent="0.25">
      <c r="A12" s="291" t="s">
        <v>3</v>
      </c>
      <c r="B12" s="28">
        <v>3</v>
      </c>
      <c r="C12" s="28">
        <v>34</v>
      </c>
      <c r="D12" s="28">
        <v>43</v>
      </c>
      <c r="E12" s="28">
        <v>7</v>
      </c>
      <c r="F12" s="28">
        <v>1</v>
      </c>
      <c r="G12" s="28">
        <v>0</v>
      </c>
      <c r="H12" s="28">
        <v>0</v>
      </c>
      <c r="I12" s="28">
        <v>0</v>
      </c>
      <c r="J12" s="28">
        <v>2</v>
      </c>
      <c r="K12" s="29">
        <f t="shared" si="0"/>
        <v>90</v>
      </c>
      <c r="L12" s="292" t="s">
        <v>3</v>
      </c>
    </row>
    <row r="13" spans="1:12" s="10" customFormat="1" ht="20.25" customHeight="1" thickTop="1" thickBot="1" x14ac:dyDescent="0.25">
      <c r="A13" s="289" t="s">
        <v>4</v>
      </c>
      <c r="B13" s="26">
        <v>1</v>
      </c>
      <c r="C13" s="26">
        <v>8</v>
      </c>
      <c r="D13" s="26">
        <v>13</v>
      </c>
      <c r="E13" s="26">
        <v>28</v>
      </c>
      <c r="F13" s="26">
        <v>4</v>
      </c>
      <c r="G13" s="26">
        <v>2</v>
      </c>
      <c r="H13" s="26">
        <v>1</v>
      </c>
      <c r="I13" s="26">
        <v>0</v>
      </c>
      <c r="J13" s="26">
        <v>1</v>
      </c>
      <c r="K13" s="27">
        <f t="shared" si="0"/>
        <v>58</v>
      </c>
      <c r="L13" s="290" t="s">
        <v>4</v>
      </c>
    </row>
    <row r="14" spans="1:12" s="10" customFormat="1" ht="20.25" customHeight="1" thickTop="1" thickBot="1" x14ac:dyDescent="0.25">
      <c r="A14" s="291" t="s">
        <v>5</v>
      </c>
      <c r="B14" s="28">
        <v>0</v>
      </c>
      <c r="C14" s="28">
        <v>3</v>
      </c>
      <c r="D14" s="28">
        <v>10</v>
      </c>
      <c r="E14" s="28">
        <v>27</v>
      </c>
      <c r="F14" s="28">
        <v>13</v>
      </c>
      <c r="G14" s="28">
        <v>5</v>
      </c>
      <c r="H14" s="28">
        <v>2</v>
      </c>
      <c r="I14" s="28">
        <v>0</v>
      </c>
      <c r="J14" s="28">
        <v>2</v>
      </c>
      <c r="K14" s="29">
        <f t="shared" si="0"/>
        <v>62</v>
      </c>
      <c r="L14" s="292" t="s">
        <v>5</v>
      </c>
    </row>
    <row r="15" spans="1:12" s="10" customFormat="1" ht="20.25" customHeight="1" thickTop="1" thickBot="1" x14ac:dyDescent="0.25">
      <c r="A15" s="289" t="s">
        <v>6</v>
      </c>
      <c r="B15" s="26">
        <v>0</v>
      </c>
      <c r="C15" s="26">
        <v>0</v>
      </c>
      <c r="D15" s="26">
        <v>2</v>
      </c>
      <c r="E15" s="26">
        <v>12</v>
      </c>
      <c r="F15" s="26">
        <v>9</v>
      </c>
      <c r="G15" s="26">
        <v>8</v>
      </c>
      <c r="H15" s="26">
        <v>5</v>
      </c>
      <c r="I15" s="26">
        <v>2</v>
      </c>
      <c r="J15" s="26">
        <v>1</v>
      </c>
      <c r="K15" s="27">
        <f t="shared" si="0"/>
        <v>39</v>
      </c>
      <c r="L15" s="290" t="s">
        <v>6</v>
      </c>
    </row>
    <row r="16" spans="1:12" s="10" customFormat="1" ht="20.25" customHeight="1" thickTop="1" thickBot="1" x14ac:dyDescent="0.25">
      <c r="A16" s="291" t="s">
        <v>7</v>
      </c>
      <c r="B16" s="28">
        <v>0</v>
      </c>
      <c r="C16" s="28">
        <v>0</v>
      </c>
      <c r="D16" s="28">
        <v>3</v>
      </c>
      <c r="E16" s="28">
        <v>5</v>
      </c>
      <c r="F16" s="28">
        <v>6</v>
      </c>
      <c r="G16" s="28">
        <v>8</v>
      </c>
      <c r="H16" s="28">
        <v>3</v>
      </c>
      <c r="I16" s="28">
        <v>3</v>
      </c>
      <c r="J16" s="28">
        <v>3</v>
      </c>
      <c r="K16" s="29">
        <f t="shared" si="0"/>
        <v>31</v>
      </c>
      <c r="L16" s="292" t="s">
        <v>7</v>
      </c>
    </row>
    <row r="17" spans="1:19" s="10" customFormat="1" ht="20.25" customHeight="1" thickTop="1" thickBot="1" x14ac:dyDescent="0.25">
      <c r="A17" s="289" t="s">
        <v>8</v>
      </c>
      <c r="B17" s="26">
        <v>0</v>
      </c>
      <c r="C17" s="26">
        <v>0</v>
      </c>
      <c r="D17" s="26">
        <v>1</v>
      </c>
      <c r="E17" s="26">
        <v>3</v>
      </c>
      <c r="F17" s="26">
        <v>2</v>
      </c>
      <c r="G17" s="26">
        <v>5</v>
      </c>
      <c r="H17" s="26">
        <v>7</v>
      </c>
      <c r="I17" s="26">
        <v>3</v>
      </c>
      <c r="J17" s="26">
        <v>2</v>
      </c>
      <c r="K17" s="27">
        <f t="shared" si="0"/>
        <v>23</v>
      </c>
      <c r="L17" s="290" t="s">
        <v>8</v>
      </c>
    </row>
    <row r="18" spans="1:19" s="10" customFormat="1" ht="20.25" customHeight="1" thickTop="1" thickBot="1" x14ac:dyDescent="0.25">
      <c r="A18" s="291" t="s">
        <v>9</v>
      </c>
      <c r="B18" s="28">
        <v>0</v>
      </c>
      <c r="C18" s="28">
        <v>0</v>
      </c>
      <c r="D18" s="28">
        <v>0</v>
      </c>
      <c r="E18" s="28">
        <v>0</v>
      </c>
      <c r="F18" s="28">
        <v>3</v>
      </c>
      <c r="G18" s="28">
        <v>2</v>
      </c>
      <c r="H18" s="28">
        <v>9</v>
      </c>
      <c r="I18" s="28">
        <v>4</v>
      </c>
      <c r="J18" s="28">
        <v>1</v>
      </c>
      <c r="K18" s="29">
        <f t="shared" si="0"/>
        <v>19</v>
      </c>
      <c r="L18" s="292" t="s">
        <v>9</v>
      </c>
      <c r="P18" s="81" t="s">
        <v>123</v>
      </c>
      <c r="Q18" s="81" t="s">
        <v>124</v>
      </c>
    </row>
    <row r="19" spans="1:19" s="10" customFormat="1" ht="20.25" customHeight="1" thickTop="1" thickBot="1" x14ac:dyDescent="0.25">
      <c r="A19" s="293" t="s">
        <v>10</v>
      </c>
      <c r="B19" s="31">
        <v>0</v>
      </c>
      <c r="C19" s="31">
        <v>0</v>
      </c>
      <c r="D19" s="31">
        <v>0</v>
      </c>
      <c r="E19" s="31">
        <v>0</v>
      </c>
      <c r="F19" s="31">
        <v>4</v>
      </c>
      <c r="G19" s="31">
        <v>1</v>
      </c>
      <c r="H19" s="31">
        <v>3</v>
      </c>
      <c r="I19" s="31">
        <v>7</v>
      </c>
      <c r="J19" s="31">
        <v>1</v>
      </c>
      <c r="K19" s="32">
        <f t="shared" ref="K19" si="1">SUM(B19:J19)</f>
        <v>16</v>
      </c>
      <c r="L19" s="294" t="s">
        <v>247</v>
      </c>
      <c r="O19" s="82">
        <v>-20</v>
      </c>
      <c r="P19" s="10">
        <f>K10</f>
        <v>1</v>
      </c>
      <c r="Q19" s="10">
        <f>B21</f>
        <v>9</v>
      </c>
    </row>
    <row r="20" spans="1:19" s="10" customFormat="1" ht="20.25" customHeight="1" thickTop="1" thickBot="1" x14ac:dyDescent="0.25">
      <c r="A20" s="483" t="s">
        <v>444</v>
      </c>
      <c r="B20" s="488">
        <v>0</v>
      </c>
      <c r="C20" s="488">
        <v>0</v>
      </c>
      <c r="D20" s="488">
        <v>0</v>
      </c>
      <c r="E20" s="488">
        <v>0</v>
      </c>
      <c r="F20" s="488">
        <v>1</v>
      </c>
      <c r="G20" s="488">
        <v>0</v>
      </c>
      <c r="H20" s="488">
        <v>0</v>
      </c>
      <c r="I20" s="488">
        <v>0</v>
      </c>
      <c r="J20" s="488">
        <v>0</v>
      </c>
      <c r="K20" s="489">
        <f t="shared" si="0"/>
        <v>1</v>
      </c>
      <c r="L20" s="484" t="s">
        <v>445</v>
      </c>
      <c r="O20" s="74" t="s">
        <v>2</v>
      </c>
      <c r="P20" s="10">
        <f t="shared" ref="P20:P25" si="2">K11</f>
        <v>34</v>
      </c>
      <c r="Q20" s="10">
        <f>C21</f>
        <v>66</v>
      </c>
    </row>
    <row r="21" spans="1:19" s="10" customFormat="1" ht="20.25" customHeight="1" thickTop="1" thickBot="1" x14ac:dyDescent="0.25">
      <c r="A21" s="485" t="s">
        <v>24</v>
      </c>
      <c r="B21" s="486">
        <f>SUM(B10:B20)</f>
        <v>9</v>
      </c>
      <c r="C21" s="486">
        <f>SUM(C10:C20)</f>
        <v>66</v>
      </c>
      <c r="D21" s="486">
        <f t="shared" ref="D21:F21" si="3">SUM(D10:D20)</f>
        <v>78</v>
      </c>
      <c r="E21" s="486">
        <f t="shared" si="3"/>
        <v>82</v>
      </c>
      <c r="F21" s="486">
        <f t="shared" si="3"/>
        <v>44</v>
      </c>
      <c r="G21" s="486">
        <f>SUM(G10:G20)</f>
        <v>31</v>
      </c>
      <c r="H21" s="486">
        <f>SUM(H10:H20)</f>
        <v>30</v>
      </c>
      <c r="I21" s="486">
        <f>SUM(I10:I20)</f>
        <v>19</v>
      </c>
      <c r="J21" s="486">
        <f>SUM(J10:J20)</f>
        <v>15</v>
      </c>
      <c r="K21" s="486">
        <f>SUM(K10:K20)</f>
        <v>374</v>
      </c>
      <c r="L21" s="487" t="s">
        <v>25</v>
      </c>
      <c r="O21" s="83" t="s">
        <v>3</v>
      </c>
      <c r="P21" s="10">
        <f t="shared" si="2"/>
        <v>90</v>
      </c>
      <c r="Q21" s="3">
        <f>D21</f>
        <v>78</v>
      </c>
      <c r="R21" s="3"/>
      <c r="S21" s="3"/>
    </row>
    <row r="22" spans="1:19" ht="13.5" customHeight="1" thickTop="1" thickBot="1" x14ac:dyDescent="0.25">
      <c r="A22" s="67"/>
      <c r="B22" s="67"/>
      <c r="C22" s="67"/>
      <c r="D22" s="67"/>
      <c r="E22" s="67"/>
      <c r="F22" s="67"/>
      <c r="G22" s="67"/>
      <c r="H22" s="67"/>
      <c r="I22" s="167"/>
      <c r="J22" s="67"/>
      <c r="K22" s="67"/>
      <c r="L22" s="67"/>
      <c r="O22" s="74" t="s">
        <v>4</v>
      </c>
      <c r="P22" s="10">
        <f t="shared" si="2"/>
        <v>58</v>
      </c>
      <c r="Q22" s="3">
        <f>E21</f>
        <v>82</v>
      </c>
    </row>
    <row r="23" spans="1:19" ht="20.25" thickTop="1" thickBot="1" x14ac:dyDescent="0.25">
      <c r="A23" s="66"/>
      <c r="B23" s="66"/>
      <c r="C23" s="67"/>
      <c r="D23" s="67"/>
      <c r="E23" s="67"/>
      <c r="F23" s="67"/>
      <c r="G23" s="67"/>
      <c r="H23" s="67"/>
      <c r="I23" s="167"/>
      <c r="J23" s="67"/>
      <c r="K23" s="67"/>
      <c r="L23" s="66"/>
      <c r="O23" s="83" t="s">
        <v>5</v>
      </c>
      <c r="P23" s="10">
        <f t="shared" si="2"/>
        <v>62</v>
      </c>
      <c r="Q23" s="3">
        <f>F21</f>
        <v>44</v>
      </c>
    </row>
    <row r="24" spans="1:19" ht="20.25" thickTop="1" thickBot="1" x14ac:dyDescent="0.25">
      <c r="A24" s="66"/>
      <c r="B24" s="66"/>
      <c r="C24" s="67"/>
      <c r="D24" s="67"/>
      <c r="E24" s="67"/>
      <c r="F24" s="67"/>
      <c r="G24" s="67"/>
      <c r="H24" s="67"/>
      <c r="I24" s="167"/>
      <c r="J24" s="67"/>
      <c r="K24" s="67"/>
      <c r="L24" s="66"/>
      <c r="O24" s="74" t="s">
        <v>6</v>
      </c>
      <c r="P24" s="10">
        <f>K15</f>
        <v>39</v>
      </c>
      <c r="Q24" s="3">
        <f>G21</f>
        <v>31</v>
      </c>
    </row>
    <row r="25" spans="1:19" ht="20.25" thickTop="1" thickBot="1" x14ac:dyDescent="0.25">
      <c r="A25" s="66"/>
      <c r="B25" s="66"/>
      <c r="C25" s="67"/>
      <c r="D25" s="67"/>
      <c r="E25" s="67"/>
      <c r="F25" s="67"/>
      <c r="G25" s="67"/>
      <c r="H25" s="67"/>
      <c r="I25" s="167"/>
      <c r="J25" s="67"/>
      <c r="K25" s="67"/>
      <c r="L25" s="66"/>
      <c r="O25" s="83" t="s">
        <v>7</v>
      </c>
      <c r="P25" s="10">
        <f t="shared" si="2"/>
        <v>31</v>
      </c>
      <c r="Q25" s="3">
        <f>H21</f>
        <v>30</v>
      </c>
    </row>
    <row r="26" spans="1:19" ht="20.25" thickTop="1" thickBot="1" x14ac:dyDescent="0.25">
      <c r="A26" s="66"/>
      <c r="B26" s="66"/>
      <c r="C26" s="67"/>
      <c r="D26" s="67"/>
      <c r="E26" s="67"/>
      <c r="F26" s="67"/>
      <c r="G26" s="67"/>
      <c r="H26" s="67"/>
      <c r="I26" s="167"/>
      <c r="J26" s="67"/>
      <c r="K26" s="67"/>
      <c r="L26" s="66"/>
      <c r="O26" s="74" t="s">
        <v>56</v>
      </c>
      <c r="P26" s="10">
        <f>K17+K18+K19</f>
        <v>58</v>
      </c>
      <c r="Q26" s="3">
        <f>I21</f>
        <v>19</v>
      </c>
    </row>
    <row r="27" spans="1:19" ht="39" thickTop="1" x14ac:dyDescent="0.2">
      <c r="A27" s="66"/>
      <c r="B27" s="66"/>
      <c r="C27" s="67"/>
      <c r="D27" s="67"/>
      <c r="E27" s="67"/>
      <c r="F27" s="67"/>
      <c r="G27" s="67"/>
      <c r="H27" s="67"/>
      <c r="I27" s="167"/>
      <c r="J27" s="67"/>
      <c r="K27" s="67"/>
      <c r="L27" s="66"/>
      <c r="O27" s="88" t="s">
        <v>443</v>
      </c>
      <c r="P27" s="3">
        <f>K20</f>
        <v>1</v>
      </c>
      <c r="Q27" s="3">
        <f>J21</f>
        <v>15</v>
      </c>
    </row>
    <row r="28" spans="1:19" x14ac:dyDescent="0.2">
      <c r="A28" s="66"/>
      <c r="B28" s="66"/>
      <c r="C28" s="67"/>
      <c r="D28" s="67"/>
      <c r="E28" s="67"/>
      <c r="F28" s="67"/>
      <c r="G28" s="67"/>
      <c r="H28" s="67"/>
      <c r="I28" s="167"/>
      <c r="J28" s="67"/>
      <c r="K28" s="67"/>
      <c r="L28" s="66"/>
    </row>
    <row r="29" spans="1:19" x14ac:dyDescent="0.2">
      <c r="A29" s="66"/>
      <c r="B29" s="66"/>
      <c r="C29" s="67"/>
      <c r="D29" s="67"/>
      <c r="E29" s="67"/>
      <c r="F29" s="67"/>
      <c r="G29" s="67"/>
      <c r="H29" s="67"/>
      <c r="I29" s="167"/>
      <c r="J29" s="67"/>
      <c r="K29" s="67"/>
      <c r="L29" s="66"/>
      <c r="P29" s="3">
        <f>SUM(P19:P28)</f>
        <v>374</v>
      </c>
      <c r="Q29" s="3">
        <f>SUM(Q19:Q28)</f>
        <v>374</v>
      </c>
    </row>
    <row r="30" spans="1:19" x14ac:dyDescent="0.2">
      <c r="A30" s="66"/>
      <c r="B30" s="66"/>
      <c r="C30" s="67"/>
      <c r="D30" s="67"/>
      <c r="E30" s="67"/>
      <c r="F30" s="67"/>
      <c r="G30" s="67"/>
      <c r="H30" s="67"/>
      <c r="I30" s="167"/>
      <c r="J30" s="67"/>
      <c r="K30" s="67"/>
      <c r="L30" s="66"/>
    </row>
    <row r="31" spans="1:19" x14ac:dyDescent="0.2">
      <c r="A31" s="66"/>
      <c r="B31" s="66"/>
      <c r="C31" s="67"/>
      <c r="D31" s="67"/>
      <c r="E31" s="67"/>
      <c r="F31" s="67"/>
      <c r="G31" s="67"/>
      <c r="H31" s="67"/>
      <c r="I31" s="167"/>
      <c r="J31" s="67"/>
      <c r="K31" s="67"/>
      <c r="L31" s="66"/>
    </row>
    <row r="32" spans="1:19" x14ac:dyDescent="0.2">
      <c r="A32" s="166"/>
      <c r="B32" s="166"/>
      <c r="C32" s="167"/>
      <c r="D32" s="167"/>
      <c r="E32" s="167"/>
      <c r="F32" s="167"/>
      <c r="G32" s="167"/>
      <c r="H32" s="167"/>
      <c r="I32" s="167"/>
      <c r="J32" s="167"/>
      <c r="K32" s="167"/>
      <c r="L32" s="166"/>
    </row>
    <row r="33" spans="1:12" x14ac:dyDescent="0.2">
      <c r="A33" s="166"/>
      <c r="B33" s="166"/>
      <c r="C33" s="167"/>
      <c r="D33" s="167"/>
      <c r="E33" s="167"/>
      <c r="F33" s="167"/>
      <c r="G33" s="167"/>
      <c r="H33" s="167"/>
      <c r="I33" s="167"/>
      <c r="J33" s="167"/>
      <c r="K33" s="167"/>
      <c r="L33" s="166"/>
    </row>
    <row r="34" spans="1:12" x14ac:dyDescent="0.2">
      <c r="A34" s="166"/>
      <c r="B34" s="166"/>
      <c r="C34" s="167"/>
      <c r="D34" s="167"/>
      <c r="E34" s="167"/>
      <c r="F34" s="167"/>
      <c r="G34" s="167"/>
      <c r="H34" s="167"/>
      <c r="I34" s="167"/>
      <c r="J34" s="167"/>
      <c r="K34" s="167"/>
      <c r="L34" s="166"/>
    </row>
    <row r="35" spans="1:12" x14ac:dyDescent="0.2">
      <c r="A35" s="66"/>
      <c r="B35" s="66"/>
      <c r="C35" s="67"/>
      <c r="D35" s="67"/>
      <c r="E35" s="67"/>
      <c r="F35" s="67"/>
      <c r="G35" s="67"/>
      <c r="H35" s="67"/>
      <c r="I35" s="167"/>
      <c r="J35" s="67"/>
      <c r="K35" s="67"/>
      <c r="L35" s="66"/>
    </row>
    <row r="36" spans="1:12" x14ac:dyDescent="0.2">
      <c r="A36" s="66"/>
      <c r="B36" s="66"/>
      <c r="C36" s="67"/>
      <c r="D36" s="67"/>
      <c r="E36" s="67"/>
      <c r="F36" s="67"/>
      <c r="G36" s="67"/>
      <c r="H36" s="67"/>
      <c r="I36" s="167"/>
      <c r="J36" s="67"/>
      <c r="K36" s="67"/>
      <c r="L36" s="66"/>
    </row>
    <row r="37" spans="1:12" x14ac:dyDescent="0.2">
      <c r="A37" s="66"/>
      <c r="B37" s="66"/>
      <c r="C37" s="67"/>
      <c r="D37" s="67"/>
      <c r="E37" s="67"/>
      <c r="F37" s="67"/>
      <c r="G37" s="67"/>
      <c r="H37" s="67"/>
      <c r="I37" s="167"/>
      <c r="J37" s="67"/>
      <c r="K37" s="67"/>
      <c r="L37" s="66"/>
    </row>
    <row r="38" spans="1:12" x14ac:dyDescent="0.2">
      <c r="A38" s="66"/>
      <c r="B38" s="66"/>
      <c r="C38" s="67"/>
      <c r="D38" s="67"/>
      <c r="E38" s="67"/>
      <c r="F38" s="67"/>
      <c r="G38" s="67"/>
      <c r="H38" s="67"/>
      <c r="I38" s="167"/>
      <c r="J38" s="67"/>
      <c r="K38" s="67"/>
      <c r="L38" s="66"/>
    </row>
    <row r="39" spans="1:12" x14ac:dyDescent="0.2">
      <c r="A39" s="66"/>
      <c r="B39" s="66"/>
      <c r="C39" s="67"/>
      <c r="D39" s="67"/>
      <c r="E39" s="67"/>
      <c r="F39" s="67"/>
      <c r="G39" s="67"/>
      <c r="H39" s="67"/>
      <c r="I39" s="167"/>
      <c r="J39" s="67"/>
      <c r="K39" s="67"/>
      <c r="L39" s="66"/>
    </row>
    <row r="40" spans="1:12" x14ac:dyDescent="0.2">
      <c r="A40" s="66"/>
      <c r="B40" s="66"/>
      <c r="C40" s="67"/>
      <c r="D40" s="67"/>
      <c r="E40" s="67"/>
      <c r="F40" s="67"/>
      <c r="G40" s="67"/>
      <c r="H40" s="67"/>
      <c r="I40" s="167"/>
      <c r="J40" s="67"/>
      <c r="K40" s="67"/>
      <c r="L40" s="66"/>
    </row>
    <row r="41" spans="1:12" x14ac:dyDescent="0.2">
      <c r="A41" s="66"/>
      <c r="B41" s="66"/>
      <c r="C41" s="67"/>
      <c r="D41" s="67"/>
      <c r="E41" s="67"/>
      <c r="F41" s="67"/>
      <c r="G41" s="67"/>
      <c r="H41" s="67"/>
      <c r="I41" s="167"/>
      <c r="J41" s="67"/>
      <c r="K41" s="67"/>
      <c r="L41" s="66"/>
    </row>
    <row r="42" spans="1:12" x14ac:dyDescent="0.2">
      <c r="A42" s="66"/>
      <c r="B42" s="66"/>
      <c r="C42" s="67"/>
      <c r="D42" s="67"/>
      <c r="E42" s="67"/>
      <c r="F42" s="67"/>
      <c r="G42" s="67"/>
      <c r="H42" s="67"/>
      <c r="I42" s="167"/>
      <c r="J42" s="67"/>
      <c r="K42" s="67"/>
      <c r="L42" s="66"/>
    </row>
    <row r="43" spans="1:12" x14ac:dyDescent="0.2">
      <c r="A43" s="66"/>
      <c r="B43" s="66"/>
      <c r="C43" s="67"/>
      <c r="D43" s="67"/>
      <c r="E43" s="67"/>
      <c r="F43" s="67"/>
      <c r="G43" s="67"/>
      <c r="H43" s="67"/>
      <c r="I43" s="167"/>
      <c r="J43" s="67"/>
      <c r="K43" s="67"/>
      <c r="L43" s="66"/>
    </row>
    <row r="44" spans="1:12" x14ac:dyDescent="0.2">
      <c r="A44" s="66"/>
      <c r="B44" s="66"/>
      <c r="C44" s="67"/>
      <c r="D44" s="67"/>
      <c r="E44" s="67"/>
      <c r="F44" s="67"/>
      <c r="G44" s="67"/>
      <c r="H44" s="67"/>
      <c r="I44" s="167"/>
      <c r="J44" s="67"/>
      <c r="K44" s="67"/>
      <c r="L44" s="66"/>
    </row>
    <row r="45" spans="1:12" x14ac:dyDescent="0.2">
      <c r="A45" s="66"/>
      <c r="B45" s="66"/>
      <c r="C45" s="67"/>
      <c r="D45" s="67"/>
      <c r="E45" s="67"/>
      <c r="F45" s="67"/>
      <c r="G45" s="67"/>
      <c r="H45" s="67"/>
      <c r="I45" s="167"/>
      <c r="J45" s="67"/>
      <c r="K45" s="67"/>
      <c r="L45" s="66"/>
    </row>
    <row r="46" spans="1:12" x14ac:dyDescent="0.2">
      <c r="A46" s="166"/>
      <c r="B46" s="166"/>
      <c r="C46" s="167"/>
      <c r="D46" s="167"/>
      <c r="E46" s="167"/>
      <c r="F46" s="167"/>
      <c r="G46" s="167"/>
      <c r="H46" s="167"/>
      <c r="I46" s="167"/>
      <c r="J46" s="167"/>
      <c r="K46" s="167"/>
      <c r="L46" s="166"/>
    </row>
    <row r="47" spans="1:12" x14ac:dyDescent="0.2">
      <c r="A47" s="66"/>
      <c r="B47" s="66"/>
      <c r="C47" s="67"/>
      <c r="D47" s="67"/>
      <c r="E47" s="67"/>
      <c r="F47" s="67"/>
      <c r="G47" s="67"/>
      <c r="H47" s="67"/>
      <c r="I47" s="167"/>
      <c r="J47" s="67"/>
      <c r="K47" s="67"/>
      <c r="L47" s="66"/>
    </row>
    <row r="48" spans="1:12" x14ac:dyDescent="0.2">
      <c r="A48" s="66"/>
      <c r="B48" s="66"/>
      <c r="C48" s="67"/>
      <c r="D48" s="67"/>
      <c r="E48" s="67"/>
      <c r="F48" s="67"/>
      <c r="G48" s="67"/>
      <c r="H48" s="67"/>
      <c r="I48" s="167"/>
      <c r="J48" s="67"/>
      <c r="K48" s="67"/>
      <c r="L48" s="66"/>
    </row>
    <row r="49" spans="1:12" x14ac:dyDescent="0.2">
      <c r="A49" s="66"/>
      <c r="B49" s="66"/>
      <c r="C49" s="67"/>
      <c r="D49" s="67"/>
      <c r="E49" s="67"/>
      <c r="F49" s="67"/>
      <c r="G49" s="67"/>
      <c r="H49" s="67"/>
      <c r="I49" s="167"/>
      <c r="J49" s="67"/>
      <c r="K49" s="67"/>
      <c r="L49" s="66"/>
    </row>
    <row r="50" spans="1:12" x14ac:dyDescent="0.2">
      <c r="A50" s="66"/>
      <c r="B50" s="66"/>
      <c r="C50" s="67"/>
      <c r="D50" s="67"/>
      <c r="E50" s="67"/>
      <c r="F50" s="67"/>
      <c r="G50" s="67"/>
      <c r="H50" s="67"/>
      <c r="I50" s="167"/>
      <c r="J50" s="67"/>
      <c r="K50" s="67"/>
      <c r="L50" s="66"/>
    </row>
    <row r="51" spans="1:12" ht="4.5" customHeight="1" x14ac:dyDescent="0.2">
      <c r="A51" s="66"/>
      <c r="B51" s="66"/>
      <c r="C51" s="67"/>
      <c r="D51" s="67"/>
      <c r="E51" s="67"/>
      <c r="F51" s="67"/>
      <c r="G51" s="67"/>
      <c r="H51" s="67"/>
      <c r="I51" s="167"/>
      <c r="J51" s="67"/>
      <c r="K51" s="67"/>
      <c r="L51" s="66"/>
    </row>
  </sheetData>
  <mergeCells count="16">
    <mergeCell ref="A3:L3"/>
    <mergeCell ref="A4:L4"/>
    <mergeCell ref="A5:L5"/>
    <mergeCell ref="A6:L6"/>
    <mergeCell ref="A8:A9"/>
    <mergeCell ref="B8:B9"/>
    <mergeCell ref="C8:C9"/>
    <mergeCell ref="D8:D9"/>
    <mergeCell ref="E8:E9"/>
    <mergeCell ref="F8:F9"/>
    <mergeCell ref="K8:K9"/>
    <mergeCell ref="L8:L9"/>
    <mergeCell ref="G8:G9"/>
    <mergeCell ref="H8:H9"/>
    <mergeCell ref="J8:J9"/>
    <mergeCell ref="I8:I9"/>
  </mergeCells>
  <printOptions horizontalCentered="1"/>
  <pageMargins left="0" right="0" top="0.47244094488188981" bottom="0" header="0" footer="0"/>
  <pageSetup paperSize="11" scale="83" orientation="landscape" r:id="rId1"/>
  <headerFooter alignWithMargins="0"/>
  <rowBreaks count="1" manualBreakCount="1">
    <brk id="21" max="11"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R61"/>
  <sheetViews>
    <sheetView rightToLeft="1" view="pageBreakPreview" zoomScaleNormal="100" zoomScaleSheetLayoutView="100" workbookViewId="0">
      <selection activeCell="J53" sqref="J53"/>
    </sheetView>
  </sheetViews>
  <sheetFormatPr defaultColWidth="9.125" defaultRowHeight="12.75" x14ac:dyDescent="0.2"/>
  <cols>
    <col min="1" max="1" width="14.25" style="1" customWidth="1"/>
    <col min="2" max="3" width="7" style="1" customWidth="1"/>
    <col min="4" max="4" width="6.125" style="1" customWidth="1"/>
    <col min="5" max="5" width="7" style="1" customWidth="1"/>
    <col min="6" max="6" width="6.125" style="1" customWidth="1"/>
    <col min="7" max="9" width="7" style="1" customWidth="1"/>
    <col min="10" max="11" width="7.375" style="1" customWidth="1"/>
    <col min="12" max="12" width="6.375" style="1" customWidth="1"/>
    <col min="13" max="13" width="7.375" style="1" customWidth="1"/>
    <col min="14" max="14" width="18.25" style="1" customWidth="1"/>
    <col min="15" max="16384" width="9.125" style="1"/>
  </cols>
  <sheetData>
    <row r="1" spans="1:18" s="3" customFormat="1" ht="30.75" x14ac:dyDescent="0.2">
      <c r="A1" s="428" t="s">
        <v>109</v>
      </c>
      <c r="B1" s="429"/>
      <c r="C1" s="429"/>
      <c r="D1" s="429"/>
      <c r="E1" s="429"/>
      <c r="F1" s="429"/>
      <c r="G1" s="429"/>
      <c r="H1" s="429"/>
      <c r="I1" s="429"/>
      <c r="J1" s="429"/>
      <c r="K1" s="429"/>
      <c r="L1" s="429"/>
      <c r="M1" s="449"/>
      <c r="N1" s="430" t="s">
        <v>133</v>
      </c>
    </row>
    <row r="2" spans="1:18" s="3" customFormat="1" x14ac:dyDescent="0.2">
      <c r="A2" s="66"/>
      <c r="B2" s="67"/>
      <c r="C2" s="67"/>
      <c r="D2" s="67"/>
      <c r="E2" s="67"/>
      <c r="F2" s="67"/>
      <c r="G2" s="66"/>
      <c r="H2" s="67"/>
      <c r="I2" s="67"/>
      <c r="J2" s="67"/>
      <c r="K2" s="67"/>
      <c r="L2" s="67"/>
      <c r="M2" s="67"/>
    </row>
    <row r="3" spans="1:18" ht="21.75" x14ac:dyDescent="0.2">
      <c r="A3" s="633" t="s">
        <v>34</v>
      </c>
      <c r="B3" s="633"/>
      <c r="C3" s="633"/>
      <c r="D3" s="633"/>
      <c r="E3" s="633"/>
      <c r="F3" s="633"/>
      <c r="G3" s="633"/>
      <c r="H3" s="633"/>
      <c r="I3" s="633"/>
      <c r="J3" s="633"/>
      <c r="K3" s="633"/>
      <c r="L3" s="633"/>
      <c r="M3" s="633"/>
      <c r="N3" s="633"/>
    </row>
    <row r="4" spans="1:18" ht="18.75" x14ac:dyDescent="0.2">
      <c r="A4" s="666" t="s">
        <v>449</v>
      </c>
      <c r="B4" s="666"/>
      <c r="C4" s="666"/>
      <c r="D4" s="666"/>
      <c r="E4" s="666"/>
      <c r="F4" s="666"/>
      <c r="G4" s="666"/>
      <c r="H4" s="666"/>
      <c r="I4" s="666"/>
      <c r="J4" s="666"/>
      <c r="K4" s="666"/>
      <c r="L4" s="666"/>
      <c r="M4" s="666"/>
      <c r="N4" s="666"/>
    </row>
    <row r="5" spans="1:18" x14ac:dyDescent="0.2">
      <c r="A5" s="667" t="s">
        <v>35</v>
      </c>
      <c r="B5" s="667"/>
      <c r="C5" s="667"/>
      <c r="D5" s="667"/>
      <c r="E5" s="667"/>
      <c r="F5" s="667"/>
      <c r="G5" s="667"/>
      <c r="H5" s="667"/>
      <c r="I5" s="667"/>
      <c r="J5" s="667"/>
      <c r="K5" s="667"/>
      <c r="L5" s="667"/>
      <c r="M5" s="667"/>
      <c r="N5" s="667"/>
    </row>
    <row r="6" spans="1:18" x14ac:dyDescent="0.2">
      <c r="A6" s="617" t="s">
        <v>448</v>
      </c>
      <c r="B6" s="617"/>
      <c r="C6" s="617"/>
      <c r="D6" s="617"/>
      <c r="E6" s="617"/>
      <c r="F6" s="617"/>
      <c r="G6" s="617"/>
      <c r="H6" s="617"/>
      <c r="I6" s="617"/>
      <c r="J6" s="617"/>
      <c r="K6" s="617"/>
      <c r="L6" s="617"/>
      <c r="M6" s="617"/>
      <c r="N6" s="617"/>
    </row>
    <row r="7" spans="1:18" s="17" customFormat="1" ht="13.5" customHeight="1" x14ac:dyDescent="0.3">
      <c r="A7" s="14" t="s">
        <v>208</v>
      </c>
      <c r="B7" s="15"/>
      <c r="C7" s="15"/>
      <c r="D7" s="15"/>
      <c r="E7" s="15"/>
      <c r="F7" s="15"/>
      <c r="G7" s="15"/>
      <c r="H7" s="15"/>
      <c r="I7" s="15"/>
      <c r="J7" s="15"/>
      <c r="K7" s="15"/>
      <c r="L7" s="15"/>
      <c r="M7" s="15"/>
      <c r="N7" s="16" t="s">
        <v>386</v>
      </c>
    </row>
    <row r="8" spans="1:18" ht="18" customHeight="1" x14ac:dyDescent="0.2">
      <c r="A8" s="668" t="s">
        <v>36</v>
      </c>
      <c r="B8" s="671" t="s">
        <v>337</v>
      </c>
      <c r="C8" s="671"/>
      <c r="D8" s="671"/>
      <c r="E8" s="671"/>
      <c r="F8" s="671"/>
      <c r="G8" s="671"/>
      <c r="H8" s="671"/>
      <c r="I8" s="671"/>
      <c r="J8" s="671"/>
      <c r="K8" s="671"/>
      <c r="L8" s="672" t="s">
        <v>309</v>
      </c>
      <c r="M8" s="672"/>
      <c r="N8" s="674" t="s">
        <v>37</v>
      </c>
    </row>
    <row r="9" spans="1:18" ht="24" customHeight="1" x14ac:dyDescent="0.45">
      <c r="A9" s="669"/>
      <c r="B9" s="677" t="s">
        <v>129</v>
      </c>
      <c r="C9" s="677"/>
      <c r="D9" s="677" t="s">
        <v>130</v>
      </c>
      <c r="E9" s="677"/>
      <c r="F9" s="677" t="s">
        <v>131</v>
      </c>
      <c r="G9" s="677"/>
      <c r="H9" s="677" t="s">
        <v>132</v>
      </c>
      <c r="I9" s="677"/>
      <c r="J9" s="677" t="s">
        <v>11</v>
      </c>
      <c r="K9" s="677"/>
      <c r="L9" s="673"/>
      <c r="M9" s="673"/>
      <c r="N9" s="675"/>
    </row>
    <row r="10" spans="1:18" ht="27.75" customHeight="1" x14ac:dyDescent="0.2">
      <c r="A10" s="669"/>
      <c r="B10" s="678" t="s">
        <v>306</v>
      </c>
      <c r="C10" s="679"/>
      <c r="D10" s="678" t="s">
        <v>307</v>
      </c>
      <c r="E10" s="679"/>
      <c r="F10" s="678" t="s">
        <v>308</v>
      </c>
      <c r="G10" s="679"/>
      <c r="H10" s="678" t="s">
        <v>354</v>
      </c>
      <c r="I10" s="679"/>
      <c r="J10" s="679" t="s">
        <v>12</v>
      </c>
      <c r="K10" s="679"/>
      <c r="L10" s="673"/>
      <c r="M10" s="673"/>
      <c r="N10" s="675"/>
    </row>
    <row r="11" spans="1:18" ht="48.75" customHeight="1" x14ac:dyDescent="0.2">
      <c r="A11" s="670"/>
      <c r="B11" s="36" t="s">
        <v>379</v>
      </c>
      <c r="C11" s="36" t="s">
        <v>380</v>
      </c>
      <c r="D11" s="36" t="s">
        <v>379</v>
      </c>
      <c r="E11" s="36" t="s">
        <v>380</v>
      </c>
      <c r="F11" s="36" t="s">
        <v>379</v>
      </c>
      <c r="G11" s="36" t="s">
        <v>380</v>
      </c>
      <c r="H11" s="36" t="s">
        <v>379</v>
      </c>
      <c r="I11" s="36" t="s">
        <v>380</v>
      </c>
      <c r="J11" s="36" t="s">
        <v>379</v>
      </c>
      <c r="K11" s="36" t="s">
        <v>380</v>
      </c>
      <c r="L11" s="36" t="s">
        <v>379</v>
      </c>
      <c r="M11" s="36" t="s">
        <v>380</v>
      </c>
      <c r="N11" s="676"/>
      <c r="Q11" s="1" t="s">
        <v>413</v>
      </c>
      <c r="R11" s="1" t="s">
        <v>414</v>
      </c>
    </row>
    <row r="12" spans="1:18" ht="26.25" customHeight="1" thickBot="1" x14ac:dyDescent="0.25">
      <c r="A12" s="85" t="s">
        <v>38</v>
      </c>
      <c r="B12" s="276">
        <v>34</v>
      </c>
      <c r="C12" s="276">
        <v>8</v>
      </c>
      <c r="D12" s="276">
        <v>7</v>
      </c>
      <c r="E12" s="276">
        <v>5</v>
      </c>
      <c r="F12" s="276">
        <v>7</v>
      </c>
      <c r="G12" s="276">
        <v>4</v>
      </c>
      <c r="H12" s="276" t="s">
        <v>407</v>
      </c>
      <c r="I12" s="276" t="s">
        <v>407</v>
      </c>
      <c r="J12" s="278">
        <f>Table_Default__XLS_TAB_27_1887[[#This Row],[BAAN_SMALLERQATAR]]+Table_Default__XLS_TAB_27_1887[[#This Row],[RAJEE]]+Table_Default__XLS_TAB_27_1887[[#This Row],[KHULLA]]+Table_Default__XLS_TAB_27_1887[[#This Row],[BAAN_GREATER]]</f>
        <v>48</v>
      </c>
      <c r="K12" s="278">
        <f>Table_Default__XLS_TAB_27_1887[[#This Row],[Column2]]+Table_Default__XLS_TAB_27_1887[[#This Row],[Column3]]+Table_Default__XLS_TAB_27_1887[[#This Row],[Column4]]+Table_Default__XLS_TAB_27_1887[[#This Row],[Column5]]</f>
        <v>17</v>
      </c>
      <c r="L12" s="277">
        <f>Table_Default__XLS_TAB_27_1887[[#This Row],[TOTAL]]/Table_Default__XLS_TAB_27_1887[[#Totals],[TOTAL]]%</f>
        <v>20.33898305084746</v>
      </c>
      <c r="M12" s="277">
        <f>Table_Default__XLS_TAB_27_1887[[#This Row],[Column1]]/Table_Default__XLS_TAB_27_1887[[#Totals],[Column1]]%</f>
        <v>12.318840579710146</v>
      </c>
      <c r="N12" s="33" t="s">
        <v>39</v>
      </c>
      <c r="P12" s="64" t="s">
        <v>125</v>
      </c>
      <c r="Q12" s="204">
        <f>Table_Default__XLS_TAB_27_1887[[#This Row],[Column6]]</f>
        <v>20.33898305084746</v>
      </c>
      <c r="R12" s="204">
        <f>Table_Default__XLS_TAB_27_1887[[#This Row],[Column7]]</f>
        <v>12.318840579710146</v>
      </c>
    </row>
    <row r="13" spans="1:18" ht="15" customHeight="1" thickBot="1" x14ac:dyDescent="0.25">
      <c r="A13" s="100">
        <v>-1</v>
      </c>
      <c r="B13" s="373">
        <v>37</v>
      </c>
      <c r="C13" s="373">
        <v>16</v>
      </c>
      <c r="D13" s="373">
        <v>37</v>
      </c>
      <c r="E13" s="373">
        <v>15</v>
      </c>
      <c r="F13" s="373">
        <v>4</v>
      </c>
      <c r="G13" s="373">
        <v>6</v>
      </c>
      <c r="H13" s="373">
        <v>4</v>
      </c>
      <c r="I13" s="373">
        <v>1</v>
      </c>
      <c r="J13" s="374">
        <f>Table_Default__XLS_TAB_27_1887[[#This Row],[BAAN_SMALLERQATAR]]+Table_Default__XLS_TAB_27_1887[[#This Row],[RAJEE]]+Table_Default__XLS_TAB_27_1887[[#This Row],[KHULLA]]+Table_Default__XLS_TAB_27_1887[[#This Row],[BAAN_GREATER]]</f>
        <v>82</v>
      </c>
      <c r="K13" s="374">
        <f>Table_Default__XLS_TAB_27_1887[[#This Row],[Column2]]+Table_Default__XLS_TAB_27_1887[[#This Row],[Column3]]+Table_Default__XLS_TAB_27_1887[[#This Row],[Column4]]+Table_Default__XLS_TAB_27_1887[[#This Row],[Column5]]</f>
        <v>38</v>
      </c>
      <c r="L13" s="375">
        <f>Table_Default__XLS_TAB_27_1887[[#This Row],[TOTAL]]/Table_Default__XLS_TAB_27_1887[[#Totals],[TOTAL]]%</f>
        <v>34.745762711864408</v>
      </c>
      <c r="M13" s="376">
        <f>Table_Default__XLS_TAB_27_1887[[#This Row],[Column1]]/Table_Default__XLS_TAB_27_1887[[#Totals],[Column1]]%</f>
        <v>27.536231884057973</v>
      </c>
      <c r="N13" s="34">
        <v>-1</v>
      </c>
      <c r="P13" s="34">
        <f>A13</f>
        <v>-1</v>
      </c>
      <c r="Q13" s="204">
        <f>Table_Default__XLS_TAB_27_1887[[#This Row],[Column6]]</f>
        <v>34.745762711864408</v>
      </c>
      <c r="R13" s="204">
        <f>Table_Default__XLS_TAB_27_1887[[#This Row],[Column7]]</f>
        <v>27.536231884057973</v>
      </c>
    </row>
    <row r="14" spans="1:18" ht="15" customHeight="1" thickBot="1" x14ac:dyDescent="0.25">
      <c r="A14" s="225">
        <v>1</v>
      </c>
      <c r="B14" s="373">
        <v>2</v>
      </c>
      <c r="C14" s="373">
        <v>1</v>
      </c>
      <c r="D14" s="373">
        <v>12</v>
      </c>
      <c r="E14" s="373">
        <v>11</v>
      </c>
      <c r="F14" s="373" t="s">
        <v>407</v>
      </c>
      <c r="G14" s="373">
        <v>2</v>
      </c>
      <c r="H14" s="373" t="s">
        <v>407</v>
      </c>
      <c r="I14" s="373" t="s">
        <v>407</v>
      </c>
      <c r="J14" s="374">
        <f>Table_Default__XLS_TAB_27_1887[[#This Row],[BAAN_SMALLERQATAR]]+Table_Default__XLS_TAB_27_1887[[#This Row],[RAJEE]]+Table_Default__XLS_TAB_27_1887[[#This Row],[KHULLA]]+Table_Default__XLS_TAB_27_1887[[#This Row],[BAAN_GREATER]]</f>
        <v>14</v>
      </c>
      <c r="K14" s="374">
        <f>Table_Default__XLS_TAB_27_1887[[#This Row],[Column2]]+Table_Default__XLS_TAB_27_1887[[#This Row],[Column3]]+Table_Default__XLS_TAB_27_1887[[#This Row],[Column4]]+Table_Default__XLS_TAB_27_1887[[#This Row],[Column5]]</f>
        <v>14</v>
      </c>
      <c r="L14" s="375">
        <f>Table_Default__XLS_TAB_27_1887[[#This Row],[TOTAL]]/Table_Default__XLS_TAB_27_1887[[#Totals],[TOTAL]]%</f>
        <v>5.9322033898305087</v>
      </c>
      <c r="M14" s="375">
        <f>Table_Default__XLS_TAB_27_1887[[#This Row],[Column1]]/Table_Default__XLS_TAB_27_1887[[#Totals],[Column1]]%</f>
        <v>10.144927536231885</v>
      </c>
      <c r="N14" s="35">
        <v>1</v>
      </c>
      <c r="P14" s="34">
        <f t="shared" ref="P14:P18" si="0">A14</f>
        <v>1</v>
      </c>
      <c r="Q14" s="204">
        <f>Table_Default__XLS_TAB_27_1887[[#This Row],[Column6]]</f>
        <v>5.9322033898305087</v>
      </c>
      <c r="R14" s="204">
        <f>Table_Default__XLS_TAB_27_1887[[#This Row],[Column7]]</f>
        <v>10.144927536231885</v>
      </c>
    </row>
    <row r="15" spans="1:18" ht="15" customHeight="1" thickBot="1" x14ac:dyDescent="0.25">
      <c r="A15" s="100">
        <v>2</v>
      </c>
      <c r="B15" s="373">
        <v>3</v>
      </c>
      <c r="C15" s="373">
        <v>1</v>
      </c>
      <c r="D15" s="373">
        <v>12</v>
      </c>
      <c r="E15" s="373">
        <v>5</v>
      </c>
      <c r="F15" s="373" t="s">
        <v>407</v>
      </c>
      <c r="G15" s="373">
        <v>1</v>
      </c>
      <c r="H15" s="373">
        <v>1</v>
      </c>
      <c r="I15" s="373" t="s">
        <v>407</v>
      </c>
      <c r="J15" s="374">
        <f>Table_Default__XLS_TAB_27_1887[[#This Row],[BAAN_SMALLERQATAR]]+Table_Default__XLS_TAB_27_1887[[#This Row],[RAJEE]]+Table_Default__XLS_TAB_27_1887[[#This Row],[KHULLA]]+Table_Default__XLS_TAB_27_1887[[#This Row],[BAAN_GREATER]]</f>
        <v>16</v>
      </c>
      <c r="K15" s="374">
        <f>Table_Default__XLS_TAB_27_1887[[#This Row],[Column2]]+Table_Default__XLS_TAB_27_1887[[#This Row],[Column3]]+Table_Default__XLS_TAB_27_1887[[#This Row],[Column4]]+Table_Default__XLS_TAB_27_1887[[#This Row],[Column5]]</f>
        <v>7</v>
      </c>
      <c r="L15" s="375">
        <f>Table_Default__XLS_TAB_27_1887[[#This Row],[TOTAL]]/Table_Default__XLS_TAB_27_1887[[#Totals],[TOTAL]]%</f>
        <v>6.7796610169491531</v>
      </c>
      <c r="M15" s="375">
        <f>Table_Default__XLS_TAB_27_1887[[#This Row],[Column1]]/Table_Default__XLS_TAB_27_1887[[#Totals],[Column1]]%</f>
        <v>5.0724637681159424</v>
      </c>
      <c r="N15" s="34">
        <v>2</v>
      </c>
      <c r="P15" s="34">
        <f t="shared" si="0"/>
        <v>2</v>
      </c>
      <c r="Q15" s="204">
        <f>Table_Default__XLS_TAB_27_1887[[#This Row],[Column6]]</f>
        <v>6.7796610169491531</v>
      </c>
      <c r="R15" s="204">
        <f>Table_Default__XLS_TAB_27_1887[[#This Row],[Column7]]</f>
        <v>5.0724637681159424</v>
      </c>
    </row>
    <row r="16" spans="1:18" ht="15" customHeight="1" thickBot="1" x14ac:dyDescent="0.25">
      <c r="A16" s="225">
        <v>3</v>
      </c>
      <c r="B16" s="373" t="s">
        <v>407</v>
      </c>
      <c r="C16" s="373">
        <v>2</v>
      </c>
      <c r="D16" s="373">
        <v>9</v>
      </c>
      <c r="E16" s="373">
        <v>2</v>
      </c>
      <c r="F16" s="373">
        <v>1</v>
      </c>
      <c r="G16" s="373" t="s">
        <v>407</v>
      </c>
      <c r="H16" s="373" t="s">
        <v>407</v>
      </c>
      <c r="I16" s="373" t="s">
        <v>407</v>
      </c>
      <c r="J16" s="374">
        <f>Table_Default__XLS_TAB_27_1887[[#This Row],[BAAN_SMALLERQATAR]]+Table_Default__XLS_TAB_27_1887[[#This Row],[RAJEE]]+Table_Default__XLS_TAB_27_1887[[#This Row],[KHULLA]]+Table_Default__XLS_TAB_27_1887[[#This Row],[BAAN_GREATER]]</f>
        <v>10</v>
      </c>
      <c r="K16" s="374">
        <f>Table_Default__XLS_TAB_27_1887[[#This Row],[Column2]]+Table_Default__XLS_TAB_27_1887[[#This Row],[Column3]]+Table_Default__XLS_TAB_27_1887[[#This Row],[Column4]]+Table_Default__XLS_TAB_27_1887[[#This Row],[Column5]]</f>
        <v>4</v>
      </c>
      <c r="L16" s="375">
        <f>Table_Default__XLS_TAB_27_1887[[#This Row],[TOTAL]]/Table_Default__XLS_TAB_27_1887[[#Totals],[TOTAL]]%</f>
        <v>4.2372881355932206</v>
      </c>
      <c r="M16" s="375">
        <f>Table_Default__XLS_TAB_27_1887[[#This Row],[Column1]]/Table_Default__XLS_TAB_27_1887[[#Totals],[Column1]]%</f>
        <v>2.8985507246376816</v>
      </c>
      <c r="N16" s="35">
        <v>3</v>
      </c>
      <c r="P16" s="34">
        <f t="shared" si="0"/>
        <v>3</v>
      </c>
      <c r="Q16" s="204">
        <f>Table_Default__XLS_TAB_27_1887[[#This Row],[Column6]]</f>
        <v>4.2372881355932206</v>
      </c>
      <c r="R16" s="204">
        <f>Table_Default__XLS_TAB_27_1887[[#This Row],[Column7]]</f>
        <v>2.8985507246376816</v>
      </c>
    </row>
    <row r="17" spans="1:18" ht="15" customHeight="1" thickBot="1" x14ac:dyDescent="0.25">
      <c r="A17" s="100">
        <v>4</v>
      </c>
      <c r="B17" s="373" t="s">
        <v>407</v>
      </c>
      <c r="C17" s="373">
        <v>1</v>
      </c>
      <c r="D17" s="373">
        <v>7</v>
      </c>
      <c r="E17" s="373">
        <v>3</v>
      </c>
      <c r="F17" s="373" t="s">
        <v>407</v>
      </c>
      <c r="G17" s="373">
        <v>1</v>
      </c>
      <c r="H17" s="373" t="s">
        <v>407</v>
      </c>
      <c r="I17" s="373" t="s">
        <v>407</v>
      </c>
      <c r="J17" s="374">
        <f>Table_Default__XLS_TAB_27_1887[[#This Row],[BAAN_SMALLERQATAR]]+Table_Default__XLS_TAB_27_1887[[#This Row],[RAJEE]]+Table_Default__XLS_TAB_27_1887[[#This Row],[KHULLA]]+Table_Default__XLS_TAB_27_1887[[#This Row],[BAAN_GREATER]]</f>
        <v>7</v>
      </c>
      <c r="K17" s="374">
        <f>Table_Default__XLS_TAB_27_1887[[#This Row],[Column2]]+Table_Default__XLS_TAB_27_1887[[#This Row],[Column3]]+Table_Default__XLS_TAB_27_1887[[#This Row],[Column4]]+Table_Default__XLS_TAB_27_1887[[#This Row],[Column5]]</f>
        <v>5</v>
      </c>
      <c r="L17" s="375">
        <f>Table_Default__XLS_TAB_27_1887[[#This Row],[TOTAL]]/Table_Default__XLS_TAB_27_1887[[#Totals],[TOTAL]]%</f>
        <v>2.9661016949152543</v>
      </c>
      <c r="M17" s="375">
        <f>Table_Default__XLS_TAB_27_1887[[#This Row],[Column1]]/Table_Default__XLS_TAB_27_1887[[#Totals],[Column1]]%</f>
        <v>3.6231884057971016</v>
      </c>
      <c r="N17" s="34">
        <v>4</v>
      </c>
      <c r="P17" s="34">
        <f t="shared" si="0"/>
        <v>4</v>
      </c>
      <c r="Q17" s="204">
        <f>Table_Default__XLS_TAB_27_1887[[#This Row],[Column6]]</f>
        <v>2.9661016949152543</v>
      </c>
      <c r="R17" s="204">
        <f>Table_Default__XLS_TAB_27_1887[[#This Row],[Column7]]</f>
        <v>3.6231884057971016</v>
      </c>
    </row>
    <row r="18" spans="1:18" ht="15" customHeight="1" thickBot="1" x14ac:dyDescent="0.25">
      <c r="A18" s="225" t="s">
        <v>40</v>
      </c>
      <c r="B18" s="373">
        <v>3</v>
      </c>
      <c r="C18" s="373">
        <v>7</v>
      </c>
      <c r="D18" s="373">
        <v>23</v>
      </c>
      <c r="E18" s="373">
        <v>15</v>
      </c>
      <c r="F18" s="373" t="s">
        <v>407</v>
      </c>
      <c r="G18" s="373">
        <v>3</v>
      </c>
      <c r="H18" s="373" t="s">
        <v>407</v>
      </c>
      <c r="I18" s="373">
        <v>1</v>
      </c>
      <c r="J18" s="374">
        <f>Table_Default__XLS_TAB_27_1887[[#This Row],[BAAN_SMALLERQATAR]]+Table_Default__XLS_TAB_27_1887[[#This Row],[RAJEE]]+Table_Default__XLS_TAB_27_1887[[#This Row],[KHULLA]]+Table_Default__XLS_TAB_27_1887[[#This Row],[BAAN_GREATER]]</f>
        <v>26</v>
      </c>
      <c r="K18" s="374">
        <f>Table_Default__XLS_TAB_27_1887[[#This Row],[Column2]]+Table_Default__XLS_TAB_27_1887[[#This Row],[Column3]]+Table_Default__XLS_TAB_27_1887[[#This Row],[Column4]]+Table_Default__XLS_TAB_27_1887[[#This Row],[Column5]]</f>
        <v>26</v>
      </c>
      <c r="L18" s="375">
        <f>Table_Default__XLS_TAB_27_1887[[#This Row],[TOTAL]]/Table_Default__XLS_TAB_27_1887[[#Totals],[TOTAL]]%</f>
        <v>11.016949152542374</v>
      </c>
      <c r="M18" s="375">
        <f>Table_Default__XLS_TAB_27_1887[[#This Row],[Column1]]/Table_Default__XLS_TAB_27_1887[[#Totals],[Column1]]%</f>
        <v>18.840579710144929</v>
      </c>
      <c r="N18" s="419" t="s">
        <v>219</v>
      </c>
      <c r="P18" s="34" t="str">
        <f t="shared" si="0"/>
        <v xml:space="preserve"> 5 - 9</v>
      </c>
      <c r="Q18" s="204">
        <f>Table_Default__XLS_TAB_27_1887[[#This Row],[Column6]]</f>
        <v>11.016949152542374</v>
      </c>
      <c r="R18" s="204">
        <f>Table_Default__XLS_TAB_27_1887[[#This Row],[Column7]]</f>
        <v>18.840579710144929</v>
      </c>
    </row>
    <row r="19" spans="1:18" ht="15" customHeight="1" thickBot="1" x14ac:dyDescent="0.25">
      <c r="A19" s="415" t="s">
        <v>106</v>
      </c>
      <c r="B19" s="377">
        <v>3</v>
      </c>
      <c r="C19" s="377">
        <v>2</v>
      </c>
      <c r="D19" s="377">
        <v>8</v>
      </c>
      <c r="E19" s="377">
        <v>9</v>
      </c>
      <c r="F19" s="377" t="s">
        <v>407</v>
      </c>
      <c r="G19" s="377">
        <v>3</v>
      </c>
      <c r="H19" s="377">
        <v>1</v>
      </c>
      <c r="I19" s="377">
        <v>1</v>
      </c>
      <c r="J19" s="378">
        <f>Table_Default__XLS_TAB_27_1887[[#This Row],[BAAN_SMALLERQATAR]]+Table_Default__XLS_TAB_27_1887[[#This Row],[RAJEE]]+Table_Default__XLS_TAB_27_1887[[#This Row],[KHULLA]]+Table_Default__XLS_TAB_27_1887[[#This Row],[BAAN_GREATER]]</f>
        <v>12</v>
      </c>
      <c r="K19" s="378">
        <f>Table_Default__XLS_TAB_27_1887[[#This Row],[Column2]]+Table_Default__XLS_TAB_27_1887[[#This Row],[Column3]]+Table_Default__XLS_TAB_27_1887[[#This Row],[Column4]]+Table_Default__XLS_TAB_27_1887[[#This Row],[Column5]]</f>
        <v>15</v>
      </c>
      <c r="L19" s="379">
        <f>Table_Default__XLS_TAB_27_1887[[#This Row],[TOTAL]]/Table_Default__XLS_TAB_27_1887[[#Totals],[TOTAL]]%</f>
        <v>5.0847457627118651</v>
      </c>
      <c r="M19" s="379">
        <f>Table_Default__XLS_TAB_27_1887[[#This Row],[Column1]]/Table_Default__XLS_TAB_27_1887[[#Totals],[Column1]]%</f>
        <v>10.869565217391305</v>
      </c>
      <c r="N19" s="420" t="s">
        <v>106</v>
      </c>
      <c r="P19" s="424" t="s">
        <v>410</v>
      </c>
      <c r="Q19" s="204">
        <f>SUM(L19:L23)</f>
        <v>13.983050847457628</v>
      </c>
      <c r="R19" s="204">
        <f>SUM(M19:M23)</f>
        <v>19.565217391304348</v>
      </c>
    </row>
    <row r="20" spans="1:18" ht="15" customHeight="1" x14ac:dyDescent="0.2">
      <c r="A20" s="422" t="s">
        <v>107</v>
      </c>
      <c r="B20" s="413" t="s">
        <v>407</v>
      </c>
      <c r="C20" s="414">
        <v>2</v>
      </c>
      <c r="D20" s="414">
        <v>7</v>
      </c>
      <c r="E20" s="414">
        <v>5</v>
      </c>
      <c r="F20" s="414">
        <v>1</v>
      </c>
      <c r="G20" s="414">
        <v>1</v>
      </c>
      <c r="H20" s="414">
        <v>1</v>
      </c>
      <c r="I20" s="414" t="s">
        <v>407</v>
      </c>
      <c r="J20" s="529">
        <f>Table_Default__XLS_TAB_27_1887[[#This Row],[BAAN_SMALLERQATAR]]+Table_Default__XLS_TAB_27_1887[[#This Row],[RAJEE]]+Table_Default__XLS_TAB_27_1887[[#This Row],[KHULLA]]+Table_Default__XLS_TAB_27_1887[[#This Row],[BAAN_GREATER]]</f>
        <v>9</v>
      </c>
      <c r="K20" s="529">
        <f>Table_Default__XLS_TAB_27_1887[[#This Row],[Column2]]+Table_Default__XLS_TAB_27_1887[[#This Row],[Column3]]+Table_Default__XLS_TAB_27_1887[[#This Row],[Column4]]+Table_Default__XLS_TAB_27_1887[[#This Row],[Column5]]</f>
        <v>8</v>
      </c>
      <c r="L20" s="417">
        <f>Table_Default__XLS_TAB_27_1887[[#This Row],[TOTAL]]/Table_Default__XLS_TAB_27_1887[[#Totals],[TOTAL]]%</f>
        <v>3.8135593220338984</v>
      </c>
      <c r="M20" s="418">
        <f>Table_Default__XLS_TAB_27_1887[[#This Row],[Column1]]/Table_Default__XLS_TAB_27_1887[[#Totals],[Column1]]%</f>
        <v>5.7971014492753632</v>
      </c>
      <c r="N20" s="423" t="s">
        <v>107</v>
      </c>
      <c r="P20" s="412"/>
      <c r="Q20" s="425">
        <f>SUM(Q12:Q19)</f>
        <v>100</v>
      </c>
      <c r="R20" s="425">
        <f>SUM(R12:R19)</f>
        <v>100</v>
      </c>
    </row>
    <row r="21" spans="1:18" ht="15" customHeight="1" thickBot="1" x14ac:dyDescent="0.25">
      <c r="A21" s="416" t="s">
        <v>2</v>
      </c>
      <c r="B21" s="413" t="s">
        <v>407</v>
      </c>
      <c r="C21" s="414" t="s">
        <v>407</v>
      </c>
      <c r="D21" s="414">
        <v>4</v>
      </c>
      <c r="E21" s="414" t="s">
        <v>407</v>
      </c>
      <c r="F21" s="414" t="s">
        <v>407</v>
      </c>
      <c r="G21" s="414">
        <v>2</v>
      </c>
      <c r="H21" s="414" t="s">
        <v>407</v>
      </c>
      <c r="I21" s="414" t="s">
        <v>407</v>
      </c>
      <c r="J21" s="529">
        <f>Table_Default__XLS_TAB_27_1887[[#This Row],[BAAN_SMALLERQATAR]]+Table_Default__XLS_TAB_27_1887[[#This Row],[RAJEE]]+Table_Default__XLS_TAB_27_1887[[#This Row],[KHULLA]]+Table_Default__XLS_TAB_27_1887[[#This Row],[BAAN_GREATER]]</f>
        <v>4</v>
      </c>
      <c r="K21" s="529">
        <f>Table_Default__XLS_TAB_27_1887[[#This Row],[Column2]]+Table_Default__XLS_TAB_27_1887[[#This Row],[Column3]]+Table_Default__XLS_TAB_27_1887[[#This Row],[Column4]]+Table_Default__XLS_TAB_27_1887[[#This Row],[Column5]]</f>
        <v>2</v>
      </c>
      <c r="L21" s="417">
        <f>Table_Default__XLS_TAB_27_1887[[#This Row],[TOTAL]]/Table_Default__XLS_TAB_27_1887[[#Totals],[TOTAL]]%</f>
        <v>1.6949152542372883</v>
      </c>
      <c r="M21" s="418">
        <f>Table_Default__XLS_TAB_27_1887[[#This Row],[Column1]]/Table_Default__XLS_TAB_27_1887[[#Totals],[Column1]]%</f>
        <v>1.4492753623188408</v>
      </c>
      <c r="N21" s="421" t="s">
        <v>2</v>
      </c>
      <c r="P21" s="412"/>
    </row>
    <row r="22" spans="1:18" ht="15" customHeight="1" thickBot="1" x14ac:dyDescent="0.25">
      <c r="A22" s="225" t="s">
        <v>412</v>
      </c>
      <c r="B22" s="373" t="s">
        <v>407</v>
      </c>
      <c r="C22" s="373" t="s">
        <v>407</v>
      </c>
      <c r="D22" s="373">
        <v>7</v>
      </c>
      <c r="E22" s="373">
        <v>2</v>
      </c>
      <c r="F22" s="373" t="s">
        <v>407</v>
      </c>
      <c r="G22" s="373" t="s">
        <v>407</v>
      </c>
      <c r="H22" s="373" t="s">
        <v>407</v>
      </c>
      <c r="I22" s="373" t="s">
        <v>407</v>
      </c>
      <c r="J22" s="374">
        <f>Table_Default__XLS_TAB_27_1887[[#This Row],[BAAN_SMALLERQATAR]]+Table_Default__XLS_TAB_27_1887[[#This Row],[RAJEE]]+Table_Default__XLS_TAB_27_1887[[#This Row],[KHULLA]]+Table_Default__XLS_TAB_27_1887[[#This Row],[BAAN_GREATER]]</f>
        <v>7</v>
      </c>
      <c r="K22" s="374">
        <f>Table_Default__XLS_TAB_27_1887[[#This Row],[Column2]]+Table_Default__XLS_TAB_27_1887[[#This Row],[Column3]]+Table_Default__XLS_TAB_27_1887[[#This Row],[Column4]]+Table_Default__XLS_TAB_27_1887[[#This Row],[Column5]]</f>
        <v>2</v>
      </c>
      <c r="L22" s="375">
        <f>Table_Default__XLS_TAB_27_1887[[#This Row],[TOTAL]]/Table_Default__XLS_TAB_27_1887[[#Totals],[TOTAL]]%</f>
        <v>2.9661016949152543</v>
      </c>
      <c r="M22" s="375">
        <f>Table_Default__XLS_TAB_27_1887[[#This Row],[Column1]]/Table_Default__XLS_TAB_27_1887[[#Totals],[Column1]]%</f>
        <v>1.4492753623188408</v>
      </c>
      <c r="N22" s="419" t="s">
        <v>412</v>
      </c>
      <c r="P22" s="412"/>
    </row>
    <row r="23" spans="1:18" ht="15" customHeight="1" x14ac:dyDescent="0.2">
      <c r="A23" s="416" t="s">
        <v>444</v>
      </c>
      <c r="B23" s="519" t="s">
        <v>407</v>
      </c>
      <c r="C23" s="520" t="s">
        <v>407</v>
      </c>
      <c r="D23" s="520">
        <v>1</v>
      </c>
      <c r="E23" s="520" t="s">
        <v>407</v>
      </c>
      <c r="F23" s="520" t="s">
        <v>407</v>
      </c>
      <c r="G23" s="520" t="s">
        <v>407</v>
      </c>
      <c r="H23" s="520" t="s">
        <v>407</v>
      </c>
      <c r="I23" s="520" t="s">
        <v>407</v>
      </c>
      <c r="J23" s="530">
        <f>Table_Default__XLS_TAB_27_1887[[#This Row],[BAAN_SMALLERQATAR]]+Table_Default__XLS_TAB_27_1887[[#This Row],[RAJEE]]+Table_Default__XLS_TAB_27_1887[[#This Row],[KHULLA]]+Table_Default__XLS_TAB_27_1887[[#This Row],[BAAN_GREATER]]</f>
        <v>1</v>
      </c>
      <c r="K23" s="530">
        <f>Table_Default__XLS_TAB_27_1887[[#This Row],[Column2]]+Table_Default__XLS_TAB_27_1887[[#This Row],[Column3]]+Table_Default__XLS_TAB_27_1887[[#This Row],[Column4]]+Table_Default__XLS_TAB_27_1887[[#This Row],[Column5]]</f>
        <v>0</v>
      </c>
      <c r="L23" s="521">
        <f>Table_Default__XLS_TAB_27_1887[[#This Row],[TOTAL]]/Table_Default__XLS_TAB_27_1887[[#Totals],[TOTAL]]%</f>
        <v>0.42372881355932207</v>
      </c>
      <c r="M23" s="522">
        <f>Table_Default__XLS_TAB_27_1887[[#This Row],[Column1]]/Table_Default__XLS_TAB_27_1887[[#Totals],[Column1]]%</f>
        <v>0</v>
      </c>
      <c r="N23" s="421" t="s">
        <v>445</v>
      </c>
      <c r="P23" s="412"/>
    </row>
    <row r="24" spans="1:18" ht="18.75" customHeight="1" x14ac:dyDescent="0.2">
      <c r="A24" s="523" t="s">
        <v>11</v>
      </c>
      <c r="B24" s="528">
        <f>SUBTOTAL(109,Table_Default__XLS_TAB_27_1887[BAAN_SMALLERQATAR])</f>
        <v>82</v>
      </c>
      <c r="C24" s="528">
        <f>SUBTOTAL(109,Table_Default__XLS_TAB_27_1887[Column2])</f>
        <v>40</v>
      </c>
      <c r="D24" s="528">
        <f>SUBTOTAL(109,Table_Default__XLS_TAB_27_1887[RAJEE])</f>
        <v>134</v>
      </c>
      <c r="E24" s="528">
        <f>SUBTOTAL(109,Table_Default__XLS_TAB_27_1887[Column3])</f>
        <v>72</v>
      </c>
      <c r="F24" s="528">
        <f>SUBTOTAL(109,Table_Default__XLS_TAB_27_1887[KHULLA])</f>
        <v>13</v>
      </c>
      <c r="G24" s="528">
        <f>SUBTOTAL(109,Table_Default__XLS_TAB_27_1887[Column4])</f>
        <v>23</v>
      </c>
      <c r="H24" s="528">
        <f>SUBTOTAL(109,Table_Default__XLS_TAB_27_1887[BAAN_GREATER])</f>
        <v>7</v>
      </c>
      <c r="I24" s="528">
        <f>SUBTOTAL(109,Table_Default__XLS_TAB_27_1887[Column5])</f>
        <v>3</v>
      </c>
      <c r="J24" s="528">
        <f>SUBTOTAL(109,Table_Default__XLS_TAB_27_1887[TOTAL])</f>
        <v>236</v>
      </c>
      <c r="K24" s="528">
        <f>SUBTOTAL(109,Table_Default__XLS_TAB_27_1887[Column1])</f>
        <v>138</v>
      </c>
      <c r="L24" s="528">
        <f>SUBTOTAL(109,Table_Default__XLS_TAB_27_1887[Column6])</f>
        <v>99.999999999999986</v>
      </c>
      <c r="M24" s="528">
        <f>SUBTOTAL(109,Table_Default__XLS_TAB_27_1887[Column7])</f>
        <v>100.00000000000001</v>
      </c>
      <c r="N24" s="524" t="s">
        <v>12</v>
      </c>
    </row>
    <row r="25" spans="1:18" ht="25.5" customHeight="1" x14ac:dyDescent="0.2">
      <c r="A25" s="523" t="s">
        <v>45</v>
      </c>
      <c r="B25" s="525">
        <f>Table_Default__XLS_TAB_27_1887[[#Totals],[BAAN_SMALLERQATAR]]/Table_Default__XLS_TAB_27_1887[[#Totals],[TOTAL]]%</f>
        <v>34.745762711864408</v>
      </c>
      <c r="C25" s="525">
        <f>Table_Default__XLS_TAB_27_1887[[#Totals],[Column2]]/Table_Default__XLS_TAB_27_1887[[#Totals],[Column1]]%</f>
        <v>28.985507246376812</v>
      </c>
      <c r="D25" s="525">
        <f>Table_Default__XLS_TAB_27_1887[[#Totals],[RAJEE]]/Table_Default__XLS_TAB_27_1887[[#Totals],[TOTAL]]%</f>
        <v>56.779661016949156</v>
      </c>
      <c r="E25" s="525">
        <f>Table_Default__XLS_TAB_27_1887[[#Totals],[Column3]]/Table_Default__XLS_TAB_27_1887[[#Totals],[Column1]]%</f>
        <v>52.173913043478265</v>
      </c>
      <c r="F25" s="525">
        <f>Table_Default__XLS_TAB_27_1887[[#Totals],[KHULLA]]/Table_Default__XLS_TAB_27_1887[[#Totals],[TOTAL]]%</f>
        <v>5.5084745762711869</v>
      </c>
      <c r="G25" s="525">
        <f>Table_Default__XLS_TAB_27_1887[[#Totals],[Column4]]/Table_Default__XLS_TAB_27_1887[[#Totals],[Column1]]%</f>
        <v>16.666666666666668</v>
      </c>
      <c r="H25" s="525">
        <f>Table_Default__XLS_TAB_27_1887[[#Totals],[BAAN_GREATER]]/Table_Default__XLS_TAB_27_1887[[#Totals],[TOTAL]]%</f>
        <v>2.9661016949152543</v>
      </c>
      <c r="I25" s="525">
        <f>Table_Default__XLS_TAB_27_1887[[#Totals],[Column5]]/Table_Default__XLS_TAB_27_1887[[#Totals],[Column1]]%</f>
        <v>2.1739130434782612</v>
      </c>
      <c r="J25" s="525">
        <f>B25+D25+F25+H25</f>
        <v>100</v>
      </c>
      <c r="K25" s="525">
        <f>C25+E25+G25+I25</f>
        <v>100.00000000000001</v>
      </c>
      <c r="L25" s="526"/>
      <c r="M25" s="527"/>
      <c r="N25" s="524" t="s">
        <v>46</v>
      </c>
    </row>
    <row r="26" spans="1:18" x14ac:dyDescent="0.2">
      <c r="A26" s="19"/>
      <c r="B26" s="19"/>
      <c r="C26" s="19"/>
      <c r="D26" s="19"/>
      <c r="E26" s="19"/>
      <c r="F26" s="19"/>
      <c r="G26" s="19"/>
      <c r="H26" s="19"/>
      <c r="I26" s="19"/>
      <c r="J26" s="19"/>
      <c r="K26" s="19"/>
      <c r="L26" s="19"/>
      <c r="M26" s="19"/>
      <c r="N26" s="19"/>
    </row>
    <row r="27" spans="1:18" ht="21.75" x14ac:dyDescent="0.2">
      <c r="A27" s="633" t="s">
        <v>128</v>
      </c>
      <c r="B27" s="633"/>
      <c r="C27" s="633"/>
      <c r="D27" s="633"/>
      <c r="E27" s="633"/>
      <c r="F27" s="633"/>
      <c r="G27" s="633"/>
      <c r="H27" s="633"/>
      <c r="I27" s="633"/>
      <c r="J27" s="633"/>
      <c r="K27" s="633"/>
      <c r="L27" s="633"/>
      <c r="M27" s="633"/>
      <c r="N27" s="633"/>
    </row>
    <row r="28" spans="1:18" ht="18.75" x14ac:dyDescent="0.2">
      <c r="A28" s="666" t="s">
        <v>449</v>
      </c>
      <c r="B28" s="666"/>
      <c r="C28" s="666"/>
      <c r="D28" s="666"/>
      <c r="E28" s="666"/>
      <c r="F28" s="666"/>
      <c r="G28" s="666"/>
      <c r="H28" s="666"/>
      <c r="I28" s="666"/>
      <c r="J28" s="666"/>
      <c r="K28" s="666"/>
      <c r="L28" s="666"/>
      <c r="M28" s="666"/>
      <c r="N28" s="666"/>
    </row>
    <row r="29" spans="1:18" x14ac:dyDescent="0.2">
      <c r="A29" s="667" t="s">
        <v>557</v>
      </c>
      <c r="B29" s="667"/>
      <c r="C29" s="667"/>
      <c r="D29" s="667"/>
      <c r="E29" s="667"/>
      <c r="F29" s="667"/>
      <c r="G29" s="667"/>
      <c r="H29" s="667"/>
      <c r="I29" s="667"/>
      <c r="J29" s="667"/>
      <c r="K29" s="667"/>
      <c r="L29" s="667"/>
      <c r="M29" s="667"/>
      <c r="N29" s="667"/>
    </row>
    <row r="30" spans="1:18" x14ac:dyDescent="0.2">
      <c r="A30" s="667" t="s">
        <v>448</v>
      </c>
      <c r="B30" s="667"/>
      <c r="C30" s="667"/>
      <c r="D30" s="667"/>
      <c r="E30" s="667"/>
      <c r="F30" s="667"/>
      <c r="G30" s="667"/>
      <c r="H30" s="667"/>
      <c r="I30" s="667"/>
      <c r="J30" s="667"/>
      <c r="K30" s="667"/>
      <c r="L30" s="667"/>
      <c r="M30" s="667"/>
      <c r="N30" s="667"/>
    </row>
    <row r="31" spans="1:18" x14ac:dyDescent="0.2">
      <c r="A31" s="19"/>
      <c r="B31" s="19"/>
      <c r="C31" s="19"/>
      <c r="D31" s="19"/>
      <c r="E31" s="19"/>
      <c r="F31" s="19"/>
      <c r="G31" s="19"/>
      <c r="H31" s="19"/>
      <c r="I31" s="19"/>
      <c r="J31" s="19"/>
      <c r="K31" s="19"/>
      <c r="L31" s="19"/>
      <c r="M31" s="19"/>
      <c r="N31" s="19"/>
    </row>
    <row r="32" spans="1:18" ht="17.25" customHeight="1" x14ac:dyDescent="0.2">
      <c r="A32" s="680" t="s">
        <v>126</v>
      </c>
      <c r="B32" s="680"/>
      <c r="C32" s="680"/>
      <c r="D32" s="680"/>
      <c r="E32" s="680"/>
      <c r="F32" s="680"/>
      <c r="G32" s="19"/>
      <c r="H32" s="19"/>
      <c r="I32" s="680" t="s">
        <v>127</v>
      </c>
      <c r="J32" s="680"/>
      <c r="K32" s="680"/>
      <c r="L32" s="680"/>
      <c r="M32" s="680"/>
      <c r="N32" s="680"/>
    </row>
    <row r="33" spans="1:14" x14ac:dyDescent="0.2">
      <c r="A33" s="19"/>
      <c r="B33" s="19"/>
      <c r="C33" s="19"/>
      <c r="D33" s="19"/>
      <c r="E33" s="19"/>
      <c r="F33" s="19"/>
      <c r="G33" s="19"/>
      <c r="H33" s="19"/>
      <c r="I33" s="19"/>
      <c r="J33" s="19"/>
      <c r="K33" s="19"/>
      <c r="L33" s="19"/>
      <c r="M33" s="19"/>
      <c r="N33" s="19"/>
    </row>
    <row r="34" spans="1:14" x14ac:dyDescent="0.2">
      <c r="A34" s="19"/>
      <c r="B34" s="19"/>
      <c r="C34" s="19"/>
      <c r="D34" s="19"/>
      <c r="E34" s="19"/>
      <c r="F34" s="19"/>
      <c r="G34" s="19"/>
      <c r="H34" s="19"/>
      <c r="I34" s="19"/>
      <c r="J34" s="19"/>
      <c r="K34" s="19"/>
      <c r="L34" s="19"/>
      <c r="M34" s="19"/>
      <c r="N34" s="19"/>
    </row>
    <row r="35" spans="1:14" x14ac:dyDescent="0.2">
      <c r="A35" s="19"/>
      <c r="B35" s="19"/>
      <c r="C35" s="19"/>
      <c r="D35" s="19"/>
      <c r="E35" s="19"/>
      <c r="F35" s="19"/>
      <c r="G35" s="19"/>
      <c r="H35" s="19"/>
      <c r="I35" s="19"/>
      <c r="J35" s="19"/>
      <c r="K35" s="19"/>
      <c r="L35" s="19"/>
      <c r="M35" s="19"/>
      <c r="N35" s="19"/>
    </row>
    <row r="36" spans="1:14" x14ac:dyDescent="0.2">
      <c r="A36" s="19"/>
      <c r="B36" s="19"/>
      <c r="C36" s="19"/>
      <c r="D36" s="19"/>
      <c r="E36" s="19"/>
      <c r="F36" s="19"/>
      <c r="G36" s="19"/>
      <c r="H36" s="19"/>
      <c r="I36" s="19"/>
      <c r="J36" s="19"/>
      <c r="K36" s="19"/>
      <c r="L36" s="19"/>
      <c r="M36" s="19"/>
      <c r="N36" s="19"/>
    </row>
    <row r="37" spans="1:14" x14ac:dyDescent="0.2">
      <c r="A37" s="19"/>
      <c r="B37" s="19"/>
      <c r="C37" s="19"/>
      <c r="D37" s="19"/>
      <c r="E37" s="19"/>
      <c r="F37" s="19"/>
      <c r="G37" s="19"/>
      <c r="H37" s="19"/>
      <c r="I37" s="19"/>
      <c r="J37" s="19"/>
      <c r="K37" s="19"/>
      <c r="L37" s="19"/>
      <c r="M37" s="19"/>
      <c r="N37" s="19"/>
    </row>
    <row r="38" spans="1:14" x14ac:dyDescent="0.2">
      <c r="A38" s="19"/>
      <c r="B38" s="19"/>
      <c r="C38" s="19"/>
      <c r="D38" s="19"/>
      <c r="E38" s="19"/>
      <c r="F38" s="19"/>
      <c r="G38" s="19"/>
      <c r="H38" s="19"/>
      <c r="I38" s="19"/>
      <c r="J38" s="19"/>
      <c r="K38" s="19"/>
      <c r="L38" s="19"/>
      <c r="M38" s="19"/>
      <c r="N38" s="19"/>
    </row>
    <row r="39" spans="1:14" x14ac:dyDescent="0.2">
      <c r="A39" s="19"/>
      <c r="B39" s="19"/>
      <c r="C39" s="19"/>
      <c r="D39" s="19"/>
      <c r="E39" s="19"/>
      <c r="F39" s="19"/>
      <c r="G39" s="19"/>
      <c r="H39" s="19"/>
      <c r="I39" s="19"/>
      <c r="J39" s="19"/>
      <c r="K39" s="19"/>
      <c r="L39" s="19"/>
      <c r="M39" s="19"/>
      <c r="N39" s="19"/>
    </row>
    <row r="40" spans="1:14" x14ac:dyDescent="0.2">
      <c r="A40" s="19"/>
      <c r="B40" s="19"/>
      <c r="C40" s="19"/>
      <c r="D40" s="19"/>
      <c r="E40" s="19"/>
      <c r="F40" s="19"/>
      <c r="G40" s="19"/>
      <c r="H40" s="19"/>
      <c r="I40" s="19"/>
      <c r="J40" s="19"/>
      <c r="K40" s="19"/>
      <c r="L40" s="19"/>
      <c r="M40" s="19"/>
      <c r="N40" s="19"/>
    </row>
    <row r="41" spans="1:14" x14ac:dyDescent="0.2">
      <c r="A41" s="19"/>
      <c r="B41" s="19"/>
      <c r="C41" s="19"/>
      <c r="D41" s="19"/>
      <c r="E41" s="19"/>
      <c r="F41" s="19"/>
      <c r="G41" s="19"/>
      <c r="H41" s="19"/>
      <c r="I41" s="19"/>
      <c r="J41" s="19"/>
      <c r="K41" s="19"/>
      <c r="L41" s="19"/>
      <c r="M41" s="19"/>
      <c r="N41" s="19"/>
    </row>
    <row r="42" spans="1:14" x14ac:dyDescent="0.2">
      <c r="A42" s="19"/>
      <c r="B42" s="19"/>
      <c r="C42" s="19"/>
      <c r="D42" s="19"/>
      <c r="E42" s="19"/>
      <c r="F42" s="19"/>
      <c r="G42" s="19"/>
      <c r="H42" s="19"/>
      <c r="I42" s="19"/>
      <c r="J42" s="19"/>
      <c r="K42" s="19"/>
      <c r="L42" s="19"/>
      <c r="M42" s="19"/>
      <c r="N42" s="19"/>
    </row>
    <row r="43" spans="1:14" x14ac:dyDescent="0.2">
      <c r="A43" s="19"/>
      <c r="B43" s="19"/>
      <c r="C43" s="19"/>
      <c r="D43" s="19"/>
      <c r="E43" s="19"/>
      <c r="F43" s="19"/>
      <c r="G43" s="19"/>
      <c r="H43" s="19"/>
      <c r="I43" s="19"/>
      <c r="J43" s="19"/>
      <c r="K43" s="19"/>
      <c r="L43" s="19"/>
      <c r="M43" s="19"/>
      <c r="N43" s="19"/>
    </row>
    <row r="44" spans="1:14" x14ac:dyDescent="0.2">
      <c r="A44" s="19"/>
      <c r="B44" s="19"/>
      <c r="C44" s="19"/>
      <c r="D44" s="19"/>
      <c r="E44" s="19"/>
      <c r="F44" s="19"/>
      <c r="G44" s="19"/>
      <c r="H44" s="19"/>
      <c r="I44" s="19"/>
      <c r="J44" s="19"/>
      <c r="K44" s="19"/>
      <c r="L44" s="19"/>
      <c r="M44" s="19"/>
      <c r="N44" s="19"/>
    </row>
    <row r="45" spans="1:14" x14ac:dyDescent="0.2">
      <c r="A45" s="19"/>
      <c r="B45" s="19"/>
      <c r="C45" s="19"/>
      <c r="D45" s="19"/>
      <c r="E45" s="19"/>
      <c r="F45" s="19"/>
      <c r="G45" s="19"/>
      <c r="H45" s="19"/>
      <c r="I45" s="19"/>
      <c r="J45" s="19"/>
      <c r="K45" s="19"/>
      <c r="L45" s="19"/>
      <c r="M45" s="19"/>
      <c r="N45" s="19"/>
    </row>
    <row r="46" spans="1:14" x14ac:dyDescent="0.2">
      <c r="A46" s="19"/>
      <c r="B46" s="19"/>
      <c r="C46" s="19"/>
      <c r="D46" s="19"/>
      <c r="E46" s="19"/>
      <c r="F46" s="19"/>
      <c r="G46" s="19"/>
      <c r="H46" s="19"/>
      <c r="I46" s="19"/>
      <c r="J46" s="19"/>
      <c r="K46" s="19"/>
      <c r="L46" s="19"/>
      <c r="M46" s="19"/>
      <c r="N46" s="19"/>
    </row>
    <row r="47" spans="1:14" x14ac:dyDescent="0.2">
      <c r="A47" s="19"/>
      <c r="B47" s="19"/>
      <c r="C47" s="19"/>
      <c r="D47" s="19"/>
      <c r="E47" s="19"/>
      <c r="F47" s="19"/>
      <c r="G47" s="19"/>
      <c r="H47" s="19"/>
      <c r="I47" s="19"/>
      <c r="J47" s="19"/>
      <c r="K47" s="19"/>
      <c r="L47" s="19"/>
      <c r="M47" s="19"/>
      <c r="N47" s="19"/>
    </row>
    <row r="48" spans="1:14" x14ac:dyDescent="0.2">
      <c r="A48" s="19"/>
      <c r="B48" s="19"/>
      <c r="C48" s="19"/>
      <c r="D48" s="19"/>
      <c r="E48" s="19"/>
      <c r="F48" s="19"/>
      <c r="G48" s="19"/>
      <c r="H48" s="19"/>
      <c r="I48" s="19"/>
      <c r="J48" s="19"/>
      <c r="K48" s="19"/>
      <c r="L48" s="19"/>
      <c r="M48" s="19"/>
      <c r="N48" s="19"/>
    </row>
    <row r="49" spans="1:14" x14ac:dyDescent="0.2">
      <c r="A49" s="19"/>
      <c r="B49" s="19"/>
      <c r="C49" s="19"/>
      <c r="D49" s="19"/>
      <c r="E49" s="19"/>
      <c r="F49" s="19"/>
      <c r="G49" s="19"/>
      <c r="H49" s="19"/>
      <c r="I49" s="19"/>
      <c r="J49" s="19"/>
      <c r="K49" s="19"/>
      <c r="L49" s="19"/>
      <c r="M49" s="19"/>
      <c r="N49" s="19"/>
    </row>
    <row r="50" spans="1:14" x14ac:dyDescent="0.2">
      <c r="A50" s="19"/>
      <c r="B50" s="19"/>
      <c r="C50" s="19"/>
      <c r="D50" s="19"/>
      <c r="E50" s="19"/>
      <c r="F50" s="19"/>
      <c r="G50" s="19"/>
      <c r="H50" s="19"/>
      <c r="I50" s="19"/>
      <c r="J50" s="19"/>
      <c r="K50" s="19"/>
      <c r="L50" s="19"/>
      <c r="M50" s="19"/>
      <c r="N50" s="19"/>
    </row>
    <row r="51" spans="1:14" x14ac:dyDescent="0.2">
      <c r="A51" s="19"/>
      <c r="B51" s="19"/>
      <c r="C51" s="19"/>
      <c r="D51" s="19"/>
      <c r="E51" s="19"/>
      <c r="F51" s="19"/>
      <c r="G51" s="19"/>
      <c r="H51" s="19"/>
      <c r="I51" s="19"/>
      <c r="J51" s="19"/>
      <c r="K51" s="19"/>
      <c r="L51" s="19"/>
      <c r="M51" s="19"/>
      <c r="N51" s="19"/>
    </row>
    <row r="52" spans="1:14" x14ac:dyDescent="0.2">
      <c r="A52" s="19"/>
      <c r="B52" s="19"/>
      <c r="C52" s="19"/>
      <c r="D52" s="19"/>
      <c r="E52" s="19"/>
      <c r="F52" s="19"/>
      <c r="G52" s="19"/>
      <c r="H52" s="19"/>
      <c r="I52" s="19"/>
      <c r="J52" s="19"/>
      <c r="K52" s="19"/>
      <c r="L52" s="19"/>
      <c r="M52" s="19"/>
      <c r="N52" s="19"/>
    </row>
    <row r="53" spans="1:14" x14ac:dyDescent="0.2">
      <c r="A53" s="19"/>
      <c r="B53" s="19"/>
      <c r="C53" s="19"/>
      <c r="D53" s="19"/>
      <c r="E53" s="19"/>
      <c r="F53" s="19"/>
      <c r="G53" s="19"/>
      <c r="H53" s="19"/>
      <c r="I53" s="19"/>
      <c r="J53" s="19"/>
      <c r="K53" s="19"/>
      <c r="L53" s="19"/>
      <c r="M53" s="19"/>
      <c r="N53" s="19"/>
    </row>
    <row r="54" spans="1:14" x14ac:dyDescent="0.2">
      <c r="A54" s="19"/>
      <c r="B54" s="19"/>
      <c r="C54" s="19"/>
      <c r="D54" s="19"/>
      <c r="E54" s="19"/>
      <c r="F54" s="19"/>
      <c r="G54" s="19"/>
      <c r="H54" s="19"/>
      <c r="I54" s="19"/>
      <c r="J54" s="19"/>
      <c r="K54" s="19"/>
      <c r="L54" s="19"/>
      <c r="M54" s="19"/>
      <c r="N54" s="19"/>
    </row>
    <row r="55" spans="1:14" x14ac:dyDescent="0.2">
      <c r="A55" s="19"/>
      <c r="B55" s="19"/>
      <c r="C55" s="19"/>
      <c r="D55" s="19"/>
      <c r="E55" s="19"/>
      <c r="F55" s="19"/>
      <c r="G55" s="19"/>
      <c r="H55" s="19"/>
      <c r="I55" s="19"/>
      <c r="J55" s="19"/>
      <c r="K55" s="19"/>
      <c r="L55" s="19"/>
      <c r="M55" s="19"/>
      <c r="N55" s="19"/>
    </row>
    <row r="56" spans="1:14" x14ac:dyDescent="0.2">
      <c r="A56" s="19"/>
      <c r="B56" s="19"/>
      <c r="C56" s="19"/>
      <c r="D56" s="19"/>
      <c r="E56" s="19"/>
      <c r="F56" s="19"/>
      <c r="G56" s="19"/>
      <c r="H56" s="19"/>
      <c r="I56" s="19"/>
      <c r="J56" s="19"/>
      <c r="K56" s="19"/>
      <c r="L56" s="19"/>
      <c r="M56" s="19"/>
      <c r="N56" s="19"/>
    </row>
    <row r="57" spans="1:14" x14ac:dyDescent="0.2">
      <c r="A57" s="19"/>
      <c r="B57" s="19"/>
      <c r="C57" s="19"/>
      <c r="D57" s="19"/>
      <c r="E57" s="19"/>
      <c r="F57" s="19"/>
      <c r="G57" s="19"/>
      <c r="H57" s="19"/>
      <c r="I57" s="19"/>
      <c r="J57" s="19"/>
      <c r="K57" s="19"/>
      <c r="L57" s="19"/>
      <c r="M57" s="19"/>
      <c r="N57" s="19"/>
    </row>
    <row r="58" spans="1:14" x14ac:dyDescent="0.2">
      <c r="A58" s="19"/>
      <c r="B58" s="19"/>
      <c r="C58" s="19"/>
      <c r="D58" s="19"/>
      <c r="E58" s="19"/>
      <c r="F58" s="19"/>
      <c r="G58" s="19"/>
      <c r="H58" s="19"/>
      <c r="I58" s="19"/>
      <c r="J58" s="19"/>
      <c r="K58" s="19"/>
      <c r="L58" s="19"/>
      <c r="M58" s="19"/>
      <c r="N58" s="19"/>
    </row>
    <row r="59" spans="1:14" x14ac:dyDescent="0.2">
      <c r="A59" s="19"/>
      <c r="B59" s="19"/>
      <c r="C59" s="19"/>
      <c r="D59" s="19"/>
      <c r="E59" s="19"/>
      <c r="F59" s="19"/>
      <c r="G59" s="19"/>
      <c r="H59" s="19"/>
      <c r="I59" s="19"/>
      <c r="J59" s="19"/>
      <c r="K59" s="19"/>
      <c r="L59" s="19"/>
      <c r="M59" s="19"/>
      <c r="N59" s="19"/>
    </row>
    <row r="60" spans="1:14" x14ac:dyDescent="0.2">
      <c r="A60" s="19"/>
      <c r="B60" s="19"/>
      <c r="C60" s="19"/>
      <c r="D60" s="19"/>
      <c r="E60" s="19"/>
      <c r="F60" s="19"/>
      <c r="G60" s="19"/>
      <c r="H60" s="19"/>
      <c r="I60" s="19"/>
      <c r="J60" s="19"/>
      <c r="K60" s="19"/>
      <c r="L60" s="19"/>
      <c r="M60" s="19"/>
      <c r="N60" s="19"/>
    </row>
    <row r="61" spans="1:14" x14ac:dyDescent="0.2">
      <c r="A61" s="19"/>
      <c r="B61" s="19"/>
      <c r="C61" s="19"/>
      <c r="D61" s="19"/>
      <c r="E61" s="19"/>
      <c r="F61" s="19"/>
      <c r="G61" s="19"/>
      <c r="H61" s="19"/>
      <c r="I61" s="19"/>
      <c r="J61" s="19"/>
      <c r="K61" s="19"/>
      <c r="L61" s="19"/>
      <c r="M61" s="19"/>
      <c r="N61" s="19"/>
    </row>
  </sheetData>
  <mergeCells count="24">
    <mergeCell ref="A30:N30"/>
    <mergeCell ref="A32:F32"/>
    <mergeCell ref="I32:N32"/>
    <mergeCell ref="H10:I10"/>
    <mergeCell ref="J10:K10"/>
    <mergeCell ref="A27:N27"/>
    <mergeCell ref="A28:N28"/>
    <mergeCell ref="A29:N29"/>
    <mergeCell ref="A3:N3"/>
    <mergeCell ref="A4:N4"/>
    <mergeCell ref="A5:N5"/>
    <mergeCell ref="A6:N6"/>
    <mergeCell ref="A8:A11"/>
    <mergeCell ref="B8:K8"/>
    <mergeCell ref="L8:M10"/>
    <mergeCell ref="N8:N11"/>
    <mergeCell ref="B9:C9"/>
    <mergeCell ref="D9:E9"/>
    <mergeCell ref="F9:G9"/>
    <mergeCell ref="H9:I9"/>
    <mergeCell ref="J9:K9"/>
    <mergeCell ref="B10:C10"/>
    <mergeCell ref="D10:E10"/>
    <mergeCell ref="F10:G10"/>
  </mergeCells>
  <printOptions horizontalCentered="1"/>
  <pageMargins left="0" right="0" top="0.47244094488188981" bottom="0" header="0" footer="0"/>
  <pageSetup paperSize="11" scale="80" fitToWidth="0" fitToHeight="0" orientation="landscape" r:id="rId1"/>
  <headerFooter alignWithMargins="0"/>
  <rowBreaks count="1" manualBreakCount="1">
    <brk id="25" max="13" man="1"/>
  </rowBreaks>
  <drawing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N23"/>
  <sheetViews>
    <sheetView rightToLeft="1" view="pageBreakPreview" zoomScaleNormal="100" zoomScaleSheetLayoutView="100" workbookViewId="0">
      <selection activeCell="B24" sqref="B24"/>
    </sheetView>
  </sheetViews>
  <sheetFormatPr defaultColWidth="9.125" defaultRowHeight="12.75" x14ac:dyDescent="0.2"/>
  <cols>
    <col min="1" max="1" width="12.25" style="1" customWidth="1"/>
    <col min="2" max="3" width="6.875" style="1" customWidth="1"/>
    <col min="4" max="4" width="7.25" style="1" customWidth="1"/>
    <col min="5" max="5" width="8.625" style="1" bestFit="1" customWidth="1"/>
    <col min="6" max="6" width="6.625" style="1" customWidth="1"/>
    <col min="7" max="7" width="6.875" style="1" customWidth="1"/>
    <col min="8" max="8" width="7.625" style="1" customWidth="1"/>
    <col min="9" max="9" width="8.625" style="1" bestFit="1" customWidth="1"/>
    <col min="10" max="10" width="6.875" style="1" customWidth="1"/>
    <col min="11" max="11" width="7" style="1" customWidth="1"/>
    <col min="12" max="12" width="6.875" style="1" customWidth="1"/>
    <col min="13" max="13" width="8.625" style="1" bestFit="1" customWidth="1"/>
    <col min="14" max="14" width="18.875" style="1" customWidth="1"/>
    <col min="15" max="16384" width="9.125" style="1"/>
  </cols>
  <sheetData>
    <row r="1" spans="1:14" s="3" customFormat="1" ht="30.75" x14ac:dyDescent="0.2">
      <c r="A1" s="428" t="s">
        <v>109</v>
      </c>
      <c r="B1" s="429"/>
      <c r="C1" s="429"/>
      <c r="D1" s="429"/>
      <c r="E1" s="429"/>
      <c r="F1" s="429"/>
      <c r="G1" s="429"/>
      <c r="H1" s="429"/>
      <c r="I1" s="429"/>
      <c r="J1" s="429"/>
      <c r="K1" s="429"/>
      <c r="L1" s="429"/>
      <c r="M1" s="429"/>
      <c r="N1" s="430" t="s">
        <v>133</v>
      </c>
    </row>
    <row r="2" spans="1:14" s="3" customFormat="1" x14ac:dyDescent="0.2">
      <c r="A2" s="166"/>
      <c r="B2" s="167"/>
      <c r="C2" s="167"/>
      <c r="D2" s="167"/>
      <c r="E2" s="167"/>
      <c r="F2" s="167"/>
      <c r="G2" s="167"/>
      <c r="H2" s="167"/>
      <c r="I2" s="167"/>
      <c r="J2" s="167"/>
      <c r="K2" s="167"/>
      <c r="L2" s="167"/>
      <c r="M2" s="167"/>
      <c r="N2" s="167"/>
    </row>
    <row r="3" spans="1:14" ht="21.75" x14ac:dyDescent="0.2">
      <c r="A3" s="633" t="s">
        <v>226</v>
      </c>
      <c r="B3" s="633"/>
      <c r="C3" s="633"/>
      <c r="D3" s="633"/>
      <c r="E3" s="633"/>
      <c r="F3" s="633"/>
      <c r="G3" s="633"/>
      <c r="H3" s="633"/>
      <c r="I3" s="633"/>
      <c r="J3" s="633"/>
      <c r="K3" s="633"/>
      <c r="L3" s="633"/>
      <c r="M3" s="633"/>
      <c r="N3" s="633"/>
    </row>
    <row r="4" spans="1:14" ht="18.75" x14ac:dyDescent="0.2">
      <c r="A4" s="634" t="s">
        <v>470</v>
      </c>
      <c r="B4" s="634"/>
      <c r="C4" s="634"/>
      <c r="D4" s="634"/>
      <c r="E4" s="634"/>
      <c r="F4" s="634"/>
      <c r="G4" s="634"/>
      <c r="H4" s="634"/>
      <c r="I4" s="634"/>
      <c r="J4" s="634"/>
      <c r="K4" s="634"/>
      <c r="L4" s="634"/>
      <c r="M4" s="634"/>
      <c r="N4" s="634"/>
    </row>
    <row r="5" spans="1:14" x14ac:dyDescent="0.2">
      <c r="A5" s="667" t="s">
        <v>554</v>
      </c>
      <c r="B5" s="667"/>
      <c r="C5" s="667"/>
      <c r="D5" s="667"/>
      <c r="E5" s="667"/>
      <c r="F5" s="667"/>
      <c r="G5" s="667"/>
      <c r="H5" s="667"/>
      <c r="I5" s="667"/>
      <c r="J5" s="667"/>
      <c r="K5" s="667"/>
      <c r="L5" s="667"/>
      <c r="M5" s="667"/>
      <c r="N5" s="667"/>
    </row>
    <row r="6" spans="1:14" x14ac:dyDescent="0.2">
      <c r="A6" s="617" t="s">
        <v>471</v>
      </c>
      <c r="B6" s="617"/>
      <c r="C6" s="617"/>
      <c r="D6" s="617"/>
      <c r="E6" s="617"/>
      <c r="F6" s="617"/>
      <c r="G6" s="617"/>
      <c r="H6" s="617"/>
      <c r="I6" s="617"/>
      <c r="J6" s="617"/>
      <c r="K6" s="617"/>
      <c r="L6" s="617"/>
      <c r="M6" s="617"/>
      <c r="N6" s="617"/>
    </row>
    <row r="7" spans="1:14" s="17" customFormat="1" ht="16.5" x14ac:dyDescent="0.3">
      <c r="A7" s="14" t="s">
        <v>209</v>
      </c>
      <c r="B7" s="15"/>
      <c r="C7" s="15"/>
      <c r="D7" s="15"/>
      <c r="E7" s="15"/>
      <c r="F7" s="15"/>
      <c r="G7" s="15"/>
      <c r="H7" s="15"/>
      <c r="I7" s="15"/>
      <c r="J7" s="15"/>
      <c r="K7" s="15"/>
      <c r="L7" s="15"/>
      <c r="M7" s="15"/>
      <c r="N7" s="16" t="s">
        <v>370</v>
      </c>
    </row>
    <row r="8" spans="1:14" ht="36.75" customHeight="1" x14ac:dyDescent="0.2">
      <c r="A8" s="681" t="s">
        <v>36</v>
      </c>
      <c r="B8" s="620" t="s">
        <v>375</v>
      </c>
      <c r="C8" s="620"/>
      <c r="D8" s="620"/>
      <c r="E8" s="620"/>
      <c r="F8" s="620" t="s">
        <v>376</v>
      </c>
      <c r="G8" s="620"/>
      <c r="H8" s="620"/>
      <c r="I8" s="620"/>
      <c r="J8" s="620" t="s">
        <v>266</v>
      </c>
      <c r="K8" s="620"/>
      <c r="L8" s="620"/>
      <c r="M8" s="620"/>
      <c r="N8" s="682" t="s">
        <v>37</v>
      </c>
    </row>
    <row r="9" spans="1:14" ht="49.5" customHeight="1" x14ac:dyDescent="0.2">
      <c r="A9" s="681"/>
      <c r="B9" s="663" t="s">
        <v>464</v>
      </c>
      <c r="C9" s="663"/>
      <c r="D9" s="663" t="s">
        <v>465</v>
      </c>
      <c r="E9" s="663"/>
      <c r="F9" s="663" t="s">
        <v>464</v>
      </c>
      <c r="G9" s="663"/>
      <c r="H9" s="663" t="s">
        <v>465</v>
      </c>
      <c r="I9" s="663"/>
      <c r="J9" s="663" t="s">
        <v>464</v>
      </c>
      <c r="K9" s="663"/>
      <c r="L9" s="663" t="s">
        <v>465</v>
      </c>
      <c r="M9" s="663"/>
      <c r="N9" s="682"/>
    </row>
    <row r="10" spans="1:14" ht="25.5" customHeight="1" x14ac:dyDescent="0.2">
      <c r="A10" s="681"/>
      <c r="B10" s="275" t="s">
        <v>312</v>
      </c>
      <c r="C10" s="275" t="s">
        <v>237</v>
      </c>
      <c r="D10" s="275" t="s">
        <v>312</v>
      </c>
      <c r="E10" s="275" t="s">
        <v>237</v>
      </c>
      <c r="F10" s="275" t="s">
        <v>312</v>
      </c>
      <c r="G10" s="275" t="s">
        <v>237</v>
      </c>
      <c r="H10" s="275" t="s">
        <v>312</v>
      </c>
      <c r="I10" s="275" t="s">
        <v>237</v>
      </c>
      <c r="J10" s="275" t="s">
        <v>312</v>
      </c>
      <c r="K10" s="275" t="s">
        <v>237</v>
      </c>
      <c r="L10" s="275" t="s">
        <v>312</v>
      </c>
      <c r="M10" s="275" t="s">
        <v>237</v>
      </c>
      <c r="N10" s="682"/>
    </row>
    <row r="11" spans="1:14" ht="17.25" customHeight="1" thickBot="1" x14ac:dyDescent="0.25">
      <c r="A11" s="99" t="s">
        <v>38</v>
      </c>
      <c r="B11" s="276">
        <v>47</v>
      </c>
      <c r="C11" s="277">
        <f t="shared" ref="C11:C22" si="0">B11/$B$23%</f>
        <v>27.011494252873565</v>
      </c>
      <c r="D11" s="276">
        <v>42</v>
      </c>
      <c r="E11" s="277">
        <f t="shared" ref="E11:E22" si="1">D11/$D$23%</f>
        <v>21.105527638190956</v>
      </c>
      <c r="F11" s="276">
        <v>19</v>
      </c>
      <c r="G11" s="277">
        <f t="shared" ref="G11:G22" si="2">F11/$F$23%</f>
        <v>13.475177304964539</v>
      </c>
      <c r="H11" s="276">
        <v>23</v>
      </c>
      <c r="I11" s="277">
        <f t="shared" ref="I11:I22" si="3">H11/$H$23%</f>
        <v>13.142857142857142</v>
      </c>
      <c r="J11" s="278">
        <f t="shared" ref="J11:J22" si="4">F11+B11</f>
        <v>66</v>
      </c>
      <c r="K11" s="279">
        <f t="shared" ref="K11:K22" si="5">J11/$J$23%</f>
        <v>20.952380952380953</v>
      </c>
      <c r="L11" s="278">
        <f t="shared" ref="L11:L20" si="6">D11+H11</f>
        <v>65</v>
      </c>
      <c r="M11" s="279">
        <f t="shared" ref="M11:M22" si="7">L11/$L$23%</f>
        <v>17.379679144385026</v>
      </c>
      <c r="N11" s="186" t="s">
        <v>39</v>
      </c>
    </row>
    <row r="12" spans="1:14" ht="17.25" customHeight="1" thickBot="1" x14ac:dyDescent="0.25">
      <c r="A12" s="100">
        <v>-1</v>
      </c>
      <c r="B12" s="280">
        <v>46</v>
      </c>
      <c r="C12" s="281">
        <f t="shared" si="0"/>
        <v>26.436781609195403</v>
      </c>
      <c r="D12" s="280">
        <v>66</v>
      </c>
      <c r="E12" s="281">
        <f t="shared" si="1"/>
        <v>33.165829145728644</v>
      </c>
      <c r="F12" s="280">
        <v>45</v>
      </c>
      <c r="G12" s="281">
        <f t="shared" si="2"/>
        <v>31.914893617021278</v>
      </c>
      <c r="H12" s="280">
        <v>54</v>
      </c>
      <c r="I12" s="281">
        <f t="shared" si="3"/>
        <v>30.857142857142858</v>
      </c>
      <c r="J12" s="282">
        <f t="shared" si="4"/>
        <v>91</v>
      </c>
      <c r="K12" s="283">
        <f t="shared" si="5"/>
        <v>28.888888888888889</v>
      </c>
      <c r="L12" s="282">
        <f t="shared" si="6"/>
        <v>120</v>
      </c>
      <c r="M12" s="283">
        <f t="shared" si="7"/>
        <v>32.085561497326204</v>
      </c>
      <c r="N12" s="98">
        <v>-1</v>
      </c>
    </row>
    <row r="13" spans="1:14" ht="17.25" customHeight="1" thickBot="1" x14ac:dyDescent="0.25">
      <c r="A13" s="99">
        <v>1</v>
      </c>
      <c r="B13" s="276">
        <v>18</v>
      </c>
      <c r="C13" s="277">
        <f t="shared" si="0"/>
        <v>10.344827586206897</v>
      </c>
      <c r="D13" s="276">
        <v>11</v>
      </c>
      <c r="E13" s="277">
        <f t="shared" si="1"/>
        <v>5.5276381909547743</v>
      </c>
      <c r="F13" s="276">
        <v>10</v>
      </c>
      <c r="G13" s="277">
        <f t="shared" si="2"/>
        <v>7.0921985815602842</v>
      </c>
      <c r="H13" s="276">
        <v>17</v>
      </c>
      <c r="I13" s="277">
        <f t="shared" si="3"/>
        <v>9.7142857142857135</v>
      </c>
      <c r="J13" s="278">
        <f t="shared" si="4"/>
        <v>28</v>
      </c>
      <c r="K13" s="279">
        <f t="shared" si="5"/>
        <v>8.8888888888888893</v>
      </c>
      <c r="L13" s="278">
        <f t="shared" si="6"/>
        <v>28</v>
      </c>
      <c r="M13" s="279">
        <f t="shared" si="7"/>
        <v>7.4866310160427805</v>
      </c>
      <c r="N13" s="97">
        <v>1</v>
      </c>
    </row>
    <row r="14" spans="1:14" ht="17.25" customHeight="1" thickBot="1" x14ac:dyDescent="0.25">
      <c r="A14" s="100">
        <v>2</v>
      </c>
      <c r="B14" s="280">
        <v>7</v>
      </c>
      <c r="C14" s="281">
        <f t="shared" si="0"/>
        <v>4.0229885057471266</v>
      </c>
      <c r="D14" s="280">
        <v>12</v>
      </c>
      <c r="E14" s="281">
        <f t="shared" si="1"/>
        <v>6.0301507537688446</v>
      </c>
      <c r="F14" s="280">
        <v>8</v>
      </c>
      <c r="G14" s="281">
        <f t="shared" si="2"/>
        <v>5.6737588652482271</v>
      </c>
      <c r="H14" s="280">
        <v>11</v>
      </c>
      <c r="I14" s="281">
        <f t="shared" si="3"/>
        <v>6.2857142857142856</v>
      </c>
      <c r="J14" s="282">
        <f t="shared" si="4"/>
        <v>15</v>
      </c>
      <c r="K14" s="283">
        <f t="shared" si="5"/>
        <v>4.7619047619047619</v>
      </c>
      <c r="L14" s="282">
        <f t="shared" si="6"/>
        <v>23</v>
      </c>
      <c r="M14" s="283">
        <f t="shared" si="7"/>
        <v>6.1497326203208553</v>
      </c>
      <c r="N14" s="98">
        <v>2</v>
      </c>
    </row>
    <row r="15" spans="1:14" ht="17.25" customHeight="1" thickBot="1" x14ac:dyDescent="0.25">
      <c r="A15" s="99">
        <v>3</v>
      </c>
      <c r="B15" s="276">
        <v>6</v>
      </c>
      <c r="C15" s="277">
        <f t="shared" si="0"/>
        <v>3.4482758620689657</v>
      </c>
      <c r="D15" s="276">
        <v>9</v>
      </c>
      <c r="E15" s="277">
        <f t="shared" si="1"/>
        <v>4.5226130653266328</v>
      </c>
      <c r="F15" s="276">
        <v>10</v>
      </c>
      <c r="G15" s="277">
        <f t="shared" si="2"/>
        <v>7.0921985815602842</v>
      </c>
      <c r="H15" s="276">
        <v>5</v>
      </c>
      <c r="I15" s="277">
        <f t="shared" si="3"/>
        <v>2.8571428571428572</v>
      </c>
      <c r="J15" s="278">
        <f t="shared" si="4"/>
        <v>16</v>
      </c>
      <c r="K15" s="279">
        <f t="shared" si="5"/>
        <v>5.0793650793650791</v>
      </c>
      <c r="L15" s="278">
        <f t="shared" si="6"/>
        <v>14</v>
      </c>
      <c r="M15" s="279">
        <f t="shared" si="7"/>
        <v>3.7433155080213902</v>
      </c>
      <c r="N15" s="97">
        <v>3</v>
      </c>
    </row>
    <row r="16" spans="1:14" ht="17.25" customHeight="1" thickBot="1" x14ac:dyDescent="0.25">
      <c r="A16" s="100">
        <v>4</v>
      </c>
      <c r="B16" s="280">
        <v>7</v>
      </c>
      <c r="C16" s="281">
        <f t="shared" si="0"/>
        <v>4.0229885057471266</v>
      </c>
      <c r="D16" s="280">
        <v>5</v>
      </c>
      <c r="E16" s="281">
        <f t="shared" si="1"/>
        <v>2.512562814070352</v>
      </c>
      <c r="F16" s="280">
        <v>12</v>
      </c>
      <c r="G16" s="281">
        <f t="shared" si="2"/>
        <v>8.5106382978723403</v>
      </c>
      <c r="H16" s="280">
        <v>7</v>
      </c>
      <c r="I16" s="281">
        <f t="shared" si="3"/>
        <v>4</v>
      </c>
      <c r="J16" s="282">
        <f t="shared" si="4"/>
        <v>19</v>
      </c>
      <c r="K16" s="283">
        <f t="shared" si="5"/>
        <v>6.0317460317460316</v>
      </c>
      <c r="L16" s="282">
        <f t="shared" si="6"/>
        <v>12</v>
      </c>
      <c r="M16" s="283">
        <f t="shared" si="7"/>
        <v>3.2085561497326203</v>
      </c>
      <c r="N16" s="98">
        <v>4</v>
      </c>
    </row>
    <row r="17" spans="1:14" ht="17.25" customHeight="1" thickBot="1" x14ac:dyDescent="0.25">
      <c r="A17" s="99" t="s">
        <v>40</v>
      </c>
      <c r="B17" s="276">
        <v>19</v>
      </c>
      <c r="C17" s="277">
        <f t="shared" si="0"/>
        <v>10.919540229885058</v>
      </c>
      <c r="D17" s="276">
        <v>21</v>
      </c>
      <c r="E17" s="277">
        <f t="shared" si="1"/>
        <v>10.552763819095478</v>
      </c>
      <c r="F17" s="276">
        <v>20</v>
      </c>
      <c r="G17" s="277">
        <f t="shared" si="2"/>
        <v>14.184397163120568</v>
      </c>
      <c r="H17" s="276">
        <v>31</v>
      </c>
      <c r="I17" s="277">
        <f t="shared" si="3"/>
        <v>17.714285714285715</v>
      </c>
      <c r="J17" s="278">
        <f t="shared" si="4"/>
        <v>39</v>
      </c>
      <c r="K17" s="279">
        <f t="shared" si="5"/>
        <v>12.380952380952381</v>
      </c>
      <c r="L17" s="278">
        <f t="shared" si="6"/>
        <v>52</v>
      </c>
      <c r="M17" s="279">
        <f t="shared" si="7"/>
        <v>13.90374331550802</v>
      </c>
      <c r="N17" s="227" t="s">
        <v>219</v>
      </c>
    </row>
    <row r="18" spans="1:14" ht="17.25" customHeight="1" thickBot="1" x14ac:dyDescent="0.25">
      <c r="A18" s="100" t="s">
        <v>41</v>
      </c>
      <c r="B18" s="280">
        <v>14</v>
      </c>
      <c r="C18" s="281">
        <f t="shared" si="0"/>
        <v>8.0459770114942533</v>
      </c>
      <c r="D18" s="280">
        <v>12</v>
      </c>
      <c r="E18" s="281">
        <f t="shared" si="1"/>
        <v>6.0301507537688446</v>
      </c>
      <c r="F18" s="280">
        <v>7</v>
      </c>
      <c r="G18" s="281">
        <f t="shared" si="2"/>
        <v>4.9645390070921991</v>
      </c>
      <c r="H18" s="280">
        <v>15</v>
      </c>
      <c r="I18" s="281">
        <f t="shared" si="3"/>
        <v>8.5714285714285712</v>
      </c>
      <c r="J18" s="282">
        <f t="shared" si="4"/>
        <v>21</v>
      </c>
      <c r="K18" s="283">
        <f t="shared" si="5"/>
        <v>6.666666666666667</v>
      </c>
      <c r="L18" s="282">
        <f t="shared" si="6"/>
        <v>27</v>
      </c>
      <c r="M18" s="283">
        <f t="shared" si="7"/>
        <v>7.2192513368983953</v>
      </c>
      <c r="N18" s="228" t="s">
        <v>106</v>
      </c>
    </row>
    <row r="19" spans="1:14" ht="17.25" customHeight="1" thickBot="1" x14ac:dyDescent="0.25">
      <c r="A19" s="99" t="s">
        <v>42</v>
      </c>
      <c r="B19" s="276">
        <v>3</v>
      </c>
      <c r="C19" s="277">
        <f t="shared" si="0"/>
        <v>1.7241379310344829</v>
      </c>
      <c r="D19" s="276">
        <v>9</v>
      </c>
      <c r="E19" s="277">
        <f t="shared" si="1"/>
        <v>4.5226130653266328</v>
      </c>
      <c r="F19" s="276">
        <v>8</v>
      </c>
      <c r="G19" s="277">
        <f t="shared" si="2"/>
        <v>5.6737588652482271</v>
      </c>
      <c r="H19" s="276">
        <v>8</v>
      </c>
      <c r="I19" s="277">
        <f t="shared" si="3"/>
        <v>4.5714285714285712</v>
      </c>
      <c r="J19" s="278">
        <f t="shared" si="4"/>
        <v>11</v>
      </c>
      <c r="K19" s="279">
        <f t="shared" si="5"/>
        <v>3.4920634920634921</v>
      </c>
      <c r="L19" s="278">
        <f t="shared" si="6"/>
        <v>17</v>
      </c>
      <c r="M19" s="279">
        <f t="shared" si="7"/>
        <v>4.545454545454545</v>
      </c>
      <c r="N19" s="227" t="s">
        <v>107</v>
      </c>
    </row>
    <row r="20" spans="1:14" ht="17.25" customHeight="1" thickBot="1" x14ac:dyDescent="0.25">
      <c r="A20" s="100" t="s">
        <v>43</v>
      </c>
      <c r="B20" s="280">
        <v>1</v>
      </c>
      <c r="C20" s="281">
        <f t="shared" si="0"/>
        <v>0.57471264367816088</v>
      </c>
      <c r="D20" s="280">
        <v>4</v>
      </c>
      <c r="E20" s="281">
        <f t="shared" si="1"/>
        <v>2.0100502512562812</v>
      </c>
      <c r="F20" s="280">
        <v>1</v>
      </c>
      <c r="G20" s="281">
        <f t="shared" si="2"/>
        <v>0.70921985815602839</v>
      </c>
      <c r="H20" s="280">
        <v>2</v>
      </c>
      <c r="I20" s="281">
        <f t="shared" si="3"/>
        <v>1.1428571428571428</v>
      </c>
      <c r="J20" s="282">
        <f t="shared" si="4"/>
        <v>2</v>
      </c>
      <c r="K20" s="283">
        <f t="shared" si="5"/>
        <v>0.63492063492063489</v>
      </c>
      <c r="L20" s="282">
        <f t="shared" si="6"/>
        <v>6</v>
      </c>
      <c r="M20" s="283">
        <f t="shared" si="7"/>
        <v>1.6042780748663101</v>
      </c>
      <c r="N20" s="228" t="s">
        <v>2</v>
      </c>
    </row>
    <row r="21" spans="1:14" ht="17.25" customHeight="1" thickBot="1" x14ac:dyDescent="0.25">
      <c r="A21" s="225" t="s">
        <v>44</v>
      </c>
      <c r="B21" s="532">
        <v>6</v>
      </c>
      <c r="C21" s="533">
        <f t="shared" si="0"/>
        <v>3.4482758620689657</v>
      </c>
      <c r="D21" s="532">
        <v>7</v>
      </c>
      <c r="E21" s="533">
        <f t="shared" si="1"/>
        <v>3.5175879396984926</v>
      </c>
      <c r="F21" s="532">
        <v>1</v>
      </c>
      <c r="G21" s="533">
        <f t="shared" si="2"/>
        <v>0.70921985815602839</v>
      </c>
      <c r="H21" s="532">
        <v>2</v>
      </c>
      <c r="I21" s="533">
        <f t="shared" si="3"/>
        <v>1.1428571428571428</v>
      </c>
      <c r="J21" s="534">
        <f t="shared" si="4"/>
        <v>7</v>
      </c>
      <c r="K21" s="535">
        <f t="shared" si="5"/>
        <v>2.2222222222222223</v>
      </c>
      <c r="L21" s="534">
        <f>D21+H21</f>
        <v>9</v>
      </c>
      <c r="M21" s="535">
        <f t="shared" si="7"/>
        <v>2.4064171122994651</v>
      </c>
      <c r="N21" s="536" t="s">
        <v>44</v>
      </c>
    </row>
    <row r="22" spans="1:14" ht="17.25" customHeight="1" x14ac:dyDescent="0.2">
      <c r="A22" s="537" t="s">
        <v>444</v>
      </c>
      <c r="B22" s="538">
        <v>0</v>
      </c>
      <c r="C22" s="539">
        <f t="shared" si="0"/>
        <v>0</v>
      </c>
      <c r="D22" s="538">
        <v>1</v>
      </c>
      <c r="E22" s="539">
        <f t="shared" si="1"/>
        <v>0.50251256281407031</v>
      </c>
      <c r="F22" s="538">
        <v>0</v>
      </c>
      <c r="G22" s="539">
        <f t="shared" si="2"/>
        <v>0</v>
      </c>
      <c r="H22" s="538">
        <v>0</v>
      </c>
      <c r="I22" s="539">
        <f t="shared" si="3"/>
        <v>0</v>
      </c>
      <c r="J22" s="540">
        <f t="shared" si="4"/>
        <v>0</v>
      </c>
      <c r="K22" s="541">
        <f t="shared" si="5"/>
        <v>0</v>
      </c>
      <c r="L22" s="540">
        <f>D22+H22</f>
        <v>1</v>
      </c>
      <c r="M22" s="541">
        <f t="shared" si="7"/>
        <v>0.26737967914438499</v>
      </c>
      <c r="N22" s="542" t="s">
        <v>445</v>
      </c>
    </row>
    <row r="23" spans="1:14" ht="19.5" customHeight="1" x14ac:dyDescent="0.2">
      <c r="A23" s="543" t="s">
        <v>11</v>
      </c>
      <c r="B23" s="226">
        <f>SUM(B11:B22)</f>
        <v>174</v>
      </c>
      <c r="C23" s="544">
        <f t="shared" ref="C23:G23" si="8">SUM(C11:C22)</f>
        <v>100</v>
      </c>
      <c r="D23" s="226">
        <f>SUM(D11:D22)</f>
        <v>199</v>
      </c>
      <c r="E23" s="544">
        <f t="shared" si="8"/>
        <v>100.00000000000001</v>
      </c>
      <c r="F23" s="226">
        <f>SUM(F11:F22)</f>
        <v>141</v>
      </c>
      <c r="G23" s="544">
        <f t="shared" si="8"/>
        <v>100.00000000000001</v>
      </c>
      <c r="H23" s="226">
        <f t="shared" ref="H23:M23" si="9">SUM(H11:H22)</f>
        <v>175</v>
      </c>
      <c r="I23" s="544">
        <f t="shared" si="9"/>
        <v>100</v>
      </c>
      <c r="J23" s="226">
        <f t="shared" si="9"/>
        <v>315</v>
      </c>
      <c r="K23" s="544">
        <f t="shared" si="9"/>
        <v>100.00000000000001</v>
      </c>
      <c r="L23" s="226">
        <f t="shared" si="9"/>
        <v>374</v>
      </c>
      <c r="M23" s="544">
        <f t="shared" si="9"/>
        <v>100</v>
      </c>
      <c r="N23" s="545" t="s">
        <v>12</v>
      </c>
    </row>
  </sheetData>
  <mergeCells count="15">
    <mergeCell ref="A3:N3"/>
    <mergeCell ref="A4:N4"/>
    <mergeCell ref="A5:N5"/>
    <mergeCell ref="A6:N6"/>
    <mergeCell ref="A8:A10"/>
    <mergeCell ref="B8:E8"/>
    <mergeCell ref="F8:I8"/>
    <mergeCell ref="J8:M8"/>
    <mergeCell ref="N8:N10"/>
    <mergeCell ref="D9:E9"/>
    <mergeCell ref="B9:C9"/>
    <mergeCell ref="H9:I9"/>
    <mergeCell ref="F9:G9"/>
    <mergeCell ref="L9:M9"/>
    <mergeCell ref="J9:K9"/>
  </mergeCells>
  <printOptions horizontalCentered="1"/>
  <pageMargins left="0" right="0" top="0.47244094488188981" bottom="0" header="0" footer="0"/>
  <pageSetup paperSize="11" scale="76" fitToWidth="0" fitToHeight="0"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S62"/>
  <sheetViews>
    <sheetView rightToLeft="1" view="pageBreakPreview" topLeftCell="A4" zoomScaleNormal="100" zoomScaleSheetLayoutView="100" workbookViewId="0">
      <selection activeCell="C53" sqref="C53"/>
    </sheetView>
  </sheetViews>
  <sheetFormatPr defaultColWidth="9.125" defaultRowHeight="12.75" x14ac:dyDescent="0.2"/>
  <cols>
    <col min="1" max="1" width="14.25" style="1" customWidth="1"/>
    <col min="2" max="3" width="7" style="1" customWidth="1"/>
    <col min="4" max="4" width="6.125" style="1" customWidth="1"/>
    <col min="5" max="5" width="7" style="1" customWidth="1"/>
    <col min="6" max="6" width="6.125" style="1" customWidth="1"/>
    <col min="7" max="9" width="7" style="1" customWidth="1"/>
    <col min="10" max="11" width="7.375" style="1" customWidth="1"/>
    <col min="12" max="12" width="6" style="1" customWidth="1"/>
    <col min="13" max="13" width="7.375" style="1" customWidth="1"/>
    <col min="14" max="14" width="18.25" style="1" customWidth="1"/>
    <col min="15" max="16384" width="9.125" style="1"/>
  </cols>
  <sheetData>
    <row r="1" spans="1:18" s="3" customFormat="1" ht="30.75" x14ac:dyDescent="0.2">
      <c r="A1" s="428" t="s">
        <v>109</v>
      </c>
      <c r="B1" s="429"/>
      <c r="C1" s="429"/>
      <c r="D1" s="429"/>
      <c r="E1" s="429"/>
      <c r="F1" s="429"/>
      <c r="G1" s="429"/>
      <c r="H1" s="429"/>
      <c r="I1" s="429"/>
      <c r="J1" s="429"/>
      <c r="K1" s="429"/>
      <c r="L1" s="429"/>
      <c r="M1" s="449"/>
      <c r="N1" s="430" t="s">
        <v>133</v>
      </c>
    </row>
    <row r="2" spans="1:18" s="3" customFormat="1" x14ac:dyDescent="0.2">
      <c r="A2" s="166"/>
      <c r="B2" s="167"/>
      <c r="C2" s="167"/>
      <c r="D2" s="167"/>
      <c r="E2" s="167"/>
      <c r="F2" s="167"/>
      <c r="G2" s="166"/>
      <c r="H2" s="167"/>
      <c r="I2" s="167"/>
      <c r="J2" s="167"/>
      <c r="K2" s="167"/>
      <c r="L2" s="167"/>
      <c r="M2" s="167"/>
    </row>
    <row r="3" spans="1:18" ht="21.75" x14ac:dyDescent="0.2">
      <c r="A3" s="633" t="s">
        <v>170</v>
      </c>
      <c r="B3" s="633"/>
      <c r="C3" s="633"/>
      <c r="D3" s="633"/>
      <c r="E3" s="633"/>
      <c r="F3" s="633"/>
      <c r="G3" s="633"/>
      <c r="H3" s="633"/>
      <c r="I3" s="633"/>
      <c r="J3" s="633"/>
      <c r="K3" s="633"/>
      <c r="L3" s="633"/>
      <c r="M3" s="633"/>
      <c r="N3" s="633"/>
    </row>
    <row r="4" spans="1:18" ht="18.75" x14ac:dyDescent="0.2">
      <c r="A4" s="666" t="s">
        <v>449</v>
      </c>
      <c r="B4" s="666"/>
      <c r="C4" s="666"/>
      <c r="D4" s="666"/>
      <c r="E4" s="666"/>
      <c r="F4" s="666"/>
      <c r="G4" s="666"/>
      <c r="H4" s="666"/>
      <c r="I4" s="666"/>
      <c r="J4" s="666"/>
      <c r="K4" s="666"/>
      <c r="L4" s="666"/>
      <c r="M4" s="666"/>
      <c r="N4" s="666"/>
    </row>
    <row r="5" spans="1:18" x14ac:dyDescent="0.2">
      <c r="A5" s="667" t="s">
        <v>171</v>
      </c>
      <c r="B5" s="667"/>
      <c r="C5" s="667"/>
      <c r="D5" s="667"/>
      <c r="E5" s="667"/>
      <c r="F5" s="667"/>
      <c r="G5" s="667"/>
      <c r="H5" s="667"/>
      <c r="I5" s="667"/>
      <c r="J5" s="667"/>
      <c r="K5" s="667"/>
      <c r="L5" s="667"/>
      <c r="M5" s="667"/>
      <c r="N5" s="667"/>
    </row>
    <row r="6" spans="1:18" x14ac:dyDescent="0.2">
      <c r="A6" s="617" t="s">
        <v>448</v>
      </c>
      <c r="B6" s="617"/>
      <c r="C6" s="617"/>
      <c r="D6" s="617"/>
      <c r="E6" s="617"/>
      <c r="F6" s="617"/>
      <c r="G6" s="617"/>
      <c r="H6" s="617"/>
      <c r="I6" s="617"/>
      <c r="J6" s="617"/>
      <c r="K6" s="617"/>
      <c r="L6" s="617"/>
      <c r="M6" s="617"/>
      <c r="N6" s="617"/>
    </row>
    <row r="7" spans="1:18" s="17" customFormat="1" ht="13.5" customHeight="1" x14ac:dyDescent="0.3">
      <c r="A7" s="14" t="s">
        <v>210</v>
      </c>
      <c r="B7" s="15"/>
      <c r="C7" s="15"/>
      <c r="D7" s="15"/>
      <c r="E7" s="15"/>
      <c r="F7" s="15"/>
      <c r="G7" s="15"/>
      <c r="H7" s="15"/>
      <c r="I7" s="15"/>
      <c r="J7" s="15"/>
      <c r="K7" s="15"/>
      <c r="L7" s="15"/>
      <c r="M7" s="15"/>
      <c r="N7" s="16" t="s">
        <v>285</v>
      </c>
    </row>
    <row r="8" spans="1:18" ht="18" customHeight="1" x14ac:dyDescent="0.2">
      <c r="A8" s="668" t="s">
        <v>36</v>
      </c>
      <c r="B8" s="671" t="s">
        <v>337</v>
      </c>
      <c r="C8" s="671"/>
      <c r="D8" s="671"/>
      <c r="E8" s="671"/>
      <c r="F8" s="671"/>
      <c r="G8" s="671"/>
      <c r="H8" s="671"/>
      <c r="I8" s="671"/>
      <c r="J8" s="671"/>
      <c r="K8" s="671"/>
      <c r="L8" s="672" t="s">
        <v>309</v>
      </c>
      <c r="M8" s="672"/>
      <c r="N8" s="674" t="s">
        <v>37</v>
      </c>
    </row>
    <row r="9" spans="1:18" ht="26.25" customHeight="1" x14ac:dyDescent="0.45">
      <c r="A9" s="669"/>
      <c r="B9" s="677" t="s">
        <v>129</v>
      </c>
      <c r="C9" s="677"/>
      <c r="D9" s="677" t="s">
        <v>130</v>
      </c>
      <c r="E9" s="677"/>
      <c r="F9" s="677" t="s">
        <v>131</v>
      </c>
      <c r="G9" s="677"/>
      <c r="H9" s="677" t="s">
        <v>132</v>
      </c>
      <c r="I9" s="677"/>
      <c r="J9" s="677" t="s">
        <v>11</v>
      </c>
      <c r="K9" s="677"/>
      <c r="L9" s="673"/>
      <c r="M9" s="673"/>
      <c r="N9" s="675"/>
    </row>
    <row r="10" spans="1:18" ht="28.5" customHeight="1" x14ac:dyDescent="0.2">
      <c r="A10" s="669"/>
      <c r="B10" s="678" t="s">
        <v>306</v>
      </c>
      <c r="C10" s="679"/>
      <c r="D10" s="678" t="s">
        <v>307</v>
      </c>
      <c r="E10" s="679"/>
      <c r="F10" s="678" t="s">
        <v>308</v>
      </c>
      <c r="G10" s="679"/>
      <c r="H10" s="678" t="s">
        <v>354</v>
      </c>
      <c r="I10" s="679"/>
      <c r="J10" s="679" t="s">
        <v>12</v>
      </c>
      <c r="K10" s="679"/>
      <c r="L10" s="673"/>
      <c r="M10" s="673"/>
      <c r="N10" s="675"/>
    </row>
    <row r="11" spans="1:18" ht="48.75" customHeight="1" x14ac:dyDescent="0.2">
      <c r="A11" s="670"/>
      <c r="B11" s="36" t="s">
        <v>377</v>
      </c>
      <c r="C11" s="36" t="s">
        <v>378</v>
      </c>
      <c r="D11" s="36" t="s">
        <v>377</v>
      </c>
      <c r="E11" s="36" t="s">
        <v>378</v>
      </c>
      <c r="F11" s="36" t="s">
        <v>377</v>
      </c>
      <c r="G11" s="36" t="s">
        <v>378</v>
      </c>
      <c r="H11" s="36" t="s">
        <v>377</v>
      </c>
      <c r="I11" s="36" t="s">
        <v>378</v>
      </c>
      <c r="J11" s="36" t="s">
        <v>377</v>
      </c>
      <c r="K11" s="36" t="s">
        <v>378</v>
      </c>
      <c r="L11" s="36" t="s">
        <v>377</v>
      </c>
      <c r="M11" s="36" t="s">
        <v>378</v>
      </c>
      <c r="N11" s="676"/>
      <c r="Q11" s="1" t="s">
        <v>416</v>
      </c>
      <c r="R11" s="1" t="s">
        <v>417</v>
      </c>
    </row>
    <row r="12" spans="1:18" ht="26.25" customHeight="1" thickBot="1" x14ac:dyDescent="0.25">
      <c r="A12" s="85" t="s">
        <v>38</v>
      </c>
      <c r="B12" s="373">
        <v>30</v>
      </c>
      <c r="C12" s="373">
        <v>12</v>
      </c>
      <c r="D12" s="373">
        <v>6</v>
      </c>
      <c r="E12" s="373">
        <v>6</v>
      </c>
      <c r="F12" s="373">
        <v>6</v>
      </c>
      <c r="G12" s="373">
        <v>5</v>
      </c>
      <c r="H12" s="373" t="s">
        <v>407</v>
      </c>
      <c r="I12" s="373" t="s">
        <v>407</v>
      </c>
      <c r="J12" s="374">
        <f>Table_Default__XLS_TAB_27_188736[[#This Row],[BAAN_SMALLERQATAR]]+Table_Default__XLS_TAB_27_188736[[#This Row],[RAJEE]]+Table_Default__XLS_TAB_27_188736[[#This Row],[KHULLA]]+Table_Default__XLS_TAB_27_188736[[#This Row],[BAAN_GREATER]]</f>
        <v>42</v>
      </c>
      <c r="K12" s="374">
        <f>Table_Default__XLS_TAB_27_188736[[#This Row],[Column2]]+Table_Default__XLS_TAB_27_188736[[#This Row],[Column3]]+Table_Default__XLS_TAB_27_188736[[#This Row],[Column4]]+Table_Default__XLS_TAB_27_188736[[#This Row],[Column5]]</f>
        <v>23</v>
      </c>
      <c r="L12" s="375">
        <f>Table_Default__XLS_TAB_27_188736[[#This Row],[TOTAL]]/Table_Default__XLS_TAB_27_188736[[#Totals],[TOTAL]]%</f>
        <v>21.105527638190956</v>
      </c>
      <c r="M12" s="375">
        <f>Table_Default__XLS_TAB_27_188736[[#This Row],[Column1]]/Table_Default__XLS_TAB_27_188736[[#Totals],[Column1]]%</f>
        <v>13.142857142857142</v>
      </c>
      <c r="N12" s="33" t="s">
        <v>39</v>
      </c>
      <c r="P12" s="64" t="s">
        <v>125</v>
      </c>
      <c r="Q12" s="1">
        <f>Table_Default__XLS_TAB_27_188736[[#This Row],[Column6]]</f>
        <v>21.105527638190956</v>
      </c>
      <c r="R12" s="1">
        <f>Table_Default__XLS_TAB_27_188736[[#This Row],[Column7]]</f>
        <v>13.142857142857142</v>
      </c>
    </row>
    <row r="13" spans="1:18" ht="15" customHeight="1" thickBot="1" x14ac:dyDescent="0.25">
      <c r="A13" s="86">
        <v>-1</v>
      </c>
      <c r="B13" s="373">
        <v>28</v>
      </c>
      <c r="C13" s="373">
        <v>25</v>
      </c>
      <c r="D13" s="373">
        <v>32</v>
      </c>
      <c r="E13" s="373">
        <v>20</v>
      </c>
      <c r="F13" s="373">
        <v>4</v>
      </c>
      <c r="G13" s="373">
        <v>6</v>
      </c>
      <c r="H13" s="373">
        <v>2</v>
      </c>
      <c r="I13" s="373">
        <v>3</v>
      </c>
      <c r="J13" s="374">
        <f>Table_Default__XLS_TAB_27_188736[[#This Row],[BAAN_SMALLERQATAR]]+Table_Default__XLS_TAB_27_188736[[#This Row],[RAJEE]]+Table_Default__XLS_TAB_27_188736[[#This Row],[KHULLA]]+Table_Default__XLS_TAB_27_188736[[#This Row],[BAAN_GREATER]]</f>
        <v>66</v>
      </c>
      <c r="K13" s="374">
        <f>Table_Default__XLS_TAB_27_188736[[#This Row],[Column2]]+Table_Default__XLS_TAB_27_188736[[#This Row],[Column3]]+Table_Default__XLS_TAB_27_188736[[#This Row],[Column4]]+Table_Default__XLS_TAB_27_188736[[#This Row],[Column5]]</f>
        <v>54</v>
      </c>
      <c r="L13" s="375">
        <f>Table_Default__XLS_TAB_27_188736[[#This Row],[TOTAL]]/Table_Default__XLS_TAB_27_188736[[#Totals],[TOTAL]]%</f>
        <v>33.165829145728644</v>
      </c>
      <c r="M13" s="376">
        <f>Table_Default__XLS_TAB_27_188736[[#This Row],[Column1]]/Table_Default__XLS_TAB_27_188736[[#Totals],[Column1]]%</f>
        <v>30.857142857142858</v>
      </c>
      <c r="N13" s="34">
        <v>-1</v>
      </c>
      <c r="P13" s="34">
        <f>A13</f>
        <v>-1</v>
      </c>
      <c r="Q13" s="1">
        <f>Table_Default__XLS_TAB_27_188736[[#This Row],[Column6]]</f>
        <v>33.165829145728644</v>
      </c>
      <c r="R13" s="1">
        <f>Table_Default__XLS_TAB_27_188736[[#This Row],[Column7]]</f>
        <v>30.857142857142858</v>
      </c>
    </row>
    <row r="14" spans="1:18" ht="15" customHeight="1" thickBot="1" x14ac:dyDescent="0.25">
      <c r="A14" s="87">
        <v>1</v>
      </c>
      <c r="B14" s="373">
        <v>2</v>
      </c>
      <c r="C14" s="373">
        <v>1</v>
      </c>
      <c r="D14" s="373">
        <v>9</v>
      </c>
      <c r="E14" s="373">
        <v>14</v>
      </c>
      <c r="F14" s="373" t="s">
        <v>407</v>
      </c>
      <c r="G14" s="373">
        <v>2</v>
      </c>
      <c r="H14" s="373" t="s">
        <v>407</v>
      </c>
      <c r="I14" s="373" t="s">
        <v>407</v>
      </c>
      <c r="J14" s="374">
        <f>Table_Default__XLS_TAB_27_188736[[#This Row],[BAAN_SMALLERQATAR]]+Table_Default__XLS_TAB_27_188736[[#This Row],[RAJEE]]+Table_Default__XLS_TAB_27_188736[[#This Row],[KHULLA]]+Table_Default__XLS_TAB_27_188736[[#This Row],[BAAN_GREATER]]</f>
        <v>11</v>
      </c>
      <c r="K14" s="374">
        <f>Table_Default__XLS_TAB_27_188736[[#This Row],[Column2]]+Table_Default__XLS_TAB_27_188736[[#This Row],[Column3]]+Table_Default__XLS_TAB_27_188736[[#This Row],[Column4]]+Table_Default__XLS_TAB_27_188736[[#This Row],[Column5]]</f>
        <v>17</v>
      </c>
      <c r="L14" s="375">
        <f>Table_Default__XLS_TAB_27_188736[[#This Row],[TOTAL]]/Table_Default__XLS_TAB_27_188736[[#Totals],[TOTAL]]%</f>
        <v>5.5276381909547743</v>
      </c>
      <c r="M14" s="375">
        <f>Table_Default__XLS_TAB_27_188736[[#This Row],[Column1]]/Table_Default__XLS_TAB_27_188736[[#Totals],[Column1]]%</f>
        <v>9.7142857142857135</v>
      </c>
      <c r="N14" s="35">
        <v>1</v>
      </c>
      <c r="P14" s="34">
        <f t="shared" ref="P14:P18" si="0">A14</f>
        <v>1</v>
      </c>
      <c r="Q14" s="1">
        <f>Table_Default__XLS_TAB_27_188736[[#This Row],[Column6]]</f>
        <v>5.5276381909547743</v>
      </c>
      <c r="R14" s="1">
        <f>Table_Default__XLS_TAB_27_188736[[#This Row],[Column7]]</f>
        <v>9.7142857142857135</v>
      </c>
    </row>
    <row r="15" spans="1:18" ht="15" customHeight="1" thickBot="1" x14ac:dyDescent="0.25">
      <c r="A15" s="86">
        <v>2</v>
      </c>
      <c r="B15" s="373">
        <v>2</v>
      </c>
      <c r="C15" s="373">
        <v>2</v>
      </c>
      <c r="D15" s="373">
        <v>10</v>
      </c>
      <c r="E15" s="373">
        <v>7</v>
      </c>
      <c r="F15" s="373" t="s">
        <v>407</v>
      </c>
      <c r="G15" s="373">
        <v>1</v>
      </c>
      <c r="H15" s="373" t="s">
        <v>407</v>
      </c>
      <c r="I15" s="373">
        <v>1</v>
      </c>
      <c r="J15" s="374">
        <f>Table_Default__XLS_TAB_27_188736[[#This Row],[BAAN_SMALLERQATAR]]+Table_Default__XLS_TAB_27_188736[[#This Row],[RAJEE]]+Table_Default__XLS_TAB_27_188736[[#This Row],[KHULLA]]+Table_Default__XLS_TAB_27_188736[[#This Row],[BAAN_GREATER]]</f>
        <v>12</v>
      </c>
      <c r="K15" s="374">
        <f>Table_Default__XLS_TAB_27_188736[[#This Row],[Column2]]+Table_Default__XLS_TAB_27_188736[[#This Row],[Column3]]+Table_Default__XLS_TAB_27_188736[[#This Row],[Column4]]+Table_Default__XLS_TAB_27_188736[[#This Row],[Column5]]</f>
        <v>11</v>
      </c>
      <c r="L15" s="375">
        <f>Table_Default__XLS_TAB_27_188736[[#This Row],[TOTAL]]/Table_Default__XLS_TAB_27_188736[[#Totals],[TOTAL]]%</f>
        <v>6.0301507537688446</v>
      </c>
      <c r="M15" s="375">
        <f>Table_Default__XLS_TAB_27_188736[[#This Row],[Column1]]/Table_Default__XLS_TAB_27_188736[[#Totals],[Column1]]%</f>
        <v>6.2857142857142856</v>
      </c>
      <c r="N15" s="34">
        <v>2</v>
      </c>
      <c r="P15" s="34">
        <f t="shared" si="0"/>
        <v>2</v>
      </c>
      <c r="Q15" s="1">
        <f>Table_Default__XLS_TAB_27_188736[[#This Row],[Column6]]</f>
        <v>6.0301507537688446</v>
      </c>
      <c r="R15" s="1">
        <f>Table_Default__XLS_TAB_27_188736[[#This Row],[Column7]]</f>
        <v>6.2857142857142856</v>
      </c>
    </row>
    <row r="16" spans="1:18" ht="15" customHeight="1" thickBot="1" x14ac:dyDescent="0.25">
      <c r="A16" s="87">
        <v>3</v>
      </c>
      <c r="B16" s="373" t="s">
        <v>407</v>
      </c>
      <c r="C16" s="373">
        <v>2</v>
      </c>
      <c r="D16" s="373">
        <v>8</v>
      </c>
      <c r="E16" s="373">
        <v>3</v>
      </c>
      <c r="F16" s="373">
        <v>1</v>
      </c>
      <c r="G16" s="373" t="s">
        <v>407</v>
      </c>
      <c r="H16" s="373" t="s">
        <v>407</v>
      </c>
      <c r="I16" s="373" t="s">
        <v>407</v>
      </c>
      <c r="J16" s="374">
        <f>Table_Default__XLS_TAB_27_188736[[#This Row],[BAAN_SMALLERQATAR]]+Table_Default__XLS_TAB_27_188736[[#This Row],[RAJEE]]+Table_Default__XLS_TAB_27_188736[[#This Row],[KHULLA]]+Table_Default__XLS_TAB_27_188736[[#This Row],[BAAN_GREATER]]</f>
        <v>9</v>
      </c>
      <c r="K16" s="374">
        <f>Table_Default__XLS_TAB_27_188736[[#This Row],[Column2]]+Table_Default__XLS_TAB_27_188736[[#This Row],[Column3]]+Table_Default__XLS_TAB_27_188736[[#This Row],[Column4]]+Table_Default__XLS_TAB_27_188736[[#This Row],[Column5]]</f>
        <v>5</v>
      </c>
      <c r="L16" s="375">
        <f>Table_Default__XLS_TAB_27_188736[[#This Row],[TOTAL]]/Table_Default__XLS_TAB_27_188736[[#Totals],[TOTAL]]%</f>
        <v>4.5226130653266328</v>
      </c>
      <c r="M16" s="375">
        <f>Table_Default__XLS_TAB_27_188736[[#This Row],[Column1]]/Table_Default__XLS_TAB_27_188736[[#Totals],[Column1]]%</f>
        <v>2.8571428571428572</v>
      </c>
      <c r="N16" s="35">
        <v>3</v>
      </c>
      <c r="P16" s="34">
        <f t="shared" si="0"/>
        <v>3</v>
      </c>
      <c r="Q16" s="1">
        <f>Table_Default__XLS_TAB_27_188736[[#This Row],[Column6]]</f>
        <v>4.5226130653266328</v>
      </c>
      <c r="R16" s="1">
        <f>Table_Default__XLS_TAB_27_188736[[#This Row],[Column7]]</f>
        <v>2.8571428571428572</v>
      </c>
    </row>
    <row r="17" spans="1:19" ht="15" customHeight="1" thickBot="1" x14ac:dyDescent="0.25">
      <c r="A17" s="86">
        <v>4</v>
      </c>
      <c r="B17" s="373" t="s">
        <v>407</v>
      </c>
      <c r="C17" s="373">
        <v>1</v>
      </c>
      <c r="D17" s="373">
        <v>5</v>
      </c>
      <c r="E17" s="373">
        <v>5</v>
      </c>
      <c r="F17" s="373" t="s">
        <v>407</v>
      </c>
      <c r="G17" s="373">
        <v>1</v>
      </c>
      <c r="H17" s="373" t="s">
        <v>407</v>
      </c>
      <c r="I17" s="373" t="s">
        <v>407</v>
      </c>
      <c r="J17" s="374">
        <f>Table_Default__XLS_TAB_27_188736[[#This Row],[BAAN_SMALLERQATAR]]+Table_Default__XLS_TAB_27_188736[[#This Row],[RAJEE]]+Table_Default__XLS_TAB_27_188736[[#This Row],[KHULLA]]+Table_Default__XLS_TAB_27_188736[[#This Row],[BAAN_GREATER]]</f>
        <v>5</v>
      </c>
      <c r="K17" s="374">
        <f>Table_Default__XLS_TAB_27_188736[[#This Row],[Column2]]+Table_Default__XLS_TAB_27_188736[[#This Row],[Column3]]+Table_Default__XLS_TAB_27_188736[[#This Row],[Column4]]+Table_Default__XLS_TAB_27_188736[[#This Row],[Column5]]</f>
        <v>7</v>
      </c>
      <c r="L17" s="375">
        <f>Table_Default__XLS_TAB_27_188736[[#This Row],[TOTAL]]/Table_Default__XLS_TAB_27_188736[[#Totals],[TOTAL]]%</f>
        <v>2.512562814070352</v>
      </c>
      <c r="M17" s="375">
        <f>Table_Default__XLS_TAB_27_188736[[#This Row],[Column1]]/Table_Default__XLS_TAB_27_188736[[#Totals],[Column1]]%</f>
        <v>4</v>
      </c>
      <c r="N17" s="34">
        <v>4</v>
      </c>
      <c r="P17" s="34">
        <f t="shared" si="0"/>
        <v>4</v>
      </c>
      <c r="Q17" s="1">
        <f>Table_Default__XLS_TAB_27_188736[[#This Row],[Column6]]</f>
        <v>2.512562814070352</v>
      </c>
      <c r="R17" s="1">
        <f>Table_Default__XLS_TAB_27_188736[[#This Row],[Column7]]</f>
        <v>4</v>
      </c>
    </row>
    <row r="18" spans="1:19" ht="15" customHeight="1" thickBot="1" x14ac:dyDescent="0.25">
      <c r="A18" s="87" t="s">
        <v>40</v>
      </c>
      <c r="B18" s="373">
        <v>3</v>
      </c>
      <c r="C18" s="373">
        <v>7</v>
      </c>
      <c r="D18" s="373">
        <v>17</v>
      </c>
      <c r="E18" s="373">
        <v>21</v>
      </c>
      <c r="F18" s="373">
        <v>1</v>
      </c>
      <c r="G18" s="373">
        <v>2</v>
      </c>
      <c r="H18" s="373" t="s">
        <v>407</v>
      </c>
      <c r="I18" s="373">
        <v>1</v>
      </c>
      <c r="J18" s="374">
        <f>Table_Default__XLS_TAB_27_188736[[#This Row],[BAAN_SMALLERQATAR]]+Table_Default__XLS_TAB_27_188736[[#This Row],[RAJEE]]+Table_Default__XLS_TAB_27_188736[[#This Row],[KHULLA]]+Table_Default__XLS_TAB_27_188736[[#This Row],[BAAN_GREATER]]</f>
        <v>21</v>
      </c>
      <c r="K18" s="374">
        <f>Table_Default__XLS_TAB_27_188736[[#This Row],[Column2]]+Table_Default__XLS_TAB_27_188736[[#This Row],[Column3]]+Table_Default__XLS_TAB_27_188736[[#This Row],[Column4]]+Table_Default__XLS_TAB_27_188736[[#This Row],[Column5]]</f>
        <v>31</v>
      </c>
      <c r="L18" s="375">
        <f>Table_Default__XLS_TAB_27_188736[[#This Row],[TOTAL]]/Table_Default__XLS_TAB_27_188736[[#Totals],[TOTAL]]%</f>
        <v>10.552763819095478</v>
      </c>
      <c r="M18" s="375">
        <f>Table_Default__XLS_TAB_27_188736[[#This Row],[Column1]]/Table_Default__XLS_TAB_27_188736[[#Totals],[Column1]]%</f>
        <v>17.714285714285715</v>
      </c>
      <c r="N18" s="419" t="s">
        <v>219</v>
      </c>
      <c r="P18" s="34" t="str">
        <f t="shared" si="0"/>
        <v xml:space="preserve"> 5 - 9</v>
      </c>
      <c r="Q18" s="1">
        <f>Table_Default__XLS_TAB_27_188736[[#This Row],[Column6]]</f>
        <v>10.552763819095478</v>
      </c>
      <c r="R18" s="1">
        <f>Table_Default__XLS_TAB_27_188736[[#This Row],[Column7]]</f>
        <v>17.714285714285715</v>
      </c>
    </row>
    <row r="19" spans="1:19" ht="15" customHeight="1" thickBot="1" x14ac:dyDescent="0.25">
      <c r="A19" s="86" t="s">
        <v>41</v>
      </c>
      <c r="B19" s="373">
        <v>4</v>
      </c>
      <c r="C19" s="373">
        <v>1</v>
      </c>
      <c r="D19" s="373">
        <v>7</v>
      </c>
      <c r="E19" s="373">
        <v>10</v>
      </c>
      <c r="F19" s="373" t="s">
        <v>407</v>
      </c>
      <c r="G19" s="373">
        <v>3</v>
      </c>
      <c r="H19" s="373">
        <v>1</v>
      </c>
      <c r="I19" s="373">
        <v>1</v>
      </c>
      <c r="J19" s="374">
        <f>Table_Default__XLS_TAB_27_188736[[#This Row],[BAAN_SMALLERQATAR]]+Table_Default__XLS_TAB_27_188736[[#This Row],[RAJEE]]+Table_Default__XLS_TAB_27_188736[[#This Row],[KHULLA]]+Table_Default__XLS_TAB_27_188736[[#This Row],[BAAN_GREATER]]</f>
        <v>12</v>
      </c>
      <c r="K19" s="374">
        <f>Table_Default__XLS_TAB_27_188736[[#This Row],[Column2]]+Table_Default__XLS_TAB_27_188736[[#This Row],[Column3]]+Table_Default__XLS_TAB_27_188736[[#This Row],[Column4]]+Table_Default__XLS_TAB_27_188736[[#This Row],[Column5]]</f>
        <v>15</v>
      </c>
      <c r="L19" s="375">
        <f>Table_Default__XLS_TAB_27_188736[[#This Row],[TOTAL]]/Table_Default__XLS_TAB_27_188736[[#Totals],[TOTAL]]%</f>
        <v>6.0301507537688446</v>
      </c>
      <c r="M19" s="375">
        <f>Table_Default__XLS_TAB_27_188736[[#This Row],[Column1]]/Table_Default__XLS_TAB_27_188736[[#Totals],[Column1]]%</f>
        <v>8.5714285714285712</v>
      </c>
      <c r="N19" s="424" t="s">
        <v>106</v>
      </c>
      <c r="P19" s="34" t="s">
        <v>415</v>
      </c>
      <c r="Q19" s="425">
        <f>SUM(L19:L22)</f>
        <v>16.080402010050253</v>
      </c>
      <c r="R19" s="425">
        <f>SUM(M19:M22)</f>
        <v>15.428571428571427</v>
      </c>
    </row>
    <row r="20" spans="1:19" ht="15" customHeight="1" thickBot="1" x14ac:dyDescent="0.25">
      <c r="A20" s="87" t="s">
        <v>42</v>
      </c>
      <c r="B20" s="373" t="s">
        <v>407</v>
      </c>
      <c r="C20" s="373">
        <v>2</v>
      </c>
      <c r="D20" s="373">
        <v>7</v>
      </c>
      <c r="E20" s="373">
        <v>5</v>
      </c>
      <c r="F20" s="373">
        <v>1</v>
      </c>
      <c r="G20" s="373">
        <v>1</v>
      </c>
      <c r="H20" s="373">
        <v>1</v>
      </c>
      <c r="I20" s="373" t="s">
        <v>407</v>
      </c>
      <c r="J20" s="374">
        <f>Table_Default__XLS_TAB_27_188736[[#This Row],[BAAN_SMALLERQATAR]]+Table_Default__XLS_TAB_27_188736[[#This Row],[RAJEE]]+Table_Default__XLS_TAB_27_188736[[#This Row],[KHULLA]]+Table_Default__XLS_TAB_27_188736[[#This Row],[BAAN_GREATER]]</f>
        <v>9</v>
      </c>
      <c r="K20" s="374">
        <f>Table_Default__XLS_TAB_27_188736[[#This Row],[Column2]]+Table_Default__XLS_TAB_27_188736[[#This Row],[Column3]]+Table_Default__XLS_TAB_27_188736[[#This Row],[Column4]]+Table_Default__XLS_TAB_27_188736[[#This Row],[Column5]]</f>
        <v>8</v>
      </c>
      <c r="L20" s="375">
        <f>Table_Default__XLS_TAB_27_188736[[#This Row],[TOTAL]]/Table_Default__XLS_TAB_27_188736[[#Totals],[TOTAL]]%</f>
        <v>4.5226130653266328</v>
      </c>
      <c r="M20" s="375">
        <f>Table_Default__XLS_TAB_27_188736[[#This Row],[Column1]]/Table_Default__XLS_TAB_27_188736[[#Totals],[Column1]]%</f>
        <v>4.5714285714285712</v>
      </c>
      <c r="N20" s="419" t="s">
        <v>107</v>
      </c>
      <c r="P20" s="34"/>
      <c r="Q20" s="1">
        <f>SUM(Q12:Q19)</f>
        <v>99.497487437185939</v>
      </c>
      <c r="R20" s="1">
        <f>SUM(R12:R19)</f>
        <v>100.00000000000001</v>
      </c>
    </row>
    <row r="21" spans="1:19" ht="15" customHeight="1" thickBot="1" x14ac:dyDescent="0.25">
      <c r="A21" s="86" t="s">
        <v>43</v>
      </c>
      <c r="B21" s="373" t="s">
        <v>407</v>
      </c>
      <c r="C21" s="373" t="s">
        <v>407</v>
      </c>
      <c r="D21" s="373">
        <v>4</v>
      </c>
      <c r="E21" s="373" t="s">
        <v>407</v>
      </c>
      <c r="F21" s="373" t="s">
        <v>407</v>
      </c>
      <c r="G21" s="373">
        <v>2</v>
      </c>
      <c r="H21" s="373" t="s">
        <v>407</v>
      </c>
      <c r="I21" s="373" t="s">
        <v>407</v>
      </c>
      <c r="J21" s="374">
        <f>Table_Default__XLS_TAB_27_188736[[#This Row],[BAAN_SMALLERQATAR]]+Table_Default__XLS_TAB_27_188736[[#This Row],[RAJEE]]+Table_Default__XLS_TAB_27_188736[[#This Row],[KHULLA]]+Table_Default__XLS_TAB_27_188736[[#This Row],[BAAN_GREATER]]</f>
        <v>4</v>
      </c>
      <c r="K21" s="374">
        <f>Table_Default__XLS_TAB_27_188736[[#This Row],[Column2]]+Table_Default__XLS_TAB_27_188736[[#This Row],[Column3]]+Table_Default__XLS_TAB_27_188736[[#This Row],[Column4]]+Table_Default__XLS_TAB_27_188736[[#This Row],[Column5]]</f>
        <v>2</v>
      </c>
      <c r="L21" s="375">
        <f>Table_Default__XLS_TAB_27_188736[[#This Row],[TOTAL]]/Table_Default__XLS_TAB_27_188736[[#Totals],[TOTAL]]%</f>
        <v>2.0100502512562812</v>
      </c>
      <c r="M21" s="375">
        <f>Table_Default__XLS_TAB_27_188736[[#This Row],[Column1]]/Table_Default__XLS_TAB_27_188736[[#Totals],[Column1]]%</f>
        <v>1.1428571428571428</v>
      </c>
      <c r="N21" s="424" t="s">
        <v>2</v>
      </c>
      <c r="P21" s="34"/>
      <c r="S21" s="204"/>
    </row>
    <row r="22" spans="1:19" ht="15" customHeight="1" thickBot="1" x14ac:dyDescent="0.25">
      <c r="A22" s="160" t="s">
        <v>44</v>
      </c>
      <c r="B22" s="377" t="s">
        <v>407</v>
      </c>
      <c r="C22" s="377" t="s">
        <v>407</v>
      </c>
      <c r="D22" s="377">
        <v>7</v>
      </c>
      <c r="E22" s="377">
        <v>2</v>
      </c>
      <c r="F22" s="377" t="s">
        <v>407</v>
      </c>
      <c r="G22" s="377" t="s">
        <v>407</v>
      </c>
      <c r="H22" s="377" t="s">
        <v>407</v>
      </c>
      <c r="I22" s="377" t="s">
        <v>407</v>
      </c>
      <c r="J22" s="378">
        <f>Table_Default__XLS_TAB_27_188736[[#This Row],[BAAN_SMALLERQATAR]]+Table_Default__XLS_TAB_27_188736[[#This Row],[RAJEE]]+Table_Default__XLS_TAB_27_188736[[#This Row],[KHULLA]]+Table_Default__XLS_TAB_27_188736[[#This Row],[BAAN_GREATER]]</f>
        <v>7</v>
      </c>
      <c r="K22" s="378">
        <f>Table_Default__XLS_TAB_27_188736[[#This Row],[Column2]]+Table_Default__XLS_TAB_27_188736[[#This Row],[Column3]]+Table_Default__XLS_TAB_27_188736[[#This Row],[Column4]]+Table_Default__XLS_TAB_27_188736[[#This Row],[Column5]]</f>
        <v>2</v>
      </c>
      <c r="L22" s="379">
        <f>Table_Default__XLS_TAB_27_188736[[#This Row],[TOTAL]]/Table_Default__XLS_TAB_27_188736[[#Totals],[TOTAL]]%</f>
        <v>3.5175879396984926</v>
      </c>
      <c r="M22" s="379">
        <f>Table_Default__XLS_TAB_27_188736[[#This Row],[Column1]]/Table_Default__XLS_TAB_27_188736[[#Totals],[Column1]]%</f>
        <v>1.1428571428571428</v>
      </c>
      <c r="N22" s="426" t="s">
        <v>44</v>
      </c>
      <c r="P22" s="34"/>
    </row>
    <row r="23" spans="1:19" ht="15" customHeight="1" x14ac:dyDescent="0.2">
      <c r="A23" s="547" t="s">
        <v>444</v>
      </c>
      <c r="B23" s="560" t="s">
        <v>407</v>
      </c>
      <c r="C23" s="561" t="s">
        <v>407</v>
      </c>
      <c r="D23" s="561">
        <v>1</v>
      </c>
      <c r="E23" s="561" t="s">
        <v>407</v>
      </c>
      <c r="F23" s="561" t="s">
        <v>407</v>
      </c>
      <c r="G23" s="561" t="s">
        <v>407</v>
      </c>
      <c r="H23" s="517" t="s">
        <v>407</v>
      </c>
      <c r="I23" s="561" t="s">
        <v>407</v>
      </c>
      <c r="J23" s="531">
        <f>Table_Default__XLS_TAB_27_188736[[#This Row],[BAAN_SMALLERQATAR]]+Table_Default__XLS_TAB_27_188736[[#This Row],[RAJEE]]+Table_Default__XLS_TAB_27_188736[[#This Row],[KHULLA]]+Table_Default__XLS_TAB_27_188736[[#This Row],[BAAN_GREATER]]</f>
        <v>1</v>
      </c>
      <c r="K23" s="531">
        <f>Table_Default__XLS_TAB_27_188736[[#This Row],[Column2]]+Table_Default__XLS_TAB_27_188736[[#This Row],[Column3]]+Table_Default__XLS_TAB_27_188736[[#This Row],[Column4]]+Table_Default__XLS_TAB_27_188736[[#This Row],[Column5]]</f>
        <v>0</v>
      </c>
      <c r="L23" s="518">
        <f>Table_Default__XLS_TAB_27_188736[[#This Row],[TOTAL]]/Table_Default__XLS_TAB_27_188736[[#Totals],[TOTAL]]%</f>
        <v>0.50251256281407031</v>
      </c>
      <c r="M23" s="546">
        <f>Table_Default__XLS_TAB_27_188736[[#This Row],[Column1]]/Table_Default__XLS_TAB_27_188736[[#Totals],[Column1]]%</f>
        <v>0</v>
      </c>
      <c r="N23" s="421" t="s">
        <v>445</v>
      </c>
      <c r="P23" s="412"/>
    </row>
    <row r="24" spans="1:19" ht="18.75" customHeight="1" x14ac:dyDescent="0.2">
      <c r="A24" s="548" t="s">
        <v>11</v>
      </c>
      <c r="B24" s="549">
        <f>SUBTOTAL(109,Table_Default__XLS_TAB_27_188736[BAAN_SMALLERQATAR])</f>
        <v>69</v>
      </c>
      <c r="C24" s="549">
        <f>SUBTOTAL(109,Table_Default__XLS_TAB_27_188736[Column2])</f>
        <v>53</v>
      </c>
      <c r="D24" s="549">
        <f>SUBTOTAL(109,Table_Default__XLS_TAB_27_188736[RAJEE])</f>
        <v>113</v>
      </c>
      <c r="E24" s="549">
        <f>SUBTOTAL(109,Table_Default__XLS_TAB_27_188736[Column3])</f>
        <v>93</v>
      </c>
      <c r="F24" s="549">
        <f>SUBTOTAL(109,Table_Default__XLS_TAB_27_188736[KHULLA])</f>
        <v>13</v>
      </c>
      <c r="G24" s="549">
        <f>SUBTOTAL(109,Table_Default__XLS_TAB_27_188736[Column4])</f>
        <v>23</v>
      </c>
      <c r="H24" s="549">
        <f>SUBTOTAL(109,Table_Default__XLS_TAB_27_188736[BAAN_GREATER])</f>
        <v>4</v>
      </c>
      <c r="I24" s="549">
        <f>SUBTOTAL(109,Table_Default__XLS_TAB_27_188736[Column5])</f>
        <v>6</v>
      </c>
      <c r="J24" s="549">
        <f>SUBTOTAL(109,Table_Default__XLS_TAB_27_188736[TOTAL])</f>
        <v>199</v>
      </c>
      <c r="K24" s="549">
        <f>SUBTOTAL(109,Table_Default__XLS_TAB_27_188736[Column1])</f>
        <v>175</v>
      </c>
      <c r="L24" s="549">
        <f>SUBTOTAL(109,Table_Default__XLS_TAB_27_188736[Column6])</f>
        <v>100.00000000000001</v>
      </c>
      <c r="M24" s="549">
        <f>SUBTOTAL(109,Table_Default__XLS_TAB_27_188736[Column7])</f>
        <v>100</v>
      </c>
      <c r="N24" s="550" t="s">
        <v>12</v>
      </c>
    </row>
    <row r="25" spans="1:19" ht="29.25" customHeight="1" x14ac:dyDescent="0.2">
      <c r="A25" s="523" t="s">
        <v>45</v>
      </c>
      <c r="B25" s="551">
        <f>Table_Default__XLS_TAB_27_188736[[#Totals],[BAAN_SMALLERQATAR]]/Table_Default__XLS_TAB_27_188736[[#Totals],[TOTAL]]%</f>
        <v>34.673366834170857</v>
      </c>
      <c r="C25" s="551">
        <f>Table_Default__XLS_TAB_27_188736[[#Totals],[Column2]]/Table_Default__XLS_TAB_27_188736[[#Totals],[Column1]]%</f>
        <v>30.285714285714285</v>
      </c>
      <c r="D25" s="551">
        <f>Table_Default__XLS_TAB_27_188736[[#Totals],[RAJEE]]/Table_Default__XLS_TAB_27_188736[[#Totals],[TOTAL]]%</f>
        <v>56.78391959798995</v>
      </c>
      <c r="E25" s="551">
        <f>Table_Default__XLS_TAB_27_188736[[#Totals],[Column3]]/Table_Default__XLS_TAB_27_188736[[#Totals],[Column1]]%</f>
        <v>53.142857142857146</v>
      </c>
      <c r="F25" s="551">
        <f>Table_Default__XLS_TAB_27_188736[[#Totals],[KHULLA]]/Table_Default__XLS_TAB_27_188736[[#Totals],[TOTAL]]%</f>
        <v>6.5326633165829149</v>
      </c>
      <c r="G25" s="551">
        <f>Table_Default__XLS_TAB_27_188736[[#Totals],[Column4]]/Table_Default__XLS_TAB_27_188736[[#Totals],[Column1]]%</f>
        <v>13.142857142857142</v>
      </c>
      <c r="H25" s="551">
        <f>Table_Default__XLS_TAB_27_188736[[#Totals],[BAAN_GREATER]]/Table_Default__XLS_TAB_27_188736[[#Totals],[TOTAL]]%</f>
        <v>2.0100502512562812</v>
      </c>
      <c r="I25" s="551">
        <f>Table_Default__XLS_TAB_27_188736[[#Totals],[Column5]]/Table_Default__XLS_TAB_27_188736[[#Totals],[Column1]]%</f>
        <v>3.4285714285714284</v>
      </c>
      <c r="J25" s="551">
        <f>B25+D25+F25+H25</f>
        <v>100</v>
      </c>
      <c r="K25" s="551">
        <f>C25+E25+G25+I25</f>
        <v>100</v>
      </c>
      <c r="L25" s="552"/>
      <c r="M25" s="553"/>
      <c r="N25" s="524" t="s">
        <v>46</v>
      </c>
      <c r="R25" s="191"/>
    </row>
    <row r="26" spans="1:19" x14ac:dyDescent="0.2">
      <c r="A26" s="19"/>
      <c r="B26" s="19"/>
      <c r="C26" s="19"/>
      <c r="D26" s="19"/>
      <c r="E26" s="19"/>
      <c r="F26" s="19"/>
      <c r="G26" s="19"/>
      <c r="H26" s="19"/>
      <c r="I26" s="19"/>
      <c r="J26" s="19"/>
      <c r="K26" s="19"/>
      <c r="L26" s="19"/>
      <c r="M26" s="19"/>
      <c r="N26" s="19"/>
      <c r="R26" s="191"/>
    </row>
    <row r="27" spans="1:19" x14ac:dyDescent="0.2">
      <c r="A27" s="19"/>
      <c r="B27" s="19"/>
      <c r="C27" s="19"/>
      <c r="D27" s="19"/>
      <c r="E27" s="19"/>
      <c r="F27" s="19"/>
      <c r="G27" s="19"/>
      <c r="H27" s="19"/>
      <c r="I27" s="19"/>
      <c r="J27" s="19"/>
      <c r="K27" s="19"/>
      <c r="L27" s="19"/>
      <c r="M27" s="19"/>
      <c r="N27" s="19"/>
      <c r="R27" s="191"/>
    </row>
    <row r="28" spans="1:19" ht="21.75" x14ac:dyDescent="0.2">
      <c r="A28" s="633" t="s">
        <v>175</v>
      </c>
      <c r="B28" s="633"/>
      <c r="C28" s="633"/>
      <c r="D28" s="633"/>
      <c r="E28" s="633"/>
      <c r="F28" s="633"/>
      <c r="G28" s="633"/>
      <c r="H28" s="633"/>
      <c r="I28" s="633"/>
      <c r="J28" s="633"/>
      <c r="K28" s="633"/>
      <c r="L28" s="633"/>
      <c r="M28" s="633"/>
      <c r="N28" s="633"/>
      <c r="R28" s="191"/>
    </row>
    <row r="29" spans="1:19" ht="18.75" x14ac:dyDescent="0.2">
      <c r="A29" s="666" t="s">
        <v>449</v>
      </c>
      <c r="B29" s="666"/>
      <c r="C29" s="666"/>
      <c r="D29" s="666"/>
      <c r="E29" s="666"/>
      <c r="F29" s="666"/>
      <c r="G29" s="666"/>
      <c r="H29" s="666"/>
      <c r="I29" s="666"/>
      <c r="J29" s="666"/>
      <c r="K29" s="666"/>
      <c r="L29" s="666"/>
      <c r="M29" s="666"/>
      <c r="N29" s="666"/>
      <c r="R29" s="191"/>
    </row>
    <row r="30" spans="1:19" x14ac:dyDescent="0.2">
      <c r="A30" s="667" t="s">
        <v>338</v>
      </c>
      <c r="B30" s="667"/>
      <c r="C30" s="667"/>
      <c r="D30" s="667"/>
      <c r="E30" s="667"/>
      <c r="F30" s="667"/>
      <c r="G30" s="667"/>
      <c r="H30" s="667"/>
      <c r="I30" s="667"/>
      <c r="J30" s="667"/>
      <c r="K30" s="667"/>
      <c r="L30" s="667"/>
      <c r="M30" s="667"/>
      <c r="N30" s="667"/>
      <c r="R30" s="191"/>
    </row>
    <row r="31" spans="1:19" x14ac:dyDescent="0.2">
      <c r="A31" s="667" t="s">
        <v>448</v>
      </c>
      <c r="B31" s="667"/>
      <c r="C31" s="667"/>
      <c r="D31" s="667"/>
      <c r="E31" s="667"/>
      <c r="F31" s="667"/>
      <c r="G31" s="667"/>
      <c r="H31" s="667"/>
      <c r="I31" s="667"/>
      <c r="J31" s="667"/>
      <c r="K31" s="667"/>
      <c r="L31" s="667"/>
      <c r="M31" s="667"/>
      <c r="N31" s="667"/>
      <c r="R31" s="191"/>
    </row>
    <row r="32" spans="1:19" x14ac:dyDescent="0.2">
      <c r="A32" s="19"/>
      <c r="B32" s="19"/>
      <c r="C32" s="19"/>
      <c r="D32" s="19"/>
      <c r="E32" s="19"/>
      <c r="F32" s="19"/>
      <c r="G32" s="19"/>
      <c r="H32" s="19"/>
      <c r="I32" s="19"/>
      <c r="J32" s="19"/>
      <c r="K32" s="19"/>
      <c r="L32" s="19"/>
      <c r="M32" s="19"/>
      <c r="N32" s="19"/>
    </row>
    <row r="33" spans="1:14" ht="17.25" customHeight="1" x14ac:dyDescent="0.2">
      <c r="A33" s="680" t="s">
        <v>173</v>
      </c>
      <c r="B33" s="680"/>
      <c r="C33" s="680"/>
      <c r="D33" s="680"/>
      <c r="E33" s="680"/>
      <c r="F33" s="680"/>
      <c r="G33" s="19"/>
      <c r="H33" s="19"/>
      <c r="I33" s="680" t="s">
        <v>174</v>
      </c>
      <c r="J33" s="680"/>
      <c r="K33" s="680"/>
      <c r="L33" s="680"/>
      <c r="M33" s="680"/>
      <c r="N33" s="680"/>
    </row>
    <row r="34" spans="1:14" x14ac:dyDescent="0.2">
      <c r="A34" s="19"/>
      <c r="B34" s="19"/>
      <c r="C34" s="19"/>
      <c r="D34" s="19"/>
      <c r="E34" s="19"/>
      <c r="F34" s="19"/>
      <c r="G34" s="19"/>
      <c r="H34" s="19"/>
      <c r="I34" s="19"/>
      <c r="J34" s="19"/>
      <c r="K34" s="19"/>
      <c r="L34" s="19"/>
      <c r="M34" s="19"/>
      <c r="N34" s="19"/>
    </row>
    <row r="35" spans="1:14" x14ac:dyDescent="0.2">
      <c r="A35" s="19"/>
      <c r="B35" s="19"/>
      <c r="C35" s="19"/>
      <c r="D35" s="19"/>
      <c r="E35" s="19"/>
      <c r="F35" s="19"/>
      <c r="G35" s="19"/>
      <c r="H35" s="19"/>
      <c r="I35" s="19"/>
      <c r="J35" s="19"/>
      <c r="K35" s="19"/>
      <c r="L35" s="19"/>
      <c r="M35" s="19"/>
      <c r="N35" s="19"/>
    </row>
    <row r="36" spans="1:14" x14ac:dyDescent="0.2">
      <c r="A36" s="19"/>
      <c r="B36" s="19"/>
      <c r="C36" s="19"/>
      <c r="D36" s="19"/>
      <c r="E36" s="19"/>
      <c r="F36" s="19"/>
      <c r="G36" s="19"/>
      <c r="H36" s="19"/>
      <c r="I36" s="19"/>
      <c r="J36" s="19"/>
      <c r="K36" s="19"/>
      <c r="L36" s="19"/>
      <c r="M36" s="19"/>
      <c r="N36" s="19"/>
    </row>
    <row r="37" spans="1:14" x14ac:dyDescent="0.2">
      <c r="A37" s="19"/>
      <c r="B37" s="19"/>
      <c r="C37" s="19"/>
      <c r="D37" s="19"/>
      <c r="E37" s="19"/>
      <c r="F37" s="19"/>
      <c r="G37" s="19"/>
      <c r="H37" s="19"/>
      <c r="I37" s="19"/>
      <c r="J37" s="19"/>
      <c r="K37" s="19"/>
      <c r="L37" s="19"/>
      <c r="M37" s="19"/>
      <c r="N37" s="19"/>
    </row>
    <row r="38" spans="1:14" x14ac:dyDescent="0.2">
      <c r="A38" s="19"/>
      <c r="B38" s="19"/>
      <c r="C38" s="19"/>
      <c r="D38" s="19"/>
      <c r="E38" s="19"/>
      <c r="F38" s="19"/>
      <c r="G38" s="19"/>
      <c r="H38" s="19"/>
      <c r="I38" s="19"/>
      <c r="J38" s="19"/>
      <c r="K38" s="19"/>
      <c r="L38" s="19"/>
      <c r="M38" s="19"/>
      <c r="N38" s="19"/>
    </row>
    <row r="39" spans="1:14" x14ac:dyDescent="0.2">
      <c r="A39" s="19"/>
      <c r="B39" s="19"/>
      <c r="C39" s="19"/>
      <c r="D39" s="19"/>
      <c r="E39" s="19"/>
      <c r="F39" s="19"/>
      <c r="G39" s="19"/>
      <c r="H39" s="19"/>
      <c r="I39" s="19"/>
      <c r="J39" s="19"/>
      <c r="K39" s="19"/>
      <c r="L39" s="19"/>
      <c r="M39" s="19"/>
      <c r="N39" s="19"/>
    </row>
    <row r="40" spans="1:14" x14ac:dyDescent="0.2">
      <c r="A40" s="19"/>
      <c r="B40" s="19"/>
      <c r="C40" s="19"/>
      <c r="D40" s="19"/>
      <c r="E40" s="19"/>
      <c r="F40" s="19"/>
      <c r="G40" s="19"/>
      <c r="H40" s="19"/>
      <c r="I40" s="19"/>
      <c r="J40" s="19"/>
      <c r="K40" s="19"/>
      <c r="L40" s="19"/>
      <c r="M40" s="19"/>
      <c r="N40" s="19"/>
    </row>
    <row r="41" spans="1:14" x14ac:dyDescent="0.2">
      <c r="A41" s="19"/>
      <c r="B41" s="19"/>
      <c r="C41" s="19"/>
      <c r="D41" s="19"/>
      <c r="E41" s="19"/>
      <c r="F41" s="19"/>
      <c r="G41" s="19"/>
      <c r="H41" s="19"/>
      <c r="I41" s="19"/>
      <c r="J41" s="19"/>
      <c r="K41" s="19"/>
      <c r="L41" s="19"/>
      <c r="M41" s="19"/>
      <c r="N41" s="19"/>
    </row>
    <row r="42" spans="1:14" x14ac:dyDescent="0.2">
      <c r="A42" s="19"/>
      <c r="B42" s="19"/>
      <c r="C42" s="19"/>
      <c r="D42" s="19"/>
      <c r="E42" s="19"/>
      <c r="F42" s="19"/>
      <c r="G42" s="19"/>
      <c r="H42" s="19"/>
      <c r="I42" s="19"/>
      <c r="J42" s="19"/>
      <c r="K42" s="19"/>
      <c r="L42" s="19"/>
      <c r="M42" s="19"/>
      <c r="N42" s="19"/>
    </row>
    <row r="43" spans="1:14" x14ac:dyDescent="0.2">
      <c r="A43" s="19"/>
      <c r="B43" s="19"/>
      <c r="C43" s="19"/>
      <c r="D43" s="19"/>
      <c r="E43" s="19"/>
      <c r="F43" s="19"/>
      <c r="G43" s="19"/>
      <c r="H43" s="19"/>
      <c r="I43" s="19"/>
      <c r="J43" s="19"/>
      <c r="K43" s="19"/>
      <c r="L43" s="19"/>
      <c r="M43" s="19"/>
      <c r="N43" s="19"/>
    </row>
    <row r="44" spans="1:14" x14ac:dyDescent="0.2">
      <c r="A44" s="19"/>
      <c r="B44" s="19"/>
      <c r="C44" s="19"/>
      <c r="D44" s="19"/>
      <c r="E44" s="19"/>
      <c r="F44" s="19"/>
      <c r="G44" s="19"/>
      <c r="H44" s="19"/>
      <c r="I44" s="19"/>
      <c r="J44" s="19"/>
      <c r="K44" s="19"/>
      <c r="L44" s="19"/>
      <c r="M44" s="19"/>
      <c r="N44" s="19"/>
    </row>
    <row r="45" spans="1:14" x14ac:dyDescent="0.2">
      <c r="A45" s="19"/>
      <c r="B45" s="19"/>
      <c r="C45" s="19"/>
      <c r="D45" s="19"/>
      <c r="E45" s="19"/>
      <c r="F45" s="19"/>
      <c r="G45" s="19"/>
      <c r="H45" s="19"/>
      <c r="I45" s="19"/>
      <c r="J45" s="19"/>
      <c r="K45" s="19"/>
      <c r="L45" s="19"/>
      <c r="M45" s="19"/>
      <c r="N45" s="19"/>
    </row>
    <row r="46" spans="1:14" x14ac:dyDescent="0.2">
      <c r="A46" s="19"/>
      <c r="B46" s="19"/>
      <c r="C46" s="19"/>
      <c r="D46" s="19"/>
      <c r="E46" s="19"/>
      <c r="F46" s="19"/>
      <c r="G46" s="19"/>
      <c r="H46" s="19"/>
      <c r="I46" s="19"/>
      <c r="J46" s="19"/>
      <c r="K46" s="19"/>
      <c r="L46" s="19"/>
      <c r="M46" s="19"/>
      <c r="N46" s="19"/>
    </row>
    <row r="47" spans="1:14" x14ac:dyDescent="0.2">
      <c r="A47" s="19"/>
      <c r="B47" s="19"/>
      <c r="C47" s="19"/>
      <c r="D47" s="19"/>
      <c r="E47" s="19"/>
      <c r="F47" s="19"/>
      <c r="G47" s="19"/>
      <c r="H47" s="19"/>
      <c r="I47" s="19"/>
      <c r="J47" s="19"/>
      <c r="K47" s="19"/>
      <c r="L47" s="19"/>
      <c r="M47" s="19"/>
      <c r="N47" s="19"/>
    </row>
    <row r="48" spans="1:14" x14ac:dyDescent="0.2">
      <c r="A48" s="19"/>
      <c r="B48" s="19"/>
      <c r="C48" s="19"/>
      <c r="D48" s="19"/>
      <c r="E48" s="19"/>
      <c r="F48" s="19"/>
      <c r="G48" s="19"/>
      <c r="H48" s="19"/>
      <c r="I48" s="19"/>
      <c r="J48" s="19"/>
      <c r="K48" s="19"/>
      <c r="L48" s="19"/>
      <c r="M48" s="19"/>
      <c r="N48" s="19"/>
    </row>
    <row r="49" spans="1:14" x14ac:dyDescent="0.2">
      <c r="A49" s="19"/>
      <c r="B49" s="19"/>
      <c r="C49" s="19"/>
      <c r="D49" s="19"/>
      <c r="E49" s="19"/>
      <c r="F49" s="19"/>
      <c r="G49" s="19"/>
      <c r="H49" s="19"/>
      <c r="I49" s="19"/>
      <c r="J49" s="19"/>
      <c r="K49" s="19"/>
      <c r="L49" s="19"/>
      <c r="M49" s="19"/>
      <c r="N49" s="19"/>
    </row>
    <row r="50" spans="1:14" x14ac:dyDescent="0.2">
      <c r="A50" s="19"/>
      <c r="B50" s="19"/>
      <c r="C50" s="19"/>
      <c r="D50" s="19"/>
      <c r="E50" s="19"/>
      <c r="F50" s="19"/>
      <c r="G50" s="19"/>
      <c r="H50" s="19"/>
      <c r="I50" s="19"/>
      <c r="J50" s="19"/>
      <c r="K50" s="19"/>
      <c r="L50" s="19"/>
      <c r="M50" s="19"/>
      <c r="N50" s="19"/>
    </row>
    <row r="51" spans="1:14" x14ac:dyDescent="0.2">
      <c r="A51" s="19"/>
      <c r="B51" s="19"/>
      <c r="C51" s="19"/>
      <c r="D51" s="19"/>
      <c r="E51" s="19"/>
      <c r="F51" s="19"/>
      <c r="G51" s="19"/>
      <c r="H51" s="19"/>
      <c r="I51" s="19"/>
      <c r="J51" s="19"/>
      <c r="K51" s="19"/>
      <c r="L51" s="19"/>
      <c r="M51" s="19"/>
      <c r="N51" s="19"/>
    </row>
    <row r="52" spans="1:14" x14ac:dyDescent="0.2">
      <c r="A52" s="19"/>
      <c r="B52" s="19"/>
      <c r="C52" s="19"/>
      <c r="D52" s="19"/>
      <c r="E52" s="19"/>
      <c r="F52" s="19"/>
      <c r="G52" s="19"/>
      <c r="H52" s="19"/>
      <c r="I52" s="19"/>
      <c r="J52" s="19"/>
      <c r="K52" s="19"/>
      <c r="L52" s="19"/>
      <c r="M52" s="19"/>
      <c r="N52" s="19"/>
    </row>
    <row r="53" spans="1:14" x14ac:dyDescent="0.2">
      <c r="A53" s="19"/>
      <c r="B53" s="19"/>
      <c r="C53" s="19"/>
      <c r="D53" s="19"/>
      <c r="E53" s="19"/>
      <c r="F53" s="19"/>
      <c r="G53" s="19"/>
      <c r="H53" s="19"/>
      <c r="I53" s="19"/>
      <c r="J53" s="19"/>
      <c r="K53" s="19"/>
      <c r="L53" s="19"/>
      <c r="M53" s="19"/>
      <c r="N53" s="19"/>
    </row>
    <row r="54" spans="1:14" x14ac:dyDescent="0.2">
      <c r="A54" s="19"/>
      <c r="B54" s="19"/>
      <c r="C54" s="19"/>
      <c r="D54" s="19"/>
      <c r="E54" s="19"/>
      <c r="F54" s="19"/>
      <c r="G54" s="19"/>
      <c r="H54" s="19"/>
      <c r="I54" s="19"/>
      <c r="J54" s="19"/>
      <c r="K54" s="19"/>
      <c r="L54" s="19"/>
      <c r="M54" s="19"/>
      <c r="N54" s="19"/>
    </row>
    <row r="55" spans="1:14" x14ac:dyDescent="0.2">
      <c r="A55" s="19"/>
      <c r="B55" s="19"/>
      <c r="C55" s="19"/>
      <c r="D55" s="19"/>
      <c r="E55" s="19"/>
      <c r="F55" s="19"/>
      <c r="G55" s="19"/>
      <c r="H55" s="19"/>
      <c r="I55" s="19"/>
      <c r="J55" s="19"/>
      <c r="K55" s="19"/>
      <c r="L55" s="19"/>
      <c r="M55" s="19"/>
      <c r="N55" s="19"/>
    </row>
    <row r="56" spans="1:14" x14ac:dyDescent="0.2">
      <c r="A56" s="19"/>
      <c r="B56" s="19"/>
      <c r="C56" s="19"/>
      <c r="D56" s="19"/>
      <c r="E56" s="19"/>
      <c r="F56" s="19"/>
      <c r="G56" s="19"/>
      <c r="H56" s="19"/>
      <c r="I56" s="19"/>
      <c r="J56" s="19"/>
      <c r="K56" s="19"/>
      <c r="L56" s="19"/>
      <c r="M56" s="19"/>
      <c r="N56" s="19"/>
    </row>
    <row r="57" spans="1:14" x14ac:dyDescent="0.2">
      <c r="A57" s="19"/>
      <c r="B57" s="19"/>
      <c r="C57" s="19"/>
      <c r="D57" s="19"/>
      <c r="E57" s="19"/>
      <c r="F57" s="19"/>
      <c r="G57" s="19"/>
      <c r="H57" s="19"/>
      <c r="I57" s="19"/>
      <c r="J57" s="19"/>
      <c r="K57" s="19"/>
      <c r="L57" s="19"/>
      <c r="M57" s="19"/>
      <c r="N57" s="19"/>
    </row>
    <row r="58" spans="1:14" x14ac:dyDescent="0.2">
      <c r="A58" s="19"/>
      <c r="B58" s="19"/>
      <c r="C58" s="19"/>
      <c r="D58" s="19"/>
      <c r="E58" s="19"/>
      <c r="F58" s="19"/>
      <c r="G58" s="19"/>
      <c r="H58" s="19"/>
      <c r="I58" s="19"/>
      <c r="J58" s="19"/>
      <c r="K58" s="19"/>
      <c r="L58" s="19"/>
      <c r="M58" s="19"/>
      <c r="N58" s="19"/>
    </row>
    <row r="59" spans="1:14" x14ac:dyDescent="0.2">
      <c r="A59" s="19"/>
      <c r="B59" s="19"/>
      <c r="C59" s="19"/>
      <c r="D59" s="19"/>
      <c r="E59" s="19"/>
      <c r="F59" s="19"/>
      <c r="G59" s="19"/>
      <c r="H59" s="19"/>
      <c r="I59" s="19"/>
      <c r="J59" s="19"/>
      <c r="K59" s="19"/>
      <c r="L59" s="19"/>
      <c r="M59" s="19"/>
      <c r="N59" s="19"/>
    </row>
    <row r="60" spans="1:14" x14ac:dyDescent="0.2">
      <c r="A60" s="19"/>
      <c r="B60" s="19"/>
      <c r="C60" s="19"/>
      <c r="D60" s="19"/>
      <c r="E60" s="19"/>
      <c r="F60" s="19"/>
      <c r="G60" s="19"/>
      <c r="H60" s="19"/>
      <c r="I60" s="19"/>
      <c r="J60" s="19"/>
      <c r="K60" s="19"/>
      <c r="L60" s="19"/>
      <c r="M60" s="19"/>
      <c r="N60" s="19"/>
    </row>
    <row r="61" spans="1:14" x14ac:dyDescent="0.2">
      <c r="A61" s="19"/>
      <c r="B61" s="19"/>
      <c r="C61" s="19"/>
      <c r="D61" s="19"/>
      <c r="E61" s="19"/>
      <c r="F61" s="19"/>
      <c r="G61" s="19"/>
      <c r="H61" s="19"/>
      <c r="I61" s="19"/>
      <c r="J61" s="19"/>
      <c r="K61" s="19"/>
      <c r="L61" s="19"/>
      <c r="M61" s="19"/>
      <c r="N61" s="19"/>
    </row>
    <row r="62" spans="1:14" x14ac:dyDescent="0.2">
      <c r="A62" s="19"/>
      <c r="B62" s="19"/>
      <c r="C62" s="19"/>
      <c r="D62" s="19"/>
      <c r="E62" s="19"/>
      <c r="F62" s="19"/>
      <c r="G62" s="19"/>
      <c r="H62" s="19"/>
      <c r="I62" s="19"/>
      <c r="J62" s="19"/>
      <c r="K62" s="19"/>
      <c r="L62" s="19"/>
      <c r="M62" s="19"/>
      <c r="N62" s="19"/>
    </row>
  </sheetData>
  <mergeCells count="24">
    <mergeCell ref="A3:N3"/>
    <mergeCell ref="A4:N4"/>
    <mergeCell ref="A5:N5"/>
    <mergeCell ref="A6:N6"/>
    <mergeCell ref="A8:A11"/>
    <mergeCell ref="B8:K8"/>
    <mergeCell ref="L8:M10"/>
    <mergeCell ref="N8:N11"/>
    <mergeCell ref="B9:C9"/>
    <mergeCell ref="D9:E9"/>
    <mergeCell ref="F9:G9"/>
    <mergeCell ref="H9:I9"/>
    <mergeCell ref="J9:K9"/>
    <mergeCell ref="B10:C10"/>
    <mergeCell ref="D10:E10"/>
    <mergeCell ref="F10:G10"/>
    <mergeCell ref="A31:N31"/>
    <mergeCell ref="A33:F33"/>
    <mergeCell ref="I33:N33"/>
    <mergeCell ref="H10:I10"/>
    <mergeCell ref="J10:K10"/>
    <mergeCell ref="A28:N28"/>
    <mergeCell ref="A29:N29"/>
    <mergeCell ref="A30:N30"/>
  </mergeCells>
  <printOptions horizontalCentered="1"/>
  <pageMargins left="0" right="0" top="0.47244094488188981" bottom="0" header="0" footer="0"/>
  <pageSetup paperSize="11" scale="80" fitToWidth="0" fitToHeight="0" orientation="landscape" r:id="rId1"/>
  <headerFooter alignWithMargins="0"/>
  <rowBreaks count="1" manualBreakCount="1">
    <brk id="25" max="13" man="1"/>
  </rowBreaks>
  <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L35"/>
  <sheetViews>
    <sheetView rightToLeft="1" view="pageBreakPreview" zoomScaleNormal="100" zoomScaleSheetLayoutView="100" workbookViewId="0">
      <selection activeCell="A8" sqref="A8:E8"/>
    </sheetView>
  </sheetViews>
  <sheetFormatPr defaultRowHeight="12.75" x14ac:dyDescent="0.2"/>
  <cols>
    <col min="1" max="10" width="9" style="1" customWidth="1"/>
    <col min="11" max="11" width="9.75" style="1" customWidth="1"/>
    <col min="12" max="266" width="9.125" style="1"/>
    <col min="267" max="267" width="12.75" style="1" customWidth="1"/>
    <col min="268" max="522" width="9.125" style="1"/>
    <col min="523" max="523" width="12.75" style="1" customWidth="1"/>
    <col min="524" max="778" width="9.125" style="1"/>
    <col min="779" max="779" width="12.75" style="1" customWidth="1"/>
    <col min="780" max="1034" width="9.125" style="1"/>
    <col min="1035" max="1035" width="12.75" style="1" customWidth="1"/>
    <col min="1036" max="1290" width="9.125" style="1"/>
    <col min="1291" max="1291" width="12.75" style="1" customWidth="1"/>
    <col min="1292" max="1546" width="9.125" style="1"/>
    <col min="1547" max="1547" width="12.75" style="1" customWidth="1"/>
    <col min="1548" max="1802" width="9.125" style="1"/>
    <col min="1803" max="1803" width="12.75" style="1" customWidth="1"/>
    <col min="1804" max="2058" width="9.125" style="1"/>
    <col min="2059" max="2059" width="12.75" style="1" customWidth="1"/>
    <col min="2060" max="2314" width="9.125" style="1"/>
    <col min="2315" max="2315" width="12.75" style="1" customWidth="1"/>
    <col min="2316" max="2570" width="9.125" style="1"/>
    <col min="2571" max="2571" width="12.75" style="1" customWidth="1"/>
    <col min="2572" max="2826" width="9.125" style="1"/>
    <col min="2827" max="2827" width="12.75" style="1" customWidth="1"/>
    <col min="2828" max="3082" width="9.125" style="1"/>
    <col min="3083" max="3083" width="12.75" style="1" customWidth="1"/>
    <col min="3084" max="3338" width="9.125" style="1"/>
    <col min="3339" max="3339" width="12.75" style="1" customWidth="1"/>
    <col min="3340" max="3594" width="9.125" style="1"/>
    <col min="3595" max="3595" width="12.75" style="1" customWidth="1"/>
    <col min="3596" max="3850" width="9.125" style="1"/>
    <col min="3851" max="3851" width="12.75" style="1" customWidth="1"/>
    <col min="3852" max="4106" width="9.125" style="1"/>
    <col min="4107" max="4107" width="12.75" style="1" customWidth="1"/>
    <col min="4108" max="4362" width="9.125" style="1"/>
    <col min="4363" max="4363" width="12.75" style="1" customWidth="1"/>
    <col min="4364" max="4618" width="9.125" style="1"/>
    <col min="4619" max="4619" width="12.75" style="1" customWidth="1"/>
    <col min="4620" max="4874" width="9.125" style="1"/>
    <col min="4875" max="4875" width="12.75" style="1" customWidth="1"/>
    <col min="4876" max="5130" width="9.125" style="1"/>
    <col min="5131" max="5131" width="12.75" style="1" customWidth="1"/>
    <col min="5132" max="5386" width="9.125" style="1"/>
    <col min="5387" max="5387" width="12.75" style="1" customWidth="1"/>
    <col min="5388" max="5642" width="9.125" style="1"/>
    <col min="5643" max="5643" width="12.75" style="1" customWidth="1"/>
    <col min="5644" max="5898" width="9.125" style="1"/>
    <col min="5899" max="5899" width="12.75" style="1" customWidth="1"/>
    <col min="5900" max="6154" width="9.125" style="1"/>
    <col min="6155" max="6155" width="12.75" style="1" customWidth="1"/>
    <col min="6156" max="6410" width="9.125" style="1"/>
    <col min="6411" max="6411" width="12.75" style="1" customWidth="1"/>
    <col min="6412" max="6666" width="9.125" style="1"/>
    <col min="6667" max="6667" width="12.75" style="1" customWidth="1"/>
    <col min="6668" max="6922" width="9.125" style="1"/>
    <col min="6923" max="6923" width="12.75" style="1" customWidth="1"/>
    <col min="6924" max="7178" width="9.125" style="1"/>
    <col min="7179" max="7179" width="12.75" style="1" customWidth="1"/>
    <col min="7180" max="7434" width="9.125" style="1"/>
    <col min="7435" max="7435" width="12.75" style="1" customWidth="1"/>
    <col min="7436" max="7690" width="9.125" style="1"/>
    <col min="7691" max="7691" width="12.75" style="1" customWidth="1"/>
    <col min="7692" max="7946" width="9.125" style="1"/>
    <col min="7947" max="7947" width="12.75" style="1" customWidth="1"/>
    <col min="7948" max="8202" width="9.125" style="1"/>
    <col min="8203" max="8203" width="12.75" style="1" customWidth="1"/>
    <col min="8204" max="8458" width="9.125" style="1"/>
    <col min="8459" max="8459" width="12.75" style="1" customWidth="1"/>
    <col min="8460" max="8714" width="9.125" style="1"/>
    <col min="8715" max="8715" width="12.75" style="1" customWidth="1"/>
    <col min="8716" max="8970" width="9.125" style="1"/>
    <col min="8971" max="8971" width="12.75" style="1" customWidth="1"/>
    <col min="8972" max="9226" width="9.125" style="1"/>
    <col min="9227" max="9227" width="12.75" style="1" customWidth="1"/>
    <col min="9228" max="9482" width="9.125" style="1"/>
    <col min="9483" max="9483" width="12.75" style="1" customWidth="1"/>
    <col min="9484" max="9738" width="9.125" style="1"/>
    <col min="9739" max="9739" width="12.75" style="1" customWidth="1"/>
    <col min="9740" max="9994" width="9.125" style="1"/>
    <col min="9995" max="9995" width="12.75" style="1" customWidth="1"/>
    <col min="9996" max="10250" width="9.125" style="1"/>
    <col min="10251" max="10251" width="12.75" style="1" customWidth="1"/>
    <col min="10252" max="10506" width="9.125" style="1"/>
    <col min="10507" max="10507" width="12.75" style="1" customWidth="1"/>
    <col min="10508" max="10762" width="9.125" style="1"/>
    <col min="10763" max="10763" width="12.75" style="1" customWidth="1"/>
    <col min="10764" max="11018" width="9.125" style="1"/>
    <col min="11019" max="11019" width="12.75" style="1" customWidth="1"/>
    <col min="11020" max="11274" width="9.125" style="1"/>
    <col min="11275" max="11275" width="12.75" style="1" customWidth="1"/>
    <col min="11276" max="11530" width="9.125" style="1"/>
    <col min="11531" max="11531" width="12.75" style="1" customWidth="1"/>
    <col min="11532" max="11786" width="9.125" style="1"/>
    <col min="11787" max="11787" width="12.75" style="1" customWidth="1"/>
    <col min="11788" max="12042" width="9.125" style="1"/>
    <col min="12043" max="12043" width="12.75" style="1" customWidth="1"/>
    <col min="12044" max="12298" width="9.125" style="1"/>
    <col min="12299" max="12299" width="12.75" style="1" customWidth="1"/>
    <col min="12300" max="12554" width="9.125" style="1"/>
    <col min="12555" max="12555" width="12.75" style="1" customWidth="1"/>
    <col min="12556" max="12810" width="9.125" style="1"/>
    <col min="12811" max="12811" width="12.75" style="1" customWidth="1"/>
    <col min="12812" max="13066" width="9.125" style="1"/>
    <col min="13067" max="13067" width="12.75" style="1" customWidth="1"/>
    <col min="13068" max="13322" width="9.125" style="1"/>
    <col min="13323" max="13323" width="12.75" style="1" customWidth="1"/>
    <col min="13324" max="13578" width="9.125" style="1"/>
    <col min="13579" max="13579" width="12.75" style="1" customWidth="1"/>
    <col min="13580" max="13834" width="9.125" style="1"/>
    <col min="13835" max="13835" width="12.75" style="1" customWidth="1"/>
    <col min="13836" max="14090" width="9.125" style="1"/>
    <col min="14091" max="14091" width="12.75" style="1" customWidth="1"/>
    <col min="14092" max="14346" width="9.125" style="1"/>
    <col min="14347" max="14347" width="12.75" style="1" customWidth="1"/>
    <col min="14348" max="14602" width="9.125" style="1"/>
    <col min="14603" max="14603" width="12.75" style="1" customWidth="1"/>
    <col min="14604" max="14858" width="9.125" style="1"/>
    <col min="14859" max="14859" width="12.75" style="1" customWidth="1"/>
    <col min="14860" max="15114" width="9.125" style="1"/>
    <col min="15115" max="15115" width="12.75" style="1" customWidth="1"/>
    <col min="15116" max="15370" width="9.125" style="1"/>
    <col min="15371" max="15371" width="12.75" style="1" customWidth="1"/>
    <col min="15372" max="15626" width="9.125" style="1"/>
    <col min="15627" max="15627" width="12.75" style="1" customWidth="1"/>
    <col min="15628" max="15882" width="9.125" style="1"/>
    <col min="15883" max="15883" width="12.75" style="1" customWidth="1"/>
    <col min="15884" max="16138" width="9.125" style="1"/>
    <col min="16139" max="16139" width="12.75" style="1" customWidth="1"/>
    <col min="16140" max="16384" width="9.125" style="1"/>
  </cols>
  <sheetData>
    <row r="1" spans="1:11" x14ac:dyDescent="0.2">
      <c r="A1" s="576"/>
      <c r="B1" s="576"/>
      <c r="C1" s="576"/>
      <c r="D1" s="576"/>
      <c r="E1" s="576"/>
      <c r="F1" s="576"/>
      <c r="G1" s="576"/>
      <c r="H1" s="576"/>
      <c r="I1" s="576"/>
      <c r="J1" s="576"/>
      <c r="K1" s="576"/>
    </row>
    <row r="2" spans="1:11" x14ac:dyDescent="0.2">
      <c r="A2" s="19"/>
      <c r="B2" s="19"/>
      <c r="C2" s="19"/>
      <c r="D2" s="19"/>
      <c r="E2" s="19"/>
      <c r="F2" s="19"/>
      <c r="G2" s="19"/>
      <c r="H2" s="19"/>
      <c r="I2" s="19"/>
      <c r="J2" s="19"/>
      <c r="K2" s="19"/>
    </row>
    <row r="3" spans="1:11" x14ac:dyDescent="0.2">
      <c r="A3" s="19"/>
      <c r="B3" s="19"/>
      <c r="C3" s="19"/>
      <c r="D3" s="19"/>
      <c r="E3" s="19"/>
      <c r="F3" s="19"/>
      <c r="G3" s="19"/>
      <c r="H3" s="19"/>
      <c r="I3" s="19"/>
      <c r="J3" s="19"/>
      <c r="K3" s="19"/>
    </row>
    <row r="4" spans="1:11" ht="36.75" x14ac:dyDescent="0.2">
      <c r="A4" s="570" t="s">
        <v>431</v>
      </c>
      <c r="B4" s="570"/>
      <c r="C4" s="570"/>
      <c r="D4" s="570"/>
      <c r="E4" s="570"/>
      <c r="F4" s="427"/>
      <c r="G4" s="571" t="s">
        <v>432</v>
      </c>
      <c r="H4" s="572"/>
      <c r="I4" s="572"/>
      <c r="J4" s="572"/>
      <c r="K4" s="572"/>
    </row>
    <row r="5" spans="1:11" ht="36.75" x14ac:dyDescent="0.2">
      <c r="A5" s="610" t="s">
        <v>430</v>
      </c>
      <c r="B5" s="611"/>
      <c r="C5" s="611"/>
      <c r="D5" s="611"/>
      <c r="E5" s="611"/>
      <c r="F5" s="427"/>
      <c r="G5" s="612" t="s">
        <v>433</v>
      </c>
      <c r="H5" s="613"/>
      <c r="I5" s="613"/>
      <c r="J5" s="613"/>
      <c r="K5" s="613"/>
    </row>
    <row r="6" spans="1:11" ht="99" customHeight="1" x14ac:dyDescent="0.2">
      <c r="A6" s="573" t="s">
        <v>389</v>
      </c>
      <c r="B6" s="573"/>
      <c r="C6" s="573"/>
      <c r="D6" s="573"/>
      <c r="E6" s="573"/>
      <c r="F6" s="455"/>
      <c r="G6" s="578" t="s">
        <v>249</v>
      </c>
      <c r="H6" s="578"/>
      <c r="I6" s="578"/>
      <c r="J6" s="578"/>
      <c r="K6" s="578"/>
    </row>
    <row r="7" spans="1:11" x14ac:dyDescent="0.2">
      <c r="A7" s="456"/>
      <c r="B7" s="456"/>
      <c r="C7" s="456"/>
      <c r="D7" s="456"/>
      <c r="E7" s="456"/>
      <c r="F7" s="456"/>
      <c r="G7" s="457"/>
      <c r="H7" s="457"/>
      <c r="I7" s="457"/>
      <c r="J7" s="457"/>
      <c r="K7" s="457"/>
    </row>
    <row r="8" spans="1:11" ht="48.75" customHeight="1" x14ac:dyDescent="0.2">
      <c r="A8" s="573" t="s">
        <v>467</v>
      </c>
      <c r="B8" s="573"/>
      <c r="C8" s="573"/>
      <c r="D8" s="573"/>
      <c r="E8" s="573"/>
      <c r="F8" s="455"/>
      <c r="G8" s="578" t="s">
        <v>460</v>
      </c>
      <c r="H8" s="578"/>
      <c r="I8" s="578"/>
      <c r="J8" s="578"/>
      <c r="K8" s="578"/>
    </row>
    <row r="9" spans="1:11" x14ac:dyDescent="0.2">
      <c r="A9" s="19"/>
      <c r="B9" s="19"/>
      <c r="C9" s="19"/>
      <c r="D9" s="19"/>
      <c r="E9" s="19"/>
      <c r="F9" s="19"/>
      <c r="G9" s="458"/>
      <c r="H9" s="458"/>
      <c r="I9" s="458"/>
      <c r="J9" s="458"/>
      <c r="K9" s="458"/>
    </row>
    <row r="10" spans="1:11" ht="18.75" x14ac:dyDescent="0.2">
      <c r="A10" s="573"/>
      <c r="B10" s="573"/>
      <c r="C10" s="573"/>
      <c r="D10" s="573"/>
      <c r="E10" s="573"/>
      <c r="F10" s="455"/>
      <c r="G10" s="575"/>
      <c r="H10" s="575"/>
      <c r="I10" s="575"/>
      <c r="J10" s="575"/>
      <c r="K10" s="575"/>
    </row>
    <row r="11" spans="1:11" ht="18.75" x14ac:dyDescent="0.2">
      <c r="A11" s="573"/>
      <c r="B11" s="573"/>
      <c r="C11" s="573"/>
      <c r="D11" s="573"/>
      <c r="E11" s="573"/>
      <c r="F11" s="455"/>
      <c r="G11" s="575"/>
      <c r="H11" s="575"/>
      <c r="I11" s="575"/>
      <c r="J11" s="575"/>
      <c r="K11" s="575"/>
    </row>
    <row r="12" spans="1:11" x14ac:dyDescent="0.2">
      <c r="A12" s="19"/>
      <c r="B12" s="19"/>
      <c r="C12" s="19"/>
      <c r="D12" s="19"/>
      <c r="E12" s="19"/>
      <c r="F12" s="19"/>
      <c r="G12" s="19"/>
      <c r="H12" s="19"/>
      <c r="I12" s="19"/>
      <c r="J12" s="19"/>
      <c r="K12" s="19"/>
    </row>
    <row r="13" spans="1:11" ht="18" x14ac:dyDescent="0.2">
      <c r="A13" s="460"/>
      <c r="B13" s="19"/>
      <c r="C13" s="461"/>
      <c r="D13" s="19"/>
      <c r="E13" s="19"/>
      <c r="F13" s="19"/>
      <c r="G13" s="19"/>
      <c r="H13" s="19"/>
      <c r="I13" s="19"/>
      <c r="J13" s="19"/>
      <c r="K13" s="19"/>
    </row>
    <row r="14" spans="1:11" ht="18" x14ac:dyDescent="0.2">
      <c r="A14" s="462"/>
      <c r="B14" s="19"/>
      <c r="C14" s="463"/>
      <c r="D14" s="19"/>
      <c r="E14" s="19"/>
      <c r="F14" s="19"/>
      <c r="G14" s="19"/>
      <c r="H14" s="19"/>
      <c r="I14" s="19"/>
      <c r="J14" s="19"/>
      <c r="K14" s="19"/>
    </row>
    <row r="15" spans="1:11" x14ac:dyDescent="0.2">
      <c r="A15" s="19"/>
      <c r="B15" s="19"/>
      <c r="C15" s="19"/>
      <c r="D15" s="19"/>
      <c r="E15" s="19"/>
      <c r="F15" s="19"/>
      <c r="G15" s="19"/>
      <c r="H15" s="19"/>
      <c r="I15" s="19"/>
      <c r="J15" s="19"/>
      <c r="K15" s="19"/>
    </row>
    <row r="16" spans="1:11" x14ac:dyDescent="0.2">
      <c r="A16" s="19"/>
      <c r="B16" s="19"/>
      <c r="C16" s="19"/>
      <c r="D16" s="19"/>
      <c r="E16" s="19"/>
      <c r="F16" s="19"/>
      <c r="G16" s="19"/>
      <c r="H16" s="19"/>
      <c r="I16" s="19"/>
      <c r="J16" s="19"/>
      <c r="K16" s="19"/>
    </row>
    <row r="17" spans="1:12" x14ac:dyDescent="0.2">
      <c r="A17" s="19"/>
      <c r="B17" s="19"/>
      <c r="C17" s="19"/>
      <c r="D17" s="19"/>
      <c r="E17" s="19"/>
      <c r="F17" s="19"/>
      <c r="G17" s="19"/>
      <c r="H17" s="19"/>
      <c r="I17" s="19"/>
      <c r="J17" s="19"/>
      <c r="K17" s="19"/>
      <c r="L17" s="19"/>
    </row>
    <row r="18" spans="1:12" x14ac:dyDescent="0.2">
      <c r="A18" s="19"/>
      <c r="B18" s="19"/>
      <c r="C18" s="19"/>
      <c r="D18" s="19"/>
      <c r="E18" s="19"/>
      <c r="F18" s="19"/>
      <c r="G18" s="19"/>
      <c r="H18" s="19"/>
      <c r="I18" s="19"/>
      <c r="J18" s="19"/>
      <c r="K18" s="19"/>
      <c r="L18" s="19"/>
    </row>
    <row r="19" spans="1:12" x14ac:dyDescent="0.2">
      <c r="A19" s="19"/>
      <c r="B19" s="19"/>
      <c r="C19" s="19"/>
      <c r="D19" s="19"/>
      <c r="E19" s="19"/>
      <c r="F19" s="19"/>
      <c r="G19" s="19"/>
      <c r="H19" s="19"/>
      <c r="I19" s="19"/>
      <c r="J19" s="19"/>
      <c r="K19" s="19"/>
      <c r="L19" s="19"/>
    </row>
    <row r="20" spans="1:12" x14ac:dyDescent="0.2">
      <c r="A20" s="19"/>
      <c r="B20" s="19"/>
      <c r="C20" s="19"/>
      <c r="D20" s="19"/>
      <c r="E20" s="19"/>
      <c r="F20" s="19"/>
      <c r="G20" s="19"/>
      <c r="H20" s="19"/>
      <c r="I20" s="19"/>
      <c r="J20" s="19"/>
      <c r="K20" s="19"/>
      <c r="L20" s="19"/>
    </row>
    <row r="21" spans="1:12" x14ac:dyDescent="0.2">
      <c r="A21" s="19"/>
      <c r="B21" s="19"/>
      <c r="C21" s="19"/>
      <c r="D21" s="19"/>
      <c r="E21" s="19"/>
      <c r="F21" s="19"/>
      <c r="G21" s="19"/>
      <c r="H21" s="19"/>
      <c r="I21" s="19"/>
      <c r="J21" s="19"/>
      <c r="K21" s="19"/>
      <c r="L21" s="19"/>
    </row>
    <row r="22" spans="1:12" x14ac:dyDescent="0.2">
      <c r="A22" s="19"/>
      <c r="B22" s="19"/>
      <c r="C22" s="19"/>
      <c r="D22" s="19"/>
      <c r="E22" s="19"/>
      <c r="F22" s="19"/>
      <c r="G22" s="19"/>
      <c r="H22" s="19"/>
      <c r="I22" s="19"/>
      <c r="J22" s="19"/>
      <c r="K22" s="19"/>
      <c r="L22" s="19"/>
    </row>
    <row r="23" spans="1:12" x14ac:dyDescent="0.2">
      <c r="A23" s="19"/>
      <c r="B23" s="19"/>
      <c r="C23" s="19"/>
      <c r="D23" s="19"/>
      <c r="E23" s="19"/>
      <c r="F23" s="19"/>
      <c r="G23" s="19"/>
      <c r="H23" s="19"/>
      <c r="I23" s="19"/>
      <c r="J23" s="19"/>
      <c r="K23" s="19"/>
      <c r="L23" s="19"/>
    </row>
    <row r="24" spans="1:12" x14ac:dyDescent="0.2">
      <c r="A24" s="19"/>
      <c r="B24" s="19"/>
      <c r="C24" s="19"/>
      <c r="D24" s="19"/>
      <c r="E24" s="19"/>
      <c r="F24" s="19"/>
      <c r="G24" s="19"/>
      <c r="H24" s="19"/>
      <c r="I24" s="19"/>
      <c r="J24" s="19"/>
      <c r="K24" s="19"/>
      <c r="L24" s="19"/>
    </row>
    <row r="25" spans="1:12" x14ac:dyDescent="0.2">
      <c r="A25" s="19"/>
      <c r="B25" s="19"/>
      <c r="C25" s="19"/>
      <c r="D25" s="19"/>
      <c r="E25" s="19"/>
      <c r="F25" s="19"/>
      <c r="G25" s="19"/>
      <c r="H25" s="19"/>
      <c r="I25" s="19"/>
      <c r="J25" s="19"/>
      <c r="K25" s="19"/>
      <c r="L25" s="19"/>
    </row>
    <row r="26" spans="1:12" x14ac:dyDescent="0.2">
      <c r="A26" s="19"/>
      <c r="B26" s="19"/>
      <c r="C26" s="19"/>
      <c r="D26" s="19"/>
      <c r="E26" s="19"/>
      <c r="F26" s="19"/>
      <c r="G26" s="19"/>
      <c r="H26" s="19"/>
      <c r="I26" s="19"/>
      <c r="J26" s="19"/>
      <c r="K26" s="19"/>
      <c r="L26" s="19"/>
    </row>
    <row r="27" spans="1:12" x14ac:dyDescent="0.2">
      <c r="A27" s="19"/>
      <c r="B27" s="19"/>
      <c r="C27" s="19"/>
      <c r="D27" s="19"/>
      <c r="E27" s="19"/>
      <c r="F27" s="19"/>
      <c r="G27" s="19"/>
      <c r="H27" s="19"/>
      <c r="I27" s="19"/>
      <c r="J27" s="19"/>
      <c r="K27" s="19"/>
      <c r="L27" s="19"/>
    </row>
    <row r="28" spans="1:12" x14ac:dyDescent="0.2">
      <c r="A28" s="19"/>
      <c r="B28" s="19"/>
      <c r="C28" s="19"/>
      <c r="D28" s="19"/>
      <c r="E28" s="19"/>
      <c r="F28" s="19"/>
      <c r="G28" s="19"/>
      <c r="H28" s="19"/>
      <c r="I28" s="19"/>
      <c r="J28" s="19"/>
      <c r="K28" s="19"/>
      <c r="L28" s="19"/>
    </row>
    <row r="29" spans="1:12" x14ac:dyDescent="0.2">
      <c r="A29" s="19"/>
      <c r="B29" s="19"/>
      <c r="C29" s="19"/>
      <c r="D29" s="19"/>
      <c r="E29" s="19"/>
      <c r="F29" s="19"/>
      <c r="G29" s="19"/>
      <c r="H29" s="19"/>
      <c r="I29" s="19"/>
      <c r="J29" s="19"/>
      <c r="K29" s="19"/>
      <c r="L29" s="19"/>
    </row>
    <row r="30" spans="1:12" x14ac:dyDescent="0.2">
      <c r="A30" s="19"/>
      <c r="B30" s="19"/>
      <c r="C30" s="19"/>
      <c r="D30" s="19"/>
      <c r="E30" s="19"/>
      <c r="F30" s="19"/>
      <c r="G30" s="19"/>
      <c r="H30" s="19"/>
      <c r="I30" s="19"/>
      <c r="J30" s="19"/>
      <c r="K30" s="19"/>
      <c r="L30" s="19"/>
    </row>
    <row r="31" spans="1:12" x14ac:dyDescent="0.2">
      <c r="A31" s="19"/>
      <c r="B31" s="19"/>
      <c r="C31" s="19"/>
      <c r="D31" s="19"/>
      <c r="E31" s="19"/>
      <c r="F31" s="19"/>
      <c r="G31" s="19"/>
      <c r="H31" s="19"/>
      <c r="I31" s="19"/>
      <c r="J31" s="19"/>
      <c r="K31" s="19"/>
      <c r="L31" s="19"/>
    </row>
    <row r="32" spans="1:12" x14ac:dyDescent="0.2">
      <c r="A32" s="19"/>
      <c r="B32" s="19"/>
      <c r="C32" s="19"/>
      <c r="D32" s="19"/>
      <c r="E32" s="19"/>
      <c r="F32" s="19"/>
      <c r="G32" s="19"/>
      <c r="H32" s="19"/>
      <c r="I32" s="19"/>
      <c r="J32" s="19"/>
      <c r="K32" s="19"/>
      <c r="L32" s="19"/>
    </row>
    <row r="33" spans="1:12" x14ac:dyDescent="0.2">
      <c r="A33" s="19"/>
      <c r="B33" s="19"/>
      <c r="C33" s="19"/>
      <c r="D33" s="19"/>
      <c r="E33" s="19"/>
      <c r="F33" s="19"/>
      <c r="G33" s="19"/>
      <c r="H33" s="19"/>
      <c r="I33" s="19"/>
      <c r="J33" s="19"/>
      <c r="K33" s="19"/>
      <c r="L33" s="19"/>
    </row>
    <row r="34" spans="1:12" x14ac:dyDescent="0.2">
      <c r="A34" s="19"/>
      <c r="B34" s="19"/>
      <c r="C34" s="19"/>
      <c r="D34" s="19"/>
      <c r="E34" s="19"/>
      <c r="F34" s="19"/>
      <c r="G34" s="19"/>
      <c r="H34" s="19"/>
      <c r="I34" s="19"/>
      <c r="J34" s="19"/>
      <c r="K34" s="19"/>
      <c r="L34" s="19"/>
    </row>
    <row r="35" spans="1:12" x14ac:dyDescent="0.2">
      <c r="A35" s="19"/>
      <c r="B35" s="19"/>
      <c r="C35" s="19"/>
      <c r="D35" s="19"/>
      <c r="E35" s="19"/>
      <c r="F35" s="19"/>
      <c r="G35" s="19"/>
      <c r="H35" s="19"/>
      <c r="I35" s="19"/>
      <c r="J35" s="19"/>
      <c r="K35" s="19"/>
      <c r="L35" s="19"/>
    </row>
  </sheetData>
  <mergeCells count="13">
    <mergeCell ref="A1:K1"/>
    <mergeCell ref="A10:E10"/>
    <mergeCell ref="G10:K10"/>
    <mergeCell ref="A11:E11"/>
    <mergeCell ref="G11:K11"/>
    <mergeCell ref="A6:E6"/>
    <mergeCell ref="G6:K6"/>
    <mergeCell ref="A8:E8"/>
    <mergeCell ref="G8:K8"/>
    <mergeCell ref="A4:E4"/>
    <mergeCell ref="G4:K4"/>
    <mergeCell ref="A5:E5"/>
    <mergeCell ref="G5:K5"/>
  </mergeCells>
  <printOptions horizontalCentered="1"/>
  <pageMargins left="0" right="0" top="0.47244094488188981" bottom="0" header="0" footer="0"/>
  <pageSetup paperSize="11" scale="91"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P52"/>
  <sheetViews>
    <sheetView rightToLeft="1" view="pageBreakPreview" topLeftCell="A22" zoomScaleNormal="100" zoomScaleSheetLayoutView="100" workbookViewId="0">
      <selection activeCell="F53" sqref="F53"/>
    </sheetView>
  </sheetViews>
  <sheetFormatPr defaultColWidth="9.125" defaultRowHeight="12.75" x14ac:dyDescent="0.2"/>
  <cols>
    <col min="1" max="1" width="14" style="162" customWidth="1"/>
    <col min="2" max="3" width="7.75" style="162" customWidth="1"/>
    <col min="4" max="4" width="8.375" style="162" customWidth="1"/>
    <col min="5" max="5" width="8.625" style="162" customWidth="1"/>
    <col min="6" max="9" width="8.25" style="162" customWidth="1"/>
    <col min="10" max="10" width="7.75" style="162" customWidth="1"/>
    <col min="11" max="11" width="18.125" style="162" customWidth="1"/>
    <col min="12" max="12" width="15.25" style="3" customWidth="1"/>
    <col min="13" max="16" width="6.375" style="3" customWidth="1"/>
    <col min="17" max="16384" width="9.125" style="3"/>
  </cols>
  <sheetData>
    <row r="1" spans="1:16" ht="30.75" x14ac:dyDescent="0.2">
      <c r="A1" s="428" t="s">
        <v>144</v>
      </c>
      <c r="B1" s="429"/>
      <c r="C1" s="429"/>
      <c r="D1" s="429"/>
      <c r="E1" s="429"/>
      <c r="F1" s="429"/>
      <c r="G1" s="429"/>
      <c r="H1" s="429"/>
      <c r="I1" s="429"/>
      <c r="J1" s="429"/>
      <c r="K1" s="430" t="s">
        <v>145</v>
      </c>
    </row>
    <row r="2" spans="1:16" x14ac:dyDescent="0.2">
      <c r="A2" s="166"/>
      <c r="B2" s="167"/>
      <c r="C2" s="167"/>
      <c r="D2" s="167"/>
      <c r="E2" s="167"/>
      <c r="F2" s="167"/>
      <c r="G2" s="167"/>
      <c r="H2" s="3"/>
      <c r="I2" s="167"/>
      <c r="J2" s="3"/>
      <c r="K2" s="167"/>
    </row>
    <row r="3" spans="1:16" s="2" customFormat="1" ht="21.75" x14ac:dyDescent="0.2">
      <c r="A3" s="614" t="s">
        <v>258</v>
      </c>
      <c r="B3" s="614"/>
      <c r="C3" s="614"/>
      <c r="D3" s="614"/>
      <c r="E3" s="614"/>
      <c r="F3" s="614"/>
      <c r="G3" s="614"/>
      <c r="H3" s="614"/>
      <c r="I3" s="614"/>
      <c r="J3" s="614"/>
      <c r="K3" s="614"/>
    </row>
    <row r="4" spans="1:16" s="2" customFormat="1" ht="18.75" x14ac:dyDescent="0.2">
      <c r="A4" s="615" t="s">
        <v>449</v>
      </c>
      <c r="B4" s="615"/>
      <c r="C4" s="615"/>
      <c r="D4" s="615"/>
      <c r="E4" s="615"/>
      <c r="F4" s="615"/>
      <c r="G4" s="615"/>
      <c r="H4" s="615"/>
      <c r="I4" s="615"/>
      <c r="J4" s="615"/>
      <c r="K4" s="615"/>
    </row>
    <row r="5" spans="1:16" s="2" customFormat="1" ht="18" x14ac:dyDescent="0.2">
      <c r="A5" s="616" t="s">
        <v>259</v>
      </c>
      <c r="B5" s="616"/>
      <c r="C5" s="616"/>
      <c r="D5" s="616"/>
      <c r="E5" s="616"/>
      <c r="F5" s="616"/>
      <c r="G5" s="616"/>
      <c r="H5" s="616"/>
      <c r="I5" s="616"/>
      <c r="J5" s="616"/>
      <c r="K5" s="616"/>
    </row>
    <row r="6" spans="1:16" x14ac:dyDescent="0.2">
      <c r="A6" s="617" t="s">
        <v>448</v>
      </c>
      <c r="B6" s="617"/>
      <c r="C6" s="617"/>
      <c r="D6" s="617"/>
      <c r="E6" s="617"/>
      <c r="F6" s="617"/>
      <c r="G6" s="617"/>
      <c r="H6" s="617"/>
      <c r="I6" s="617"/>
      <c r="J6" s="617"/>
      <c r="K6" s="617"/>
    </row>
    <row r="7" spans="1:16" s="7" customFormat="1" ht="15.75" x14ac:dyDescent="0.2">
      <c r="A7" s="161" t="s">
        <v>211</v>
      </c>
      <c r="B7" s="161"/>
      <c r="C7" s="161"/>
      <c r="D7" s="161"/>
      <c r="E7" s="161"/>
      <c r="F7" s="161"/>
      <c r="G7" s="161"/>
      <c r="H7" s="161"/>
      <c r="I7" s="161"/>
      <c r="J7" s="161"/>
      <c r="K7" s="8" t="s">
        <v>284</v>
      </c>
      <c r="M7" s="5"/>
      <c r="O7" s="5"/>
      <c r="P7" s="5"/>
    </row>
    <row r="8" spans="1:16" ht="33.75" customHeight="1" x14ac:dyDescent="0.2">
      <c r="A8" s="629" t="s">
        <v>261</v>
      </c>
      <c r="B8" s="620" t="s">
        <v>262</v>
      </c>
      <c r="C8" s="620"/>
      <c r="D8" s="620"/>
      <c r="E8" s="620" t="s">
        <v>265</v>
      </c>
      <c r="F8" s="620"/>
      <c r="G8" s="620"/>
      <c r="H8" s="620" t="s">
        <v>266</v>
      </c>
      <c r="I8" s="620"/>
      <c r="J8" s="620"/>
      <c r="K8" s="621" t="s">
        <v>260</v>
      </c>
    </row>
    <row r="9" spans="1:16" s="9" customFormat="1" ht="33.75" customHeight="1" x14ac:dyDescent="0.2">
      <c r="A9" s="630"/>
      <c r="B9" s="130" t="s">
        <v>263</v>
      </c>
      <c r="C9" s="130" t="s">
        <v>264</v>
      </c>
      <c r="D9" s="130" t="s">
        <v>134</v>
      </c>
      <c r="E9" s="130" t="s">
        <v>263</v>
      </c>
      <c r="F9" s="130" t="s">
        <v>264</v>
      </c>
      <c r="G9" s="130" t="s">
        <v>134</v>
      </c>
      <c r="H9" s="130" t="s">
        <v>263</v>
      </c>
      <c r="I9" s="130" t="s">
        <v>264</v>
      </c>
      <c r="J9" s="130" t="s">
        <v>134</v>
      </c>
      <c r="K9" s="622"/>
      <c r="M9" s="130" t="s">
        <v>263</v>
      </c>
      <c r="N9" s="130" t="s">
        <v>264</v>
      </c>
    </row>
    <row r="10" spans="1:16" s="10" customFormat="1" ht="22.5" customHeight="1" thickBot="1" x14ac:dyDescent="0.25">
      <c r="A10" s="229" t="s">
        <v>57</v>
      </c>
      <c r="B10" s="380">
        <v>259</v>
      </c>
      <c r="C10" s="380">
        <v>262</v>
      </c>
      <c r="D10" s="381">
        <f>B10+C10</f>
        <v>521</v>
      </c>
      <c r="E10" s="380">
        <v>1466</v>
      </c>
      <c r="F10" s="380">
        <v>1371</v>
      </c>
      <c r="G10" s="381">
        <f>E10+F10</f>
        <v>2837</v>
      </c>
      <c r="H10" s="381">
        <f>B10+E10</f>
        <v>1725</v>
      </c>
      <c r="I10" s="381">
        <f>C10+F10</f>
        <v>1633</v>
      </c>
      <c r="J10" s="381">
        <f>H10+I10</f>
        <v>3358</v>
      </c>
      <c r="K10" s="233" t="s">
        <v>58</v>
      </c>
      <c r="L10" s="81" t="s">
        <v>273</v>
      </c>
      <c r="M10" s="101">
        <f>H10</f>
        <v>1725</v>
      </c>
      <c r="N10" s="101">
        <f>I10</f>
        <v>1633</v>
      </c>
    </row>
    <row r="11" spans="1:16" s="10" customFormat="1" ht="22.5" customHeight="1" thickTop="1" thickBot="1" x14ac:dyDescent="0.25">
      <c r="A11" s="234" t="s">
        <v>59</v>
      </c>
      <c r="B11" s="382">
        <v>367</v>
      </c>
      <c r="C11" s="382">
        <v>366</v>
      </c>
      <c r="D11" s="383">
        <f t="shared" ref="D11:D13" si="0">B11+C11</f>
        <v>733</v>
      </c>
      <c r="E11" s="382">
        <v>735</v>
      </c>
      <c r="F11" s="382">
        <v>732</v>
      </c>
      <c r="G11" s="383">
        <f t="shared" ref="G11:G13" si="1">E11+F11</f>
        <v>1467</v>
      </c>
      <c r="H11" s="383">
        <f t="shared" ref="H11:I18" si="2">B11+E11</f>
        <v>1102</v>
      </c>
      <c r="I11" s="383">
        <f t="shared" si="2"/>
        <v>1098</v>
      </c>
      <c r="J11" s="383">
        <f t="shared" ref="J11:J18" si="3">H11+I11</f>
        <v>2200</v>
      </c>
      <c r="K11" s="238" t="s">
        <v>60</v>
      </c>
      <c r="L11" s="81" t="s">
        <v>274</v>
      </c>
      <c r="M11" s="101">
        <f t="shared" ref="M11:N18" si="4">H11</f>
        <v>1102</v>
      </c>
      <c r="N11" s="101">
        <f t="shared" si="4"/>
        <v>1098</v>
      </c>
    </row>
    <row r="12" spans="1:16" s="10" customFormat="1" ht="22.5" customHeight="1" thickTop="1" thickBot="1" x14ac:dyDescent="0.25">
      <c r="A12" s="229" t="s">
        <v>61</v>
      </c>
      <c r="B12" s="380">
        <v>22</v>
      </c>
      <c r="C12" s="380">
        <v>18</v>
      </c>
      <c r="D12" s="381">
        <f t="shared" si="0"/>
        <v>40</v>
      </c>
      <c r="E12" s="380">
        <v>131</v>
      </c>
      <c r="F12" s="380">
        <v>121</v>
      </c>
      <c r="G12" s="381">
        <f t="shared" si="1"/>
        <v>252</v>
      </c>
      <c r="H12" s="381">
        <f t="shared" si="2"/>
        <v>153</v>
      </c>
      <c r="I12" s="381">
        <f t="shared" si="2"/>
        <v>139</v>
      </c>
      <c r="J12" s="381">
        <f t="shared" si="3"/>
        <v>292</v>
      </c>
      <c r="K12" s="233" t="s">
        <v>62</v>
      </c>
      <c r="L12" s="81" t="s">
        <v>275</v>
      </c>
      <c r="M12" s="101">
        <f t="shared" si="4"/>
        <v>153</v>
      </c>
      <c r="N12" s="101">
        <f t="shared" si="4"/>
        <v>139</v>
      </c>
    </row>
    <row r="13" spans="1:16" s="10" customFormat="1" ht="22.5" customHeight="1" thickTop="1" thickBot="1" x14ac:dyDescent="0.25">
      <c r="A13" s="234" t="s">
        <v>92</v>
      </c>
      <c r="B13" s="382">
        <v>72</v>
      </c>
      <c r="C13" s="382">
        <v>71</v>
      </c>
      <c r="D13" s="383">
        <f t="shared" si="0"/>
        <v>143</v>
      </c>
      <c r="E13" s="382">
        <v>119</v>
      </c>
      <c r="F13" s="382">
        <v>136</v>
      </c>
      <c r="G13" s="383">
        <f t="shared" si="1"/>
        <v>255</v>
      </c>
      <c r="H13" s="383">
        <f t="shared" si="2"/>
        <v>191</v>
      </c>
      <c r="I13" s="383">
        <f t="shared" si="2"/>
        <v>207</v>
      </c>
      <c r="J13" s="383">
        <f t="shared" si="3"/>
        <v>398</v>
      </c>
      <c r="K13" s="238" t="s">
        <v>63</v>
      </c>
      <c r="L13" s="81" t="s">
        <v>276</v>
      </c>
      <c r="M13" s="101">
        <f t="shared" si="4"/>
        <v>191</v>
      </c>
      <c r="N13" s="101">
        <f t="shared" si="4"/>
        <v>207</v>
      </c>
    </row>
    <row r="14" spans="1:16" s="10" customFormat="1" ht="22.5" customHeight="1" thickTop="1" thickBot="1" x14ac:dyDescent="0.25">
      <c r="A14" s="229" t="s">
        <v>64</v>
      </c>
      <c r="B14" s="380">
        <v>28</v>
      </c>
      <c r="C14" s="380">
        <v>32</v>
      </c>
      <c r="D14" s="381">
        <f>B14+C14</f>
        <v>60</v>
      </c>
      <c r="E14" s="380">
        <v>126</v>
      </c>
      <c r="F14" s="380">
        <v>98</v>
      </c>
      <c r="G14" s="381">
        <f>E14+F14</f>
        <v>224</v>
      </c>
      <c r="H14" s="381">
        <f t="shared" si="2"/>
        <v>154</v>
      </c>
      <c r="I14" s="381">
        <f t="shared" si="2"/>
        <v>130</v>
      </c>
      <c r="J14" s="381">
        <f>H14+I14</f>
        <v>284</v>
      </c>
      <c r="K14" s="233" t="s">
        <v>65</v>
      </c>
      <c r="L14" s="81" t="s">
        <v>277</v>
      </c>
      <c r="M14" s="101">
        <f t="shared" si="4"/>
        <v>154</v>
      </c>
      <c r="N14" s="101">
        <f t="shared" si="4"/>
        <v>130</v>
      </c>
    </row>
    <row r="15" spans="1:16" s="10" customFormat="1" ht="22.5" customHeight="1" thickTop="1" thickBot="1" x14ac:dyDescent="0.25">
      <c r="A15" s="234" t="s">
        <v>66</v>
      </c>
      <c r="B15" s="382">
        <v>5</v>
      </c>
      <c r="C15" s="382">
        <v>1</v>
      </c>
      <c r="D15" s="383">
        <f t="shared" ref="D15:D18" si="5">B15+C15</f>
        <v>6</v>
      </c>
      <c r="E15" s="382">
        <v>9</v>
      </c>
      <c r="F15" s="382">
        <v>11</v>
      </c>
      <c r="G15" s="383">
        <f t="shared" ref="G15:G16" si="6">E15+F15</f>
        <v>20</v>
      </c>
      <c r="H15" s="383">
        <f t="shared" si="2"/>
        <v>14</v>
      </c>
      <c r="I15" s="383">
        <f t="shared" si="2"/>
        <v>12</v>
      </c>
      <c r="J15" s="383">
        <f t="shared" si="3"/>
        <v>26</v>
      </c>
      <c r="K15" s="238" t="s">
        <v>67</v>
      </c>
      <c r="L15" s="81" t="s">
        <v>278</v>
      </c>
      <c r="M15" s="101">
        <f t="shared" si="4"/>
        <v>14</v>
      </c>
      <c r="N15" s="101">
        <f t="shared" si="4"/>
        <v>12</v>
      </c>
    </row>
    <row r="16" spans="1:16" s="10" customFormat="1" ht="22.5" customHeight="1" thickTop="1" thickBot="1" x14ac:dyDescent="0.25">
      <c r="A16" s="229" t="s">
        <v>68</v>
      </c>
      <c r="B16" s="380">
        <v>60</v>
      </c>
      <c r="C16" s="380">
        <v>53</v>
      </c>
      <c r="D16" s="381">
        <f t="shared" si="5"/>
        <v>113</v>
      </c>
      <c r="E16" s="380">
        <v>48</v>
      </c>
      <c r="F16" s="380">
        <v>56</v>
      </c>
      <c r="G16" s="381">
        <f t="shared" si="6"/>
        <v>104</v>
      </c>
      <c r="H16" s="381">
        <f t="shared" si="2"/>
        <v>108</v>
      </c>
      <c r="I16" s="381">
        <f t="shared" si="2"/>
        <v>109</v>
      </c>
      <c r="J16" s="381">
        <f t="shared" si="3"/>
        <v>217</v>
      </c>
      <c r="K16" s="233" t="s">
        <v>69</v>
      </c>
      <c r="L16" s="81" t="s">
        <v>279</v>
      </c>
      <c r="M16" s="101">
        <f t="shared" si="4"/>
        <v>108</v>
      </c>
      <c r="N16" s="101">
        <f t="shared" si="4"/>
        <v>109</v>
      </c>
    </row>
    <row r="17" spans="1:14" s="10" customFormat="1" ht="22.5" customHeight="1" thickTop="1" thickBot="1" x14ac:dyDescent="0.25">
      <c r="A17" s="234" t="s">
        <v>70</v>
      </c>
      <c r="B17" s="382">
        <v>40</v>
      </c>
      <c r="C17" s="382">
        <v>27</v>
      </c>
      <c r="D17" s="383">
        <f t="shared" si="5"/>
        <v>67</v>
      </c>
      <c r="E17" s="382">
        <v>117</v>
      </c>
      <c r="F17" s="382">
        <v>85</v>
      </c>
      <c r="G17" s="383">
        <f>E17+F17</f>
        <v>202</v>
      </c>
      <c r="H17" s="383">
        <f t="shared" si="2"/>
        <v>157</v>
      </c>
      <c r="I17" s="383">
        <f t="shared" si="2"/>
        <v>112</v>
      </c>
      <c r="J17" s="383">
        <f t="shared" si="3"/>
        <v>269</v>
      </c>
      <c r="K17" s="238" t="s">
        <v>160</v>
      </c>
      <c r="L17" s="81" t="s">
        <v>280</v>
      </c>
      <c r="M17" s="101">
        <f t="shared" si="4"/>
        <v>157</v>
      </c>
      <c r="N17" s="101">
        <f t="shared" si="4"/>
        <v>112</v>
      </c>
    </row>
    <row r="18" spans="1:14" s="10" customFormat="1" ht="22.5" customHeight="1" thickTop="1" x14ac:dyDescent="0.2">
      <c r="A18" s="302" t="s">
        <v>71</v>
      </c>
      <c r="B18" s="384">
        <v>9</v>
      </c>
      <c r="C18" s="384">
        <v>3</v>
      </c>
      <c r="D18" s="381">
        <f t="shared" si="5"/>
        <v>12</v>
      </c>
      <c r="E18" s="303">
        <v>0</v>
      </c>
      <c r="F18" s="303">
        <v>0</v>
      </c>
      <c r="G18" s="385">
        <f>E18+F18</f>
        <v>0</v>
      </c>
      <c r="H18" s="381">
        <f t="shared" si="2"/>
        <v>9</v>
      </c>
      <c r="I18" s="381">
        <f t="shared" si="2"/>
        <v>3</v>
      </c>
      <c r="J18" s="381">
        <f t="shared" si="3"/>
        <v>12</v>
      </c>
      <c r="K18" s="304" t="s">
        <v>295</v>
      </c>
      <c r="L18" s="81" t="s">
        <v>310</v>
      </c>
      <c r="M18" s="101">
        <f t="shared" si="4"/>
        <v>9</v>
      </c>
      <c r="N18" s="101">
        <f t="shared" si="4"/>
        <v>3</v>
      </c>
    </row>
    <row r="19" spans="1:14" s="10" customFormat="1" ht="22.5" customHeight="1" x14ac:dyDescent="0.2">
      <c r="A19" s="305" t="s">
        <v>11</v>
      </c>
      <c r="B19" s="386">
        <f>SUM(B10:B18)</f>
        <v>862</v>
      </c>
      <c r="C19" s="386">
        <f>SUM(C10:C18)</f>
        <v>833</v>
      </c>
      <c r="D19" s="386">
        <f>SUM(D10:D18)</f>
        <v>1695</v>
      </c>
      <c r="E19" s="386">
        <f>SUM(E10:E18)</f>
        <v>2751</v>
      </c>
      <c r="F19" s="386">
        <f>SUM(F10:F18)</f>
        <v>2610</v>
      </c>
      <c r="G19" s="386">
        <f t="shared" ref="G19:J19" si="7">SUM(G10:G18)</f>
        <v>5361</v>
      </c>
      <c r="H19" s="386">
        <f t="shared" si="7"/>
        <v>3613</v>
      </c>
      <c r="I19" s="386">
        <f t="shared" si="7"/>
        <v>3443</v>
      </c>
      <c r="J19" s="386">
        <f t="shared" si="7"/>
        <v>7056</v>
      </c>
      <c r="K19" s="307" t="s">
        <v>12</v>
      </c>
      <c r="M19" s="10">
        <f>SUM(M10:M18)</f>
        <v>3613</v>
      </c>
      <c r="N19" s="10">
        <f>SUM(N10:N18)</f>
        <v>3443</v>
      </c>
    </row>
    <row r="20" spans="1:14" x14ac:dyDescent="0.2">
      <c r="A20" s="166"/>
      <c r="B20" s="166"/>
      <c r="C20" s="166"/>
      <c r="D20" s="166"/>
      <c r="E20" s="166"/>
      <c r="F20" s="166"/>
      <c r="G20" s="166"/>
      <c r="H20" s="166"/>
      <c r="I20" s="166"/>
      <c r="J20" s="166"/>
      <c r="K20" s="166"/>
      <c r="L20" s="162"/>
      <c r="M20" s="162"/>
    </row>
    <row r="21" spans="1:14" x14ac:dyDescent="0.2">
      <c r="A21" s="166"/>
      <c r="B21" s="166"/>
      <c r="C21" s="166"/>
      <c r="D21" s="166"/>
      <c r="E21" s="166"/>
      <c r="F21" s="166"/>
      <c r="G21" s="166"/>
      <c r="H21" s="166"/>
      <c r="I21" s="166"/>
      <c r="J21" s="166"/>
      <c r="K21" s="166"/>
      <c r="L21" s="162"/>
      <c r="M21" s="162"/>
    </row>
    <row r="22" spans="1:14" x14ac:dyDescent="0.2">
      <c r="A22" s="166"/>
      <c r="B22" s="166"/>
      <c r="C22" s="166"/>
      <c r="D22" s="166"/>
      <c r="E22" s="166"/>
      <c r="F22" s="166"/>
      <c r="G22" s="166"/>
      <c r="H22" s="166"/>
      <c r="I22" s="166"/>
      <c r="J22" s="166"/>
      <c r="K22" s="166"/>
      <c r="L22" s="162"/>
      <c r="M22" s="162"/>
    </row>
    <row r="23" spans="1:14" x14ac:dyDescent="0.2">
      <c r="A23" s="166"/>
      <c r="B23" s="166"/>
      <c r="C23" s="166"/>
      <c r="D23" s="166"/>
      <c r="E23" s="166"/>
      <c r="F23" s="166"/>
      <c r="G23" s="166"/>
      <c r="H23" s="166"/>
      <c r="I23" s="166"/>
      <c r="J23" s="166"/>
      <c r="K23" s="166"/>
    </row>
    <row r="24" spans="1:14" x14ac:dyDescent="0.2">
      <c r="A24" s="166"/>
      <c r="B24" s="166"/>
      <c r="C24" s="166"/>
      <c r="D24" s="166"/>
      <c r="E24" s="166"/>
      <c r="F24" s="166"/>
      <c r="G24" s="166"/>
      <c r="H24" s="166"/>
      <c r="I24" s="166"/>
      <c r="J24" s="166"/>
      <c r="K24" s="166"/>
    </row>
    <row r="25" spans="1:14" x14ac:dyDescent="0.2">
      <c r="A25" s="166"/>
      <c r="B25" s="166"/>
      <c r="C25" s="166"/>
      <c r="D25" s="166"/>
      <c r="E25" s="166"/>
      <c r="F25" s="166"/>
      <c r="G25" s="166"/>
      <c r="H25" s="166"/>
      <c r="I25" s="166"/>
      <c r="J25" s="166"/>
      <c r="K25" s="166"/>
    </row>
    <row r="26" spans="1:14" x14ac:dyDescent="0.2">
      <c r="A26" s="166"/>
      <c r="B26" s="166"/>
      <c r="C26" s="166"/>
      <c r="D26" s="166"/>
      <c r="E26" s="166"/>
      <c r="F26" s="166"/>
      <c r="G26" s="166"/>
      <c r="H26" s="166"/>
      <c r="I26" s="166"/>
      <c r="J26" s="166"/>
      <c r="K26" s="166"/>
    </row>
    <row r="27" spans="1:14" x14ac:dyDescent="0.2">
      <c r="A27" s="166"/>
      <c r="B27" s="166"/>
      <c r="C27" s="166"/>
      <c r="D27" s="166"/>
      <c r="E27" s="166"/>
      <c r="F27" s="166"/>
      <c r="G27" s="166"/>
      <c r="H27" s="166"/>
      <c r="I27" s="166"/>
      <c r="J27" s="166"/>
      <c r="K27" s="166"/>
    </row>
    <row r="28" spans="1:14" x14ac:dyDescent="0.2">
      <c r="A28" s="166"/>
      <c r="B28" s="166"/>
      <c r="C28" s="166"/>
      <c r="D28" s="166"/>
      <c r="E28" s="166"/>
      <c r="F28" s="166"/>
      <c r="G28" s="166"/>
      <c r="H28" s="166"/>
      <c r="I28" s="166"/>
      <c r="J28" s="166"/>
      <c r="K28" s="166"/>
    </row>
    <row r="29" spans="1:14" x14ac:dyDescent="0.2">
      <c r="A29" s="166"/>
      <c r="B29" s="166"/>
      <c r="C29" s="166"/>
      <c r="D29" s="166"/>
      <c r="E29" s="166"/>
      <c r="F29" s="166"/>
      <c r="G29" s="166"/>
      <c r="H29" s="166"/>
      <c r="I29" s="166"/>
      <c r="J29" s="166"/>
      <c r="K29" s="166"/>
    </row>
    <row r="30" spans="1:14" x14ac:dyDescent="0.2">
      <c r="A30" s="166"/>
      <c r="B30" s="166"/>
      <c r="C30" s="166"/>
      <c r="D30" s="166"/>
      <c r="E30" s="166"/>
      <c r="F30" s="166"/>
      <c r="G30" s="166"/>
      <c r="H30" s="166"/>
      <c r="I30" s="166"/>
      <c r="J30" s="166"/>
      <c r="K30" s="166"/>
    </row>
    <row r="31" spans="1:14" x14ac:dyDescent="0.2">
      <c r="A31" s="166"/>
      <c r="B31" s="166"/>
      <c r="C31" s="166"/>
      <c r="D31" s="166"/>
      <c r="E31" s="166"/>
      <c r="F31" s="166"/>
      <c r="G31" s="166"/>
      <c r="H31" s="166"/>
      <c r="I31" s="166"/>
      <c r="J31" s="166"/>
      <c r="K31" s="166"/>
    </row>
    <row r="32" spans="1:14" x14ac:dyDescent="0.2">
      <c r="A32" s="166"/>
      <c r="B32" s="166"/>
      <c r="C32" s="166"/>
      <c r="D32" s="166"/>
      <c r="E32" s="166"/>
      <c r="F32" s="166"/>
      <c r="G32" s="166"/>
      <c r="H32" s="166"/>
      <c r="I32" s="166"/>
      <c r="J32" s="166"/>
      <c r="K32" s="166"/>
    </row>
    <row r="33" spans="1:11" x14ac:dyDescent="0.2">
      <c r="A33" s="166"/>
      <c r="B33" s="166"/>
      <c r="C33" s="166"/>
      <c r="D33" s="166"/>
      <c r="E33" s="166"/>
      <c r="F33" s="166"/>
      <c r="G33" s="166"/>
      <c r="H33" s="166"/>
      <c r="I33" s="166"/>
      <c r="J33" s="166"/>
      <c r="K33" s="166"/>
    </row>
    <row r="34" spans="1:11" x14ac:dyDescent="0.2">
      <c r="A34" s="166"/>
      <c r="B34" s="166"/>
      <c r="C34" s="166"/>
      <c r="D34" s="166"/>
      <c r="E34" s="166"/>
      <c r="F34" s="166"/>
      <c r="G34" s="166"/>
      <c r="H34" s="166"/>
      <c r="I34" s="166"/>
      <c r="J34" s="166"/>
      <c r="K34" s="166"/>
    </row>
    <row r="35" spans="1:11" x14ac:dyDescent="0.2">
      <c r="A35" s="166"/>
      <c r="B35" s="166"/>
      <c r="C35" s="166"/>
      <c r="D35" s="166"/>
      <c r="E35" s="166"/>
      <c r="F35" s="166"/>
      <c r="G35" s="166"/>
      <c r="H35" s="166"/>
      <c r="I35" s="166"/>
      <c r="J35" s="166"/>
      <c r="K35" s="166"/>
    </row>
    <row r="36" spans="1:11" x14ac:dyDescent="0.2">
      <c r="A36" s="166"/>
      <c r="B36" s="166"/>
      <c r="C36" s="166"/>
      <c r="D36" s="166"/>
      <c r="E36" s="166"/>
      <c r="F36" s="166"/>
      <c r="G36" s="166"/>
      <c r="H36" s="166"/>
      <c r="I36" s="166"/>
      <c r="J36" s="166"/>
      <c r="K36" s="166"/>
    </row>
    <row r="37" spans="1:11" x14ac:dyDescent="0.2">
      <c r="A37" s="166"/>
      <c r="B37" s="166"/>
      <c r="C37" s="166"/>
      <c r="D37" s="166"/>
      <c r="E37" s="166"/>
      <c r="F37" s="166"/>
      <c r="G37" s="166"/>
      <c r="H37" s="166"/>
      <c r="I37" s="166"/>
      <c r="J37" s="166"/>
      <c r="K37" s="166"/>
    </row>
    <row r="38" spans="1:11" x14ac:dyDescent="0.2">
      <c r="A38" s="166"/>
      <c r="B38" s="166"/>
      <c r="C38" s="166"/>
      <c r="D38" s="166"/>
      <c r="E38" s="166"/>
      <c r="F38" s="166"/>
      <c r="G38" s="166"/>
      <c r="H38" s="166"/>
      <c r="I38" s="166"/>
      <c r="J38" s="166"/>
      <c r="K38" s="166"/>
    </row>
    <row r="39" spans="1:11" x14ac:dyDescent="0.2">
      <c r="A39" s="166"/>
      <c r="B39" s="166"/>
      <c r="C39" s="166"/>
      <c r="D39" s="166"/>
      <c r="E39" s="166"/>
      <c r="F39" s="166"/>
      <c r="G39" s="166"/>
      <c r="H39" s="166"/>
      <c r="I39" s="166"/>
      <c r="J39" s="166"/>
      <c r="K39" s="166"/>
    </row>
    <row r="40" spans="1:11" x14ac:dyDescent="0.2">
      <c r="A40" s="166"/>
      <c r="B40" s="166"/>
      <c r="C40" s="166"/>
      <c r="D40" s="166"/>
      <c r="E40" s="166"/>
      <c r="F40" s="166"/>
      <c r="G40" s="166"/>
      <c r="H40" s="166"/>
      <c r="I40" s="166"/>
      <c r="J40" s="166"/>
      <c r="K40" s="166"/>
    </row>
    <row r="41" spans="1:11" x14ac:dyDescent="0.2">
      <c r="A41" s="166"/>
      <c r="B41" s="166"/>
      <c r="C41" s="166"/>
      <c r="D41" s="166"/>
      <c r="E41" s="166"/>
      <c r="F41" s="166"/>
      <c r="G41" s="166"/>
      <c r="H41" s="166"/>
      <c r="I41" s="166"/>
      <c r="J41" s="166"/>
      <c r="K41" s="166"/>
    </row>
    <row r="42" spans="1:11" x14ac:dyDescent="0.2">
      <c r="A42" s="166"/>
      <c r="B42" s="166"/>
      <c r="C42" s="166"/>
      <c r="D42" s="166"/>
      <c r="E42" s="166"/>
      <c r="F42" s="166"/>
      <c r="G42" s="166"/>
      <c r="H42" s="166"/>
      <c r="I42" s="166"/>
      <c r="J42" s="166"/>
      <c r="K42" s="166"/>
    </row>
    <row r="43" spans="1:11" x14ac:dyDescent="0.2">
      <c r="A43" s="166"/>
      <c r="B43" s="166"/>
      <c r="C43" s="166"/>
      <c r="D43" s="166"/>
      <c r="E43" s="166"/>
      <c r="F43" s="166"/>
      <c r="G43" s="166"/>
      <c r="H43" s="166"/>
      <c r="I43" s="166"/>
      <c r="J43" s="166"/>
      <c r="K43" s="166"/>
    </row>
    <row r="44" spans="1:11" x14ac:dyDescent="0.2">
      <c r="A44" s="166"/>
      <c r="B44" s="166"/>
      <c r="C44" s="166"/>
      <c r="D44" s="166"/>
      <c r="E44" s="166"/>
      <c r="F44" s="166"/>
      <c r="G44" s="166"/>
      <c r="H44" s="166"/>
      <c r="I44" s="166"/>
      <c r="J44" s="166"/>
      <c r="K44" s="166"/>
    </row>
    <row r="45" spans="1:11" x14ac:dyDescent="0.2">
      <c r="A45" s="166"/>
      <c r="B45" s="166"/>
      <c r="C45" s="166"/>
      <c r="D45" s="166"/>
      <c r="E45" s="166"/>
      <c r="F45" s="166"/>
      <c r="G45" s="166"/>
      <c r="H45" s="166"/>
      <c r="I45" s="166"/>
      <c r="J45" s="166"/>
      <c r="K45" s="166"/>
    </row>
    <row r="46" spans="1:11" x14ac:dyDescent="0.2">
      <c r="A46" s="166"/>
      <c r="B46" s="166"/>
      <c r="C46" s="166"/>
      <c r="D46" s="166"/>
      <c r="E46" s="166"/>
      <c r="F46" s="166"/>
      <c r="G46" s="166"/>
      <c r="H46" s="166"/>
      <c r="I46" s="166"/>
      <c r="J46" s="166"/>
      <c r="K46" s="166"/>
    </row>
    <row r="47" spans="1:11" x14ac:dyDescent="0.2">
      <c r="A47" s="166"/>
      <c r="B47" s="166"/>
      <c r="C47" s="166"/>
      <c r="D47" s="166"/>
      <c r="E47" s="166"/>
      <c r="F47" s="166"/>
      <c r="G47" s="166"/>
      <c r="H47" s="166"/>
      <c r="I47" s="166"/>
      <c r="J47" s="166"/>
      <c r="K47" s="166"/>
    </row>
    <row r="48" spans="1:11" x14ac:dyDescent="0.2">
      <c r="A48" s="166"/>
      <c r="B48" s="166"/>
      <c r="C48" s="166"/>
      <c r="D48" s="166"/>
      <c r="E48" s="166"/>
      <c r="F48" s="166"/>
      <c r="G48" s="166"/>
      <c r="H48" s="166"/>
      <c r="I48" s="166"/>
      <c r="J48" s="166"/>
      <c r="K48" s="166"/>
    </row>
    <row r="49" spans="1:11" x14ac:dyDescent="0.2">
      <c r="A49" s="166"/>
      <c r="B49" s="166"/>
      <c r="C49" s="166"/>
      <c r="D49" s="166"/>
      <c r="E49" s="166"/>
      <c r="F49" s="166"/>
      <c r="G49" s="166"/>
      <c r="H49" s="166"/>
      <c r="I49" s="166"/>
      <c r="J49" s="166"/>
      <c r="K49" s="166"/>
    </row>
    <row r="50" spans="1:11" x14ac:dyDescent="0.2">
      <c r="A50" s="166"/>
      <c r="B50" s="166"/>
      <c r="C50" s="166"/>
      <c r="D50" s="166"/>
      <c r="E50" s="166"/>
      <c r="F50" s="166"/>
      <c r="G50" s="166"/>
      <c r="H50" s="166"/>
      <c r="I50" s="166"/>
      <c r="J50" s="166"/>
      <c r="K50" s="166"/>
    </row>
    <row r="51" spans="1:11" ht="16.5" customHeight="1" x14ac:dyDescent="0.2">
      <c r="A51" s="166"/>
      <c r="B51" s="166"/>
      <c r="C51" s="166"/>
      <c r="D51" s="166"/>
      <c r="E51" s="166"/>
      <c r="F51" s="166"/>
      <c r="G51" s="166"/>
      <c r="H51" s="166"/>
      <c r="I51" s="166"/>
      <c r="J51" s="166"/>
      <c r="K51" s="166"/>
    </row>
    <row r="52" spans="1:11" x14ac:dyDescent="0.2">
      <c r="A52" s="166"/>
      <c r="B52" s="166"/>
      <c r="C52" s="166"/>
      <c r="D52" s="166"/>
      <c r="E52" s="166"/>
      <c r="F52" s="166"/>
      <c r="G52" s="166"/>
      <c r="H52" s="166"/>
      <c r="I52" s="166"/>
      <c r="J52" s="166"/>
      <c r="K52" s="166"/>
    </row>
  </sheetData>
  <mergeCells count="9">
    <mergeCell ref="A3:K3"/>
    <mergeCell ref="A4:K4"/>
    <mergeCell ref="A5:K5"/>
    <mergeCell ref="A6:K6"/>
    <mergeCell ref="A8:A9"/>
    <mergeCell ref="B8:D8"/>
    <mergeCell ref="E8:G8"/>
    <mergeCell ref="H8:J8"/>
    <mergeCell ref="K8:K9"/>
  </mergeCells>
  <printOptions horizontalCentered="1"/>
  <pageMargins left="0" right="0" top="0.47244094488188981" bottom="0" header="0" footer="0"/>
  <pageSetup paperSize="11" scale="85" orientation="landscape" r:id="rId1"/>
  <headerFooter alignWithMargins="0"/>
  <rowBreaks count="1" manualBreakCount="1">
    <brk id="19" max="10"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O47"/>
  <sheetViews>
    <sheetView rightToLeft="1" view="pageBreakPreview" topLeftCell="A22" zoomScaleNormal="100" zoomScaleSheetLayoutView="100" workbookViewId="0">
      <selection activeCell="F16" sqref="F16:H16"/>
    </sheetView>
  </sheetViews>
  <sheetFormatPr defaultColWidth="9.125" defaultRowHeight="12.75" x14ac:dyDescent="0.2"/>
  <cols>
    <col min="1" max="1" width="21.25" style="162" customWidth="1"/>
    <col min="2" max="9" width="8.625" style="162" customWidth="1"/>
    <col min="10" max="10" width="22.125" style="162" customWidth="1"/>
    <col min="11" max="11" width="15.25" style="3" customWidth="1"/>
    <col min="12" max="15" width="6.375" style="3" customWidth="1"/>
    <col min="16" max="16384" width="9.125" style="3"/>
  </cols>
  <sheetData>
    <row r="1" spans="1:15" ht="30.75" x14ac:dyDescent="0.2">
      <c r="A1" s="428" t="s">
        <v>144</v>
      </c>
      <c r="B1" s="429"/>
      <c r="C1" s="429"/>
      <c r="D1" s="429"/>
      <c r="E1" s="429"/>
      <c r="F1" s="429"/>
      <c r="G1" s="429"/>
      <c r="H1" s="429"/>
      <c r="I1" s="429"/>
      <c r="J1" s="430" t="s">
        <v>145</v>
      </c>
    </row>
    <row r="2" spans="1:15" x14ac:dyDescent="0.2">
      <c r="A2" s="166"/>
      <c r="B2" s="167"/>
      <c r="C2" s="167"/>
      <c r="D2" s="167"/>
      <c r="E2" s="167"/>
      <c r="F2" s="167"/>
      <c r="G2" s="167"/>
      <c r="H2" s="167"/>
      <c r="I2" s="167"/>
      <c r="J2" s="167"/>
      <c r="K2" s="167"/>
    </row>
    <row r="3" spans="1:15" s="2" customFormat="1" ht="21.75" x14ac:dyDescent="0.2">
      <c r="A3" s="614" t="s">
        <v>250</v>
      </c>
      <c r="B3" s="614"/>
      <c r="C3" s="614"/>
      <c r="D3" s="614"/>
      <c r="E3" s="614"/>
      <c r="F3" s="614"/>
      <c r="G3" s="614"/>
      <c r="H3" s="614"/>
      <c r="I3" s="614"/>
      <c r="J3" s="614"/>
    </row>
    <row r="4" spans="1:15" s="2" customFormat="1" ht="18.75" x14ac:dyDescent="0.2">
      <c r="A4" s="615" t="s">
        <v>470</v>
      </c>
      <c r="B4" s="615"/>
      <c r="C4" s="615"/>
      <c r="D4" s="615"/>
      <c r="E4" s="615"/>
      <c r="F4" s="615"/>
      <c r="G4" s="615"/>
      <c r="H4" s="615"/>
      <c r="I4" s="615"/>
      <c r="J4" s="615"/>
    </row>
    <row r="5" spans="1:15" s="2" customFormat="1" ht="18" x14ac:dyDescent="0.2">
      <c r="A5" s="616" t="s">
        <v>355</v>
      </c>
      <c r="B5" s="616"/>
      <c r="C5" s="616"/>
      <c r="D5" s="616"/>
      <c r="E5" s="616"/>
      <c r="F5" s="616"/>
      <c r="G5" s="616"/>
      <c r="H5" s="616"/>
      <c r="I5" s="616"/>
      <c r="J5" s="616"/>
    </row>
    <row r="6" spans="1:15" x14ac:dyDescent="0.2">
      <c r="A6" s="617" t="s">
        <v>471</v>
      </c>
      <c r="B6" s="617"/>
      <c r="C6" s="617"/>
      <c r="D6" s="617"/>
      <c r="E6" s="617"/>
      <c r="F6" s="617"/>
      <c r="G6" s="617"/>
      <c r="H6" s="617"/>
      <c r="I6" s="617"/>
      <c r="J6" s="617"/>
    </row>
    <row r="7" spans="1:15" s="7" customFormat="1" ht="15.75" x14ac:dyDescent="0.2">
      <c r="A7" s="161" t="s">
        <v>372</v>
      </c>
      <c r="B7" s="161"/>
      <c r="C7" s="161"/>
      <c r="D7" s="161"/>
      <c r="E7" s="161"/>
      <c r="F7" s="161"/>
      <c r="G7" s="161"/>
      <c r="H7" s="161"/>
      <c r="I7" s="161"/>
      <c r="J7" s="8" t="s">
        <v>371</v>
      </c>
      <c r="L7" s="5"/>
      <c r="N7" s="5"/>
      <c r="O7" s="5"/>
    </row>
    <row r="8" spans="1:15" ht="35.25" customHeight="1" x14ac:dyDescent="0.2">
      <c r="A8" s="683" t="s">
        <v>159</v>
      </c>
      <c r="B8" s="620" t="s">
        <v>469</v>
      </c>
      <c r="C8" s="620"/>
      <c r="D8" s="620"/>
      <c r="E8" s="620"/>
      <c r="F8" s="620" t="s">
        <v>468</v>
      </c>
      <c r="G8" s="620"/>
      <c r="H8" s="620"/>
      <c r="I8" s="620"/>
      <c r="J8" s="685" t="s">
        <v>158</v>
      </c>
    </row>
    <row r="9" spans="1:15" s="9" customFormat="1" ht="33.75" customHeight="1" x14ac:dyDescent="0.2">
      <c r="A9" s="684"/>
      <c r="B9" s="163" t="s">
        <v>165</v>
      </c>
      <c r="C9" s="163" t="s">
        <v>164</v>
      </c>
      <c r="D9" s="164" t="s">
        <v>163</v>
      </c>
      <c r="E9" s="201" t="s">
        <v>406</v>
      </c>
      <c r="F9" s="163" t="s">
        <v>165</v>
      </c>
      <c r="G9" s="163" t="s">
        <v>164</v>
      </c>
      <c r="H9" s="164" t="s">
        <v>163</v>
      </c>
      <c r="I9" s="164" t="s">
        <v>405</v>
      </c>
      <c r="J9" s="686"/>
    </row>
    <row r="10" spans="1:15" s="10" customFormat="1" ht="22.5" customHeight="1" thickBot="1" x14ac:dyDescent="0.25">
      <c r="A10" s="207" t="s">
        <v>14</v>
      </c>
      <c r="B10" s="43">
        <v>853</v>
      </c>
      <c r="C10" s="43">
        <v>793</v>
      </c>
      <c r="D10" s="208">
        <f t="shared" ref="D10:D15" si="0">B10+C10</f>
        <v>1646</v>
      </c>
      <c r="E10" s="209">
        <f>(D10/$D$16)*100</f>
        <v>24.76305100045133</v>
      </c>
      <c r="F10" s="43">
        <v>862</v>
      </c>
      <c r="G10" s="43">
        <v>833</v>
      </c>
      <c r="H10" s="208">
        <f t="shared" ref="H10:H15" si="1">F10+G10</f>
        <v>1695</v>
      </c>
      <c r="I10" s="209">
        <f>(H10/$H$16)*100</f>
        <v>24.022108843537417</v>
      </c>
      <c r="J10" s="210" t="s">
        <v>292</v>
      </c>
      <c r="L10" s="81" t="s">
        <v>304</v>
      </c>
      <c r="M10" s="10">
        <f t="shared" ref="M10:M15" si="2">H10</f>
        <v>1695</v>
      </c>
      <c r="N10" s="183">
        <f>M10/M16%</f>
        <v>24.022108843537413</v>
      </c>
    </row>
    <row r="11" spans="1:15" s="10" customFormat="1" ht="22.5" customHeight="1" thickTop="1" thickBot="1" x14ac:dyDescent="0.25">
      <c r="A11" s="211" t="s">
        <v>149</v>
      </c>
      <c r="B11" s="44">
        <v>64</v>
      </c>
      <c r="C11" s="44">
        <v>50</v>
      </c>
      <c r="D11" s="212">
        <f t="shared" si="0"/>
        <v>114</v>
      </c>
      <c r="E11" s="213">
        <f t="shared" ref="E11:E16" si="3">(D11/$D$16)*100</f>
        <v>1.7150594253046487</v>
      </c>
      <c r="F11" s="44">
        <v>74</v>
      </c>
      <c r="G11" s="44">
        <v>61</v>
      </c>
      <c r="H11" s="212">
        <f t="shared" si="1"/>
        <v>135</v>
      </c>
      <c r="I11" s="213">
        <f t="shared" ref="I11:I15" si="4">(H11/$H$16)*100</f>
        <v>1.9132653061224489</v>
      </c>
      <c r="J11" s="214" t="s">
        <v>15</v>
      </c>
      <c r="L11" s="81" t="s">
        <v>268</v>
      </c>
      <c r="M11" s="10">
        <f t="shared" si="2"/>
        <v>135</v>
      </c>
      <c r="N11" s="183">
        <f>M11/M16%</f>
        <v>1.9132653061224489</v>
      </c>
    </row>
    <row r="12" spans="1:15" s="10" customFormat="1" ht="22.5" customHeight="1" thickTop="1" thickBot="1" x14ac:dyDescent="0.25">
      <c r="A12" s="215" t="s">
        <v>16</v>
      </c>
      <c r="B12" s="45">
        <v>1242</v>
      </c>
      <c r="C12" s="45">
        <v>1166</v>
      </c>
      <c r="D12" s="208">
        <f t="shared" si="0"/>
        <v>2408</v>
      </c>
      <c r="E12" s="209">
        <f t="shared" si="3"/>
        <v>36.226869264329778</v>
      </c>
      <c r="F12" s="45">
        <v>1288</v>
      </c>
      <c r="G12" s="45">
        <v>1199</v>
      </c>
      <c r="H12" s="208">
        <f t="shared" si="1"/>
        <v>2487</v>
      </c>
      <c r="I12" s="209">
        <f t="shared" si="4"/>
        <v>35.246598639455783</v>
      </c>
      <c r="J12" s="216" t="s">
        <v>17</v>
      </c>
      <c r="L12" s="81" t="s">
        <v>269</v>
      </c>
      <c r="M12" s="10">
        <f t="shared" si="2"/>
        <v>2487</v>
      </c>
      <c r="N12" s="183">
        <f>M12/M16%</f>
        <v>35.246598639455783</v>
      </c>
    </row>
    <row r="13" spans="1:15" s="10" customFormat="1" ht="22.5" customHeight="1" thickTop="1" thickBot="1" x14ac:dyDescent="0.25">
      <c r="A13" s="211" t="s">
        <v>18</v>
      </c>
      <c r="B13" s="44">
        <v>1080</v>
      </c>
      <c r="C13" s="44">
        <v>1032</v>
      </c>
      <c r="D13" s="212">
        <f t="shared" si="0"/>
        <v>2112</v>
      </c>
      <c r="E13" s="213">
        <f t="shared" si="3"/>
        <v>31.773732510907177</v>
      </c>
      <c r="F13" s="44">
        <v>1182</v>
      </c>
      <c r="G13" s="44">
        <v>1149</v>
      </c>
      <c r="H13" s="212">
        <f t="shared" si="1"/>
        <v>2331</v>
      </c>
      <c r="I13" s="213">
        <f t="shared" si="4"/>
        <v>33.035714285714285</v>
      </c>
      <c r="J13" s="214" t="s">
        <v>19</v>
      </c>
      <c r="L13" s="81" t="s">
        <v>270</v>
      </c>
      <c r="M13" s="10">
        <f t="shared" si="2"/>
        <v>2331</v>
      </c>
      <c r="N13" s="183">
        <f>M13/M16%</f>
        <v>33.035714285714285</v>
      </c>
    </row>
    <row r="14" spans="1:15" s="10" customFormat="1" ht="22.5" customHeight="1" thickTop="1" thickBot="1" x14ac:dyDescent="0.25">
      <c r="A14" s="215" t="s">
        <v>20</v>
      </c>
      <c r="B14" s="45">
        <v>50</v>
      </c>
      <c r="C14" s="45">
        <v>65</v>
      </c>
      <c r="D14" s="208">
        <f t="shared" si="0"/>
        <v>115</v>
      </c>
      <c r="E14" s="209">
        <f t="shared" si="3"/>
        <v>1.7301038062283738</v>
      </c>
      <c r="F14" s="45">
        <v>84</v>
      </c>
      <c r="G14" s="45">
        <v>63</v>
      </c>
      <c r="H14" s="208">
        <f t="shared" si="1"/>
        <v>147</v>
      </c>
      <c r="I14" s="209">
        <f t="shared" si="4"/>
        <v>2.083333333333333</v>
      </c>
      <c r="J14" s="216" t="s">
        <v>21</v>
      </c>
      <c r="L14" s="81" t="s">
        <v>271</v>
      </c>
      <c r="M14" s="10">
        <f t="shared" si="2"/>
        <v>147</v>
      </c>
      <c r="N14" s="183">
        <f>M14/M16%</f>
        <v>2.0833333333333335</v>
      </c>
    </row>
    <row r="15" spans="1:15" s="10" customFormat="1" ht="22.5" customHeight="1" thickTop="1" x14ac:dyDescent="0.2">
      <c r="A15" s="217" t="s">
        <v>22</v>
      </c>
      <c r="B15" s="165">
        <v>126</v>
      </c>
      <c r="C15" s="165">
        <v>126</v>
      </c>
      <c r="D15" s="212">
        <f t="shared" si="0"/>
        <v>252</v>
      </c>
      <c r="E15" s="213">
        <f t="shared" si="3"/>
        <v>3.7911839927786977</v>
      </c>
      <c r="F15" s="165">
        <v>123</v>
      </c>
      <c r="G15" s="165">
        <v>138</v>
      </c>
      <c r="H15" s="212">
        <f t="shared" si="1"/>
        <v>261</v>
      </c>
      <c r="I15" s="213">
        <f t="shared" si="4"/>
        <v>3.6989795918367347</v>
      </c>
      <c r="J15" s="218" t="s">
        <v>23</v>
      </c>
      <c r="L15" s="81" t="s">
        <v>272</v>
      </c>
      <c r="M15" s="10">
        <f t="shared" si="2"/>
        <v>261</v>
      </c>
      <c r="N15" s="183">
        <f>M15/M16%</f>
        <v>3.6989795918367347</v>
      </c>
    </row>
    <row r="16" spans="1:15" s="10" customFormat="1" ht="22.5" customHeight="1" x14ac:dyDescent="0.2">
      <c r="A16" s="219" t="s">
        <v>24</v>
      </c>
      <c r="B16" s="220">
        <f t="shared" ref="B16:D16" si="5">SUM(B10:B15)</f>
        <v>3415</v>
      </c>
      <c r="C16" s="220">
        <f t="shared" si="5"/>
        <v>3232</v>
      </c>
      <c r="D16" s="220">
        <f t="shared" si="5"/>
        <v>6647</v>
      </c>
      <c r="E16" s="221">
        <f t="shared" si="3"/>
        <v>100</v>
      </c>
      <c r="F16" s="220">
        <f t="shared" ref="F16:H16" si="6">SUM(F10:F15)</f>
        <v>3613</v>
      </c>
      <c r="G16" s="220">
        <f t="shared" si="6"/>
        <v>3443</v>
      </c>
      <c r="H16" s="220">
        <f t="shared" si="6"/>
        <v>7056</v>
      </c>
      <c r="I16" s="221">
        <f>SUM(I10:I15)</f>
        <v>100</v>
      </c>
      <c r="J16" s="222" t="s">
        <v>25</v>
      </c>
      <c r="M16" s="10">
        <f>SUM(M10:M15)</f>
        <v>7056</v>
      </c>
      <c r="N16" s="183">
        <f>M16/M16%</f>
        <v>100</v>
      </c>
    </row>
    <row r="17" spans="1:12" x14ac:dyDescent="0.2">
      <c r="A17" s="166"/>
      <c r="B17" s="166"/>
      <c r="C17" s="166"/>
      <c r="D17" s="166"/>
      <c r="E17" s="166"/>
      <c r="F17" s="166"/>
      <c r="G17" s="166"/>
      <c r="H17" s="166"/>
      <c r="I17" s="166"/>
      <c r="J17" s="166"/>
      <c r="K17" s="162"/>
      <c r="L17" s="162"/>
    </row>
    <row r="18" spans="1:12" x14ac:dyDescent="0.2">
      <c r="A18" s="166"/>
      <c r="B18" s="166"/>
      <c r="C18" s="166"/>
      <c r="D18" s="166"/>
      <c r="E18" s="166"/>
      <c r="F18" s="166"/>
      <c r="G18" s="166"/>
      <c r="H18" s="166"/>
      <c r="I18" s="166"/>
      <c r="J18" s="166"/>
      <c r="K18" s="162"/>
      <c r="L18" s="162"/>
    </row>
    <row r="19" spans="1:12" x14ac:dyDescent="0.2">
      <c r="A19" s="166"/>
      <c r="B19" s="166"/>
      <c r="C19" s="166"/>
      <c r="D19" s="166"/>
      <c r="E19" s="166"/>
      <c r="F19" s="166"/>
      <c r="G19" s="166"/>
      <c r="H19" s="166"/>
      <c r="I19" s="166"/>
      <c r="J19" s="166"/>
      <c r="K19" s="162"/>
      <c r="L19" s="162"/>
    </row>
    <row r="20" spans="1:12" x14ac:dyDescent="0.2">
      <c r="A20" s="166"/>
      <c r="B20" s="166"/>
      <c r="C20" s="166"/>
      <c r="D20" s="166"/>
      <c r="E20" s="166"/>
      <c r="F20" s="166"/>
      <c r="G20" s="166"/>
      <c r="H20" s="166"/>
      <c r="I20" s="166"/>
      <c r="J20" s="166"/>
    </row>
    <row r="21" spans="1:12" x14ac:dyDescent="0.2">
      <c r="A21" s="166"/>
      <c r="B21" s="166"/>
      <c r="C21" s="166"/>
      <c r="D21" s="166"/>
      <c r="E21" s="166"/>
      <c r="F21" s="166"/>
      <c r="G21" s="166"/>
      <c r="H21" s="166"/>
      <c r="I21" s="166"/>
      <c r="J21" s="166"/>
    </row>
    <row r="22" spans="1:12" x14ac:dyDescent="0.2">
      <c r="A22" s="166"/>
      <c r="B22" s="166"/>
      <c r="C22" s="166"/>
      <c r="D22" s="166"/>
      <c r="E22" s="166"/>
      <c r="F22" s="166"/>
      <c r="G22" s="166"/>
      <c r="H22" s="166"/>
      <c r="I22" s="166"/>
      <c r="J22" s="166"/>
    </row>
    <row r="23" spans="1:12" x14ac:dyDescent="0.2">
      <c r="A23" s="166"/>
      <c r="B23" s="166"/>
      <c r="C23" s="166"/>
      <c r="D23" s="166"/>
      <c r="E23" s="166"/>
      <c r="F23" s="166"/>
      <c r="G23" s="166"/>
      <c r="H23" s="166"/>
      <c r="I23" s="166"/>
      <c r="J23" s="166"/>
    </row>
    <row r="24" spans="1:12" x14ac:dyDescent="0.2">
      <c r="A24" s="166"/>
      <c r="B24" s="166"/>
      <c r="C24" s="166"/>
      <c r="D24" s="166"/>
      <c r="E24" s="166"/>
      <c r="F24" s="166"/>
      <c r="G24" s="166"/>
      <c r="H24" s="166"/>
      <c r="I24" s="166"/>
      <c r="J24" s="166"/>
    </row>
    <row r="25" spans="1:12" x14ac:dyDescent="0.2">
      <c r="A25" s="166"/>
      <c r="B25" s="166"/>
      <c r="C25" s="166"/>
      <c r="D25" s="166"/>
      <c r="E25" s="166"/>
      <c r="F25" s="166"/>
      <c r="G25" s="166"/>
      <c r="H25" s="166"/>
      <c r="I25" s="166"/>
      <c r="J25" s="166"/>
    </row>
    <row r="26" spans="1:12" x14ac:dyDescent="0.2">
      <c r="A26" s="166"/>
      <c r="B26" s="166"/>
      <c r="C26" s="166"/>
      <c r="D26" s="166"/>
      <c r="E26" s="166"/>
      <c r="F26" s="166"/>
      <c r="G26" s="166"/>
      <c r="H26" s="166"/>
      <c r="I26" s="166"/>
      <c r="J26" s="166"/>
    </row>
    <row r="27" spans="1:12" x14ac:dyDescent="0.2">
      <c r="A27" s="166"/>
      <c r="B27" s="166"/>
      <c r="C27" s="166"/>
      <c r="D27" s="166"/>
      <c r="E27" s="166"/>
      <c r="F27" s="166"/>
      <c r="G27" s="166"/>
      <c r="H27" s="166"/>
      <c r="I27" s="166"/>
      <c r="J27" s="166"/>
    </row>
    <row r="28" spans="1:12" x14ac:dyDescent="0.2">
      <c r="A28" s="166"/>
      <c r="B28" s="166"/>
      <c r="C28" s="166"/>
      <c r="D28" s="166"/>
      <c r="E28" s="166"/>
      <c r="F28" s="166"/>
      <c r="G28" s="166"/>
      <c r="H28" s="166"/>
      <c r="I28" s="166"/>
      <c r="J28" s="166"/>
    </row>
    <row r="29" spans="1:12" x14ac:dyDescent="0.2">
      <c r="A29" s="166"/>
      <c r="B29" s="166"/>
      <c r="C29" s="166"/>
      <c r="D29" s="166"/>
      <c r="E29" s="166"/>
      <c r="F29" s="166"/>
      <c r="G29" s="166"/>
      <c r="H29" s="166"/>
      <c r="I29" s="166"/>
      <c r="J29" s="166"/>
    </row>
    <row r="30" spans="1:12" x14ac:dyDescent="0.2">
      <c r="A30" s="166"/>
      <c r="B30" s="166"/>
      <c r="C30" s="166"/>
      <c r="D30" s="166"/>
      <c r="E30" s="166"/>
      <c r="F30" s="166"/>
      <c r="G30" s="166"/>
      <c r="H30" s="166"/>
      <c r="I30" s="166"/>
      <c r="J30" s="166"/>
    </row>
    <row r="31" spans="1:12" x14ac:dyDescent="0.2">
      <c r="A31" s="166"/>
      <c r="B31" s="166"/>
      <c r="C31" s="166"/>
      <c r="D31" s="166"/>
      <c r="E31" s="166"/>
      <c r="F31" s="166"/>
      <c r="G31" s="166"/>
      <c r="H31" s="166"/>
      <c r="I31" s="166"/>
      <c r="J31" s="166"/>
    </row>
    <row r="32" spans="1:12" x14ac:dyDescent="0.2">
      <c r="A32" s="166"/>
      <c r="B32" s="166"/>
      <c r="C32" s="166"/>
      <c r="D32" s="166"/>
      <c r="E32" s="166"/>
      <c r="F32" s="166"/>
      <c r="G32" s="166"/>
      <c r="H32" s="166"/>
      <c r="I32" s="166"/>
      <c r="J32" s="166"/>
    </row>
    <row r="33" spans="1:10" x14ac:dyDescent="0.2">
      <c r="A33" s="166"/>
      <c r="B33" s="166"/>
      <c r="C33" s="166"/>
      <c r="D33" s="166"/>
      <c r="E33" s="166"/>
      <c r="F33" s="166"/>
      <c r="G33" s="166"/>
      <c r="H33" s="166"/>
      <c r="I33" s="166"/>
      <c r="J33" s="166"/>
    </row>
    <row r="34" spans="1:10" x14ac:dyDescent="0.2">
      <c r="A34" s="166"/>
      <c r="B34" s="166"/>
      <c r="C34" s="166"/>
      <c r="D34" s="166"/>
      <c r="E34" s="166"/>
      <c r="F34" s="166"/>
      <c r="G34" s="166"/>
      <c r="H34" s="166"/>
      <c r="I34" s="166"/>
      <c r="J34" s="166"/>
    </row>
    <row r="35" spans="1:10" x14ac:dyDescent="0.2">
      <c r="A35" s="166"/>
      <c r="B35" s="166"/>
      <c r="C35" s="166"/>
      <c r="D35" s="166"/>
      <c r="E35" s="166"/>
      <c r="F35" s="166"/>
      <c r="G35" s="166"/>
      <c r="H35" s="166"/>
      <c r="I35" s="166"/>
      <c r="J35" s="166"/>
    </row>
    <row r="36" spans="1:10" x14ac:dyDescent="0.2">
      <c r="A36" s="166"/>
      <c r="B36" s="166"/>
      <c r="C36" s="166"/>
      <c r="D36" s="166"/>
      <c r="E36" s="166"/>
      <c r="F36" s="166"/>
      <c r="G36" s="166"/>
      <c r="H36" s="166"/>
      <c r="I36" s="166"/>
      <c r="J36" s="166"/>
    </row>
    <row r="37" spans="1:10" x14ac:dyDescent="0.2">
      <c r="A37" s="166"/>
      <c r="B37" s="166"/>
      <c r="C37" s="166"/>
      <c r="D37" s="166"/>
      <c r="E37" s="166"/>
      <c r="F37" s="166"/>
      <c r="G37" s="166"/>
      <c r="H37" s="166"/>
      <c r="I37" s="166"/>
      <c r="J37" s="166"/>
    </row>
    <row r="38" spans="1:10" x14ac:dyDescent="0.2">
      <c r="A38" s="166"/>
      <c r="B38" s="166"/>
      <c r="C38" s="166"/>
      <c r="D38" s="166"/>
      <c r="E38" s="166"/>
      <c r="F38" s="166"/>
      <c r="G38" s="166"/>
      <c r="H38" s="166"/>
      <c r="I38" s="166"/>
      <c r="J38" s="166"/>
    </row>
    <row r="39" spans="1:10" x14ac:dyDescent="0.2">
      <c r="A39" s="166"/>
      <c r="B39" s="166"/>
      <c r="C39" s="166"/>
      <c r="D39" s="166"/>
      <c r="E39" s="166"/>
      <c r="F39" s="166"/>
      <c r="G39" s="166"/>
      <c r="H39" s="166"/>
      <c r="I39" s="166"/>
      <c r="J39" s="166"/>
    </row>
    <row r="40" spans="1:10" x14ac:dyDescent="0.2">
      <c r="A40" s="166"/>
      <c r="B40" s="166"/>
      <c r="C40" s="166"/>
      <c r="D40" s="166"/>
      <c r="E40" s="166"/>
      <c r="F40" s="166"/>
      <c r="G40" s="166"/>
      <c r="H40" s="166"/>
      <c r="I40" s="166"/>
      <c r="J40" s="166"/>
    </row>
    <row r="41" spans="1:10" x14ac:dyDescent="0.2">
      <c r="A41" s="166"/>
      <c r="B41" s="166"/>
      <c r="C41" s="166"/>
      <c r="D41" s="166"/>
      <c r="E41" s="166"/>
      <c r="F41" s="166"/>
      <c r="G41" s="166"/>
      <c r="H41" s="166"/>
      <c r="I41" s="166"/>
      <c r="J41" s="166"/>
    </row>
    <row r="42" spans="1:10" x14ac:dyDescent="0.2">
      <c r="A42" s="166"/>
      <c r="B42" s="166"/>
      <c r="C42" s="166"/>
      <c r="D42" s="166"/>
      <c r="E42" s="166"/>
      <c r="F42" s="166"/>
      <c r="G42" s="166"/>
      <c r="H42" s="166"/>
      <c r="I42" s="166"/>
      <c r="J42" s="166"/>
    </row>
    <row r="43" spans="1:10" x14ac:dyDescent="0.2">
      <c r="A43" s="166"/>
      <c r="B43" s="166"/>
      <c r="C43" s="166"/>
      <c r="D43" s="166"/>
      <c r="E43" s="166"/>
      <c r="F43" s="166"/>
      <c r="G43" s="166"/>
      <c r="H43" s="166"/>
      <c r="I43" s="166"/>
      <c r="J43" s="166"/>
    </row>
    <row r="44" spans="1:10" x14ac:dyDescent="0.2">
      <c r="A44" s="166"/>
      <c r="B44" s="166"/>
      <c r="C44" s="166"/>
      <c r="D44" s="166"/>
      <c r="E44" s="166"/>
      <c r="F44" s="166"/>
      <c r="G44" s="166"/>
      <c r="H44" s="166"/>
      <c r="I44" s="166"/>
      <c r="J44" s="166"/>
    </row>
    <row r="45" spans="1:10" x14ac:dyDescent="0.2">
      <c r="A45" s="166"/>
      <c r="B45" s="166"/>
      <c r="C45" s="166"/>
      <c r="D45" s="166"/>
      <c r="E45" s="166"/>
      <c r="F45" s="166"/>
      <c r="G45" s="166"/>
      <c r="H45" s="166"/>
      <c r="I45" s="166"/>
      <c r="J45" s="166"/>
    </row>
    <row r="46" spans="1:10" x14ac:dyDescent="0.2">
      <c r="A46" s="166"/>
      <c r="B46" s="166"/>
      <c r="C46" s="166"/>
      <c r="D46" s="166"/>
      <c r="E46" s="166"/>
      <c r="F46" s="166"/>
      <c r="G46" s="166"/>
      <c r="H46" s="166"/>
      <c r="I46" s="166"/>
      <c r="J46" s="166"/>
    </row>
    <row r="47" spans="1:10" x14ac:dyDescent="0.2">
      <c r="A47" s="166"/>
      <c r="B47" s="166"/>
      <c r="C47" s="166"/>
      <c r="D47" s="166"/>
      <c r="E47" s="166"/>
      <c r="F47" s="166"/>
      <c r="G47" s="166"/>
      <c r="H47" s="166"/>
      <c r="I47" s="166"/>
      <c r="J47" s="166"/>
    </row>
  </sheetData>
  <mergeCells count="8">
    <mergeCell ref="A3:J3"/>
    <mergeCell ref="A4:J4"/>
    <mergeCell ref="A5:J5"/>
    <mergeCell ref="A6:J6"/>
    <mergeCell ref="A8:A9"/>
    <mergeCell ref="B8:E8"/>
    <mergeCell ref="F8:I8"/>
    <mergeCell ref="J8:J9"/>
  </mergeCells>
  <printOptions horizontalCentered="1"/>
  <pageMargins left="0" right="0" top="0.47244094488188981" bottom="0" header="0" footer="0"/>
  <pageSetup paperSize="11" scale="82" orientation="landscape" r:id="rId1"/>
  <headerFooter alignWithMargins="0"/>
  <rowBreaks count="1" manualBreakCount="1">
    <brk id="16" max="8"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33"/>
  <sheetViews>
    <sheetView rightToLeft="1" view="pageBreakPreview" zoomScale="115" zoomScaleNormal="100" zoomScaleSheetLayoutView="115" workbookViewId="0">
      <selection activeCell="A6" sqref="A6:E6"/>
    </sheetView>
  </sheetViews>
  <sheetFormatPr defaultRowHeight="12.75" x14ac:dyDescent="0.2"/>
  <cols>
    <col min="1" max="10" width="9" style="1" customWidth="1"/>
    <col min="11" max="11" width="9.75" style="1" customWidth="1"/>
    <col min="12" max="266" width="9.125" style="1"/>
    <col min="267" max="267" width="12.75" style="1" customWidth="1"/>
    <col min="268" max="522" width="9.125" style="1"/>
    <col min="523" max="523" width="12.75" style="1" customWidth="1"/>
    <col min="524" max="778" width="9.125" style="1"/>
    <col min="779" max="779" width="12.75" style="1" customWidth="1"/>
    <col min="780" max="1034" width="9.125" style="1"/>
    <col min="1035" max="1035" width="12.75" style="1" customWidth="1"/>
    <col min="1036" max="1290" width="9.125" style="1"/>
    <col min="1291" max="1291" width="12.75" style="1" customWidth="1"/>
    <col min="1292" max="1546" width="9.125" style="1"/>
    <col min="1547" max="1547" width="12.75" style="1" customWidth="1"/>
    <col min="1548" max="1802" width="9.125" style="1"/>
    <col min="1803" max="1803" width="12.75" style="1" customWidth="1"/>
    <col min="1804" max="2058" width="9.125" style="1"/>
    <col min="2059" max="2059" width="12.75" style="1" customWidth="1"/>
    <col min="2060" max="2314" width="9.125" style="1"/>
    <col min="2315" max="2315" width="12.75" style="1" customWidth="1"/>
    <col min="2316" max="2570" width="9.125" style="1"/>
    <col min="2571" max="2571" width="12.75" style="1" customWidth="1"/>
    <col min="2572" max="2826" width="9.125" style="1"/>
    <col min="2827" max="2827" width="12.75" style="1" customWidth="1"/>
    <col min="2828" max="3082" width="9.125" style="1"/>
    <col min="3083" max="3083" width="12.75" style="1" customWidth="1"/>
    <col min="3084" max="3338" width="9.125" style="1"/>
    <col min="3339" max="3339" width="12.75" style="1" customWidth="1"/>
    <col min="3340" max="3594" width="9.125" style="1"/>
    <col min="3595" max="3595" width="12.75" style="1" customWidth="1"/>
    <col min="3596" max="3850" width="9.125" style="1"/>
    <col min="3851" max="3851" width="12.75" style="1" customWidth="1"/>
    <col min="3852" max="4106" width="9.125" style="1"/>
    <col min="4107" max="4107" width="12.75" style="1" customWidth="1"/>
    <col min="4108" max="4362" width="9.125" style="1"/>
    <col min="4363" max="4363" width="12.75" style="1" customWidth="1"/>
    <col min="4364" max="4618" width="9.125" style="1"/>
    <col min="4619" max="4619" width="12.75" style="1" customWidth="1"/>
    <col min="4620" max="4874" width="9.125" style="1"/>
    <col min="4875" max="4875" width="12.75" style="1" customWidth="1"/>
    <col min="4876" max="5130" width="9.125" style="1"/>
    <col min="5131" max="5131" width="12.75" style="1" customWidth="1"/>
    <col min="5132" max="5386" width="9.125" style="1"/>
    <col min="5387" max="5387" width="12.75" style="1" customWidth="1"/>
    <col min="5388" max="5642" width="9.125" style="1"/>
    <col min="5643" max="5643" width="12.75" style="1" customWidth="1"/>
    <col min="5644" max="5898" width="9.125" style="1"/>
    <col min="5899" max="5899" width="12.75" style="1" customWidth="1"/>
    <col min="5900" max="6154" width="9.125" style="1"/>
    <col min="6155" max="6155" width="12.75" style="1" customWidth="1"/>
    <col min="6156" max="6410" width="9.125" style="1"/>
    <col min="6411" max="6411" width="12.75" style="1" customWidth="1"/>
    <col min="6412" max="6666" width="9.125" style="1"/>
    <col min="6667" max="6667" width="12.75" style="1" customWidth="1"/>
    <col min="6668" max="6922" width="9.125" style="1"/>
    <col min="6923" max="6923" width="12.75" style="1" customWidth="1"/>
    <col min="6924" max="7178" width="9.125" style="1"/>
    <col min="7179" max="7179" width="12.75" style="1" customWidth="1"/>
    <col min="7180" max="7434" width="9.125" style="1"/>
    <col min="7435" max="7435" width="12.75" style="1" customWidth="1"/>
    <col min="7436" max="7690" width="9.125" style="1"/>
    <col min="7691" max="7691" width="12.75" style="1" customWidth="1"/>
    <col min="7692" max="7946" width="9.125" style="1"/>
    <col min="7947" max="7947" width="12.75" style="1" customWidth="1"/>
    <col min="7948" max="8202" width="9.125" style="1"/>
    <col min="8203" max="8203" width="12.75" style="1" customWidth="1"/>
    <col min="8204" max="8458" width="9.125" style="1"/>
    <col min="8459" max="8459" width="12.75" style="1" customWidth="1"/>
    <col min="8460" max="8714" width="9.125" style="1"/>
    <col min="8715" max="8715" width="12.75" style="1" customWidth="1"/>
    <col min="8716" max="8970" width="9.125" style="1"/>
    <col min="8971" max="8971" width="12.75" style="1" customWidth="1"/>
    <col min="8972" max="9226" width="9.125" style="1"/>
    <col min="9227" max="9227" width="12.75" style="1" customWidth="1"/>
    <col min="9228" max="9482" width="9.125" style="1"/>
    <col min="9483" max="9483" width="12.75" style="1" customWidth="1"/>
    <col min="9484" max="9738" width="9.125" style="1"/>
    <col min="9739" max="9739" width="12.75" style="1" customWidth="1"/>
    <col min="9740" max="9994" width="9.125" style="1"/>
    <col min="9995" max="9995" width="12.75" style="1" customWidth="1"/>
    <col min="9996" max="10250" width="9.125" style="1"/>
    <col min="10251" max="10251" width="12.75" style="1" customWidth="1"/>
    <col min="10252" max="10506" width="9.125" style="1"/>
    <col min="10507" max="10507" width="12.75" style="1" customWidth="1"/>
    <col min="10508" max="10762" width="9.125" style="1"/>
    <col min="10763" max="10763" width="12.75" style="1" customWidth="1"/>
    <col min="10764" max="11018" width="9.125" style="1"/>
    <col min="11019" max="11019" width="12.75" style="1" customWidth="1"/>
    <col min="11020" max="11274" width="9.125" style="1"/>
    <col min="11275" max="11275" width="12.75" style="1" customWidth="1"/>
    <col min="11276" max="11530" width="9.125" style="1"/>
    <col min="11531" max="11531" width="12.75" style="1" customWidth="1"/>
    <col min="11532" max="11786" width="9.125" style="1"/>
    <col min="11787" max="11787" width="12.75" style="1" customWidth="1"/>
    <col min="11788" max="12042" width="9.125" style="1"/>
    <col min="12043" max="12043" width="12.75" style="1" customWidth="1"/>
    <col min="12044" max="12298" width="9.125" style="1"/>
    <col min="12299" max="12299" width="12.75" style="1" customWidth="1"/>
    <col min="12300" max="12554" width="9.125" style="1"/>
    <col min="12555" max="12555" width="12.75" style="1" customWidth="1"/>
    <col min="12556" max="12810" width="9.125" style="1"/>
    <col min="12811" max="12811" width="12.75" style="1" customWidth="1"/>
    <col min="12812" max="13066" width="9.125" style="1"/>
    <col min="13067" max="13067" width="12.75" style="1" customWidth="1"/>
    <col min="13068" max="13322" width="9.125" style="1"/>
    <col min="13323" max="13323" width="12.75" style="1" customWidth="1"/>
    <col min="13324" max="13578" width="9.125" style="1"/>
    <col min="13579" max="13579" width="12.75" style="1" customWidth="1"/>
    <col min="13580" max="13834" width="9.125" style="1"/>
    <col min="13835" max="13835" width="12.75" style="1" customWidth="1"/>
    <col min="13836" max="14090" width="9.125" style="1"/>
    <col min="14091" max="14091" width="12.75" style="1" customWidth="1"/>
    <col min="14092" max="14346" width="9.125" style="1"/>
    <col min="14347" max="14347" width="12.75" style="1" customWidth="1"/>
    <col min="14348" max="14602" width="9.125" style="1"/>
    <col min="14603" max="14603" width="12.75" style="1" customWidth="1"/>
    <col min="14604" max="14858" width="9.125" style="1"/>
    <col min="14859" max="14859" width="12.75" style="1" customWidth="1"/>
    <col min="14860" max="15114" width="9.125" style="1"/>
    <col min="15115" max="15115" width="12.75" style="1" customWidth="1"/>
    <col min="15116" max="15370" width="9.125" style="1"/>
    <col min="15371" max="15371" width="12.75" style="1" customWidth="1"/>
    <col min="15372" max="15626" width="9.125" style="1"/>
    <col min="15627" max="15627" width="12.75" style="1" customWidth="1"/>
    <col min="15628" max="15882" width="9.125" style="1"/>
    <col min="15883" max="15883" width="12.75" style="1" customWidth="1"/>
    <col min="15884" max="16138" width="9.125" style="1"/>
    <col min="16139" max="16139" width="12.75" style="1" customWidth="1"/>
    <col min="16140" max="16384" width="9.125" style="1"/>
  </cols>
  <sheetData>
    <row r="1" spans="1:12" x14ac:dyDescent="0.2">
      <c r="A1" s="19"/>
      <c r="B1" s="19"/>
      <c r="C1" s="19"/>
      <c r="D1" s="19"/>
      <c r="E1" s="19"/>
      <c r="F1" s="19"/>
      <c r="G1" s="19"/>
      <c r="H1" s="19"/>
      <c r="I1" s="19"/>
      <c r="J1" s="19"/>
      <c r="K1" s="19"/>
    </row>
    <row r="2" spans="1:12" x14ac:dyDescent="0.2">
      <c r="A2" s="19"/>
      <c r="B2" s="19"/>
      <c r="C2" s="19"/>
      <c r="D2" s="19"/>
      <c r="E2" s="19"/>
      <c r="F2" s="19"/>
      <c r="G2" s="19"/>
      <c r="H2" s="19"/>
      <c r="I2" s="19"/>
      <c r="J2" s="19"/>
      <c r="K2" s="19"/>
    </row>
    <row r="3" spans="1:12" ht="41.25" customHeight="1" x14ac:dyDescent="0.2">
      <c r="A3" s="570" t="s">
        <v>313</v>
      </c>
      <c r="B3" s="570"/>
      <c r="C3" s="570"/>
      <c r="D3" s="570"/>
      <c r="E3" s="570"/>
      <c r="F3" s="427"/>
      <c r="G3" s="572" t="s">
        <v>239</v>
      </c>
      <c r="H3" s="572"/>
      <c r="I3" s="572"/>
      <c r="J3" s="572"/>
      <c r="K3" s="572"/>
    </row>
    <row r="4" spans="1:12" ht="129" customHeight="1" x14ac:dyDescent="0.2">
      <c r="A4" s="573" t="s">
        <v>387</v>
      </c>
      <c r="B4" s="573"/>
      <c r="C4" s="573"/>
      <c r="D4" s="573"/>
      <c r="E4" s="573"/>
      <c r="F4" s="455"/>
      <c r="G4" s="575" t="s">
        <v>388</v>
      </c>
      <c r="H4" s="575"/>
      <c r="I4" s="575"/>
      <c r="J4" s="575"/>
      <c r="K4" s="575"/>
    </row>
    <row r="5" spans="1:12" x14ac:dyDescent="0.2">
      <c r="A5" s="456"/>
      <c r="B5" s="456"/>
      <c r="C5" s="456"/>
      <c r="D5" s="456"/>
      <c r="E5" s="456"/>
      <c r="F5" s="456"/>
      <c r="G5" s="459"/>
      <c r="H5" s="459"/>
      <c r="I5" s="459"/>
      <c r="J5" s="459"/>
      <c r="K5" s="459"/>
    </row>
    <row r="6" spans="1:12" ht="99" customHeight="1" x14ac:dyDescent="0.2">
      <c r="A6" s="573"/>
      <c r="B6" s="573"/>
      <c r="C6" s="573"/>
      <c r="D6" s="573"/>
      <c r="E6" s="573"/>
      <c r="F6" s="455"/>
      <c r="G6" s="575"/>
      <c r="H6" s="575"/>
      <c r="I6" s="575"/>
      <c r="J6" s="575"/>
      <c r="K6" s="575"/>
    </row>
    <row r="7" spans="1:12" x14ac:dyDescent="0.2">
      <c r="A7" s="19"/>
      <c r="B7" s="19"/>
      <c r="C7" s="19"/>
      <c r="D7" s="19"/>
      <c r="E7" s="19"/>
      <c r="F7" s="19"/>
      <c r="G7" s="458"/>
      <c r="H7" s="458"/>
      <c r="I7" s="458"/>
      <c r="J7" s="458"/>
      <c r="K7" s="458"/>
    </row>
    <row r="8" spans="1:12" ht="18.75" x14ac:dyDescent="0.2">
      <c r="A8" s="573"/>
      <c r="B8" s="573"/>
      <c r="C8" s="573"/>
      <c r="D8" s="573"/>
      <c r="E8" s="573"/>
      <c r="F8" s="455"/>
      <c r="G8" s="575"/>
      <c r="H8" s="575"/>
      <c r="I8" s="575"/>
      <c r="J8" s="575"/>
      <c r="K8" s="575"/>
    </row>
    <row r="9" spans="1:12" ht="18.75" x14ac:dyDescent="0.2">
      <c r="A9" s="573"/>
      <c r="B9" s="573"/>
      <c r="C9" s="573"/>
      <c r="D9" s="573"/>
      <c r="E9" s="573"/>
      <c r="F9" s="455"/>
      <c r="G9" s="575"/>
      <c r="H9" s="575"/>
      <c r="I9" s="575"/>
      <c r="J9" s="575"/>
      <c r="K9" s="575"/>
    </row>
    <row r="10" spans="1:12" x14ac:dyDescent="0.2">
      <c r="A10" s="19"/>
      <c r="B10" s="19"/>
      <c r="C10" s="19"/>
      <c r="D10" s="19"/>
      <c r="E10" s="19"/>
      <c r="F10" s="19"/>
      <c r="G10" s="19"/>
      <c r="H10" s="19"/>
      <c r="I10" s="19"/>
      <c r="J10" s="19"/>
      <c r="K10" s="19"/>
    </row>
    <row r="11" spans="1:12" ht="18" x14ac:dyDescent="0.2">
      <c r="A11" s="109"/>
      <c r="C11" s="110"/>
      <c r="D11" s="19"/>
      <c r="E11" s="19"/>
      <c r="F11" s="19"/>
      <c r="G11" s="19"/>
      <c r="H11" s="19"/>
      <c r="I11" s="19"/>
      <c r="J11" s="19"/>
      <c r="K11" s="19"/>
    </row>
    <row r="12" spans="1:12" ht="18" x14ac:dyDescent="0.2">
      <c r="A12" s="111"/>
      <c r="C12" s="112"/>
      <c r="D12" s="19"/>
      <c r="E12" s="19"/>
      <c r="F12" s="19"/>
      <c r="G12" s="19"/>
      <c r="H12" s="19"/>
      <c r="I12" s="19"/>
      <c r="J12" s="19"/>
      <c r="K12" s="19"/>
    </row>
    <row r="13" spans="1:12" x14ac:dyDescent="0.2">
      <c r="A13" s="19"/>
      <c r="B13" s="19"/>
      <c r="C13" s="19"/>
      <c r="D13" s="19"/>
      <c r="E13" s="19"/>
      <c r="F13" s="19"/>
      <c r="G13" s="19"/>
      <c r="H13" s="19"/>
      <c r="I13" s="19"/>
      <c r="J13" s="19"/>
      <c r="K13" s="19"/>
    </row>
    <row r="14" spans="1:12" x14ac:dyDescent="0.2">
      <c r="A14" s="19"/>
      <c r="B14" s="19"/>
      <c r="C14" s="19"/>
      <c r="D14" s="19"/>
      <c r="E14" s="19"/>
      <c r="F14" s="19"/>
      <c r="G14" s="19"/>
      <c r="H14" s="19"/>
      <c r="I14" s="19"/>
      <c r="J14" s="19"/>
      <c r="K14" s="19"/>
    </row>
    <row r="15" spans="1:12" x14ac:dyDescent="0.2">
      <c r="A15" s="19"/>
      <c r="B15" s="19"/>
      <c r="C15" s="19"/>
      <c r="D15" s="19"/>
      <c r="E15" s="19"/>
      <c r="F15" s="19"/>
      <c r="G15" s="19"/>
      <c r="H15" s="19"/>
      <c r="I15" s="19"/>
      <c r="J15" s="19"/>
      <c r="K15" s="19"/>
      <c r="L15" s="19"/>
    </row>
    <row r="16" spans="1:12" x14ac:dyDescent="0.2">
      <c r="A16" s="19"/>
      <c r="B16" s="19"/>
      <c r="C16" s="19"/>
      <c r="D16" s="19"/>
      <c r="E16" s="19"/>
      <c r="F16" s="19"/>
      <c r="G16" s="19"/>
      <c r="H16" s="19"/>
      <c r="I16" s="19"/>
      <c r="J16" s="19"/>
      <c r="K16" s="19"/>
      <c r="L16" s="19"/>
    </row>
    <row r="17" spans="1:12" x14ac:dyDescent="0.2">
      <c r="A17" s="19"/>
      <c r="B17" s="19"/>
      <c r="C17" s="19"/>
      <c r="D17" s="19"/>
      <c r="E17" s="19"/>
      <c r="F17" s="19"/>
      <c r="G17" s="19"/>
      <c r="H17" s="19"/>
      <c r="I17" s="19"/>
      <c r="J17" s="19"/>
      <c r="K17" s="19"/>
      <c r="L17" s="19"/>
    </row>
    <row r="18" spans="1:12" x14ac:dyDescent="0.2">
      <c r="A18" s="19"/>
      <c r="B18" s="19"/>
      <c r="C18" s="19"/>
      <c r="D18" s="19"/>
      <c r="E18" s="19"/>
      <c r="F18" s="19"/>
      <c r="G18" s="19"/>
      <c r="H18" s="19"/>
      <c r="I18" s="19"/>
      <c r="J18" s="19"/>
      <c r="K18" s="19"/>
      <c r="L18" s="19"/>
    </row>
    <row r="19" spans="1:12" x14ac:dyDescent="0.2">
      <c r="A19" s="19"/>
      <c r="B19" s="19"/>
      <c r="C19" s="19"/>
      <c r="D19" s="19"/>
      <c r="E19" s="19"/>
      <c r="F19" s="19"/>
      <c r="G19" s="19"/>
      <c r="H19" s="19"/>
      <c r="I19" s="19"/>
      <c r="J19" s="19"/>
      <c r="K19" s="19"/>
      <c r="L19" s="19"/>
    </row>
    <row r="20" spans="1:12" x14ac:dyDescent="0.2">
      <c r="A20" s="19"/>
      <c r="B20" s="19"/>
      <c r="C20" s="19"/>
      <c r="D20" s="19"/>
      <c r="E20" s="19"/>
      <c r="F20" s="19"/>
      <c r="G20" s="19"/>
      <c r="H20" s="19"/>
      <c r="I20" s="19"/>
      <c r="J20" s="19"/>
      <c r="K20" s="19"/>
      <c r="L20" s="19"/>
    </row>
    <row r="21" spans="1:12" x14ac:dyDescent="0.2">
      <c r="A21" s="19"/>
      <c r="B21" s="19"/>
      <c r="C21" s="19"/>
      <c r="D21" s="19"/>
      <c r="E21" s="19"/>
      <c r="F21" s="19"/>
      <c r="G21" s="19"/>
      <c r="H21" s="19"/>
      <c r="I21" s="19"/>
      <c r="J21" s="19"/>
      <c r="K21" s="19"/>
      <c r="L21" s="19"/>
    </row>
    <row r="22" spans="1:12" x14ac:dyDescent="0.2">
      <c r="A22" s="19"/>
      <c r="B22" s="19"/>
      <c r="C22" s="19"/>
      <c r="D22" s="19"/>
      <c r="E22" s="19"/>
      <c r="F22" s="19"/>
      <c r="G22" s="19"/>
      <c r="H22" s="19"/>
      <c r="I22" s="19"/>
      <c r="J22" s="19"/>
      <c r="K22" s="19"/>
      <c r="L22" s="19"/>
    </row>
    <row r="23" spans="1:12" x14ac:dyDescent="0.2">
      <c r="A23" s="19"/>
      <c r="B23" s="19"/>
      <c r="C23" s="19"/>
      <c r="D23" s="19"/>
      <c r="E23" s="19"/>
      <c r="F23" s="19"/>
      <c r="G23" s="19"/>
      <c r="H23" s="19"/>
      <c r="I23" s="19"/>
      <c r="J23" s="19"/>
      <c r="K23" s="19"/>
      <c r="L23" s="19"/>
    </row>
    <row r="24" spans="1:12" x14ac:dyDescent="0.2">
      <c r="A24" s="19"/>
      <c r="B24" s="19"/>
      <c r="C24" s="19"/>
      <c r="D24" s="19"/>
      <c r="E24" s="19"/>
      <c r="F24" s="19"/>
      <c r="G24" s="19"/>
      <c r="H24" s="19"/>
      <c r="I24" s="19"/>
      <c r="J24" s="19"/>
      <c r="K24" s="19"/>
      <c r="L24" s="19"/>
    </row>
    <row r="25" spans="1:12" x14ac:dyDescent="0.2">
      <c r="A25" s="19"/>
      <c r="B25" s="19"/>
      <c r="C25" s="19"/>
      <c r="D25" s="19"/>
      <c r="E25" s="19"/>
      <c r="F25" s="19"/>
      <c r="G25" s="19"/>
      <c r="H25" s="19"/>
      <c r="I25" s="19"/>
      <c r="J25" s="19"/>
      <c r="K25" s="19"/>
      <c r="L25" s="19"/>
    </row>
    <row r="26" spans="1:12" x14ac:dyDescent="0.2">
      <c r="A26" s="19"/>
      <c r="B26" s="19"/>
      <c r="C26" s="19"/>
      <c r="D26" s="19"/>
      <c r="E26" s="19"/>
      <c r="F26" s="19"/>
      <c r="G26" s="19"/>
      <c r="H26" s="19"/>
      <c r="I26" s="19"/>
      <c r="J26" s="19"/>
      <c r="K26" s="19"/>
      <c r="L26" s="19"/>
    </row>
    <row r="27" spans="1:12" x14ac:dyDescent="0.2">
      <c r="A27" s="19"/>
      <c r="B27" s="19"/>
      <c r="C27" s="19"/>
      <c r="D27" s="19"/>
      <c r="E27" s="19"/>
      <c r="F27" s="19"/>
      <c r="G27" s="19"/>
      <c r="H27" s="19"/>
      <c r="I27" s="19"/>
      <c r="J27" s="19"/>
      <c r="K27" s="19"/>
      <c r="L27" s="19"/>
    </row>
    <row r="28" spans="1:12" x14ac:dyDescent="0.2">
      <c r="A28" s="19"/>
      <c r="B28" s="19"/>
      <c r="C28" s="19"/>
      <c r="D28" s="19"/>
      <c r="E28" s="19"/>
      <c r="F28" s="19"/>
      <c r="G28" s="19"/>
      <c r="H28" s="19"/>
      <c r="I28" s="19"/>
      <c r="J28" s="19"/>
      <c r="K28" s="19"/>
      <c r="L28" s="19"/>
    </row>
    <row r="29" spans="1:12" x14ac:dyDescent="0.2">
      <c r="A29" s="19"/>
      <c r="B29" s="19"/>
      <c r="C29" s="19"/>
      <c r="D29" s="19"/>
      <c r="E29" s="19"/>
      <c r="F29" s="19"/>
      <c r="G29" s="19"/>
      <c r="H29" s="19"/>
      <c r="I29" s="19"/>
      <c r="J29" s="19"/>
      <c r="K29" s="19"/>
      <c r="L29" s="19"/>
    </row>
    <row r="30" spans="1:12" x14ac:dyDescent="0.2">
      <c r="A30" s="19"/>
      <c r="B30" s="19"/>
      <c r="C30" s="19"/>
      <c r="D30" s="19"/>
      <c r="E30" s="19"/>
      <c r="F30" s="19"/>
      <c r="G30" s="19"/>
      <c r="H30" s="19"/>
      <c r="I30" s="19"/>
      <c r="J30" s="19"/>
      <c r="K30" s="19"/>
      <c r="L30" s="19"/>
    </row>
    <row r="31" spans="1:12" x14ac:dyDescent="0.2">
      <c r="A31" s="19"/>
      <c r="B31" s="19"/>
      <c r="C31" s="19"/>
      <c r="D31" s="19"/>
      <c r="E31" s="19"/>
      <c r="F31" s="19"/>
      <c r="G31" s="19"/>
      <c r="H31" s="19"/>
      <c r="I31" s="19"/>
      <c r="J31" s="19"/>
      <c r="K31" s="19"/>
      <c r="L31" s="19"/>
    </row>
    <row r="32" spans="1:12" x14ac:dyDescent="0.2">
      <c r="A32" s="19"/>
      <c r="B32" s="19"/>
      <c r="C32" s="19"/>
      <c r="D32" s="19"/>
      <c r="E32" s="19"/>
      <c r="F32" s="19"/>
      <c r="G32" s="19"/>
      <c r="H32" s="19"/>
      <c r="I32" s="19"/>
      <c r="J32" s="19"/>
      <c r="K32" s="19"/>
      <c r="L32" s="19"/>
    </row>
    <row r="33" spans="1:12" x14ac:dyDescent="0.2">
      <c r="A33" s="19"/>
      <c r="B33" s="19"/>
      <c r="C33" s="19"/>
      <c r="D33" s="19"/>
      <c r="E33" s="19"/>
      <c r="F33" s="19"/>
      <c r="G33" s="19"/>
      <c r="H33" s="19"/>
      <c r="I33" s="19"/>
      <c r="J33" s="19"/>
      <c r="K33" s="19"/>
      <c r="L33" s="19"/>
    </row>
  </sheetData>
  <mergeCells count="10">
    <mergeCell ref="A8:E8"/>
    <mergeCell ref="G8:K8"/>
    <mergeCell ref="A9:E9"/>
    <mergeCell ref="G9:K9"/>
    <mergeCell ref="A3:E3"/>
    <mergeCell ref="G3:K3"/>
    <mergeCell ref="A4:E4"/>
    <mergeCell ref="G4:K4"/>
    <mergeCell ref="A6:E6"/>
    <mergeCell ref="G6:K6"/>
  </mergeCells>
  <printOptions horizontalCentered="1"/>
  <pageMargins left="0" right="0" top="0.47244094488188981" bottom="0" header="0" footer="0"/>
  <pageSetup paperSize="11" scale="92"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L52"/>
  <sheetViews>
    <sheetView rightToLeft="1" view="pageBreakPreview" topLeftCell="A19" zoomScaleNormal="100" zoomScaleSheetLayoutView="100" workbookViewId="0">
      <selection activeCell="M30" sqref="M30"/>
    </sheetView>
  </sheetViews>
  <sheetFormatPr defaultColWidth="9.125" defaultRowHeight="12.75" x14ac:dyDescent="0.2"/>
  <cols>
    <col min="1" max="1" width="22.25" style="38" customWidth="1"/>
    <col min="2" max="3" width="9.875" style="7" customWidth="1"/>
    <col min="4" max="4" width="9.875" style="39" customWidth="1"/>
    <col min="5" max="6" width="9.875" style="7" customWidth="1"/>
    <col min="7" max="7" width="9.875" style="39" customWidth="1"/>
    <col min="8" max="8" width="22.25" style="7" customWidth="1"/>
    <col min="9" max="16384" width="9.125" style="7"/>
  </cols>
  <sheetData>
    <row r="1" spans="1:12" s="3" customFormat="1" ht="30.75" x14ac:dyDescent="0.2">
      <c r="A1" s="428" t="s">
        <v>144</v>
      </c>
      <c r="B1" s="429"/>
      <c r="C1" s="429"/>
      <c r="D1" s="429"/>
      <c r="E1" s="429"/>
      <c r="F1" s="429"/>
      <c r="G1" s="429"/>
      <c r="H1" s="430" t="s">
        <v>145</v>
      </c>
    </row>
    <row r="2" spans="1:12" s="3" customFormat="1" ht="10.5" customHeight="1" x14ac:dyDescent="0.2">
      <c r="A2" s="451"/>
      <c r="B2" s="452"/>
      <c r="C2" s="452"/>
      <c r="D2" s="452"/>
      <c r="E2" s="452"/>
      <c r="F2" s="452"/>
      <c r="G2" s="451"/>
      <c r="H2" s="452"/>
    </row>
    <row r="3" spans="1:12" ht="25.5" customHeight="1" x14ac:dyDescent="0.2">
      <c r="A3" s="633" t="s">
        <v>162</v>
      </c>
      <c r="B3" s="633"/>
      <c r="C3" s="633"/>
      <c r="D3" s="633"/>
      <c r="E3" s="633"/>
      <c r="F3" s="633"/>
      <c r="G3" s="633"/>
      <c r="H3" s="633"/>
    </row>
    <row r="4" spans="1:12" ht="18.75" x14ac:dyDescent="0.2">
      <c r="A4" s="634" t="s">
        <v>470</v>
      </c>
      <c r="B4" s="634"/>
      <c r="C4" s="634"/>
      <c r="D4" s="634"/>
      <c r="E4" s="634"/>
      <c r="F4" s="634"/>
      <c r="G4" s="634"/>
      <c r="H4" s="634"/>
    </row>
    <row r="5" spans="1:12" ht="17.25" customHeight="1" x14ac:dyDescent="0.2">
      <c r="A5" s="616" t="s">
        <v>161</v>
      </c>
      <c r="B5" s="616"/>
      <c r="C5" s="616"/>
      <c r="D5" s="616"/>
      <c r="E5" s="616"/>
      <c r="F5" s="616"/>
      <c r="G5" s="616"/>
      <c r="H5" s="616"/>
    </row>
    <row r="6" spans="1:12" x14ac:dyDescent="0.2">
      <c r="A6" s="617" t="s">
        <v>471</v>
      </c>
      <c r="B6" s="617"/>
      <c r="C6" s="617"/>
      <c r="D6" s="617"/>
      <c r="E6" s="617"/>
      <c r="F6" s="617"/>
      <c r="G6" s="617"/>
      <c r="H6" s="617"/>
    </row>
    <row r="7" spans="1:12" ht="15.75" x14ac:dyDescent="0.2">
      <c r="A7" s="161" t="s">
        <v>213</v>
      </c>
      <c r="B7" s="5"/>
      <c r="C7" s="5"/>
      <c r="D7" s="6"/>
      <c r="E7" s="6"/>
      <c r="F7" s="5"/>
      <c r="G7" s="5"/>
      <c r="H7" s="8" t="s">
        <v>212</v>
      </c>
    </row>
    <row r="8" spans="1:12" ht="33" customHeight="1" x14ac:dyDescent="0.2">
      <c r="A8" s="687" t="s">
        <v>391</v>
      </c>
      <c r="B8" s="620" t="s">
        <v>418</v>
      </c>
      <c r="C8" s="620"/>
      <c r="D8" s="620"/>
      <c r="E8" s="620" t="s">
        <v>462</v>
      </c>
      <c r="F8" s="620"/>
      <c r="G8" s="620"/>
      <c r="H8" s="689" t="s">
        <v>393</v>
      </c>
    </row>
    <row r="9" spans="1:12" ht="45.75" customHeight="1" x14ac:dyDescent="0.2">
      <c r="A9" s="688"/>
      <c r="B9" s="130" t="s">
        <v>383</v>
      </c>
      <c r="C9" s="130" t="s">
        <v>384</v>
      </c>
      <c r="D9" s="158" t="s">
        <v>134</v>
      </c>
      <c r="E9" s="130" t="s">
        <v>383</v>
      </c>
      <c r="F9" s="130" t="s">
        <v>384</v>
      </c>
      <c r="G9" s="158" t="s">
        <v>134</v>
      </c>
      <c r="H9" s="690"/>
      <c r="K9" s="131" t="str">
        <f>B8</f>
        <v>الربع الثالث، 2019
Third Quarter, 2019</v>
      </c>
      <c r="L9" s="131" t="str">
        <f>E8</f>
        <v>الربع الرابع، 2019
Fourth Quarter, 2019</v>
      </c>
    </row>
    <row r="10" spans="1:12" s="37" customFormat="1" ht="21.75" customHeight="1" thickBot="1" x14ac:dyDescent="0.25">
      <c r="A10" s="387">
        <v>-20</v>
      </c>
      <c r="B10" s="102">
        <v>16</v>
      </c>
      <c r="C10" s="43">
        <v>86</v>
      </c>
      <c r="D10" s="105">
        <f>B10+C10</f>
        <v>102</v>
      </c>
      <c r="E10" s="102">
        <v>20</v>
      </c>
      <c r="F10" s="43">
        <v>81</v>
      </c>
      <c r="G10" s="105">
        <f t="shared" ref="G10:G17" si="0">E10+F10</f>
        <v>101</v>
      </c>
      <c r="H10" s="288">
        <v>-20</v>
      </c>
      <c r="I10" s="188"/>
      <c r="J10" s="25">
        <v>-20</v>
      </c>
      <c r="K10" s="37">
        <f t="shared" ref="K10:K17" si="1">D10</f>
        <v>102</v>
      </c>
      <c r="L10" s="37">
        <f t="shared" ref="L10:L17" si="2">G10</f>
        <v>101</v>
      </c>
    </row>
    <row r="11" spans="1:12" s="37" customFormat="1" ht="21.75" customHeight="1" thickTop="1" thickBot="1" x14ac:dyDescent="0.25">
      <c r="A11" s="388" t="s">
        <v>2</v>
      </c>
      <c r="B11" s="44">
        <v>252</v>
      </c>
      <c r="C11" s="44">
        <v>535</v>
      </c>
      <c r="D11" s="106">
        <f t="shared" ref="D11:D17" si="3">B11+C11</f>
        <v>787</v>
      </c>
      <c r="E11" s="44">
        <v>277</v>
      </c>
      <c r="F11" s="44">
        <v>575</v>
      </c>
      <c r="G11" s="106">
        <f t="shared" si="0"/>
        <v>852</v>
      </c>
      <c r="H11" s="290" t="s">
        <v>2</v>
      </c>
      <c r="I11" s="188"/>
      <c r="J11" s="11" t="s">
        <v>2</v>
      </c>
      <c r="K11" s="37">
        <f t="shared" si="1"/>
        <v>787</v>
      </c>
      <c r="L11" s="37">
        <f t="shared" si="2"/>
        <v>852</v>
      </c>
    </row>
    <row r="12" spans="1:12" s="37" customFormat="1" ht="21.75" customHeight="1" thickTop="1" thickBot="1" x14ac:dyDescent="0.25">
      <c r="A12" s="389" t="s">
        <v>3</v>
      </c>
      <c r="B12" s="45">
        <v>525</v>
      </c>
      <c r="C12" s="45">
        <v>1472</v>
      </c>
      <c r="D12" s="107">
        <f>B12+C12</f>
        <v>1997</v>
      </c>
      <c r="E12" s="45">
        <v>528</v>
      </c>
      <c r="F12" s="45">
        <v>1589</v>
      </c>
      <c r="G12" s="107">
        <f>E12+F12</f>
        <v>2117</v>
      </c>
      <c r="H12" s="292" t="s">
        <v>3</v>
      </c>
      <c r="I12" s="188"/>
      <c r="J12" s="30" t="s">
        <v>3</v>
      </c>
      <c r="K12" s="37">
        <f t="shared" si="1"/>
        <v>1997</v>
      </c>
      <c r="L12" s="37">
        <f t="shared" si="2"/>
        <v>2117</v>
      </c>
    </row>
    <row r="13" spans="1:12" s="37" customFormat="1" ht="21.75" customHeight="1" thickTop="1" thickBot="1" x14ac:dyDescent="0.25">
      <c r="A13" s="388" t="s">
        <v>4</v>
      </c>
      <c r="B13" s="44">
        <v>426</v>
      </c>
      <c r="C13" s="44">
        <v>1748</v>
      </c>
      <c r="D13" s="106">
        <f t="shared" si="3"/>
        <v>2174</v>
      </c>
      <c r="E13" s="44">
        <v>484</v>
      </c>
      <c r="F13" s="44">
        <v>1951</v>
      </c>
      <c r="G13" s="106">
        <f t="shared" si="0"/>
        <v>2435</v>
      </c>
      <c r="H13" s="290" t="s">
        <v>4</v>
      </c>
      <c r="I13" s="188"/>
      <c r="J13" s="11" t="s">
        <v>4</v>
      </c>
      <c r="K13" s="37">
        <f t="shared" si="1"/>
        <v>2174</v>
      </c>
      <c r="L13" s="37">
        <f t="shared" si="2"/>
        <v>2435</v>
      </c>
    </row>
    <row r="14" spans="1:12" s="37" customFormat="1" ht="21.75" customHeight="1" thickTop="1" thickBot="1" x14ac:dyDescent="0.25">
      <c r="A14" s="389" t="s">
        <v>5</v>
      </c>
      <c r="B14" s="45">
        <v>326</v>
      </c>
      <c r="C14" s="45">
        <v>943</v>
      </c>
      <c r="D14" s="107">
        <f t="shared" si="3"/>
        <v>1269</v>
      </c>
      <c r="E14" s="45">
        <v>290</v>
      </c>
      <c r="F14" s="45">
        <v>960</v>
      </c>
      <c r="G14" s="107">
        <f t="shared" si="0"/>
        <v>1250</v>
      </c>
      <c r="H14" s="292" t="s">
        <v>5</v>
      </c>
      <c r="I14" s="188"/>
      <c r="J14" s="30" t="s">
        <v>5</v>
      </c>
      <c r="K14" s="37">
        <f t="shared" si="1"/>
        <v>1269</v>
      </c>
      <c r="L14" s="37">
        <f t="shared" si="2"/>
        <v>1250</v>
      </c>
    </row>
    <row r="15" spans="1:12" s="37" customFormat="1" ht="21.75" customHeight="1" thickTop="1" thickBot="1" x14ac:dyDescent="0.25">
      <c r="A15" s="388" t="s">
        <v>6</v>
      </c>
      <c r="B15" s="44">
        <v>97</v>
      </c>
      <c r="C15" s="44">
        <v>195</v>
      </c>
      <c r="D15" s="106">
        <f t="shared" si="3"/>
        <v>292</v>
      </c>
      <c r="E15" s="44">
        <v>92</v>
      </c>
      <c r="F15" s="44">
        <v>190</v>
      </c>
      <c r="G15" s="106">
        <f t="shared" si="0"/>
        <v>282</v>
      </c>
      <c r="H15" s="290" t="s">
        <v>6</v>
      </c>
      <c r="I15" s="188"/>
      <c r="J15" s="11" t="s">
        <v>6</v>
      </c>
      <c r="K15" s="37">
        <f t="shared" si="1"/>
        <v>292</v>
      </c>
      <c r="L15" s="37">
        <f t="shared" si="2"/>
        <v>282</v>
      </c>
    </row>
    <row r="16" spans="1:12" s="37" customFormat="1" ht="21.75" customHeight="1" thickTop="1" thickBot="1" x14ac:dyDescent="0.25">
      <c r="A16" s="389" t="s">
        <v>7</v>
      </c>
      <c r="B16" s="103">
        <v>4</v>
      </c>
      <c r="C16" s="45">
        <v>20</v>
      </c>
      <c r="D16" s="107">
        <f t="shared" si="3"/>
        <v>24</v>
      </c>
      <c r="E16" s="103">
        <v>4</v>
      </c>
      <c r="F16" s="45">
        <v>14</v>
      </c>
      <c r="G16" s="107">
        <f t="shared" si="0"/>
        <v>18</v>
      </c>
      <c r="H16" s="292" t="s">
        <v>7</v>
      </c>
      <c r="I16" s="188"/>
      <c r="J16" s="30" t="s">
        <v>7</v>
      </c>
      <c r="K16" s="37">
        <f t="shared" si="1"/>
        <v>24</v>
      </c>
      <c r="L16" s="37">
        <f t="shared" si="2"/>
        <v>18</v>
      </c>
    </row>
    <row r="17" spans="1:12" s="37" customFormat="1" ht="21.75" customHeight="1" thickTop="1" x14ac:dyDescent="0.2">
      <c r="A17" s="390" t="s">
        <v>56</v>
      </c>
      <c r="B17" s="391" t="s">
        <v>407</v>
      </c>
      <c r="C17" s="165">
        <v>2</v>
      </c>
      <c r="D17" s="108">
        <f t="shared" si="3"/>
        <v>2</v>
      </c>
      <c r="E17" s="391" t="s">
        <v>407</v>
      </c>
      <c r="F17" s="165">
        <v>1</v>
      </c>
      <c r="G17" s="108">
        <f t="shared" si="0"/>
        <v>1</v>
      </c>
      <c r="H17" s="392" t="s">
        <v>56</v>
      </c>
      <c r="I17" s="188"/>
      <c r="J17" s="124" t="s">
        <v>56</v>
      </c>
      <c r="K17" s="37">
        <f t="shared" si="1"/>
        <v>2</v>
      </c>
      <c r="L17" s="37">
        <f t="shared" si="2"/>
        <v>1</v>
      </c>
    </row>
    <row r="18" spans="1:12" s="37" customFormat="1" ht="21.75" customHeight="1" x14ac:dyDescent="0.2">
      <c r="A18" s="393" t="s">
        <v>11</v>
      </c>
      <c r="B18" s="104">
        <f>SUM(B10:B17)</f>
        <v>1646</v>
      </c>
      <c r="C18" s="104">
        <f t="shared" ref="C18:D18" si="4">SUM(C10:C17)</f>
        <v>5001</v>
      </c>
      <c r="D18" s="104">
        <f t="shared" si="4"/>
        <v>6647</v>
      </c>
      <c r="E18" s="104">
        <f>SUM(E10:E17)</f>
        <v>1695</v>
      </c>
      <c r="F18" s="104">
        <f t="shared" ref="F18:G18" si="5">SUM(F10:F17)</f>
        <v>5361</v>
      </c>
      <c r="G18" s="104">
        <f t="shared" si="5"/>
        <v>7056</v>
      </c>
      <c r="H18" s="189" t="s">
        <v>12</v>
      </c>
      <c r="I18" s="188"/>
      <c r="K18" s="37">
        <f>SUM(K10:K17)</f>
        <v>6647</v>
      </c>
      <c r="L18" s="37">
        <f>SUM(L10:L17)</f>
        <v>7056</v>
      </c>
    </row>
    <row r="19" spans="1:12" x14ac:dyDescent="0.2">
      <c r="A19" s="94"/>
      <c r="B19" s="42"/>
      <c r="C19" s="42"/>
      <c r="D19" s="95"/>
      <c r="E19" s="42"/>
      <c r="F19" s="42"/>
      <c r="G19" s="95"/>
      <c r="H19" s="42"/>
    </row>
    <row r="20" spans="1:12" ht="7.5" customHeight="1" x14ac:dyDescent="0.2">
      <c r="A20" s="94"/>
      <c r="B20" s="42"/>
      <c r="C20" s="42"/>
      <c r="D20" s="95"/>
      <c r="E20" s="42"/>
      <c r="F20" s="42"/>
      <c r="G20" s="95"/>
      <c r="H20" s="42"/>
    </row>
    <row r="21" spans="1:12" x14ac:dyDescent="0.2">
      <c r="A21" s="94"/>
      <c r="B21" s="42"/>
      <c r="C21" s="42"/>
      <c r="D21" s="95"/>
      <c r="E21" s="42"/>
      <c r="F21" s="42"/>
      <c r="G21" s="95"/>
      <c r="H21" s="42"/>
    </row>
    <row r="22" spans="1:12" x14ac:dyDescent="0.2">
      <c r="A22" s="94"/>
      <c r="B22" s="42"/>
      <c r="C22" s="42"/>
      <c r="D22" s="95"/>
      <c r="E22" s="42"/>
      <c r="F22" s="42"/>
      <c r="G22" s="95"/>
      <c r="H22" s="42"/>
    </row>
    <row r="23" spans="1:12" x14ac:dyDescent="0.2">
      <c r="A23" s="94"/>
      <c r="B23" s="42"/>
      <c r="C23" s="42"/>
      <c r="D23" s="95"/>
      <c r="E23" s="42"/>
      <c r="F23" s="42"/>
      <c r="G23" s="95"/>
      <c r="H23" s="42"/>
    </row>
    <row r="24" spans="1:12" x14ac:dyDescent="0.2">
      <c r="A24" s="94"/>
      <c r="B24" s="42"/>
      <c r="C24" s="42"/>
      <c r="D24" s="95"/>
      <c r="E24" s="42"/>
      <c r="F24" s="42"/>
      <c r="G24" s="95"/>
      <c r="H24" s="42"/>
    </row>
    <row r="25" spans="1:12" x14ac:dyDescent="0.2">
      <c r="A25" s="94"/>
      <c r="B25" s="42"/>
      <c r="C25" s="42"/>
      <c r="D25" s="95"/>
      <c r="E25" s="42"/>
      <c r="F25" s="42"/>
      <c r="G25" s="95"/>
      <c r="H25" s="42"/>
    </row>
    <row r="26" spans="1:12" x14ac:dyDescent="0.2">
      <c r="A26" s="94"/>
      <c r="B26" s="42"/>
      <c r="C26" s="42"/>
      <c r="D26" s="95"/>
      <c r="E26" s="42"/>
      <c r="F26" s="42"/>
      <c r="G26" s="95"/>
      <c r="H26" s="42"/>
    </row>
    <row r="27" spans="1:12" x14ac:dyDescent="0.2">
      <c r="A27" s="94"/>
      <c r="B27" s="42"/>
      <c r="C27" s="42"/>
      <c r="D27" s="95"/>
      <c r="E27" s="42"/>
      <c r="F27" s="42"/>
      <c r="G27" s="95"/>
      <c r="H27" s="42"/>
    </row>
    <row r="28" spans="1:12" x14ac:dyDescent="0.2">
      <c r="A28" s="94"/>
      <c r="B28" s="42"/>
      <c r="C28" s="42"/>
      <c r="D28" s="95"/>
      <c r="E28" s="42"/>
      <c r="F28" s="42"/>
      <c r="G28" s="95"/>
      <c r="H28" s="42"/>
    </row>
    <row r="29" spans="1:12" x14ac:dyDescent="0.2">
      <c r="A29" s="94"/>
      <c r="B29" s="42"/>
      <c r="C29" s="42"/>
      <c r="D29" s="95"/>
      <c r="E29" s="42"/>
      <c r="F29" s="42"/>
      <c r="G29" s="95"/>
      <c r="H29" s="42"/>
    </row>
    <row r="30" spans="1:12" x14ac:dyDescent="0.2">
      <c r="A30" s="94"/>
      <c r="B30" s="42"/>
      <c r="C30" s="42"/>
      <c r="D30" s="95"/>
      <c r="E30" s="42"/>
      <c r="F30" s="42"/>
      <c r="G30" s="95"/>
      <c r="H30" s="42"/>
    </row>
    <row r="31" spans="1:12" x14ac:dyDescent="0.2">
      <c r="A31" s="94"/>
      <c r="B31" s="42"/>
      <c r="C31" s="42"/>
      <c r="D31" s="95"/>
      <c r="E31" s="42"/>
      <c r="F31" s="42"/>
      <c r="G31" s="95"/>
      <c r="H31" s="42"/>
    </row>
    <row r="32" spans="1:12" x14ac:dyDescent="0.2">
      <c r="A32" s="94"/>
      <c r="B32" s="42"/>
      <c r="C32" s="42"/>
      <c r="D32" s="95"/>
      <c r="E32" s="42"/>
      <c r="F32" s="42"/>
      <c r="G32" s="95"/>
      <c r="H32" s="42"/>
    </row>
    <row r="33" spans="1:8" x14ac:dyDescent="0.2">
      <c r="A33" s="94"/>
      <c r="B33" s="42"/>
      <c r="C33" s="42"/>
      <c r="D33" s="95"/>
      <c r="E33" s="42"/>
      <c r="F33" s="42"/>
      <c r="G33" s="95"/>
      <c r="H33" s="42"/>
    </row>
    <row r="34" spans="1:8" x14ac:dyDescent="0.2">
      <c r="A34" s="94"/>
      <c r="B34" s="42"/>
      <c r="C34" s="42"/>
      <c r="D34" s="95"/>
      <c r="E34" s="42"/>
      <c r="F34" s="42"/>
      <c r="G34" s="95"/>
      <c r="H34" s="42"/>
    </row>
    <row r="35" spans="1:8" x14ac:dyDescent="0.2">
      <c r="A35" s="94"/>
      <c r="B35" s="42"/>
      <c r="C35" s="42"/>
      <c r="D35" s="95"/>
      <c r="E35" s="42"/>
      <c r="F35" s="42"/>
      <c r="G35" s="95"/>
      <c r="H35" s="42"/>
    </row>
    <row r="36" spans="1:8" x14ac:dyDescent="0.2">
      <c r="A36" s="94"/>
      <c r="B36" s="42"/>
      <c r="C36" s="42"/>
      <c r="D36" s="95"/>
      <c r="E36" s="42"/>
      <c r="F36" s="42"/>
      <c r="G36" s="95"/>
      <c r="H36" s="42"/>
    </row>
    <row r="37" spans="1:8" x14ac:dyDescent="0.2">
      <c r="A37" s="94"/>
      <c r="B37" s="42"/>
      <c r="C37" s="42"/>
      <c r="D37" s="95"/>
      <c r="E37" s="42"/>
      <c r="F37" s="42"/>
      <c r="G37" s="95"/>
      <c r="H37" s="42"/>
    </row>
    <row r="38" spans="1:8" x14ac:dyDescent="0.2">
      <c r="A38" s="94"/>
      <c r="B38" s="42"/>
      <c r="C38" s="42"/>
      <c r="D38" s="95"/>
      <c r="E38" s="42"/>
      <c r="F38" s="42"/>
      <c r="G38" s="95"/>
      <c r="H38" s="42"/>
    </row>
    <row r="39" spans="1:8" x14ac:dyDescent="0.2">
      <c r="A39" s="94"/>
      <c r="B39" s="42"/>
      <c r="C39" s="42"/>
      <c r="D39" s="95"/>
      <c r="E39" s="42"/>
      <c r="F39" s="42"/>
      <c r="G39" s="95"/>
      <c r="H39" s="42"/>
    </row>
    <row r="40" spans="1:8" x14ac:dyDescent="0.2">
      <c r="A40" s="94"/>
      <c r="B40" s="42"/>
      <c r="C40" s="42"/>
      <c r="D40" s="95"/>
      <c r="E40" s="42"/>
      <c r="F40" s="42"/>
      <c r="G40" s="95"/>
      <c r="H40" s="42"/>
    </row>
    <row r="41" spans="1:8" x14ac:dyDescent="0.2">
      <c r="A41" s="94"/>
      <c r="B41" s="42"/>
      <c r="C41" s="42"/>
      <c r="D41" s="95"/>
      <c r="E41" s="42"/>
      <c r="F41" s="42"/>
      <c r="G41" s="95"/>
      <c r="H41" s="42"/>
    </row>
    <row r="42" spans="1:8" x14ac:dyDescent="0.2">
      <c r="A42" s="94"/>
      <c r="B42" s="42"/>
      <c r="C42" s="42"/>
      <c r="D42" s="95"/>
      <c r="E42" s="42"/>
      <c r="F42" s="42"/>
      <c r="G42" s="95"/>
      <c r="H42" s="42"/>
    </row>
    <row r="43" spans="1:8" x14ac:dyDescent="0.2">
      <c r="A43" s="94"/>
      <c r="B43" s="42"/>
      <c r="C43" s="42"/>
      <c r="D43" s="95"/>
      <c r="E43" s="42"/>
      <c r="F43" s="42"/>
      <c r="G43" s="95"/>
      <c r="H43" s="42"/>
    </row>
    <row r="44" spans="1:8" x14ac:dyDescent="0.2">
      <c r="A44" s="94"/>
      <c r="B44" s="42"/>
      <c r="C44" s="42"/>
      <c r="D44" s="95"/>
      <c r="E44" s="42"/>
      <c r="F44" s="42"/>
      <c r="G44" s="95"/>
      <c r="H44" s="42"/>
    </row>
    <row r="45" spans="1:8" x14ac:dyDescent="0.2">
      <c r="A45" s="94"/>
      <c r="B45" s="42"/>
      <c r="C45" s="42"/>
      <c r="D45" s="95"/>
      <c r="E45" s="42"/>
      <c r="F45" s="42"/>
      <c r="G45" s="95"/>
      <c r="H45" s="42"/>
    </row>
    <row r="46" spans="1:8" x14ac:dyDescent="0.2">
      <c r="A46" s="94"/>
      <c r="B46" s="42"/>
      <c r="C46" s="42"/>
      <c r="D46" s="95"/>
      <c r="E46" s="42"/>
      <c r="F46" s="42"/>
      <c r="G46" s="95"/>
      <c r="H46" s="42"/>
    </row>
    <row r="47" spans="1:8" x14ac:dyDescent="0.2">
      <c r="A47" s="94"/>
      <c r="B47" s="42"/>
      <c r="C47" s="42"/>
      <c r="D47" s="95"/>
      <c r="E47" s="42"/>
      <c r="F47" s="42"/>
      <c r="G47" s="95"/>
      <c r="H47" s="42"/>
    </row>
    <row r="48" spans="1:8" x14ac:dyDescent="0.2">
      <c r="A48" s="94"/>
      <c r="B48" s="42"/>
      <c r="C48" s="42"/>
      <c r="D48" s="95"/>
      <c r="E48" s="42"/>
      <c r="F48" s="42"/>
      <c r="G48" s="95"/>
      <c r="H48" s="42"/>
    </row>
    <row r="49" spans="1:8" x14ac:dyDescent="0.2">
      <c r="A49" s="94"/>
      <c r="B49" s="42"/>
      <c r="C49" s="42"/>
      <c r="D49" s="95"/>
      <c r="E49" s="42"/>
      <c r="F49" s="42"/>
      <c r="G49" s="95"/>
      <c r="H49" s="42"/>
    </row>
    <row r="50" spans="1:8" x14ac:dyDescent="0.2">
      <c r="A50" s="94"/>
      <c r="B50" s="42"/>
      <c r="C50" s="42"/>
      <c r="D50" s="95"/>
      <c r="E50" s="42"/>
      <c r="F50" s="42"/>
      <c r="G50" s="95"/>
      <c r="H50" s="42"/>
    </row>
    <row r="51" spans="1:8" x14ac:dyDescent="0.2">
      <c r="A51" s="94"/>
      <c r="B51" s="42"/>
      <c r="C51" s="42"/>
      <c r="D51" s="95"/>
      <c r="E51" s="42"/>
      <c r="F51" s="42"/>
      <c r="G51" s="95"/>
      <c r="H51" s="42"/>
    </row>
    <row r="52" spans="1:8" ht="18" customHeight="1" x14ac:dyDescent="0.2">
      <c r="A52" s="94"/>
      <c r="B52" s="42"/>
      <c r="C52" s="42"/>
      <c r="D52" s="95"/>
      <c r="E52" s="42"/>
      <c r="F52" s="42"/>
      <c r="G52" s="95"/>
      <c r="H52" s="42"/>
    </row>
  </sheetData>
  <mergeCells count="8">
    <mergeCell ref="A3:H3"/>
    <mergeCell ref="A4:H4"/>
    <mergeCell ref="A5:H5"/>
    <mergeCell ref="A6:H6"/>
    <mergeCell ref="A8:A9"/>
    <mergeCell ref="B8:D8"/>
    <mergeCell ref="E8:G8"/>
    <mergeCell ref="H8:H9"/>
  </mergeCells>
  <printOptions horizontalCentered="1"/>
  <pageMargins left="0" right="0" top="0.47244094488188981" bottom="0" header="0" footer="0"/>
  <pageSetup paperSize="11" scale="83" orientation="landscape" r:id="rId1"/>
  <rowBreaks count="1" manualBreakCount="1">
    <brk id="18" max="7" man="1"/>
  </rowBreaks>
  <colBreaks count="1" manualBreakCount="1">
    <brk id="8" max="1048575"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P49"/>
  <sheetViews>
    <sheetView rightToLeft="1" view="pageBreakPreview" topLeftCell="A19" zoomScaleNormal="100" zoomScaleSheetLayoutView="100" workbookViewId="0">
      <selection activeCell="B47" sqref="B47"/>
    </sheetView>
  </sheetViews>
  <sheetFormatPr defaultColWidth="9.125" defaultRowHeight="12.75" x14ac:dyDescent="0.2"/>
  <cols>
    <col min="1" max="1" width="21.625" style="38" customWidth="1"/>
    <col min="2" max="2" width="6.875" style="7" customWidth="1"/>
    <col min="3" max="3" width="7.625" style="7" customWidth="1"/>
    <col min="4" max="5" width="6.875" style="41" customWidth="1"/>
    <col min="6" max="6" width="7.75" style="41" customWidth="1"/>
    <col min="7" max="7" width="6.875" style="41" customWidth="1"/>
    <col min="8" max="8" width="6.875" style="7" customWidth="1"/>
    <col min="9" max="9" width="7.375" style="7" customWidth="1"/>
    <col min="10" max="10" width="6.875" style="41" customWidth="1"/>
    <col min="11" max="11" width="22" style="38" customWidth="1"/>
    <col min="12" max="16384" width="9.125" style="7"/>
  </cols>
  <sheetData>
    <row r="1" spans="1:16" s="3" customFormat="1" ht="30.75" x14ac:dyDescent="0.2">
      <c r="A1" s="428" t="s">
        <v>144</v>
      </c>
      <c r="B1" s="429"/>
      <c r="C1" s="429"/>
      <c r="D1" s="429"/>
      <c r="E1" s="429"/>
      <c r="F1" s="429"/>
      <c r="G1" s="429"/>
      <c r="H1" s="429"/>
      <c r="I1" s="429"/>
      <c r="J1" s="429"/>
      <c r="K1" s="430" t="s">
        <v>145</v>
      </c>
    </row>
    <row r="2" spans="1:16" s="3" customFormat="1" x14ac:dyDescent="0.2">
      <c r="A2" s="166"/>
      <c r="B2" s="167"/>
      <c r="C2" s="167"/>
      <c r="D2" s="167"/>
      <c r="E2" s="167"/>
      <c r="F2" s="167"/>
      <c r="G2" s="166"/>
      <c r="H2" s="167"/>
      <c r="I2" s="167"/>
      <c r="J2" s="167"/>
      <c r="K2" s="167"/>
    </row>
    <row r="3" spans="1:16" ht="21.75" x14ac:dyDescent="0.2">
      <c r="A3" s="633" t="s">
        <v>93</v>
      </c>
      <c r="B3" s="633"/>
      <c r="C3" s="633"/>
      <c r="D3" s="633"/>
      <c r="E3" s="633"/>
      <c r="F3" s="633"/>
      <c r="G3" s="633"/>
      <c r="H3" s="633"/>
      <c r="I3" s="633"/>
      <c r="J3" s="633"/>
      <c r="K3" s="633"/>
    </row>
    <row r="4" spans="1:16" ht="18.75" x14ac:dyDescent="0.2">
      <c r="A4" s="634" t="s">
        <v>449</v>
      </c>
      <c r="B4" s="634"/>
      <c r="C4" s="634"/>
      <c r="D4" s="634"/>
      <c r="E4" s="634"/>
      <c r="F4" s="634"/>
      <c r="G4" s="634"/>
      <c r="H4" s="634"/>
      <c r="I4" s="634"/>
      <c r="J4" s="634"/>
      <c r="K4" s="634"/>
    </row>
    <row r="5" spans="1:16" x14ac:dyDescent="0.2">
      <c r="A5" s="616" t="s">
        <v>223</v>
      </c>
      <c r="B5" s="616"/>
      <c r="C5" s="616"/>
      <c r="D5" s="616"/>
      <c r="E5" s="616"/>
      <c r="F5" s="616"/>
      <c r="G5" s="616"/>
      <c r="H5" s="616"/>
      <c r="I5" s="616"/>
      <c r="J5" s="616"/>
      <c r="K5" s="616"/>
    </row>
    <row r="6" spans="1:16" x14ac:dyDescent="0.2">
      <c r="A6" s="617" t="s">
        <v>448</v>
      </c>
      <c r="B6" s="617"/>
      <c r="C6" s="617"/>
      <c r="D6" s="617"/>
      <c r="E6" s="617"/>
      <c r="F6" s="617"/>
      <c r="G6" s="617"/>
      <c r="H6" s="617"/>
      <c r="I6" s="617"/>
      <c r="J6" s="617"/>
      <c r="K6" s="617"/>
    </row>
    <row r="7" spans="1:16" ht="15.75" x14ac:dyDescent="0.2">
      <c r="A7" s="161" t="s">
        <v>215</v>
      </c>
      <c r="B7" s="5"/>
      <c r="C7" s="5"/>
      <c r="D7" s="6"/>
      <c r="E7" s="6"/>
      <c r="F7" s="5"/>
      <c r="G7" s="5"/>
      <c r="H7" s="6"/>
      <c r="I7" s="6"/>
      <c r="J7" s="5"/>
      <c r="K7" s="8" t="s">
        <v>214</v>
      </c>
    </row>
    <row r="8" spans="1:16" ht="37.5" customHeight="1" thickBot="1" x14ac:dyDescent="0.25">
      <c r="A8" s="693" t="s">
        <v>344</v>
      </c>
      <c r="B8" s="620" t="s">
        <v>262</v>
      </c>
      <c r="C8" s="620"/>
      <c r="D8" s="620"/>
      <c r="E8" s="620" t="s">
        <v>265</v>
      </c>
      <c r="F8" s="620"/>
      <c r="G8" s="620"/>
      <c r="H8" s="620" t="s">
        <v>266</v>
      </c>
      <c r="I8" s="620"/>
      <c r="J8" s="620"/>
      <c r="K8" s="696" t="s">
        <v>373</v>
      </c>
    </row>
    <row r="9" spans="1:16" s="40" customFormat="1" ht="23.25" customHeight="1" thickTop="1" thickBot="1" x14ac:dyDescent="0.25">
      <c r="A9" s="694"/>
      <c r="B9" s="691" t="s">
        <v>301</v>
      </c>
      <c r="C9" s="691" t="s">
        <v>474</v>
      </c>
      <c r="D9" s="692" t="s">
        <v>1</v>
      </c>
      <c r="E9" s="691" t="s">
        <v>301</v>
      </c>
      <c r="F9" s="691" t="s">
        <v>474</v>
      </c>
      <c r="G9" s="692" t="s">
        <v>1</v>
      </c>
      <c r="H9" s="691" t="s">
        <v>301</v>
      </c>
      <c r="I9" s="691" t="s">
        <v>474</v>
      </c>
      <c r="J9" s="692" t="s">
        <v>94</v>
      </c>
      <c r="K9" s="697"/>
    </row>
    <row r="10" spans="1:16" s="37" customFormat="1" ht="23.25" customHeight="1" thickTop="1" x14ac:dyDescent="0.2">
      <c r="A10" s="695"/>
      <c r="B10" s="650"/>
      <c r="C10" s="650"/>
      <c r="D10" s="641"/>
      <c r="E10" s="650"/>
      <c r="F10" s="650"/>
      <c r="G10" s="641"/>
      <c r="H10" s="650"/>
      <c r="I10" s="650"/>
      <c r="J10" s="641" t="s">
        <v>95</v>
      </c>
      <c r="K10" s="698"/>
      <c r="O10" s="93" t="s">
        <v>146</v>
      </c>
      <c r="P10" s="93" t="s">
        <v>147</v>
      </c>
    </row>
    <row r="11" spans="1:16" s="37" customFormat="1" ht="21" customHeight="1" thickBot="1" x14ac:dyDescent="0.25">
      <c r="A11" s="387">
        <v>-20</v>
      </c>
      <c r="B11" s="394">
        <v>10</v>
      </c>
      <c r="C11" s="394">
        <v>10</v>
      </c>
      <c r="D11" s="395">
        <f>B11+C11</f>
        <v>20</v>
      </c>
      <c r="E11" s="394">
        <v>42</v>
      </c>
      <c r="F11" s="394">
        <v>39</v>
      </c>
      <c r="G11" s="395">
        <f>E11+F11</f>
        <v>81</v>
      </c>
      <c r="H11" s="395">
        <f>B11+E11</f>
        <v>52</v>
      </c>
      <c r="I11" s="395">
        <f>C11+F11</f>
        <v>49</v>
      </c>
      <c r="J11" s="395">
        <f>H11+I11</f>
        <v>101</v>
      </c>
      <c r="K11" s="396">
        <v>-20</v>
      </c>
      <c r="N11" s="89">
        <v>-20</v>
      </c>
      <c r="O11" s="37">
        <f>D11</f>
        <v>20</v>
      </c>
      <c r="P11" s="37">
        <f>G11</f>
        <v>81</v>
      </c>
    </row>
    <row r="12" spans="1:16" s="37" customFormat="1" ht="21" customHeight="1" thickTop="1" thickBot="1" x14ac:dyDescent="0.25">
      <c r="A12" s="388" t="s">
        <v>2</v>
      </c>
      <c r="B12" s="397">
        <v>125</v>
      </c>
      <c r="C12" s="397">
        <v>152</v>
      </c>
      <c r="D12" s="398">
        <f t="shared" ref="D12:D18" si="0">B12+C12</f>
        <v>277</v>
      </c>
      <c r="E12" s="397">
        <v>297</v>
      </c>
      <c r="F12" s="397">
        <v>278</v>
      </c>
      <c r="G12" s="398">
        <f t="shared" ref="G12:G18" si="1">E12+F12</f>
        <v>575</v>
      </c>
      <c r="H12" s="398">
        <f t="shared" ref="H12:I18" si="2">B12+E12</f>
        <v>422</v>
      </c>
      <c r="I12" s="398">
        <f t="shared" si="2"/>
        <v>430</v>
      </c>
      <c r="J12" s="398">
        <f t="shared" ref="J12:J18" si="3">H12+I12</f>
        <v>852</v>
      </c>
      <c r="K12" s="399" t="s">
        <v>2</v>
      </c>
      <c r="N12" s="90" t="s">
        <v>2</v>
      </c>
      <c r="O12" s="37">
        <f t="shared" ref="O12:O18" si="4">D12</f>
        <v>277</v>
      </c>
      <c r="P12" s="37">
        <f t="shared" ref="P12:P18" si="5">G12</f>
        <v>575</v>
      </c>
    </row>
    <row r="13" spans="1:16" s="37" customFormat="1" ht="21" customHeight="1" thickTop="1" thickBot="1" x14ac:dyDescent="0.25">
      <c r="A13" s="389" t="s">
        <v>3</v>
      </c>
      <c r="B13" s="400">
        <v>259</v>
      </c>
      <c r="C13" s="400">
        <v>269</v>
      </c>
      <c r="D13" s="401">
        <f t="shared" si="0"/>
        <v>528</v>
      </c>
      <c r="E13" s="400">
        <v>853</v>
      </c>
      <c r="F13" s="400">
        <v>736</v>
      </c>
      <c r="G13" s="401">
        <f t="shared" si="1"/>
        <v>1589</v>
      </c>
      <c r="H13" s="401">
        <f t="shared" si="2"/>
        <v>1112</v>
      </c>
      <c r="I13" s="401">
        <f t="shared" si="2"/>
        <v>1005</v>
      </c>
      <c r="J13" s="401">
        <f t="shared" si="3"/>
        <v>2117</v>
      </c>
      <c r="K13" s="402" t="s">
        <v>3</v>
      </c>
      <c r="N13" s="91" t="s">
        <v>3</v>
      </c>
      <c r="O13" s="37">
        <f t="shared" si="4"/>
        <v>528</v>
      </c>
      <c r="P13" s="37">
        <f t="shared" si="5"/>
        <v>1589</v>
      </c>
    </row>
    <row r="14" spans="1:16" s="37" customFormat="1" ht="21" customHeight="1" thickTop="1" thickBot="1" x14ac:dyDescent="0.25">
      <c r="A14" s="388" t="s">
        <v>4</v>
      </c>
      <c r="B14" s="397">
        <v>261</v>
      </c>
      <c r="C14" s="397">
        <v>223</v>
      </c>
      <c r="D14" s="398">
        <f t="shared" si="0"/>
        <v>484</v>
      </c>
      <c r="E14" s="397">
        <v>951</v>
      </c>
      <c r="F14" s="397">
        <v>1000</v>
      </c>
      <c r="G14" s="398">
        <f t="shared" si="1"/>
        <v>1951</v>
      </c>
      <c r="H14" s="398">
        <f t="shared" si="2"/>
        <v>1212</v>
      </c>
      <c r="I14" s="398">
        <f t="shared" si="2"/>
        <v>1223</v>
      </c>
      <c r="J14" s="398">
        <f>H14+I14</f>
        <v>2435</v>
      </c>
      <c r="K14" s="399" t="s">
        <v>4</v>
      </c>
      <c r="N14" s="90" t="s">
        <v>4</v>
      </c>
      <c r="O14" s="37">
        <f t="shared" si="4"/>
        <v>484</v>
      </c>
      <c r="P14" s="37">
        <f t="shared" si="5"/>
        <v>1951</v>
      </c>
    </row>
    <row r="15" spans="1:16" s="37" customFormat="1" ht="21" customHeight="1" thickTop="1" thickBot="1" x14ac:dyDescent="0.25">
      <c r="A15" s="389" t="s">
        <v>5</v>
      </c>
      <c r="B15" s="400">
        <v>154</v>
      </c>
      <c r="C15" s="400">
        <v>136</v>
      </c>
      <c r="D15" s="401">
        <f t="shared" si="0"/>
        <v>290</v>
      </c>
      <c r="E15" s="400">
        <v>504</v>
      </c>
      <c r="F15" s="400">
        <v>456</v>
      </c>
      <c r="G15" s="401">
        <f t="shared" si="1"/>
        <v>960</v>
      </c>
      <c r="H15" s="401">
        <f t="shared" si="2"/>
        <v>658</v>
      </c>
      <c r="I15" s="401">
        <f t="shared" si="2"/>
        <v>592</v>
      </c>
      <c r="J15" s="401">
        <f>H15+I15</f>
        <v>1250</v>
      </c>
      <c r="K15" s="402" t="s">
        <v>5</v>
      </c>
      <c r="N15" s="91" t="s">
        <v>5</v>
      </c>
      <c r="O15" s="37">
        <f t="shared" si="4"/>
        <v>290</v>
      </c>
      <c r="P15" s="37">
        <f t="shared" si="5"/>
        <v>960</v>
      </c>
    </row>
    <row r="16" spans="1:16" s="37" customFormat="1" ht="21" customHeight="1" thickTop="1" thickBot="1" x14ac:dyDescent="0.25">
      <c r="A16" s="388" t="s">
        <v>6</v>
      </c>
      <c r="B16" s="397">
        <v>50</v>
      </c>
      <c r="C16" s="397">
        <v>42</v>
      </c>
      <c r="D16" s="398">
        <f>B16+C16</f>
        <v>92</v>
      </c>
      <c r="E16" s="397">
        <v>94</v>
      </c>
      <c r="F16" s="397">
        <v>96</v>
      </c>
      <c r="G16" s="398">
        <f>E16+F16</f>
        <v>190</v>
      </c>
      <c r="H16" s="398">
        <f t="shared" si="2"/>
        <v>144</v>
      </c>
      <c r="I16" s="398">
        <f t="shared" si="2"/>
        <v>138</v>
      </c>
      <c r="J16" s="398">
        <f t="shared" si="3"/>
        <v>282</v>
      </c>
      <c r="K16" s="399" t="s">
        <v>6</v>
      </c>
      <c r="N16" s="90" t="s">
        <v>6</v>
      </c>
      <c r="O16" s="37">
        <f t="shared" si="4"/>
        <v>92</v>
      </c>
      <c r="P16" s="37">
        <f t="shared" si="5"/>
        <v>190</v>
      </c>
    </row>
    <row r="17" spans="1:16" s="37" customFormat="1" ht="21" customHeight="1" thickTop="1" thickBot="1" x14ac:dyDescent="0.25">
      <c r="A17" s="389" t="s">
        <v>7</v>
      </c>
      <c r="B17" s="400">
        <v>3</v>
      </c>
      <c r="C17" s="400">
        <v>1</v>
      </c>
      <c r="D17" s="401">
        <f t="shared" si="0"/>
        <v>4</v>
      </c>
      <c r="E17" s="400">
        <v>9</v>
      </c>
      <c r="F17" s="400">
        <v>5</v>
      </c>
      <c r="G17" s="401">
        <f t="shared" si="1"/>
        <v>14</v>
      </c>
      <c r="H17" s="401">
        <f t="shared" si="2"/>
        <v>12</v>
      </c>
      <c r="I17" s="401">
        <f t="shared" si="2"/>
        <v>6</v>
      </c>
      <c r="J17" s="401">
        <f t="shared" si="3"/>
        <v>18</v>
      </c>
      <c r="K17" s="402" t="s">
        <v>7</v>
      </c>
      <c r="N17" s="91" t="s">
        <v>7</v>
      </c>
      <c r="O17" s="37">
        <f t="shared" si="4"/>
        <v>4</v>
      </c>
      <c r="P17" s="37">
        <f t="shared" si="5"/>
        <v>14</v>
      </c>
    </row>
    <row r="18" spans="1:16" s="37" customFormat="1" ht="21" customHeight="1" thickTop="1" x14ac:dyDescent="0.2">
      <c r="A18" s="390" t="s">
        <v>56</v>
      </c>
      <c r="B18" s="403">
        <v>0</v>
      </c>
      <c r="C18" s="403">
        <v>0</v>
      </c>
      <c r="D18" s="404">
        <f t="shared" si="0"/>
        <v>0</v>
      </c>
      <c r="E18" s="405">
        <v>1</v>
      </c>
      <c r="F18" s="403">
        <v>0</v>
      </c>
      <c r="G18" s="404">
        <f t="shared" si="1"/>
        <v>1</v>
      </c>
      <c r="H18" s="404">
        <f t="shared" si="2"/>
        <v>1</v>
      </c>
      <c r="I18" s="404">
        <f t="shared" si="2"/>
        <v>0</v>
      </c>
      <c r="J18" s="404">
        <f t="shared" si="3"/>
        <v>1</v>
      </c>
      <c r="K18" s="406" t="s">
        <v>56</v>
      </c>
      <c r="N18" s="92" t="s">
        <v>56</v>
      </c>
      <c r="O18" s="37">
        <f t="shared" si="4"/>
        <v>0</v>
      </c>
      <c r="P18" s="37">
        <f t="shared" si="5"/>
        <v>1</v>
      </c>
    </row>
    <row r="19" spans="1:16" s="37" customFormat="1" ht="21" customHeight="1" x14ac:dyDescent="0.2">
      <c r="A19" s="407" t="s">
        <v>24</v>
      </c>
      <c r="B19" s="226">
        <f t="shared" ref="B19:J19" si="6">SUM(B11:B18)</f>
        <v>862</v>
      </c>
      <c r="C19" s="226">
        <f t="shared" si="6"/>
        <v>833</v>
      </c>
      <c r="D19" s="408">
        <f t="shared" si="6"/>
        <v>1695</v>
      </c>
      <c r="E19" s="226">
        <f t="shared" si="6"/>
        <v>2751</v>
      </c>
      <c r="F19" s="226">
        <f t="shared" si="6"/>
        <v>2610</v>
      </c>
      <c r="G19" s="408">
        <f>SUM(G11:G18)</f>
        <v>5361</v>
      </c>
      <c r="H19" s="408">
        <f>SUM(H11:H18)</f>
        <v>3613</v>
      </c>
      <c r="I19" s="408">
        <f>SUM(I11:I18)</f>
        <v>3443</v>
      </c>
      <c r="J19" s="408">
        <f t="shared" si="6"/>
        <v>7056</v>
      </c>
      <c r="K19" s="409" t="s">
        <v>25</v>
      </c>
    </row>
    <row r="20" spans="1:16" x14ac:dyDescent="0.2">
      <c r="A20" s="94"/>
      <c r="B20" s="42"/>
      <c r="C20" s="42"/>
      <c r="D20" s="96"/>
      <c r="E20" s="96"/>
      <c r="F20" s="96"/>
      <c r="G20" s="96"/>
      <c r="H20" s="42"/>
      <c r="I20" s="42"/>
      <c r="J20" s="96"/>
      <c r="K20" s="94"/>
    </row>
    <row r="21" spans="1:16" x14ac:dyDescent="0.2">
      <c r="A21" s="94"/>
      <c r="B21" s="42"/>
      <c r="C21" s="42"/>
      <c r="D21" s="96"/>
      <c r="E21" s="96"/>
      <c r="F21" s="96"/>
      <c r="G21" s="96"/>
      <c r="H21" s="42"/>
      <c r="I21" s="42"/>
      <c r="J21" s="96"/>
      <c r="K21" s="94"/>
    </row>
    <row r="22" spans="1:16" x14ac:dyDescent="0.2">
      <c r="A22" s="94"/>
      <c r="B22" s="42"/>
      <c r="C22" s="42"/>
      <c r="D22" s="96"/>
      <c r="E22" s="96"/>
      <c r="F22" s="96"/>
      <c r="G22" s="96"/>
      <c r="H22" s="42"/>
      <c r="I22" s="42"/>
      <c r="J22" s="96"/>
      <c r="K22" s="94"/>
    </row>
    <row r="23" spans="1:16" x14ac:dyDescent="0.2">
      <c r="A23" s="94"/>
      <c r="B23" s="42"/>
      <c r="C23" s="42"/>
      <c r="D23" s="96"/>
      <c r="E23" s="96"/>
      <c r="F23" s="96"/>
      <c r="G23" s="96"/>
      <c r="H23" s="42"/>
      <c r="I23" s="42"/>
      <c r="J23" s="96"/>
      <c r="K23" s="94"/>
    </row>
    <row r="24" spans="1:16" x14ac:dyDescent="0.2">
      <c r="A24" s="94"/>
      <c r="B24" s="42"/>
      <c r="C24" s="42"/>
      <c r="D24" s="96"/>
      <c r="E24" s="96"/>
      <c r="F24" s="96"/>
      <c r="G24" s="96"/>
      <c r="H24" s="42"/>
      <c r="I24" s="42"/>
      <c r="J24" s="96"/>
      <c r="K24" s="94"/>
    </row>
    <row r="25" spans="1:16" x14ac:dyDescent="0.2">
      <c r="A25" s="94"/>
      <c r="B25" s="42"/>
      <c r="C25" s="42"/>
      <c r="D25" s="96"/>
      <c r="E25" s="96"/>
      <c r="F25" s="96"/>
      <c r="G25" s="96"/>
      <c r="H25" s="42"/>
      <c r="I25" s="42"/>
      <c r="J25" s="96"/>
      <c r="K25" s="94"/>
    </row>
    <row r="26" spans="1:16" x14ac:dyDescent="0.2">
      <c r="A26" s="94"/>
      <c r="B26" s="42"/>
      <c r="C26" s="42"/>
      <c r="D26" s="96"/>
      <c r="E26" s="96"/>
      <c r="F26" s="96"/>
      <c r="G26" s="96"/>
      <c r="H26" s="42"/>
      <c r="I26" s="42"/>
      <c r="J26" s="96"/>
      <c r="K26" s="94"/>
    </row>
    <row r="27" spans="1:16" x14ac:dyDescent="0.2">
      <c r="A27" s="94"/>
      <c r="B27" s="42"/>
      <c r="C27" s="42"/>
      <c r="D27" s="96"/>
      <c r="E27" s="96"/>
      <c r="F27" s="96"/>
      <c r="G27" s="96"/>
      <c r="H27" s="42"/>
      <c r="I27" s="42"/>
      <c r="J27" s="96"/>
      <c r="K27" s="94"/>
    </row>
    <row r="28" spans="1:16" x14ac:dyDescent="0.2">
      <c r="A28" s="94"/>
      <c r="B28" s="42"/>
      <c r="C28" s="42"/>
      <c r="D28" s="96"/>
      <c r="E28" s="96"/>
      <c r="F28" s="96"/>
      <c r="G28" s="96"/>
      <c r="H28" s="42"/>
      <c r="I28" s="42"/>
      <c r="J28" s="96"/>
      <c r="K28" s="94"/>
    </row>
    <row r="29" spans="1:16" x14ac:dyDescent="0.2">
      <c r="A29" s="94"/>
      <c r="B29" s="42"/>
      <c r="C29" s="42"/>
      <c r="D29" s="96"/>
      <c r="E29" s="96"/>
      <c r="F29" s="96"/>
      <c r="G29" s="96"/>
      <c r="H29" s="42"/>
      <c r="I29" s="42"/>
      <c r="J29" s="96"/>
      <c r="K29" s="94"/>
    </row>
    <row r="30" spans="1:16" x14ac:dyDescent="0.2">
      <c r="A30" s="94"/>
      <c r="B30" s="42"/>
      <c r="C30" s="42"/>
      <c r="D30" s="96"/>
      <c r="E30" s="96"/>
      <c r="F30" s="96"/>
      <c r="G30" s="96"/>
      <c r="H30" s="42"/>
      <c r="I30" s="42"/>
      <c r="J30" s="96"/>
      <c r="K30" s="94"/>
    </row>
    <row r="31" spans="1:16" x14ac:dyDescent="0.2">
      <c r="A31" s="94"/>
      <c r="B31" s="42"/>
      <c r="C31" s="42"/>
      <c r="D31" s="96"/>
      <c r="E31" s="96"/>
      <c r="F31" s="96"/>
      <c r="G31" s="96"/>
      <c r="H31" s="42"/>
      <c r="I31" s="42"/>
      <c r="J31" s="96"/>
      <c r="K31" s="94"/>
    </row>
    <row r="32" spans="1:16" x14ac:dyDescent="0.2">
      <c r="A32" s="94"/>
      <c r="B32" s="42"/>
      <c r="C32" s="42"/>
      <c r="D32" s="96"/>
      <c r="E32" s="96"/>
      <c r="F32" s="96"/>
      <c r="G32" s="96"/>
      <c r="H32" s="42"/>
      <c r="I32" s="42"/>
      <c r="J32" s="96"/>
      <c r="K32" s="94"/>
    </row>
    <row r="33" spans="1:11" x14ac:dyDescent="0.2">
      <c r="A33" s="94"/>
      <c r="B33" s="42"/>
      <c r="C33" s="42"/>
      <c r="D33" s="96"/>
      <c r="E33" s="96"/>
      <c r="F33" s="96"/>
      <c r="G33" s="96"/>
      <c r="H33" s="42"/>
      <c r="I33" s="42"/>
      <c r="J33" s="96"/>
      <c r="K33" s="94"/>
    </row>
    <row r="34" spans="1:11" x14ac:dyDescent="0.2">
      <c r="A34" s="94"/>
      <c r="B34" s="42"/>
      <c r="C34" s="42"/>
      <c r="D34" s="96"/>
      <c r="E34" s="96"/>
      <c r="F34" s="96"/>
      <c r="G34" s="96"/>
      <c r="H34" s="42"/>
      <c r="I34" s="42"/>
      <c r="J34" s="96"/>
      <c r="K34" s="94"/>
    </row>
    <row r="35" spans="1:11" x14ac:dyDescent="0.2">
      <c r="A35" s="94"/>
      <c r="B35" s="42"/>
      <c r="C35" s="42"/>
      <c r="D35" s="96"/>
      <c r="E35" s="96"/>
      <c r="F35" s="96"/>
      <c r="G35" s="96"/>
      <c r="H35" s="42"/>
      <c r="I35" s="42"/>
      <c r="J35" s="96"/>
      <c r="K35" s="94"/>
    </row>
    <row r="36" spans="1:11" x14ac:dyDescent="0.2">
      <c r="A36" s="94"/>
      <c r="B36" s="42"/>
      <c r="C36" s="42"/>
      <c r="D36" s="96"/>
      <c r="E36" s="96"/>
      <c r="F36" s="96"/>
      <c r="G36" s="96"/>
      <c r="H36" s="42"/>
      <c r="I36" s="42"/>
      <c r="J36" s="96"/>
      <c r="K36" s="94"/>
    </row>
    <row r="37" spans="1:11" x14ac:dyDescent="0.2">
      <c r="A37" s="94"/>
      <c r="B37" s="42"/>
      <c r="C37" s="42"/>
      <c r="D37" s="96"/>
      <c r="E37" s="96"/>
      <c r="F37" s="96"/>
      <c r="G37" s="96"/>
      <c r="H37" s="42"/>
      <c r="I37" s="42"/>
      <c r="J37" s="96"/>
      <c r="K37" s="94"/>
    </row>
    <row r="38" spans="1:11" x14ac:dyDescent="0.2">
      <c r="A38" s="94"/>
      <c r="B38" s="42"/>
      <c r="C38" s="42"/>
      <c r="D38" s="96"/>
      <c r="E38" s="96"/>
      <c r="F38" s="96"/>
      <c r="G38" s="96"/>
      <c r="H38" s="42"/>
      <c r="I38" s="42"/>
      <c r="J38" s="96"/>
      <c r="K38" s="94"/>
    </row>
    <row r="39" spans="1:11" x14ac:dyDescent="0.2">
      <c r="A39" s="94"/>
      <c r="B39" s="42"/>
      <c r="C39" s="42"/>
      <c r="D39" s="96"/>
      <c r="E39" s="96"/>
      <c r="F39" s="96"/>
      <c r="G39" s="96"/>
      <c r="H39" s="42"/>
      <c r="I39" s="42"/>
      <c r="J39" s="96"/>
      <c r="K39" s="94"/>
    </row>
    <row r="40" spans="1:11" x14ac:dyDescent="0.2">
      <c r="A40" s="94"/>
      <c r="B40" s="42"/>
      <c r="C40" s="42"/>
      <c r="D40" s="96"/>
      <c r="E40" s="96"/>
      <c r="F40" s="96"/>
      <c r="G40" s="96"/>
      <c r="H40" s="42"/>
      <c r="I40" s="42"/>
      <c r="J40" s="96"/>
      <c r="K40" s="94"/>
    </row>
    <row r="41" spans="1:11" x14ac:dyDescent="0.2">
      <c r="A41" s="94"/>
      <c r="B41" s="42"/>
      <c r="C41" s="42"/>
      <c r="D41" s="96"/>
      <c r="E41" s="96"/>
      <c r="F41" s="96"/>
      <c r="G41" s="96"/>
      <c r="H41" s="42"/>
      <c r="I41" s="42"/>
      <c r="J41" s="96"/>
      <c r="K41" s="94"/>
    </row>
    <row r="42" spans="1:11" x14ac:dyDescent="0.2">
      <c r="A42" s="94"/>
      <c r="B42" s="42"/>
      <c r="C42" s="42"/>
      <c r="D42" s="96"/>
      <c r="E42" s="96"/>
      <c r="F42" s="96"/>
      <c r="G42" s="96"/>
      <c r="H42" s="42"/>
      <c r="I42" s="42"/>
      <c r="J42" s="96"/>
      <c r="K42" s="94"/>
    </row>
    <row r="43" spans="1:11" x14ac:dyDescent="0.2">
      <c r="A43" s="94"/>
      <c r="B43" s="42"/>
      <c r="C43" s="42"/>
      <c r="D43" s="96"/>
      <c r="E43" s="96"/>
      <c r="F43" s="96"/>
      <c r="G43" s="96"/>
      <c r="H43" s="42"/>
      <c r="I43" s="42"/>
      <c r="J43" s="96"/>
      <c r="K43" s="94"/>
    </row>
    <row r="44" spans="1:11" x14ac:dyDescent="0.2">
      <c r="A44" s="94"/>
      <c r="B44" s="42"/>
      <c r="C44" s="42"/>
      <c r="D44" s="96"/>
      <c r="E44" s="96"/>
      <c r="F44" s="96"/>
      <c r="G44" s="96"/>
      <c r="H44" s="42"/>
      <c r="I44" s="42"/>
      <c r="J44" s="96"/>
      <c r="K44" s="94"/>
    </row>
    <row r="45" spans="1:11" x14ac:dyDescent="0.2">
      <c r="A45" s="94"/>
      <c r="B45" s="42"/>
      <c r="C45" s="42"/>
      <c r="D45" s="96"/>
      <c r="E45" s="96"/>
      <c r="F45" s="96"/>
      <c r="G45" s="96"/>
      <c r="H45" s="42"/>
      <c r="I45" s="42"/>
      <c r="J45" s="96"/>
      <c r="K45" s="94"/>
    </row>
    <row r="46" spans="1:11" ht="18.75" customHeight="1" x14ac:dyDescent="0.2">
      <c r="A46" s="94"/>
      <c r="B46" s="42"/>
      <c r="C46" s="42"/>
      <c r="D46" s="96"/>
      <c r="E46" s="96"/>
      <c r="F46" s="96"/>
      <c r="G46" s="96"/>
      <c r="H46" s="42"/>
      <c r="I46" s="42"/>
      <c r="J46" s="96"/>
      <c r="K46" s="94"/>
    </row>
    <row r="47" spans="1:11" ht="28.5" customHeight="1" x14ac:dyDescent="0.2">
      <c r="A47" s="94"/>
      <c r="B47" s="42"/>
      <c r="C47" s="42"/>
      <c r="D47" s="96"/>
      <c r="E47" s="96"/>
      <c r="F47" s="96"/>
      <c r="G47" s="96"/>
      <c r="H47" s="42"/>
      <c r="I47" s="42"/>
      <c r="J47" s="96"/>
      <c r="K47" s="94"/>
    </row>
    <row r="48" spans="1:11" x14ac:dyDescent="0.2">
      <c r="A48" s="94"/>
      <c r="B48" s="42"/>
      <c r="C48" s="42"/>
      <c r="D48" s="96"/>
      <c r="E48" s="96"/>
      <c r="F48" s="96"/>
      <c r="G48" s="96"/>
      <c r="H48" s="42"/>
      <c r="I48" s="42"/>
      <c r="J48" s="96"/>
      <c r="K48" s="94"/>
    </row>
    <row r="49" spans="1:11" x14ac:dyDescent="0.2">
      <c r="A49" s="94"/>
      <c r="B49" s="42"/>
      <c r="C49" s="42"/>
      <c r="D49" s="96"/>
      <c r="E49" s="96"/>
      <c r="F49" s="96"/>
      <c r="G49" s="96"/>
      <c r="H49" s="42"/>
      <c r="I49" s="42"/>
      <c r="J49" s="96"/>
      <c r="K49" s="94"/>
    </row>
  </sheetData>
  <mergeCells count="18">
    <mergeCell ref="H9:H10"/>
    <mergeCell ref="A3:K3"/>
    <mergeCell ref="A4:K4"/>
    <mergeCell ref="A5:K5"/>
    <mergeCell ref="A6:K6"/>
    <mergeCell ref="A8:A10"/>
    <mergeCell ref="B8:D8"/>
    <mergeCell ref="E8:G8"/>
    <mergeCell ref="H8:J8"/>
    <mergeCell ref="K8:K10"/>
    <mergeCell ref="B9:B10"/>
    <mergeCell ref="I9:I10"/>
    <mergeCell ref="J9:J10"/>
    <mergeCell ref="C9:C10"/>
    <mergeCell ref="D9:D10"/>
    <mergeCell ref="E9:E10"/>
    <mergeCell ref="F9:F10"/>
    <mergeCell ref="G9:G10"/>
  </mergeCells>
  <printOptions horizontalCentered="1"/>
  <pageMargins left="0" right="0" top="0.47244094488188981" bottom="0" header="0" footer="0"/>
  <pageSetup paperSize="11" scale="85" orientation="landscape" r:id="rId1"/>
  <rowBreaks count="1" manualBreakCount="1">
    <brk id="19" max="10" man="1"/>
  </row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AE53"/>
  <sheetViews>
    <sheetView rightToLeft="1" view="pageBreakPreview" zoomScaleNormal="100" zoomScaleSheetLayoutView="100" workbookViewId="0">
      <selection activeCell="C52" sqref="C52"/>
    </sheetView>
  </sheetViews>
  <sheetFormatPr defaultColWidth="9.125" defaultRowHeight="12.75" x14ac:dyDescent="0.2"/>
  <cols>
    <col min="1" max="1" width="15.25" style="162" customWidth="1"/>
    <col min="2" max="10" width="7.75" style="162" customWidth="1"/>
    <col min="11" max="11" width="18.125" style="162" customWidth="1"/>
    <col min="12" max="12" width="15.25" style="3" customWidth="1"/>
    <col min="13" max="16" width="6.375" style="3" customWidth="1"/>
    <col min="17" max="16384" width="9.125" style="3"/>
  </cols>
  <sheetData>
    <row r="1" spans="1:31" ht="30.75" x14ac:dyDescent="0.2">
      <c r="A1" s="428" t="s">
        <v>144</v>
      </c>
      <c r="B1" s="429"/>
      <c r="C1" s="429"/>
      <c r="D1" s="429"/>
      <c r="E1" s="429"/>
      <c r="F1" s="429"/>
      <c r="G1" s="429"/>
      <c r="H1" s="429"/>
      <c r="I1" s="429"/>
      <c r="J1" s="429"/>
      <c r="K1" s="430" t="s">
        <v>145</v>
      </c>
    </row>
    <row r="2" spans="1:31" x14ac:dyDescent="0.2">
      <c r="A2" s="166"/>
      <c r="B2" s="167"/>
      <c r="C2" s="167"/>
      <c r="D2" s="167"/>
      <c r="E2" s="167"/>
      <c r="F2" s="167"/>
      <c r="G2" s="167"/>
      <c r="H2" s="3"/>
      <c r="I2" s="167"/>
      <c r="J2" s="3"/>
      <c r="K2" s="167"/>
    </row>
    <row r="3" spans="1:31" s="2" customFormat="1" ht="21.75" x14ac:dyDescent="0.2">
      <c r="A3" s="614" t="s">
        <v>282</v>
      </c>
      <c r="B3" s="614"/>
      <c r="C3" s="614"/>
      <c r="D3" s="614"/>
      <c r="E3" s="614"/>
      <c r="F3" s="614"/>
      <c r="G3" s="614"/>
      <c r="H3" s="614"/>
      <c r="I3" s="614"/>
      <c r="J3" s="614"/>
      <c r="K3" s="614"/>
    </row>
    <row r="4" spans="1:31" s="2" customFormat="1" ht="18.75" x14ac:dyDescent="0.2">
      <c r="A4" s="615" t="s">
        <v>449</v>
      </c>
      <c r="B4" s="615"/>
      <c r="C4" s="615"/>
      <c r="D4" s="615"/>
      <c r="E4" s="615"/>
      <c r="F4" s="615"/>
      <c r="G4" s="615"/>
      <c r="H4" s="615"/>
      <c r="I4" s="615"/>
      <c r="J4" s="615"/>
      <c r="K4" s="615"/>
    </row>
    <row r="5" spans="1:31" s="2" customFormat="1" ht="18" x14ac:dyDescent="0.2">
      <c r="A5" s="616" t="s">
        <v>281</v>
      </c>
      <c r="B5" s="616"/>
      <c r="C5" s="616"/>
      <c r="D5" s="616"/>
      <c r="E5" s="616"/>
      <c r="F5" s="616"/>
      <c r="G5" s="616"/>
      <c r="H5" s="616"/>
      <c r="I5" s="616"/>
      <c r="J5" s="616"/>
      <c r="K5" s="616"/>
    </row>
    <row r="6" spans="1:31" x14ac:dyDescent="0.2">
      <c r="A6" s="617" t="s">
        <v>448</v>
      </c>
      <c r="B6" s="617"/>
      <c r="C6" s="617"/>
      <c r="D6" s="617"/>
      <c r="E6" s="617"/>
      <c r="F6" s="617"/>
      <c r="G6" s="617"/>
      <c r="H6" s="617"/>
      <c r="I6" s="617"/>
      <c r="J6" s="617"/>
      <c r="K6" s="617"/>
    </row>
    <row r="7" spans="1:31" s="7" customFormat="1" ht="15.75" x14ac:dyDescent="0.2">
      <c r="A7" s="161" t="s">
        <v>232</v>
      </c>
      <c r="B7" s="161"/>
      <c r="C7" s="161"/>
      <c r="D7" s="161"/>
      <c r="E7" s="161"/>
      <c r="F7" s="161"/>
      <c r="G7" s="161"/>
      <c r="H7" s="161"/>
      <c r="I7" s="161"/>
      <c r="J7" s="161"/>
      <c r="K7" s="8" t="s">
        <v>233</v>
      </c>
      <c r="M7" s="5"/>
      <c r="O7" s="5"/>
      <c r="P7" s="5"/>
    </row>
    <row r="8" spans="1:31" ht="33.75" customHeight="1" thickBot="1" x14ac:dyDescent="0.25">
      <c r="A8" s="701" t="s">
        <v>345</v>
      </c>
      <c r="B8" s="620" t="s">
        <v>262</v>
      </c>
      <c r="C8" s="620"/>
      <c r="D8" s="620"/>
      <c r="E8" s="620" t="s">
        <v>265</v>
      </c>
      <c r="F8" s="620"/>
      <c r="G8" s="620"/>
      <c r="H8" s="620" t="s">
        <v>266</v>
      </c>
      <c r="I8" s="620"/>
      <c r="J8" s="620"/>
      <c r="K8" s="696" t="s">
        <v>327</v>
      </c>
    </row>
    <row r="9" spans="1:31" ht="23.45" customHeight="1" thickTop="1" thickBot="1" x14ac:dyDescent="0.25">
      <c r="A9" s="702"/>
      <c r="B9" s="699" t="s">
        <v>263</v>
      </c>
      <c r="C9" s="699" t="s">
        <v>264</v>
      </c>
      <c r="D9" s="699" t="s">
        <v>134</v>
      </c>
      <c r="E9" s="699" t="s">
        <v>263</v>
      </c>
      <c r="F9" s="699" t="s">
        <v>264</v>
      </c>
      <c r="G9" s="699" t="s">
        <v>134</v>
      </c>
      <c r="H9" s="699" t="s">
        <v>263</v>
      </c>
      <c r="I9" s="699" t="s">
        <v>264</v>
      </c>
      <c r="J9" s="699" t="s">
        <v>134</v>
      </c>
      <c r="K9" s="697"/>
    </row>
    <row r="10" spans="1:31" s="9" customFormat="1" ht="23.45" customHeight="1" thickTop="1" x14ac:dyDescent="0.25">
      <c r="A10" s="703"/>
      <c r="B10" s="700"/>
      <c r="C10" s="700"/>
      <c r="D10" s="700"/>
      <c r="E10" s="700"/>
      <c r="F10" s="700"/>
      <c r="G10" s="700"/>
      <c r="H10" s="700"/>
      <c r="I10" s="700"/>
      <c r="J10" s="700"/>
      <c r="K10" s="698"/>
      <c r="M10" s="130" t="s">
        <v>263</v>
      </c>
      <c r="N10" s="130" t="s">
        <v>264</v>
      </c>
      <c r="P10" s="223"/>
      <c r="Q10" s="223"/>
      <c r="R10" s="223"/>
      <c r="S10" s="223"/>
      <c r="T10" s="223"/>
      <c r="U10" s="223"/>
      <c r="V10" s="223"/>
      <c r="W10" s="223"/>
      <c r="X10" s="223"/>
      <c r="Y10" s="223"/>
      <c r="Z10" s="223"/>
      <c r="AA10" s="223"/>
      <c r="AB10" s="223"/>
      <c r="AC10" s="223"/>
      <c r="AD10" s="223"/>
      <c r="AE10" s="223"/>
    </row>
    <row r="11" spans="1:31" s="10" customFormat="1" ht="22.5" customHeight="1" thickBot="1" x14ac:dyDescent="0.3">
      <c r="A11" s="229" t="s">
        <v>57</v>
      </c>
      <c r="B11" s="297">
        <v>49</v>
      </c>
      <c r="C11" s="297">
        <v>47</v>
      </c>
      <c r="D11" s="232">
        <f>B11+C11</f>
        <v>96</v>
      </c>
      <c r="E11" s="297">
        <v>217</v>
      </c>
      <c r="F11" s="297">
        <v>88</v>
      </c>
      <c r="G11" s="232">
        <f>E11+F11</f>
        <v>305</v>
      </c>
      <c r="H11" s="232">
        <f>B11+E11</f>
        <v>266</v>
      </c>
      <c r="I11" s="232">
        <f>C11+F11</f>
        <v>135</v>
      </c>
      <c r="J11" s="232">
        <f>H11+I11</f>
        <v>401</v>
      </c>
      <c r="K11" s="233" t="s">
        <v>58</v>
      </c>
      <c r="L11" s="81" t="s">
        <v>273</v>
      </c>
      <c r="M11" s="101">
        <f>H11</f>
        <v>266</v>
      </c>
      <c r="N11" s="101">
        <f>I11</f>
        <v>135</v>
      </c>
      <c r="P11" s="223"/>
      <c r="Q11" s="223"/>
      <c r="R11" s="223"/>
      <c r="S11" s="223"/>
      <c r="T11" s="223"/>
      <c r="U11" s="223"/>
      <c r="V11" s="223"/>
      <c r="W11" s="223"/>
      <c r="X11" s="223"/>
      <c r="Y11" s="223"/>
      <c r="Z11" s="223"/>
      <c r="AA11" s="223"/>
      <c r="AB11" s="223"/>
      <c r="AC11" s="223"/>
      <c r="AD11" s="223"/>
      <c r="AE11" s="223"/>
    </row>
    <row r="12" spans="1:31" s="10" customFormat="1" ht="22.5" customHeight="1" thickTop="1" thickBot="1" x14ac:dyDescent="0.3">
      <c r="A12" s="234" t="s">
        <v>59</v>
      </c>
      <c r="B12" s="298">
        <v>30</v>
      </c>
      <c r="C12" s="298">
        <v>22</v>
      </c>
      <c r="D12" s="251">
        <f t="shared" ref="D12:D14" si="0">B12+C12</f>
        <v>52</v>
      </c>
      <c r="E12" s="298">
        <v>35</v>
      </c>
      <c r="F12" s="298">
        <v>14</v>
      </c>
      <c r="G12" s="251">
        <f t="shared" ref="G12:G14" si="1">E12+F12</f>
        <v>49</v>
      </c>
      <c r="H12" s="251">
        <f t="shared" ref="H12:I19" si="2">B12+E12</f>
        <v>65</v>
      </c>
      <c r="I12" s="251">
        <f t="shared" si="2"/>
        <v>36</v>
      </c>
      <c r="J12" s="251">
        <f t="shared" ref="J12:J19" si="3">H12+I12</f>
        <v>101</v>
      </c>
      <c r="K12" s="238" t="s">
        <v>60</v>
      </c>
      <c r="L12" s="81" t="s">
        <v>274</v>
      </c>
      <c r="M12" s="101">
        <f t="shared" ref="M12:N19" si="4">H12</f>
        <v>65</v>
      </c>
      <c r="N12" s="101">
        <f t="shared" si="4"/>
        <v>36</v>
      </c>
      <c r="P12" s="223"/>
      <c r="Q12" s="223"/>
      <c r="R12" s="223"/>
      <c r="S12" s="223"/>
      <c r="T12" s="223"/>
      <c r="U12" s="223"/>
      <c r="V12" s="223"/>
      <c r="W12" s="223"/>
      <c r="X12" s="223"/>
      <c r="Y12" s="223"/>
      <c r="Z12" s="223"/>
      <c r="AA12" s="223"/>
      <c r="AB12" s="223"/>
      <c r="AC12" s="223"/>
      <c r="AD12" s="223"/>
      <c r="AE12" s="223"/>
    </row>
    <row r="13" spans="1:31" s="10" customFormat="1" ht="22.5" customHeight="1" thickTop="1" thickBot="1" x14ac:dyDescent="0.3">
      <c r="A13" s="229" t="s">
        <v>61</v>
      </c>
      <c r="B13" s="299">
        <v>3</v>
      </c>
      <c r="C13" s="299">
        <v>1</v>
      </c>
      <c r="D13" s="300">
        <f t="shared" si="0"/>
        <v>4</v>
      </c>
      <c r="E13" s="299">
        <v>4</v>
      </c>
      <c r="F13" s="299">
        <v>4</v>
      </c>
      <c r="G13" s="300">
        <f t="shared" si="1"/>
        <v>8</v>
      </c>
      <c r="H13" s="300">
        <f t="shared" si="2"/>
        <v>7</v>
      </c>
      <c r="I13" s="300">
        <f t="shared" si="2"/>
        <v>5</v>
      </c>
      <c r="J13" s="300">
        <f t="shared" si="3"/>
        <v>12</v>
      </c>
      <c r="K13" s="233" t="s">
        <v>62</v>
      </c>
      <c r="L13" s="81" t="s">
        <v>275</v>
      </c>
      <c r="M13" s="101">
        <f t="shared" si="4"/>
        <v>7</v>
      </c>
      <c r="N13" s="101">
        <f t="shared" si="4"/>
        <v>5</v>
      </c>
      <c r="P13" s="223"/>
      <c r="Q13" s="223"/>
      <c r="R13" s="223"/>
      <c r="S13" s="223"/>
      <c r="T13" s="223"/>
      <c r="U13" s="223"/>
      <c r="V13" s="223"/>
      <c r="W13" s="223"/>
      <c r="X13" s="223"/>
      <c r="Y13" s="224"/>
      <c r="Z13" s="224"/>
      <c r="AA13" s="224"/>
      <c r="AB13" s="224"/>
      <c r="AC13" s="224"/>
      <c r="AD13" s="224"/>
      <c r="AE13" s="224"/>
    </row>
    <row r="14" spans="1:31" s="10" customFormat="1" ht="22.5" customHeight="1" thickTop="1" thickBot="1" x14ac:dyDescent="0.3">
      <c r="A14" s="234" t="s">
        <v>92</v>
      </c>
      <c r="B14" s="298">
        <v>4</v>
      </c>
      <c r="C14" s="298">
        <v>2</v>
      </c>
      <c r="D14" s="251">
        <f t="shared" si="0"/>
        <v>6</v>
      </c>
      <c r="E14" s="298">
        <v>4</v>
      </c>
      <c r="F14" s="301">
        <v>5</v>
      </c>
      <c r="G14" s="251">
        <f t="shared" si="1"/>
        <v>9</v>
      </c>
      <c r="H14" s="251">
        <f t="shared" si="2"/>
        <v>8</v>
      </c>
      <c r="I14" s="251">
        <f t="shared" si="2"/>
        <v>7</v>
      </c>
      <c r="J14" s="251">
        <f t="shared" si="3"/>
        <v>15</v>
      </c>
      <c r="K14" s="238" t="s">
        <v>63</v>
      </c>
      <c r="L14" s="81" t="s">
        <v>276</v>
      </c>
      <c r="M14" s="101">
        <f t="shared" si="4"/>
        <v>8</v>
      </c>
      <c r="N14" s="101">
        <f t="shared" si="4"/>
        <v>7</v>
      </c>
      <c r="P14" s="223"/>
      <c r="Q14" s="223"/>
      <c r="R14" s="223"/>
      <c r="S14" s="223"/>
      <c r="T14" s="223"/>
      <c r="U14" s="223"/>
      <c r="V14" s="223"/>
      <c r="W14" s="223"/>
      <c r="X14" s="223"/>
      <c r="Y14" s="224"/>
      <c r="Z14" s="224"/>
      <c r="AA14" s="224"/>
      <c r="AB14" s="224"/>
      <c r="AC14" s="224"/>
      <c r="AD14" s="224"/>
      <c r="AE14" s="224"/>
    </row>
    <row r="15" spans="1:31" s="10" customFormat="1" ht="22.5" customHeight="1" thickTop="1" thickBot="1" x14ac:dyDescent="0.3">
      <c r="A15" s="229" t="s">
        <v>64</v>
      </c>
      <c r="B15" s="299">
        <v>1</v>
      </c>
      <c r="C15" s="303">
        <v>2</v>
      </c>
      <c r="D15" s="300">
        <f>B15+C15</f>
        <v>3</v>
      </c>
      <c r="E15" s="299">
        <v>4</v>
      </c>
      <c r="F15" s="303">
        <v>0</v>
      </c>
      <c r="G15" s="300">
        <f>E15+F15</f>
        <v>4</v>
      </c>
      <c r="H15" s="300">
        <f t="shared" si="2"/>
        <v>5</v>
      </c>
      <c r="I15" s="300">
        <f t="shared" si="2"/>
        <v>2</v>
      </c>
      <c r="J15" s="300">
        <f>H15+I15</f>
        <v>7</v>
      </c>
      <c r="K15" s="233" t="s">
        <v>65</v>
      </c>
      <c r="L15" s="81" t="s">
        <v>277</v>
      </c>
      <c r="M15" s="101">
        <f t="shared" si="4"/>
        <v>5</v>
      </c>
      <c r="N15" s="101">
        <f t="shared" si="4"/>
        <v>2</v>
      </c>
      <c r="P15" s="223"/>
      <c r="Q15" s="223"/>
      <c r="R15" s="223"/>
      <c r="S15" s="223"/>
      <c r="T15" s="223"/>
      <c r="U15" s="223"/>
      <c r="V15" s="223"/>
      <c r="W15" s="223"/>
      <c r="X15" s="223"/>
      <c r="Y15" s="224"/>
      <c r="Z15" s="224"/>
      <c r="AA15" s="224"/>
      <c r="AB15" s="224"/>
      <c r="AC15" s="224"/>
      <c r="AD15" s="224"/>
      <c r="AE15" s="224"/>
    </row>
    <row r="16" spans="1:31" s="10" customFormat="1" ht="22.5" customHeight="1" thickTop="1" thickBot="1" x14ac:dyDescent="0.3">
      <c r="A16" s="234" t="s">
        <v>66</v>
      </c>
      <c r="B16" s="301">
        <v>0</v>
      </c>
      <c r="C16" s="301">
        <v>0</v>
      </c>
      <c r="D16" s="251">
        <f t="shared" ref="D16:D19" si="5">B16+C16</f>
        <v>0</v>
      </c>
      <c r="E16" s="301">
        <v>2</v>
      </c>
      <c r="F16" s="301">
        <v>0</v>
      </c>
      <c r="G16" s="251">
        <f t="shared" ref="G16" si="6">E16+F16</f>
        <v>2</v>
      </c>
      <c r="H16" s="251">
        <f t="shared" si="2"/>
        <v>2</v>
      </c>
      <c r="I16" s="251">
        <f t="shared" si="2"/>
        <v>0</v>
      </c>
      <c r="J16" s="251">
        <f t="shared" si="3"/>
        <v>2</v>
      </c>
      <c r="K16" s="238" t="s">
        <v>67</v>
      </c>
      <c r="L16" s="81" t="s">
        <v>278</v>
      </c>
      <c r="M16" s="101">
        <f t="shared" si="4"/>
        <v>2</v>
      </c>
      <c r="N16" s="101">
        <f t="shared" si="4"/>
        <v>0</v>
      </c>
      <c r="P16" s="223"/>
      <c r="Q16" s="223"/>
      <c r="R16" s="223"/>
      <c r="S16" s="223"/>
      <c r="T16" s="223"/>
      <c r="U16" s="223"/>
      <c r="V16" s="223"/>
      <c r="W16" s="223"/>
      <c r="X16" s="223"/>
      <c r="Y16" s="224"/>
      <c r="Z16" s="224"/>
      <c r="AA16" s="224"/>
      <c r="AB16" s="224"/>
      <c r="AC16" s="224"/>
      <c r="AD16" s="224"/>
      <c r="AE16" s="224"/>
    </row>
    <row r="17" spans="1:31" s="10" customFormat="1" ht="22.5" customHeight="1" thickTop="1" thickBot="1" x14ac:dyDescent="0.3">
      <c r="A17" s="229" t="s">
        <v>68</v>
      </c>
      <c r="B17" s="303">
        <v>0</v>
      </c>
      <c r="C17" s="303">
        <v>1</v>
      </c>
      <c r="D17" s="300">
        <f>B17+C17</f>
        <v>1</v>
      </c>
      <c r="E17" s="303">
        <v>2</v>
      </c>
      <c r="F17" s="303">
        <v>1</v>
      </c>
      <c r="G17" s="300">
        <f>E17+F17</f>
        <v>3</v>
      </c>
      <c r="H17" s="300">
        <f t="shared" si="2"/>
        <v>2</v>
      </c>
      <c r="I17" s="300">
        <f t="shared" si="2"/>
        <v>2</v>
      </c>
      <c r="J17" s="300">
        <f t="shared" si="3"/>
        <v>4</v>
      </c>
      <c r="K17" s="233" t="s">
        <v>69</v>
      </c>
      <c r="L17" s="81" t="s">
        <v>279</v>
      </c>
      <c r="M17" s="101">
        <f t="shared" si="4"/>
        <v>2</v>
      </c>
      <c r="N17" s="101">
        <f t="shared" si="4"/>
        <v>2</v>
      </c>
      <c r="P17" s="223"/>
      <c r="Q17" s="223"/>
      <c r="R17" s="223"/>
      <c r="S17" s="223"/>
      <c r="T17" s="223"/>
      <c r="U17" s="223"/>
      <c r="V17" s="223"/>
      <c r="W17" s="223"/>
      <c r="X17" s="223"/>
      <c r="Y17" s="224"/>
      <c r="Z17" s="224"/>
      <c r="AA17" s="224"/>
      <c r="AB17" s="224"/>
      <c r="AC17" s="224"/>
      <c r="AD17" s="224"/>
      <c r="AE17" s="224"/>
    </row>
    <row r="18" spans="1:31" s="10" customFormat="1" ht="22.5" customHeight="1" thickTop="1" thickBot="1" x14ac:dyDescent="0.3">
      <c r="A18" s="234" t="s">
        <v>70</v>
      </c>
      <c r="B18" s="301">
        <v>4</v>
      </c>
      <c r="C18" s="301">
        <v>1</v>
      </c>
      <c r="D18" s="251">
        <f t="shared" si="5"/>
        <v>5</v>
      </c>
      <c r="E18" s="298">
        <v>1</v>
      </c>
      <c r="F18" s="301">
        <v>0</v>
      </c>
      <c r="G18" s="251">
        <f>E18+F18</f>
        <v>1</v>
      </c>
      <c r="H18" s="251">
        <f t="shared" si="2"/>
        <v>5</v>
      </c>
      <c r="I18" s="251">
        <f t="shared" si="2"/>
        <v>1</v>
      </c>
      <c r="J18" s="251">
        <f t="shared" si="3"/>
        <v>6</v>
      </c>
      <c r="K18" s="238" t="s">
        <v>160</v>
      </c>
      <c r="L18" s="81" t="s">
        <v>280</v>
      </c>
      <c r="M18" s="101">
        <f t="shared" si="4"/>
        <v>5</v>
      </c>
      <c r="N18" s="101">
        <f t="shared" si="4"/>
        <v>1</v>
      </c>
      <c r="P18" s="223"/>
      <c r="Q18" s="223"/>
      <c r="R18" s="223"/>
      <c r="S18" s="223"/>
      <c r="T18" s="223"/>
      <c r="U18" s="223"/>
      <c r="V18" s="223"/>
      <c r="W18" s="223"/>
      <c r="X18" s="223"/>
      <c r="Y18" s="224"/>
      <c r="Z18" s="224"/>
      <c r="AA18" s="224"/>
      <c r="AB18" s="224"/>
      <c r="AC18" s="224"/>
      <c r="AD18" s="224"/>
      <c r="AE18" s="224"/>
    </row>
    <row r="19" spans="1:31" s="10" customFormat="1" ht="22.5" customHeight="1" thickTop="1" x14ac:dyDescent="0.25">
      <c r="A19" s="302" t="s">
        <v>71</v>
      </c>
      <c r="B19" s="410">
        <v>15</v>
      </c>
      <c r="C19" s="410">
        <v>10</v>
      </c>
      <c r="D19" s="300">
        <f t="shared" si="5"/>
        <v>25</v>
      </c>
      <c r="E19" s="554">
        <v>0</v>
      </c>
      <c r="F19" s="554">
        <v>0</v>
      </c>
      <c r="G19" s="300">
        <f>E19+F19</f>
        <v>0</v>
      </c>
      <c r="H19" s="300">
        <f t="shared" si="2"/>
        <v>15</v>
      </c>
      <c r="I19" s="300">
        <f t="shared" si="2"/>
        <v>10</v>
      </c>
      <c r="J19" s="300">
        <f t="shared" si="3"/>
        <v>25</v>
      </c>
      <c r="K19" s="304" t="s">
        <v>295</v>
      </c>
      <c r="L19" s="81" t="s">
        <v>310</v>
      </c>
      <c r="M19" s="101">
        <f t="shared" si="4"/>
        <v>15</v>
      </c>
      <c r="N19" s="101">
        <f t="shared" si="4"/>
        <v>10</v>
      </c>
      <c r="P19" s="223"/>
      <c r="Q19" s="223"/>
      <c r="R19" s="223"/>
      <c r="S19" s="223"/>
      <c r="T19" s="223"/>
      <c r="U19" s="223"/>
      <c r="V19" s="223"/>
      <c r="W19" s="223"/>
      <c r="X19" s="223"/>
      <c r="Y19" s="224"/>
      <c r="Z19" s="224"/>
      <c r="AA19" s="224"/>
      <c r="AB19" s="224"/>
      <c r="AC19" s="224"/>
      <c r="AD19" s="224"/>
      <c r="AE19" s="224"/>
    </row>
    <row r="20" spans="1:31" s="10" customFormat="1" ht="22.5" customHeight="1" x14ac:dyDescent="0.25">
      <c r="A20" s="305" t="s">
        <v>11</v>
      </c>
      <c r="B20" s="306">
        <f>SUM(B11:B19)</f>
        <v>106</v>
      </c>
      <c r="C20" s="306">
        <f>SUM(C11:C19)</f>
        <v>86</v>
      </c>
      <c r="D20" s="306">
        <f t="shared" ref="D20:G20" si="7">SUM(D11:D19)</f>
        <v>192</v>
      </c>
      <c r="E20" s="306">
        <f>SUM(E11:E19)</f>
        <v>269</v>
      </c>
      <c r="F20" s="306">
        <f t="shared" si="7"/>
        <v>112</v>
      </c>
      <c r="G20" s="306">
        <f t="shared" si="7"/>
        <v>381</v>
      </c>
      <c r="H20" s="306">
        <f>SUM(H11:H19)</f>
        <v>375</v>
      </c>
      <c r="I20" s="306">
        <f>SUM(I11:I19)</f>
        <v>198</v>
      </c>
      <c r="J20" s="306">
        <f>SUM(J11:J19)</f>
        <v>573</v>
      </c>
      <c r="K20" s="307" t="s">
        <v>12</v>
      </c>
      <c r="M20" s="10">
        <f>SUM(M11:M19)</f>
        <v>375</v>
      </c>
      <c r="N20" s="10">
        <f>SUM(N11:N19)</f>
        <v>198</v>
      </c>
      <c r="P20" s="223"/>
      <c r="Q20" s="223"/>
      <c r="R20" s="223"/>
      <c r="S20" s="223"/>
      <c r="T20" s="223"/>
      <c r="U20" s="223"/>
      <c r="V20" s="223"/>
      <c r="W20" s="223"/>
      <c r="X20" s="223"/>
      <c r="Y20" s="224"/>
      <c r="Z20" s="224"/>
      <c r="AA20" s="224"/>
      <c r="AB20" s="224"/>
      <c r="AC20" s="224"/>
      <c r="AD20" s="224"/>
      <c r="AE20" s="224"/>
    </row>
    <row r="21" spans="1:31" ht="14.25" x14ac:dyDescent="0.25">
      <c r="A21" s="166"/>
      <c r="B21" s="166"/>
      <c r="C21" s="166"/>
      <c r="D21" s="166"/>
      <c r="E21" s="166"/>
      <c r="F21" s="166"/>
      <c r="G21" s="166"/>
      <c r="H21" s="166"/>
      <c r="I21" s="166"/>
      <c r="J21" s="166"/>
      <c r="K21" s="166"/>
      <c r="L21" s="162"/>
      <c r="M21" s="162"/>
      <c r="P21" s="223"/>
      <c r="Q21" s="223"/>
      <c r="R21" s="223"/>
      <c r="S21" s="223"/>
      <c r="T21" s="223"/>
      <c r="U21" s="223"/>
      <c r="V21" s="223"/>
      <c r="W21" s="223"/>
      <c r="X21" s="223"/>
      <c r="Y21" s="224"/>
      <c r="Z21" s="224"/>
      <c r="AA21" s="224"/>
      <c r="AB21" s="224"/>
      <c r="AC21" s="224"/>
      <c r="AD21" s="224"/>
      <c r="AE21" s="224"/>
    </row>
    <row r="22" spans="1:31" ht="14.25" x14ac:dyDescent="0.25">
      <c r="A22" s="166"/>
      <c r="B22" s="166"/>
      <c r="C22" s="166"/>
      <c r="D22" s="166"/>
      <c r="E22" s="166"/>
      <c r="F22" s="166"/>
      <c r="G22" s="166"/>
      <c r="H22" s="166"/>
      <c r="I22" s="166"/>
      <c r="J22" s="166"/>
      <c r="K22" s="166"/>
      <c r="L22" s="162"/>
      <c r="M22" s="162"/>
      <c r="P22" s="223"/>
      <c r="Q22" s="223"/>
      <c r="R22" s="223"/>
      <c r="S22" s="223"/>
      <c r="T22" s="223"/>
      <c r="U22" s="223"/>
      <c r="V22" s="223"/>
      <c r="W22" s="223"/>
      <c r="X22" s="223"/>
      <c r="Y22" s="223"/>
      <c r="Z22" s="223"/>
      <c r="AA22" s="223"/>
      <c r="AB22" s="223"/>
      <c r="AC22" s="223"/>
      <c r="AD22" s="223"/>
      <c r="AE22" s="223"/>
    </row>
    <row r="23" spans="1:31" ht="14.25" x14ac:dyDescent="0.25">
      <c r="A23" s="166"/>
      <c r="B23" s="166"/>
      <c r="C23" s="166"/>
      <c r="D23" s="166"/>
      <c r="E23" s="166"/>
      <c r="F23" s="166"/>
      <c r="G23" s="166"/>
      <c r="H23" s="166"/>
      <c r="I23" s="166"/>
      <c r="J23" s="166"/>
      <c r="K23" s="166"/>
      <c r="L23" s="162"/>
      <c r="M23" s="162"/>
      <c r="P23" s="223"/>
      <c r="Q23" s="223"/>
      <c r="R23" s="223"/>
      <c r="S23" s="223"/>
      <c r="T23" s="223"/>
      <c r="U23" s="223"/>
      <c r="V23" s="223"/>
      <c r="W23" s="223"/>
      <c r="X23" s="223"/>
      <c r="Y23" s="223"/>
      <c r="Z23" s="223"/>
      <c r="AA23" s="223"/>
      <c r="AB23" s="223"/>
      <c r="AC23" s="223"/>
      <c r="AD23" s="223"/>
      <c r="AE23" s="223"/>
    </row>
    <row r="24" spans="1:31" x14ac:dyDescent="0.2">
      <c r="A24" s="166"/>
      <c r="B24" s="166"/>
      <c r="C24" s="166"/>
      <c r="D24" s="166"/>
      <c r="E24" s="166"/>
      <c r="F24" s="166"/>
      <c r="G24" s="166"/>
      <c r="H24" s="166"/>
      <c r="I24" s="166"/>
      <c r="J24" s="166"/>
      <c r="K24" s="166"/>
    </row>
    <row r="25" spans="1:31" x14ac:dyDescent="0.2">
      <c r="A25" s="166"/>
      <c r="B25" s="166"/>
      <c r="C25" s="166"/>
      <c r="D25" s="166"/>
      <c r="E25" s="166"/>
      <c r="F25" s="166"/>
      <c r="G25" s="166"/>
      <c r="H25" s="166"/>
      <c r="I25" s="166"/>
      <c r="J25" s="166"/>
      <c r="K25" s="166"/>
    </row>
    <row r="26" spans="1:31" x14ac:dyDescent="0.2">
      <c r="A26" s="166"/>
      <c r="B26" s="166"/>
      <c r="C26" s="166"/>
      <c r="D26" s="166"/>
      <c r="E26" s="166"/>
      <c r="F26" s="166"/>
      <c r="G26" s="166"/>
      <c r="H26" s="166"/>
      <c r="I26" s="166"/>
      <c r="J26" s="166"/>
      <c r="K26" s="166"/>
    </row>
    <row r="27" spans="1:31" x14ac:dyDescent="0.2">
      <c r="A27" s="166"/>
      <c r="B27" s="166"/>
      <c r="C27" s="166"/>
      <c r="D27" s="166"/>
      <c r="E27" s="166"/>
      <c r="F27" s="166"/>
      <c r="G27" s="166"/>
      <c r="H27" s="166"/>
      <c r="I27" s="166"/>
      <c r="J27" s="166"/>
      <c r="K27" s="166"/>
    </row>
    <row r="28" spans="1:31" x14ac:dyDescent="0.2">
      <c r="A28" s="166"/>
      <c r="B28" s="166"/>
      <c r="C28" s="166"/>
      <c r="D28" s="166"/>
      <c r="E28" s="166"/>
      <c r="F28" s="166"/>
      <c r="G28" s="166"/>
      <c r="H28" s="166"/>
      <c r="I28" s="166"/>
      <c r="J28" s="166"/>
      <c r="K28" s="166"/>
    </row>
    <row r="29" spans="1:31" x14ac:dyDescent="0.2">
      <c r="A29" s="166"/>
      <c r="B29" s="166"/>
      <c r="C29" s="166"/>
      <c r="D29" s="166"/>
      <c r="E29" s="166"/>
      <c r="F29" s="166"/>
      <c r="G29" s="166"/>
      <c r="H29" s="166"/>
      <c r="I29" s="166"/>
      <c r="J29" s="166"/>
      <c r="K29" s="166"/>
    </row>
    <row r="30" spans="1:31" x14ac:dyDescent="0.2">
      <c r="A30" s="166"/>
      <c r="B30" s="166"/>
      <c r="C30" s="166"/>
      <c r="D30" s="166"/>
      <c r="E30" s="166"/>
      <c r="F30" s="166"/>
      <c r="G30" s="166"/>
      <c r="H30" s="166"/>
      <c r="I30" s="166"/>
      <c r="J30" s="166"/>
      <c r="K30" s="166"/>
    </row>
    <row r="31" spans="1:31" x14ac:dyDescent="0.2">
      <c r="A31" s="166"/>
      <c r="B31" s="166"/>
      <c r="C31" s="166"/>
      <c r="D31" s="166"/>
      <c r="E31" s="166"/>
      <c r="F31" s="166"/>
      <c r="G31" s="166"/>
      <c r="H31" s="166"/>
      <c r="I31" s="166"/>
      <c r="J31" s="166"/>
      <c r="K31" s="166"/>
    </row>
    <row r="32" spans="1:31" x14ac:dyDescent="0.2">
      <c r="A32" s="166"/>
      <c r="B32" s="166"/>
      <c r="C32" s="166"/>
      <c r="D32" s="166"/>
      <c r="E32" s="166"/>
      <c r="F32" s="166"/>
      <c r="G32" s="166"/>
      <c r="H32" s="166"/>
      <c r="I32" s="166"/>
      <c r="J32" s="166"/>
      <c r="K32" s="166"/>
    </row>
    <row r="33" spans="1:11" x14ac:dyDescent="0.2">
      <c r="A33" s="166"/>
      <c r="B33" s="166"/>
      <c r="C33" s="166"/>
      <c r="D33" s="166"/>
      <c r="E33" s="166"/>
      <c r="F33" s="166"/>
      <c r="G33" s="166"/>
      <c r="H33" s="166"/>
      <c r="I33" s="166"/>
      <c r="J33" s="166"/>
      <c r="K33" s="166"/>
    </row>
    <row r="34" spans="1:11" x14ac:dyDescent="0.2">
      <c r="A34" s="166"/>
      <c r="B34" s="166"/>
      <c r="C34" s="166"/>
      <c r="D34" s="166"/>
      <c r="E34" s="166"/>
      <c r="F34" s="166"/>
      <c r="G34" s="166"/>
      <c r="H34" s="166"/>
      <c r="I34" s="166"/>
      <c r="J34" s="166"/>
      <c r="K34" s="166"/>
    </row>
    <row r="35" spans="1:11" x14ac:dyDescent="0.2">
      <c r="A35" s="166"/>
      <c r="B35" s="166"/>
      <c r="C35" s="166"/>
      <c r="D35" s="166"/>
      <c r="E35" s="166"/>
      <c r="F35" s="166"/>
      <c r="G35" s="166"/>
      <c r="H35" s="166"/>
      <c r="I35" s="166"/>
      <c r="J35" s="166"/>
      <c r="K35" s="166"/>
    </row>
    <row r="36" spans="1:11" x14ac:dyDescent="0.2">
      <c r="A36" s="166"/>
      <c r="B36" s="166"/>
      <c r="C36" s="166"/>
      <c r="D36" s="166"/>
      <c r="E36" s="166"/>
      <c r="F36" s="166"/>
      <c r="G36" s="166"/>
      <c r="H36" s="166"/>
      <c r="I36" s="166"/>
      <c r="J36" s="166"/>
      <c r="K36" s="166"/>
    </row>
    <row r="37" spans="1:11" x14ac:dyDescent="0.2">
      <c r="A37" s="166"/>
      <c r="B37" s="166"/>
      <c r="C37" s="166"/>
      <c r="D37" s="166"/>
      <c r="E37" s="166"/>
      <c r="F37" s="166"/>
      <c r="G37" s="166"/>
      <c r="H37" s="166"/>
      <c r="I37" s="166"/>
      <c r="J37" s="166"/>
      <c r="K37" s="166"/>
    </row>
    <row r="38" spans="1:11" x14ac:dyDescent="0.2">
      <c r="A38" s="166"/>
      <c r="B38" s="166"/>
      <c r="C38" s="166"/>
      <c r="D38" s="166"/>
      <c r="E38" s="166"/>
      <c r="F38" s="166"/>
      <c r="G38" s="166"/>
      <c r="H38" s="166"/>
      <c r="I38" s="166"/>
      <c r="J38" s="166"/>
      <c r="K38" s="166"/>
    </row>
    <row r="39" spans="1:11" x14ac:dyDescent="0.2">
      <c r="A39" s="166"/>
      <c r="B39" s="166"/>
      <c r="C39" s="166"/>
      <c r="D39" s="166"/>
      <c r="E39" s="166"/>
      <c r="F39" s="166"/>
      <c r="G39" s="166"/>
      <c r="H39" s="166"/>
      <c r="I39" s="166"/>
      <c r="J39" s="166"/>
      <c r="K39" s="166"/>
    </row>
    <row r="40" spans="1:11" x14ac:dyDescent="0.2">
      <c r="A40" s="166"/>
      <c r="B40" s="166"/>
      <c r="C40" s="166"/>
      <c r="D40" s="166"/>
      <c r="E40" s="166"/>
      <c r="F40" s="166"/>
      <c r="G40" s="166"/>
      <c r="H40" s="166"/>
      <c r="I40" s="166"/>
      <c r="J40" s="166"/>
      <c r="K40" s="166"/>
    </row>
    <row r="41" spans="1:11" x14ac:dyDescent="0.2">
      <c r="A41" s="166"/>
      <c r="B41" s="166"/>
      <c r="C41" s="166"/>
      <c r="D41" s="166"/>
      <c r="E41" s="166"/>
      <c r="F41" s="166"/>
      <c r="G41" s="166"/>
      <c r="H41" s="166"/>
      <c r="I41" s="166"/>
      <c r="J41" s="166"/>
      <c r="K41" s="166"/>
    </row>
    <row r="42" spans="1:11" x14ac:dyDescent="0.2">
      <c r="A42" s="166"/>
      <c r="B42" s="166"/>
      <c r="C42" s="166"/>
      <c r="D42" s="166"/>
      <c r="E42" s="166"/>
      <c r="F42" s="166"/>
      <c r="G42" s="166"/>
      <c r="H42" s="166"/>
      <c r="I42" s="166"/>
      <c r="J42" s="166"/>
      <c r="K42" s="166"/>
    </row>
    <row r="43" spans="1:11" x14ac:dyDescent="0.2">
      <c r="A43" s="166"/>
      <c r="B43" s="166"/>
      <c r="C43" s="166"/>
      <c r="D43" s="166"/>
      <c r="E43" s="166"/>
      <c r="F43" s="166"/>
      <c r="G43" s="166"/>
      <c r="H43" s="166"/>
      <c r="I43" s="166"/>
      <c r="J43" s="166"/>
      <c r="K43" s="166"/>
    </row>
    <row r="44" spans="1:11" x14ac:dyDescent="0.2">
      <c r="A44" s="166"/>
      <c r="B44" s="166"/>
      <c r="C44" s="166"/>
      <c r="D44" s="166"/>
      <c r="E44" s="166"/>
      <c r="F44" s="166"/>
      <c r="G44" s="166"/>
      <c r="H44" s="166"/>
      <c r="I44" s="166"/>
      <c r="J44" s="166"/>
      <c r="K44" s="166"/>
    </row>
    <row r="45" spans="1:11" x14ac:dyDescent="0.2">
      <c r="A45" s="166"/>
      <c r="B45" s="166"/>
      <c r="C45" s="166"/>
      <c r="D45" s="166"/>
      <c r="E45" s="166"/>
      <c r="F45" s="166"/>
      <c r="G45" s="166"/>
      <c r="H45" s="166"/>
      <c r="I45" s="166"/>
      <c r="J45" s="166"/>
      <c r="K45" s="166"/>
    </row>
    <row r="46" spans="1:11" x14ac:dyDescent="0.2">
      <c r="A46" s="166"/>
      <c r="B46" s="166"/>
      <c r="C46" s="166"/>
      <c r="D46" s="166"/>
      <c r="E46" s="166"/>
      <c r="F46" s="166"/>
      <c r="G46" s="166"/>
      <c r="H46" s="166"/>
      <c r="I46" s="166"/>
      <c r="J46" s="166"/>
      <c r="K46" s="166"/>
    </row>
    <row r="47" spans="1:11" x14ac:dyDescent="0.2">
      <c r="A47" s="166"/>
      <c r="B47" s="166"/>
      <c r="C47" s="166"/>
      <c r="D47" s="166"/>
      <c r="E47" s="166"/>
      <c r="F47" s="166"/>
      <c r="G47" s="166"/>
      <c r="H47" s="166"/>
      <c r="I47" s="166"/>
      <c r="J47" s="166"/>
      <c r="K47" s="166"/>
    </row>
    <row r="48" spans="1:11" x14ac:dyDescent="0.2">
      <c r="A48" s="166"/>
      <c r="B48" s="166"/>
      <c r="C48" s="166"/>
      <c r="D48" s="166"/>
      <c r="E48" s="166"/>
      <c r="F48" s="166"/>
      <c r="G48" s="166"/>
      <c r="H48" s="166"/>
      <c r="I48" s="166"/>
      <c r="J48" s="166"/>
      <c r="K48" s="166"/>
    </row>
    <row r="49" spans="1:11" x14ac:dyDescent="0.2">
      <c r="A49" s="166"/>
      <c r="B49" s="166"/>
      <c r="C49" s="166"/>
      <c r="D49" s="166"/>
      <c r="E49" s="166"/>
      <c r="F49" s="166"/>
      <c r="G49" s="166"/>
      <c r="H49" s="166"/>
      <c r="I49" s="166"/>
      <c r="J49" s="166"/>
      <c r="K49" s="166"/>
    </row>
    <row r="50" spans="1:11" x14ac:dyDescent="0.2">
      <c r="A50" s="166"/>
      <c r="B50" s="166"/>
      <c r="C50" s="166"/>
      <c r="D50" s="166"/>
      <c r="E50" s="166"/>
      <c r="F50" s="166"/>
      <c r="G50" s="166"/>
      <c r="H50" s="166"/>
      <c r="I50" s="166"/>
      <c r="J50" s="166"/>
      <c r="K50" s="166"/>
    </row>
    <row r="51" spans="1:11" x14ac:dyDescent="0.2">
      <c r="A51" s="166"/>
      <c r="B51" s="166"/>
      <c r="C51" s="166"/>
      <c r="D51" s="166"/>
      <c r="E51" s="166"/>
      <c r="F51" s="166"/>
      <c r="G51" s="166"/>
      <c r="H51" s="166"/>
      <c r="I51" s="166"/>
      <c r="J51" s="166"/>
      <c r="K51" s="166"/>
    </row>
    <row r="52" spans="1:11" x14ac:dyDescent="0.2">
      <c r="A52" s="166"/>
      <c r="B52" s="166"/>
      <c r="C52" s="166"/>
      <c r="D52" s="166"/>
      <c r="E52" s="166"/>
      <c r="F52" s="166"/>
      <c r="G52" s="166"/>
      <c r="H52" s="166"/>
      <c r="I52" s="166"/>
      <c r="J52" s="166"/>
      <c r="K52" s="166"/>
    </row>
    <row r="53" spans="1:11" x14ac:dyDescent="0.2">
      <c r="A53" s="166"/>
      <c r="B53" s="166"/>
      <c r="C53" s="166"/>
      <c r="D53" s="166"/>
      <c r="E53" s="166"/>
      <c r="F53" s="166"/>
      <c r="G53" s="166"/>
      <c r="H53" s="166"/>
      <c r="I53" s="166"/>
      <c r="J53" s="166"/>
      <c r="K53" s="166"/>
    </row>
  </sheetData>
  <mergeCells count="18">
    <mergeCell ref="H9:H10"/>
    <mergeCell ref="A3:K3"/>
    <mergeCell ref="A4:K4"/>
    <mergeCell ref="A5:K5"/>
    <mergeCell ref="A6:K6"/>
    <mergeCell ref="A8:A10"/>
    <mergeCell ref="B8:D8"/>
    <mergeCell ref="E8:G8"/>
    <mergeCell ref="H8:J8"/>
    <mergeCell ref="K8:K10"/>
    <mergeCell ref="B9:B10"/>
    <mergeCell ref="I9:I10"/>
    <mergeCell ref="J9:J10"/>
    <mergeCell ref="C9:C10"/>
    <mergeCell ref="D9:D10"/>
    <mergeCell ref="E9:E10"/>
    <mergeCell ref="F9:F10"/>
    <mergeCell ref="G9:G10"/>
  </mergeCells>
  <printOptions horizontalCentered="1"/>
  <pageMargins left="0" right="0" top="0.47244094488188981" bottom="0" header="0" footer="0"/>
  <pageSetup paperSize="11" scale="85" orientation="landscape" r:id="rId1"/>
  <headerFooter alignWithMargins="0"/>
  <rowBreaks count="1" manualBreakCount="1">
    <brk id="20" max="10"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M19"/>
  <sheetViews>
    <sheetView rightToLeft="1" view="pageBreakPreview" zoomScaleNormal="100" zoomScaleSheetLayoutView="100" workbookViewId="0">
      <selection activeCell="G12" sqref="G12"/>
    </sheetView>
  </sheetViews>
  <sheetFormatPr defaultColWidth="9.125" defaultRowHeight="12.75" x14ac:dyDescent="0.2"/>
  <cols>
    <col min="1" max="1" width="23.625" style="162" customWidth="1"/>
    <col min="2" max="7" width="9.375" style="162" customWidth="1"/>
    <col min="8" max="8" width="23.625" style="162" customWidth="1"/>
    <col min="9" max="9" width="15.25" style="3" customWidth="1"/>
    <col min="10" max="13" width="6.375" style="3" customWidth="1"/>
    <col min="14" max="16384" width="9.125" style="3"/>
  </cols>
  <sheetData>
    <row r="1" spans="1:13" ht="30.75" x14ac:dyDescent="0.2">
      <c r="A1" s="428" t="s">
        <v>144</v>
      </c>
      <c r="B1" s="429"/>
      <c r="C1" s="429"/>
      <c r="D1" s="429"/>
      <c r="E1" s="429"/>
      <c r="F1" s="429"/>
      <c r="G1" s="429"/>
      <c r="H1" s="430" t="s">
        <v>145</v>
      </c>
    </row>
    <row r="2" spans="1:13" x14ac:dyDescent="0.2">
      <c r="A2" s="166"/>
      <c r="B2" s="167"/>
      <c r="C2" s="167"/>
      <c r="D2" s="167"/>
      <c r="E2" s="167"/>
      <c r="F2" s="167"/>
      <c r="G2" s="167"/>
      <c r="H2" s="167"/>
      <c r="I2" s="167"/>
    </row>
    <row r="3" spans="1:13" s="2" customFormat="1" ht="21.75" x14ac:dyDescent="0.2">
      <c r="A3" s="614" t="s">
        <v>246</v>
      </c>
      <c r="B3" s="614"/>
      <c r="C3" s="614"/>
      <c r="D3" s="614"/>
      <c r="E3" s="614"/>
      <c r="F3" s="614"/>
      <c r="G3" s="614"/>
      <c r="H3" s="614"/>
    </row>
    <row r="4" spans="1:13" s="2" customFormat="1" ht="18.75" x14ac:dyDescent="0.2">
      <c r="A4" s="615" t="s">
        <v>470</v>
      </c>
      <c r="B4" s="615"/>
      <c r="C4" s="615"/>
      <c r="D4" s="615"/>
      <c r="E4" s="615"/>
      <c r="F4" s="615"/>
      <c r="G4" s="615"/>
      <c r="H4" s="615"/>
    </row>
    <row r="5" spans="1:13" s="2" customFormat="1" ht="18" x14ac:dyDescent="0.2">
      <c r="A5" s="616" t="s">
        <v>325</v>
      </c>
      <c r="B5" s="616"/>
      <c r="C5" s="616"/>
      <c r="D5" s="616"/>
      <c r="E5" s="616"/>
      <c r="F5" s="616"/>
      <c r="G5" s="616"/>
      <c r="H5" s="616"/>
    </row>
    <row r="6" spans="1:13" x14ac:dyDescent="0.2">
      <c r="A6" s="617" t="s">
        <v>471</v>
      </c>
      <c r="B6" s="617"/>
      <c r="C6" s="617"/>
      <c r="D6" s="617"/>
      <c r="E6" s="617"/>
      <c r="F6" s="617"/>
      <c r="G6" s="617"/>
      <c r="H6" s="617"/>
    </row>
    <row r="7" spans="1:13" s="7" customFormat="1" ht="15.75" x14ac:dyDescent="0.2">
      <c r="A7" s="161" t="s">
        <v>216</v>
      </c>
      <c r="B7" s="161"/>
      <c r="C7" s="161"/>
      <c r="D7" s="161"/>
      <c r="E7" s="161"/>
      <c r="F7" s="161"/>
      <c r="G7" s="161"/>
      <c r="H7" s="8" t="s">
        <v>217</v>
      </c>
      <c r="J7" s="5"/>
      <c r="L7" s="5"/>
      <c r="M7" s="5"/>
    </row>
    <row r="8" spans="1:13" ht="36" customHeight="1" x14ac:dyDescent="0.2">
      <c r="A8" s="629" t="s">
        <v>166</v>
      </c>
      <c r="B8" s="620" t="s">
        <v>418</v>
      </c>
      <c r="C8" s="620"/>
      <c r="D8" s="620"/>
      <c r="E8" s="620" t="s">
        <v>462</v>
      </c>
      <c r="F8" s="620"/>
      <c r="G8" s="620"/>
      <c r="H8" s="704" t="s">
        <v>167</v>
      </c>
    </row>
    <row r="9" spans="1:13" s="9" customFormat="1" ht="33.75" customHeight="1" x14ac:dyDescent="0.2">
      <c r="A9" s="630"/>
      <c r="B9" s="163" t="s">
        <v>472</v>
      </c>
      <c r="C9" s="163" t="s">
        <v>164</v>
      </c>
      <c r="D9" s="164" t="s">
        <v>473</v>
      </c>
      <c r="E9" s="163" t="s">
        <v>472</v>
      </c>
      <c r="F9" s="163" t="s">
        <v>164</v>
      </c>
      <c r="G9" s="164" t="s">
        <v>473</v>
      </c>
      <c r="H9" s="705"/>
    </row>
    <row r="10" spans="1:13" s="10" customFormat="1" ht="22.5" customHeight="1" thickBot="1" x14ac:dyDescent="0.25">
      <c r="A10" s="256" t="s">
        <v>96</v>
      </c>
      <c r="B10" s="155">
        <v>89</v>
      </c>
      <c r="C10" s="155">
        <v>59</v>
      </c>
      <c r="D10" s="411">
        <f>B10+C10</f>
        <v>148</v>
      </c>
      <c r="E10" s="155">
        <v>92</v>
      </c>
      <c r="F10" s="155">
        <v>76</v>
      </c>
      <c r="G10" s="258">
        <f>E10+F10</f>
        <v>168</v>
      </c>
      <c r="H10" s="259" t="s">
        <v>135</v>
      </c>
    </row>
    <row r="11" spans="1:13" s="10" customFormat="1" ht="22.5" customHeight="1" thickTop="1" thickBot="1" x14ac:dyDescent="0.25">
      <c r="A11" s="260" t="s">
        <v>83</v>
      </c>
      <c r="B11" s="199">
        <v>0</v>
      </c>
      <c r="C11" s="199">
        <v>0</v>
      </c>
      <c r="D11" s="176">
        <f t="shared" ref="D11:D15" si="0">B11+C11</f>
        <v>0</v>
      </c>
      <c r="E11" s="156">
        <v>1</v>
      </c>
      <c r="F11" s="199">
        <v>0</v>
      </c>
      <c r="G11" s="262">
        <f t="shared" ref="G11:G15" si="1">E11+F11</f>
        <v>1</v>
      </c>
      <c r="H11" s="263" t="s">
        <v>78</v>
      </c>
    </row>
    <row r="12" spans="1:13" s="10" customFormat="1" ht="22.5" customHeight="1" thickTop="1" thickBot="1" x14ac:dyDescent="0.25">
      <c r="A12" s="264" t="s">
        <v>84</v>
      </c>
      <c r="B12" s="200">
        <v>0</v>
      </c>
      <c r="C12" s="200">
        <v>0</v>
      </c>
      <c r="D12" s="175">
        <f>B12+C12</f>
        <v>0</v>
      </c>
      <c r="E12" s="200">
        <v>2</v>
      </c>
      <c r="F12" s="200">
        <v>0</v>
      </c>
      <c r="G12" s="258">
        <f>E12+F12</f>
        <v>2</v>
      </c>
      <c r="H12" s="266" t="s">
        <v>79</v>
      </c>
    </row>
    <row r="13" spans="1:13" s="10" customFormat="1" ht="22.5" customHeight="1" thickTop="1" thickBot="1" x14ac:dyDescent="0.25">
      <c r="A13" s="260" t="s">
        <v>85</v>
      </c>
      <c r="B13" s="156">
        <v>5</v>
      </c>
      <c r="C13" s="156">
        <v>1</v>
      </c>
      <c r="D13" s="176">
        <f t="shared" si="0"/>
        <v>6</v>
      </c>
      <c r="E13" s="156">
        <v>2</v>
      </c>
      <c r="F13" s="156">
        <v>2</v>
      </c>
      <c r="G13" s="262">
        <f t="shared" si="1"/>
        <v>4</v>
      </c>
      <c r="H13" s="263" t="s">
        <v>80</v>
      </c>
    </row>
    <row r="14" spans="1:13" s="10" customFormat="1" ht="22.5" customHeight="1" thickTop="1" thickBot="1" x14ac:dyDescent="0.25">
      <c r="A14" s="264" t="s">
        <v>86</v>
      </c>
      <c r="B14" s="157">
        <v>12</v>
      </c>
      <c r="C14" s="157">
        <v>6</v>
      </c>
      <c r="D14" s="175">
        <f t="shared" si="0"/>
        <v>18</v>
      </c>
      <c r="E14" s="157">
        <v>3</v>
      </c>
      <c r="F14" s="157">
        <v>7</v>
      </c>
      <c r="G14" s="258">
        <f t="shared" si="1"/>
        <v>10</v>
      </c>
      <c r="H14" s="266" t="s">
        <v>81</v>
      </c>
    </row>
    <row r="15" spans="1:13" s="10" customFormat="1" ht="22.5" customHeight="1" thickTop="1" x14ac:dyDescent="0.2">
      <c r="A15" s="269" t="s">
        <v>87</v>
      </c>
      <c r="B15" s="203">
        <v>3</v>
      </c>
      <c r="C15" s="178">
        <v>1</v>
      </c>
      <c r="D15" s="177">
        <f t="shared" si="0"/>
        <v>4</v>
      </c>
      <c r="E15" s="203">
        <v>6</v>
      </c>
      <c r="F15" s="178">
        <v>1</v>
      </c>
      <c r="G15" s="262">
        <f t="shared" si="1"/>
        <v>7</v>
      </c>
      <c r="H15" s="271" t="s">
        <v>82</v>
      </c>
    </row>
    <row r="16" spans="1:13" s="10" customFormat="1" ht="22.5" customHeight="1" x14ac:dyDescent="0.2">
      <c r="A16" s="272" t="s">
        <v>24</v>
      </c>
      <c r="B16" s="179">
        <f t="shared" ref="B16:C16" si="2">SUM(B10:B15)</f>
        <v>109</v>
      </c>
      <c r="C16" s="179">
        <f t="shared" si="2"/>
        <v>67</v>
      </c>
      <c r="D16" s="179">
        <f>SUM(D10:D15)</f>
        <v>176</v>
      </c>
      <c r="E16" s="179">
        <f t="shared" ref="E16:F16" si="3">SUM(E10:E15)</f>
        <v>106</v>
      </c>
      <c r="F16" s="179">
        <f t="shared" si="3"/>
        <v>86</v>
      </c>
      <c r="G16" s="179">
        <f>SUM(G10:G15)</f>
        <v>192</v>
      </c>
      <c r="H16" s="274" t="s">
        <v>25</v>
      </c>
    </row>
    <row r="17" spans="9:10" x14ac:dyDescent="0.2">
      <c r="I17" s="162"/>
      <c r="J17" s="162"/>
    </row>
    <row r="18" spans="9:10" x14ac:dyDescent="0.2">
      <c r="I18" s="162"/>
      <c r="J18" s="162"/>
    </row>
    <row r="19" spans="9:10" x14ac:dyDescent="0.2">
      <c r="I19" s="162"/>
      <c r="J19" s="162"/>
    </row>
  </sheetData>
  <mergeCells count="8">
    <mergeCell ref="A3:H3"/>
    <mergeCell ref="A4:H4"/>
    <mergeCell ref="A5:H5"/>
    <mergeCell ref="A6:H6"/>
    <mergeCell ref="A8:A9"/>
    <mergeCell ref="B8:D8"/>
    <mergeCell ref="E8:G8"/>
    <mergeCell ref="H8:H9"/>
  </mergeCells>
  <printOptions horizontalCentered="1"/>
  <pageMargins left="0" right="0" top="0.47244094488188981" bottom="0" header="0" footer="0"/>
  <pageSetup paperSize="11" scale="85" orientation="landscape"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M19"/>
  <sheetViews>
    <sheetView rightToLeft="1" view="pageBreakPreview" zoomScaleNormal="100" zoomScaleSheetLayoutView="100" workbookViewId="0">
      <selection activeCell="F9" sqref="F9"/>
    </sheetView>
  </sheetViews>
  <sheetFormatPr defaultColWidth="9.125" defaultRowHeight="12.75" x14ac:dyDescent="0.2"/>
  <cols>
    <col min="1" max="1" width="23.625" style="162" customWidth="1"/>
    <col min="2" max="7" width="9.375" style="162" customWidth="1"/>
    <col min="8" max="8" width="23.625" style="162" customWidth="1"/>
    <col min="9" max="9" width="15.25" style="3" customWidth="1"/>
    <col min="10" max="13" width="6.375" style="3" customWidth="1"/>
    <col min="14" max="16384" width="9.125" style="3"/>
  </cols>
  <sheetData>
    <row r="1" spans="1:13" ht="30.75" x14ac:dyDescent="0.2">
      <c r="A1" s="428" t="s">
        <v>144</v>
      </c>
      <c r="B1" s="429"/>
      <c r="C1" s="429"/>
      <c r="D1" s="429"/>
      <c r="E1" s="429"/>
      <c r="F1" s="429"/>
      <c r="G1" s="429"/>
      <c r="H1" s="430" t="s">
        <v>145</v>
      </c>
    </row>
    <row r="2" spans="1:13" x14ac:dyDescent="0.2">
      <c r="A2" s="166"/>
      <c r="B2" s="167"/>
      <c r="C2" s="167"/>
      <c r="D2" s="167"/>
      <c r="E2" s="167"/>
      <c r="F2" s="167"/>
      <c r="G2" s="167"/>
      <c r="H2" s="167"/>
      <c r="I2" s="167"/>
    </row>
    <row r="3" spans="1:13" s="2" customFormat="1" ht="21.75" x14ac:dyDescent="0.2">
      <c r="A3" s="614" t="s">
        <v>100</v>
      </c>
      <c r="B3" s="614"/>
      <c r="C3" s="614"/>
      <c r="D3" s="614"/>
      <c r="E3" s="614"/>
      <c r="F3" s="614"/>
      <c r="G3" s="614"/>
      <c r="H3" s="614"/>
    </row>
    <row r="4" spans="1:13" s="2" customFormat="1" ht="18.75" x14ac:dyDescent="0.2">
      <c r="A4" s="615" t="s">
        <v>470</v>
      </c>
      <c r="B4" s="615"/>
      <c r="C4" s="615"/>
      <c r="D4" s="615"/>
      <c r="E4" s="615"/>
      <c r="F4" s="615"/>
      <c r="G4" s="615"/>
      <c r="H4" s="615"/>
    </row>
    <row r="5" spans="1:13" s="2" customFormat="1" ht="18" x14ac:dyDescent="0.2">
      <c r="A5" s="616" t="s">
        <v>157</v>
      </c>
      <c r="B5" s="616"/>
      <c r="C5" s="616"/>
      <c r="D5" s="616"/>
      <c r="E5" s="616"/>
      <c r="F5" s="616"/>
      <c r="G5" s="616"/>
      <c r="H5" s="616"/>
    </row>
    <row r="6" spans="1:13" x14ac:dyDescent="0.2">
      <c r="A6" s="617" t="s">
        <v>471</v>
      </c>
      <c r="B6" s="617"/>
      <c r="C6" s="617"/>
      <c r="D6" s="617"/>
      <c r="E6" s="617"/>
      <c r="F6" s="617"/>
      <c r="G6" s="617"/>
      <c r="H6" s="617"/>
    </row>
    <row r="7" spans="1:13" s="7" customFormat="1" ht="15.75" x14ac:dyDescent="0.2">
      <c r="A7" s="161" t="s">
        <v>283</v>
      </c>
      <c r="B7" s="161"/>
      <c r="C7" s="161"/>
      <c r="D7" s="161"/>
      <c r="E7" s="161"/>
      <c r="F7" s="161"/>
      <c r="G7" s="161"/>
      <c r="H7" s="8" t="s">
        <v>218</v>
      </c>
      <c r="J7" s="5"/>
      <c r="L7" s="5"/>
      <c r="M7" s="5"/>
    </row>
    <row r="8" spans="1:13" ht="34.5" customHeight="1" x14ac:dyDescent="0.2">
      <c r="A8" s="629" t="s">
        <v>159</v>
      </c>
      <c r="B8" s="620" t="s">
        <v>418</v>
      </c>
      <c r="C8" s="620"/>
      <c r="D8" s="620"/>
      <c r="E8" s="620" t="s">
        <v>462</v>
      </c>
      <c r="F8" s="620"/>
      <c r="G8" s="620"/>
      <c r="H8" s="621" t="s">
        <v>158</v>
      </c>
    </row>
    <row r="9" spans="1:13" s="9" customFormat="1" ht="33.75" customHeight="1" x14ac:dyDescent="0.2">
      <c r="A9" s="630"/>
      <c r="B9" s="163" t="s">
        <v>165</v>
      </c>
      <c r="C9" s="163" t="s">
        <v>558</v>
      </c>
      <c r="D9" s="164" t="s">
        <v>559</v>
      </c>
      <c r="E9" s="163" t="s">
        <v>165</v>
      </c>
      <c r="F9" s="163" t="s">
        <v>164</v>
      </c>
      <c r="G9" s="164" t="s">
        <v>163</v>
      </c>
      <c r="H9" s="622"/>
    </row>
    <row r="10" spans="1:13" s="10" customFormat="1" ht="22.5" customHeight="1" thickBot="1" x14ac:dyDescent="0.25">
      <c r="A10" s="256" t="s">
        <v>96</v>
      </c>
      <c r="B10" s="257">
        <v>6</v>
      </c>
      <c r="C10" s="257">
        <v>2</v>
      </c>
      <c r="D10" s="258">
        <f>B10+C10</f>
        <v>8</v>
      </c>
      <c r="E10" s="257">
        <v>3</v>
      </c>
      <c r="F10" s="257">
        <v>2</v>
      </c>
      <c r="G10" s="258">
        <f>E10+F10</f>
        <v>5</v>
      </c>
      <c r="H10" s="259" t="s">
        <v>135</v>
      </c>
    </row>
    <row r="11" spans="1:13" s="10" customFormat="1" ht="22.5" customHeight="1" thickTop="1" thickBot="1" x14ac:dyDescent="0.25">
      <c r="A11" s="260" t="s">
        <v>83</v>
      </c>
      <c r="B11" s="261">
        <v>0</v>
      </c>
      <c r="C11" s="261">
        <v>1</v>
      </c>
      <c r="D11" s="262">
        <f t="shared" ref="D11:D15" si="0">B11+C11</f>
        <v>1</v>
      </c>
      <c r="E11" s="261">
        <v>2</v>
      </c>
      <c r="F11" s="261">
        <v>1</v>
      </c>
      <c r="G11" s="262">
        <f t="shared" ref="G11:G15" si="1">E11+F11</f>
        <v>3</v>
      </c>
      <c r="H11" s="263" t="s">
        <v>78</v>
      </c>
    </row>
    <row r="12" spans="1:13" s="10" customFormat="1" ht="22.5" customHeight="1" thickTop="1" thickBot="1" x14ac:dyDescent="0.25">
      <c r="A12" s="264" t="s">
        <v>84</v>
      </c>
      <c r="B12" s="265">
        <v>5</v>
      </c>
      <c r="C12" s="265">
        <v>6</v>
      </c>
      <c r="D12" s="258">
        <f t="shared" si="0"/>
        <v>11</v>
      </c>
      <c r="E12" s="265">
        <v>2</v>
      </c>
      <c r="F12" s="265">
        <v>2</v>
      </c>
      <c r="G12" s="258">
        <f>E12+F12</f>
        <v>4</v>
      </c>
      <c r="H12" s="266" t="s">
        <v>79</v>
      </c>
    </row>
    <row r="13" spans="1:13" s="10" customFormat="1" ht="22.5" customHeight="1" thickTop="1" thickBot="1" x14ac:dyDescent="0.25">
      <c r="A13" s="260" t="s">
        <v>85</v>
      </c>
      <c r="B13" s="267">
        <v>1</v>
      </c>
      <c r="C13" s="267">
        <v>4</v>
      </c>
      <c r="D13" s="262">
        <f t="shared" si="0"/>
        <v>5</v>
      </c>
      <c r="E13" s="267">
        <v>5</v>
      </c>
      <c r="F13" s="267">
        <v>12</v>
      </c>
      <c r="G13" s="262">
        <f t="shared" si="1"/>
        <v>17</v>
      </c>
      <c r="H13" s="263" t="s">
        <v>80</v>
      </c>
    </row>
    <row r="14" spans="1:13" s="10" customFormat="1" ht="22.5" customHeight="1" thickTop="1" thickBot="1" x14ac:dyDescent="0.25">
      <c r="A14" s="264" t="s">
        <v>86</v>
      </c>
      <c r="B14" s="268">
        <v>1</v>
      </c>
      <c r="C14" s="268">
        <v>0</v>
      </c>
      <c r="D14" s="258">
        <f t="shared" si="0"/>
        <v>1</v>
      </c>
      <c r="E14" s="268">
        <v>0</v>
      </c>
      <c r="F14" s="268">
        <v>0</v>
      </c>
      <c r="G14" s="258">
        <f t="shared" si="1"/>
        <v>0</v>
      </c>
      <c r="H14" s="266" t="s">
        <v>81</v>
      </c>
    </row>
    <row r="15" spans="1:13" s="10" customFormat="1" ht="22.5" customHeight="1" thickTop="1" x14ac:dyDescent="0.2">
      <c r="A15" s="269" t="s">
        <v>87</v>
      </c>
      <c r="B15" s="270">
        <v>1</v>
      </c>
      <c r="C15" s="270">
        <v>2</v>
      </c>
      <c r="D15" s="262">
        <f t="shared" si="0"/>
        <v>3</v>
      </c>
      <c r="E15" s="270">
        <v>2</v>
      </c>
      <c r="F15" s="270">
        <v>1</v>
      </c>
      <c r="G15" s="262">
        <f t="shared" si="1"/>
        <v>3</v>
      </c>
      <c r="H15" s="271" t="s">
        <v>82</v>
      </c>
    </row>
    <row r="16" spans="1:13" s="10" customFormat="1" ht="22.5" customHeight="1" x14ac:dyDescent="0.2">
      <c r="A16" s="272" t="s">
        <v>24</v>
      </c>
      <c r="B16" s="273">
        <f t="shared" ref="B16:D16" si="2">SUM(B10:B15)</f>
        <v>14</v>
      </c>
      <c r="C16" s="273">
        <f t="shared" si="2"/>
        <v>15</v>
      </c>
      <c r="D16" s="273">
        <f t="shared" si="2"/>
        <v>29</v>
      </c>
      <c r="E16" s="273">
        <f>SUM(E10:E15)</f>
        <v>14</v>
      </c>
      <c r="F16" s="273">
        <f t="shared" ref="F16" si="3">SUM(F10:F15)</f>
        <v>18</v>
      </c>
      <c r="G16" s="273">
        <f>SUM(G10:G15)</f>
        <v>32</v>
      </c>
      <c r="H16" s="274" t="s">
        <v>25</v>
      </c>
    </row>
    <row r="17" spans="6:10" x14ac:dyDescent="0.2">
      <c r="F17" s="3"/>
      <c r="G17" s="3"/>
      <c r="I17" s="162"/>
    </row>
    <row r="18" spans="6:10" x14ac:dyDescent="0.2">
      <c r="I18" s="162"/>
      <c r="J18" s="162"/>
    </row>
    <row r="19" spans="6:10" x14ac:dyDescent="0.2">
      <c r="I19" s="162"/>
      <c r="J19" s="162"/>
    </row>
  </sheetData>
  <mergeCells count="8">
    <mergeCell ref="A3:H3"/>
    <mergeCell ref="A4:H4"/>
    <mergeCell ref="A5:H5"/>
    <mergeCell ref="A6:H6"/>
    <mergeCell ref="A8:A9"/>
    <mergeCell ref="B8:D8"/>
    <mergeCell ref="E8:G8"/>
    <mergeCell ref="H8:H9"/>
  </mergeCells>
  <printOptions horizontalCentered="1"/>
  <pageMargins left="0" right="0" top="0.47244094488188981" bottom="0" header="0" footer="0"/>
  <pageSetup paperSize="11" scale="83" orientation="landscape" r:id="rId1"/>
  <headerFooter alignWithMargins="0"/>
  <rowBreaks count="1" manualBreakCount="1">
    <brk id="16" max="16383" man="1"/>
  </row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P52"/>
  <sheetViews>
    <sheetView rightToLeft="1" view="pageBreakPreview" zoomScaleNormal="100" zoomScaleSheetLayoutView="100" workbookViewId="0">
      <selection activeCell="G7" sqref="G7"/>
    </sheetView>
  </sheetViews>
  <sheetFormatPr defaultColWidth="9.125" defaultRowHeight="12.75" x14ac:dyDescent="0.2"/>
  <cols>
    <col min="1" max="1" width="14" style="162" customWidth="1"/>
    <col min="2" max="10" width="7.75" style="162" customWidth="1"/>
    <col min="11" max="11" width="18.125" style="162" customWidth="1"/>
    <col min="12" max="12" width="15.25" style="3" customWidth="1"/>
    <col min="13" max="16" width="6.375" style="3" customWidth="1"/>
    <col min="17" max="16384" width="9.125" style="3"/>
  </cols>
  <sheetData>
    <row r="1" spans="1:16" ht="30.75" x14ac:dyDescent="0.2">
      <c r="A1" s="428" t="s">
        <v>144</v>
      </c>
      <c r="B1" s="429"/>
      <c r="C1" s="429"/>
      <c r="D1" s="429"/>
      <c r="E1" s="429"/>
      <c r="F1" s="429"/>
      <c r="G1" s="429"/>
      <c r="H1" s="429"/>
      <c r="I1" s="429"/>
      <c r="J1" s="429"/>
      <c r="K1" s="430" t="s">
        <v>145</v>
      </c>
    </row>
    <row r="2" spans="1:16" x14ac:dyDescent="0.2">
      <c r="A2" s="166"/>
      <c r="B2" s="167"/>
      <c r="C2" s="167"/>
      <c r="D2" s="167"/>
      <c r="E2" s="167"/>
      <c r="F2" s="167"/>
      <c r="G2" s="167"/>
      <c r="H2" s="3"/>
      <c r="I2" s="167"/>
      <c r="J2" s="3"/>
      <c r="K2" s="167"/>
    </row>
    <row r="3" spans="1:16" s="2" customFormat="1" ht="21.75" x14ac:dyDescent="0.2">
      <c r="A3" s="614" t="s">
        <v>409</v>
      </c>
      <c r="B3" s="614"/>
      <c r="C3" s="614"/>
      <c r="D3" s="614"/>
      <c r="E3" s="614"/>
      <c r="F3" s="614"/>
      <c r="G3" s="614"/>
      <c r="H3" s="614"/>
      <c r="I3" s="614"/>
      <c r="J3" s="614"/>
      <c r="K3" s="614"/>
    </row>
    <row r="4" spans="1:16" s="2" customFormat="1" ht="18.75" x14ac:dyDescent="0.2">
      <c r="A4" s="615" t="s">
        <v>449</v>
      </c>
      <c r="B4" s="615"/>
      <c r="C4" s="615"/>
      <c r="D4" s="615"/>
      <c r="E4" s="615"/>
      <c r="F4" s="615"/>
      <c r="G4" s="615"/>
      <c r="H4" s="615"/>
      <c r="I4" s="615"/>
      <c r="J4" s="615"/>
      <c r="K4" s="615"/>
    </row>
    <row r="5" spans="1:16" s="2" customFormat="1" ht="18" x14ac:dyDescent="0.2">
      <c r="A5" s="616" t="s">
        <v>326</v>
      </c>
      <c r="B5" s="616"/>
      <c r="C5" s="616"/>
      <c r="D5" s="616"/>
      <c r="E5" s="616"/>
      <c r="F5" s="616"/>
      <c r="G5" s="616"/>
      <c r="H5" s="616"/>
      <c r="I5" s="616"/>
      <c r="J5" s="616"/>
      <c r="K5" s="616"/>
    </row>
    <row r="6" spans="1:16" x14ac:dyDescent="0.2">
      <c r="A6" s="617" t="s">
        <v>448</v>
      </c>
      <c r="B6" s="617"/>
      <c r="C6" s="617"/>
      <c r="D6" s="617"/>
      <c r="E6" s="617"/>
      <c r="F6" s="617"/>
      <c r="G6" s="617"/>
      <c r="H6" s="617"/>
      <c r="I6" s="617"/>
      <c r="J6" s="617"/>
      <c r="K6" s="617"/>
    </row>
    <row r="7" spans="1:16" s="7" customFormat="1" ht="15.75" x14ac:dyDescent="0.2">
      <c r="A7" s="161" t="s">
        <v>318</v>
      </c>
      <c r="B7" s="161"/>
      <c r="C7" s="161"/>
      <c r="D7" s="161"/>
      <c r="E7" s="161"/>
      <c r="F7" s="161"/>
      <c r="G7" s="161"/>
      <c r="H7" s="161"/>
      <c r="I7" s="161"/>
      <c r="J7" s="161"/>
      <c r="K7" s="8" t="s">
        <v>317</v>
      </c>
      <c r="M7" s="5"/>
      <c r="O7" s="5"/>
      <c r="P7" s="5"/>
    </row>
    <row r="8" spans="1:16" ht="33.75" customHeight="1" thickBot="1" x14ac:dyDescent="0.25">
      <c r="A8" s="693" t="s">
        <v>423</v>
      </c>
      <c r="B8" s="620" t="s">
        <v>262</v>
      </c>
      <c r="C8" s="620"/>
      <c r="D8" s="620"/>
      <c r="E8" s="620" t="s">
        <v>265</v>
      </c>
      <c r="F8" s="620"/>
      <c r="G8" s="620"/>
      <c r="H8" s="620" t="s">
        <v>266</v>
      </c>
      <c r="I8" s="620"/>
      <c r="J8" s="620"/>
      <c r="K8" s="696" t="s">
        <v>422</v>
      </c>
    </row>
    <row r="9" spans="1:16" ht="23.45" customHeight="1" thickTop="1" thickBot="1" x14ac:dyDescent="0.25">
      <c r="A9" s="694"/>
      <c r="B9" s="699" t="s">
        <v>263</v>
      </c>
      <c r="C9" s="699" t="s">
        <v>264</v>
      </c>
      <c r="D9" s="699" t="s">
        <v>134</v>
      </c>
      <c r="E9" s="699" t="s">
        <v>263</v>
      </c>
      <c r="F9" s="699" t="s">
        <v>264</v>
      </c>
      <c r="G9" s="699" t="s">
        <v>134</v>
      </c>
      <c r="H9" s="699" t="s">
        <v>263</v>
      </c>
      <c r="I9" s="699" t="s">
        <v>264</v>
      </c>
      <c r="J9" s="699" t="s">
        <v>134</v>
      </c>
      <c r="K9" s="697"/>
    </row>
    <row r="10" spans="1:16" s="9" customFormat="1" ht="23.45" customHeight="1" thickTop="1" x14ac:dyDescent="0.2">
      <c r="A10" s="695"/>
      <c r="B10" s="700"/>
      <c r="C10" s="700"/>
      <c r="D10" s="700"/>
      <c r="E10" s="700"/>
      <c r="F10" s="700"/>
      <c r="G10" s="700"/>
      <c r="H10" s="700"/>
      <c r="I10" s="700"/>
      <c r="J10" s="700"/>
      <c r="K10" s="698"/>
      <c r="L10" s="3"/>
      <c r="M10" s="3"/>
      <c r="N10" s="3"/>
    </row>
    <row r="11" spans="1:16" s="10" customFormat="1" ht="22.5" customHeight="1" thickBot="1" x14ac:dyDescent="0.25">
      <c r="A11" s="229" t="s">
        <v>57</v>
      </c>
      <c r="B11" s="230">
        <v>1</v>
      </c>
      <c r="C11" s="230">
        <v>1</v>
      </c>
      <c r="D11" s="231">
        <f>B11+C11</f>
        <v>2</v>
      </c>
      <c r="E11" s="230">
        <v>11</v>
      </c>
      <c r="F11" s="230">
        <v>15</v>
      </c>
      <c r="G11" s="232">
        <f>E11+F11</f>
        <v>26</v>
      </c>
      <c r="H11" s="232">
        <f>B11+E11</f>
        <v>12</v>
      </c>
      <c r="I11" s="232">
        <f>C11+F11</f>
        <v>16</v>
      </c>
      <c r="J11" s="232">
        <f>H11+I11</f>
        <v>28</v>
      </c>
      <c r="K11" s="233" t="s">
        <v>58</v>
      </c>
      <c r="L11" s="81"/>
      <c r="M11" s="101"/>
      <c r="N11" s="101"/>
    </row>
    <row r="12" spans="1:16" s="10" customFormat="1" ht="22.5" customHeight="1" thickTop="1" thickBot="1" x14ac:dyDescent="0.25">
      <c r="A12" s="234" t="s">
        <v>59</v>
      </c>
      <c r="B12" s="235">
        <v>1</v>
      </c>
      <c r="C12" s="235">
        <v>1</v>
      </c>
      <c r="D12" s="236">
        <f t="shared" ref="D12:D13" si="0">B12+C12</f>
        <v>2</v>
      </c>
      <c r="E12" s="235">
        <v>0</v>
      </c>
      <c r="F12" s="235">
        <v>0</v>
      </c>
      <c r="G12" s="237">
        <f t="shared" ref="G12:G13" si="1">E12+F12</f>
        <v>0</v>
      </c>
      <c r="H12" s="237">
        <f t="shared" ref="H12:I18" si="2">B12+E12</f>
        <v>1</v>
      </c>
      <c r="I12" s="237">
        <f t="shared" si="2"/>
        <v>1</v>
      </c>
      <c r="J12" s="237">
        <f t="shared" ref="J12:J13" si="3">H12+I12</f>
        <v>2</v>
      </c>
      <c r="K12" s="238" t="s">
        <v>60</v>
      </c>
      <c r="L12" s="81"/>
      <c r="M12" s="101"/>
      <c r="N12" s="101"/>
    </row>
    <row r="13" spans="1:16" s="10" customFormat="1" ht="22.5" customHeight="1" thickTop="1" thickBot="1" x14ac:dyDescent="0.25">
      <c r="A13" s="239" t="s">
        <v>61</v>
      </c>
      <c r="B13" s="555">
        <v>0</v>
      </c>
      <c r="C13" s="555">
        <v>0</v>
      </c>
      <c r="D13" s="240">
        <f t="shared" si="0"/>
        <v>0</v>
      </c>
      <c r="E13" s="555">
        <v>0</v>
      </c>
      <c r="F13" s="555">
        <v>1</v>
      </c>
      <c r="G13" s="241">
        <f t="shared" si="1"/>
        <v>1</v>
      </c>
      <c r="H13" s="241">
        <f t="shared" si="2"/>
        <v>0</v>
      </c>
      <c r="I13" s="241">
        <f t="shared" si="2"/>
        <v>1</v>
      </c>
      <c r="J13" s="241">
        <f t="shared" si="3"/>
        <v>1</v>
      </c>
      <c r="K13" s="242" t="s">
        <v>62</v>
      </c>
      <c r="L13" s="81"/>
      <c r="M13" s="101"/>
      <c r="N13" s="101"/>
    </row>
    <row r="14" spans="1:16" s="10" customFormat="1" ht="22.5" customHeight="1" thickTop="1" thickBot="1" x14ac:dyDescent="0.25">
      <c r="A14" s="234" t="s">
        <v>92</v>
      </c>
      <c r="B14" s="556">
        <v>1</v>
      </c>
      <c r="C14" s="556">
        <v>0</v>
      </c>
      <c r="D14" s="243">
        <f>B14+C14</f>
        <v>1</v>
      </c>
      <c r="E14" s="556">
        <v>0</v>
      </c>
      <c r="F14" s="556">
        <v>0</v>
      </c>
      <c r="G14" s="244">
        <f>E14+F14</f>
        <v>0</v>
      </c>
      <c r="H14" s="244">
        <f t="shared" si="2"/>
        <v>1</v>
      </c>
      <c r="I14" s="244">
        <f t="shared" si="2"/>
        <v>0</v>
      </c>
      <c r="J14" s="244">
        <f>H14+I14</f>
        <v>1</v>
      </c>
      <c r="K14" s="238" t="s">
        <v>63</v>
      </c>
      <c r="L14" s="81"/>
      <c r="M14" s="101"/>
      <c r="N14" s="101"/>
    </row>
    <row r="15" spans="1:16" s="10" customFormat="1" ht="22.5" customHeight="1" thickTop="1" thickBot="1" x14ac:dyDescent="0.25">
      <c r="A15" s="239" t="s">
        <v>64</v>
      </c>
      <c r="B15" s="555">
        <v>0</v>
      </c>
      <c r="C15" s="555">
        <v>0</v>
      </c>
      <c r="D15" s="240">
        <f t="shared" ref="D15:D16" si="4">B15+C15</f>
        <v>0</v>
      </c>
      <c r="E15" s="555">
        <v>0</v>
      </c>
      <c r="F15" s="555">
        <v>0</v>
      </c>
      <c r="G15" s="241">
        <f t="shared" ref="G15:G16" si="5">E15+F15</f>
        <v>0</v>
      </c>
      <c r="H15" s="241">
        <f t="shared" si="2"/>
        <v>0</v>
      </c>
      <c r="I15" s="241">
        <f t="shared" si="2"/>
        <v>0</v>
      </c>
      <c r="J15" s="241">
        <f t="shared" ref="J15:J16" si="6">H15+I15</f>
        <v>0</v>
      </c>
      <c r="K15" s="242" t="s">
        <v>65</v>
      </c>
      <c r="L15" s="81"/>
      <c r="M15" s="101"/>
      <c r="N15" s="101"/>
    </row>
    <row r="16" spans="1:16" s="10" customFormat="1" ht="22.5" customHeight="1" thickTop="1" thickBot="1" x14ac:dyDescent="0.25">
      <c r="A16" s="234" t="s">
        <v>68</v>
      </c>
      <c r="B16" s="556">
        <v>0</v>
      </c>
      <c r="C16" s="556">
        <v>0</v>
      </c>
      <c r="D16" s="243">
        <f t="shared" si="4"/>
        <v>0</v>
      </c>
      <c r="E16" s="556">
        <v>0</v>
      </c>
      <c r="F16" s="556">
        <v>0</v>
      </c>
      <c r="G16" s="244">
        <f t="shared" si="5"/>
        <v>0</v>
      </c>
      <c r="H16" s="244">
        <f t="shared" si="2"/>
        <v>0</v>
      </c>
      <c r="I16" s="244">
        <f t="shared" si="2"/>
        <v>0</v>
      </c>
      <c r="J16" s="244">
        <f t="shared" si="6"/>
        <v>0</v>
      </c>
      <c r="K16" s="238" t="s">
        <v>69</v>
      </c>
      <c r="L16" s="81"/>
      <c r="M16" s="101"/>
      <c r="N16" s="101"/>
    </row>
    <row r="17" spans="1:14" s="10" customFormat="1" ht="22.5" customHeight="1" thickTop="1" x14ac:dyDescent="0.2">
      <c r="A17" s="245" t="s">
        <v>314</v>
      </c>
      <c r="B17" s="557">
        <v>0</v>
      </c>
      <c r="C17" s="557">
        <v>0</v>
      </c>
      <c r="D17" s="246">
        <f>B17+C17</f>
        <v>0</v>
      </c>
      <c r="E17" s="557">
        <v>0</v>
      </c>
      <c r="F17" s="557">
        <v>0</v>
      </c>
      <c r="G17" s="247">
        <f>E17+F17</f>
        <v>0</v>
      </c>
      <c r="H17" s="247">
        <f t="shared" si="2"/>
        <v>0</v>
      </c>
      <c r="I17" s="247">
        <f t="shared" si="2"/>
        <v>0</v>
      </c>
      <c r="J17" s="247">
        <f>H17+I17</f>
        <v>0</v>
      </c>
      <c r="K17" s="248" t="s">
        <v>160</v>
      </c>
      <c r="L17" s="81"/>
      <c r="M17" s="101"/>
      <c r="N17" s="101"/>
    </row>
    <row r="18" spans="1:14" s="10" customFormat="1" ht="22.5" customHeight="1" x14ac:dyDescent="0.2">
      <c r="A18" s="249" t="s">
        <v>71</v>
      </c>
      <c r="B18" s="558">
        <v>0</v>
      </c>
      <c r="C18" s="558">
        <v>0</v>
      </c>
      <c r="D18" s="250">
        <f>B18+C18</f>
        <v>0</v>
      </c>
      <c r="E18" s="558">
        <v>0</v>
      </c>
      <c r="F18" s="558">
        <v>0</v>
      </c>
      <c r="G18" s="251">
        <f>E18+F18</f>
        <v>0</v>
      </c>
      <c r="H18" s="251">
        <f t="shared" si="2"/>
        <v>0</v>
      </c>
      <c r="I18" s="251">
        <f t="shared" si="2"/>
        <v>0</v>
      </c>
      <c r="J18" s="251">
        <f>H18+I18</f>
        <v>0</v>
      </c>
      <c r="K18" s="252" t="s">
        <v>295</v>
      </c>
      <c r="L18" s="81"/>
      <c r="M18" s="101"/>
      <c r="N18" s="101"/>
    </row>
    <row r="19" spans="1:14" s="10" customFormat="1" ht="22.5" customHeight="1" x14ac:dyDescent="0.2">
      <c r="A19" s="253" t="s">
        <v>11</v>
      </c>
      <c r="B19" s="254">
        <f>SUM(B11:B18)</f>
        <v>3</v>
      </c>
      <c r="C19" s="254">
        <f t="shared" ref="C19:J19" si="7">SUM(C11:C18)</f>
        <v>2</v>
      </c>
      <c r="D19" s="254">
        <f t="shared" si="7"/>
        <v>5</v>
      </c>
      <c r="E19" s="254">
        <f t="shared" si="7"/>
        <v>11</v>
      </c>
      <c r="F19" s="254">
        <f t="shared" si="7"/>
        <v>16</v>
      </c>
      <c r="G19" s="254">
        <f t="shared" si="7"/>
        <v>27</v>
      </c>
      <c r="H19" s="254">
        <f t="shared" si="7"/>
        <v>14</v>
      </c>
      <c r="I19" s="254">
        <f t="shared" si="7"/>
        <v>18</v>
      </c>
      <c r="J19" s="254">
        <f t="shared" si="7"/>
        <v>32</v>
      </c>
      <c r="K19" s="255" t="s">
        <v>12</v>
      </c>
      <c r="L19" s="81"/>
      <c r="M19" s="101"/>
      <c r="N19" s="101"/>
    </row>
    <row r="20" spans="1:14" s="10" customFormat="1" ht="22.5" customHeight="1" x14ac:dyDescent="0.2">
      <c r="A20" s="166"/>
      <c r="B20" s="166"/>
      <c r="C20" s="166"/>
      <c r="D20" s="166"/>
      <c r="E20" s="166"/>
      <c r="F20" s="166"/>
      <c r="G20" s="166"/>
      <c r="H20" s="166"/>
      <c r="I20" s="166"/>
      <c r="J20" s="166"/>
      <c r="K20" s="166"/>
      <c r="L20" s="81"/>
      <c r="M20" s="101"/>
      <c r="N20" s="101"/>
    </row>
    <row r="21" spans="1:14" s="10" customFormat="1" ht="22.5" customHeight="1" x14ac:dyDescent="0.2">
      <c r="A21" s="166"/>
      <c r="B21" s="166"/>
      <c r="C21" s="166"/>
      <c r="D21" s="166"/>
      <c r="E21" s="166"/>
      <c r="F21" s="166"/>
      <c r="G21" s="166"/>
      <c r="H21" s="166"/>
      <c r="I21" s="166"/>
      <c r="J21" s="166"/>
      <c r="K21" s="166"/>
      <c r="L21" s="81"/>
      <c r="M21" s="101"/>
      <c r="N21" s="101"/>
    </row>
    <row r="22" spans="1:14" s="10" customFormat="1" ht="22.5" customHeight="1" x14ac:dyDescent="0.2">
      <c r="A22" s="166"/>
      <c r="B22" s="166"/>
      <c r="C22" s="166"/>
      <c r="D22" s="166"/>
      <c r="E22" s="166"/>
      <c r="F22" s="166"/>
      <c r="G22" s="166"/>
      <c r="H22" s="166"/>
      <c r="I22" s="166"/>
      <c r="J22" s="166"/>
      <c r="K22" s="166"/>
      <c r="L22" s="81"/>
      <c r="M22" s="101"/>
      <c r="N22" s="101"/>
    </row>
    <row r="23" spans="1:14" s="10" customFormat="1" ht="22.5" customHeight="1" x14ac:dyDescent="0.2">
      <c r="A23" s="166"/>
      <c r="B23" s="166"/>
      <c r="C23" s="166"/>
      <c r="D23" s="166"/>
      <c r="E23" s="166"/>
      <c r="F23" s="166"/>
      <c r="G23" s="166"/>
      <c r="H23" s="166"/>
      <c r="I23" s="166"/>
      <c r="J23" s="166"/>
      <c r="K23" s="166"/>
    </row>
    <row r="24" spans="1:14" x14ac:dyDescent="0.2">
      <c r="A24" s="166"/>
      <c r="B24" s="166"/>
      <c r="C24" s="166"/>
      <c r="D24" s="166"/>
      <c r="E24" s="166"/>
      <c r="F24" s="166"/>
      <c r="G24" s="166"/>
      <c r="H24" s="166"/>
      <c r="I24" s="166"/>
      <c r="J24" s="166"/>
      <c r="K24" s="166"/>
      <c r="L24" s="162"/>
      <c r="M24" s="162"/>
    </row>
    <row r="25" spans="1:14" x14ac:dyDescent="0.2">
      <c r="A25" s="166"/>
      <c r="B25" s="166"/>
      <c r="C25" s="166"/>
      <c r="D25" s="166"/>
      <c r="E25" s="166"/>
      <c r="F25" s="166"/>
      <c r="G25" s="166"/>
      <c r="H25" s="166"/>
      <c r="I25" s="166"/>
      <c r="J25" s="166"/>
      <c r="K25" s="166"/>
      <c r="L25" s="162"/>
      <c r="M25" s="162"/>
    </row>
    <row r="26" spans="1:14" x14ac:dyDescent="0.2">
      <c r="A26" s="166"/>
      <c r="B26" s="166"/>
      <c r="C26" s="166"/>
      <c r="D26" s="166"/>
      <c r="E26" s="166"/>
      <c r="F26" s="166"/>
      <c r="G26" s="166"/>
      <c r="H26" s="166"/>
      <c r="I26" s="166"/>
      <c r="J26" s="166"/>
      <c r="K26" s="166"/>
      <c r="L26" s="162"/>
      <c r="M26" s="162"/>
    </row>
    <row r="27" spans="1:14" x14ac:dyDescent="0.2">
      <c r="A27" s="166"/>
      <c r="B27" s="166"/>
      <c r="C27" s="166"/>
      <c r="D27" s="166"/>
      <c r="E27" s="166"/>
      <c r="F27" s="166"/>
      <c r="G27" s="166"/>
      <c r="H27" s="166"/>
      <c r="I27" s="166"/>
      <c r="J27" s="166"/>
      <c r="K27" s="166"/>
    </row>
    <row r="28" spans="1:14" x14ac:dyDescent="0.2">
      <c r="A28" s="166"/>
      <c r="B28" s="166"/>
      <c r="C28" s="166"/>
      <c r="D28" s="166"/>
      <c r="E28" s="166"/>
      <c r="F28" s="166"/>
      <c r="G28" s="166"/>
      <c r="H28" s="166"/>
      <c r="I28" s="166"/>
      <c r="J28" s="166"/>
      <c r="K28" s="166"/>
    </row>
    <row r="29" spans="1:14" x14ac:dyDescent="0.2">
      <c r="A29" s="166"/>
      <c r="B29" s="166"/>
      <c r="C29" s="166"/>
      <c r="D29" s="166"/>
      <c r="E29" s="166"/>
      <c r="F29" s="166"/>
      <c r="G29" s="166"/>
      <c r="H29" s="166"/>
      <c r="I29" s="166"/>
      <c r="J29" s="166"/>
      <c r="K29" s="166"/>
    </row>
    <row r="30" spans="1:14" x14ac:dyDescent="0.2">
      <c r="A30" s="166"/>
      <c r="B30" s="166"/>
      <c r="C30" s="166"/>
      <c r="D30" s="166"/>
      <c r="E30" s="166"/>
      <c r="F30" s="166"/>
      <c r="G30" s="166"/>
      <c r="H30" s="166"/>
      <c r="I30" s="166"/>
      <c r="J30" s="166"/>
      <c r="K30" s="166"/>
    </row>
    <row r="31" spans="1:14" x14ac:dyDescent="0.2">
      <c r="A31" s="166"/>
      <c r="B31" s="166"/>
      <c r="C31" s="166"/>
      <c r="D31" s="166"/>
      <c r="E31" s="166"/>
      <c r="F31" s="166"/>
      <c r="G31" s="166"/>
      <c r="H31" s="166"/>
      <c r="I31" s="166"/>
      <c r="J31" s="166"/>
      <c r="K31" s="166"/>
    </row>
    <row r="32" spans="1:14" x14ac:dyDescent="0.2">
      <c r="A32" s="166"/>
      <c r="B32" s="166"/>
      <c r="C32" s="166"/>
      <c r="D32" s="166"/>
      <c r="E32" s="166"/>
      <c r="F32" s="166"/>
      <c r="G32" s="166"/>
      <c r="H32" s="166"/>
      <c r="I32" s="166"/>
      <c r="J32" s="166"/>
      <c r="K32" s="166"/>
    </row>
    <row r="33" spans="1:11" x14ac:dyDescent="0.2">
      <c r="A33" s="166"/>
      <c r="B33" s="166"/>
      <c r="C33" s="166"/>
      <c r="D33" s="166"/>
      <c r="E33" s="166"/>
      <c r="F33" s="166"/>
      <c r="G33" s="166"/>
      <c r="H33" s="166"/>
      <c r="I33" s="166"/>
      <c r="J33" s="166"/>
      <c r="K33" s="166"/>
    </row>
    <row r="34" spans="1:11" x14ac:dyDescent="0.2">
      <c r="A34" s="166"/>
      <c r="B34" s="166"/>
      <c r="C34" s="166"/>
      <c r="D34" s="166"/>
      <c r="E34" s="166"/>
      <c r="F34" s="166"/>
      <c r="G34" s="166"/>
      <c r="H34" s="166"/>
      <c r="I34" s="166"/>
      <c r="J34" s="166"/>
      <c r="K34" s="166"/>
    </row>
    <row r="35" spans="1:11" x14ac:dyDescent="0.2">
      <c r="A35" s="166"/>
      <c r="B35" s="166"/>
      <c r="C35" s="166"/>
      <c r="D35" s="166"/>
      <c r="E35" s="166"/>
      <c r="F35" s="166"/>
      <c r="G35" s="166"/>
      <c r="H35" s="166"/>
      <c r="I35" s="166"/>
      <c r="J35" s="166"/>
      <c r="K35" s="166"/>
    </row>
    <row r="36" spans="1:11" x14ac:dyDescent="0.2">
      <c r="A36" s="166"/>
      <c r="B36" s="166"/>
      <c r="C36" s="166"/>
      <c r="D36" s="166"/>
      <c r="E36" s="166"/>
      <c r="F36" s="166"/>
      <c r="G36" s="166"/>
      <c r="H36" s="166"/>
      <c r="I36" s="166"/>
      <c r="J36" s="166"/>
      <c r="K36" s="166"/>
    </row>
    <row r="37" spans="1:11" x14ac:dyDescent="0.2">
      <c r="A37" s="166"/>
      <c r="B37" s="166"/>
      <c r="C37" s="166"/>
      <c r="D37" s="166"/>
      <c r="E37" s="166"/>
      <c r="F37" s="166"/>
      <c r="G37" s="166"/>
      <c r="H37" s="166"/>
      <c r="I37" s="166"/>
      <c r="J37" s="166"/>
      <c r="K37" s="166"/>
    </row>
    <row r="38" spans="1:11" x14ac:dyDescent="0.2">
      <c r="A38" s="166"/>
      <c r="B38" s="166"/>
      <c r="C38" s="166"/>
      <c r="D38" s="166"/>
      <c r="E38" s="166"/>
      <c r="F38" s="166"/>
      <c r="G38" s="166"/>
      <c r="H38" s="166"/>
      <c r="I38" s="166"/>
      <c r="J38" s="166"/>
      <c r="K38" s="166"/>
    </row>
    <row r="39" spans="1:11" x14ac:dyDescent="0.2">
      <c r="A39" s="166"/>
      <c r="B39" s="166"/>
      <c r="C39" s="166"/>
      <c r="D39" s="166"/>
      <c r="E39" s="166"/>
      <c r="F39" s="166"/>
      <c r="G39" s="166"/>
      <c r="H39" s="166"/>
      <c r="I39" s="166"/>
      <c r="J39" s="166"/>
      <c r="K39" s="166"/>
    </row>
    <row r="40" spans="1:11" x14ac:dyDescent="0.2">
      <c r="A40" s="166"/>
      <c r="B40" s="166"/>
      <c r="C40" s="166"/>
      <c r="D40" s="166"/>
      <c r="E40" s="166"/>
      <c r="F40" s="166"/>
      <c r="G40" s="166"/>
      <c r="H40" s="166"/>
      <c r="I40" s="166"/>
      <c r="J40" s="166"/>
      <c r="K40" s="166"/>
    </row>
    <row r="41" spans="1:11" x14ac:dyDescent="0.2">
      <c r="A41" s="166"/>
      <c r="B41" s="166"/>
      <c r="C41" s="166"/>
      <c r="D41" s="166"/>
      <c r="E41" s="166"/>
      <c r="F41" s="166"/>
      <c r="G41" s="166"/>
      <c r="H41" s="166"/>
      <c r="I41" s="166"/>
      <c r="J41" s="166"/>
      <c r="K41" s="166"/>
    </row>
    <row r="42" spans="1:11" x14ac:dyDescent="0.2">
      <c r="A42" s="166"/>
      <c r="B42" s="166"/>
      <c r="C42" s="166"/>
      <c r="D42" s="166"/>
      <c r="E42" s="166"/>
      <c r="F42" s="166"/>
      <c r="G42" s="166"/>
      <c r="H42" s="166"/>
      <c r="I42" s="166"/>
      <c r="J42" s="166"/>
      <c r="K42" s="166"/>
    </row>
    <row r="43" spans="1:11" x14ac:dyDescent="0.2">
      <c r="A43" s="166"/>
      <c r="B43" s="166"/>
      <c r="C43" s="166"/>
      <c r="D43" s="166"/>
      <c r="E43" s="166"/>
      <c r="F43" s="166"/>
      <c r="G43" s="166"/>
      <c r="H43" s="166"/>
      <c r="I43" s="166"/>
      <c r="J43" s="166"/>
      <c r="K43" s="166"/>
    </row>
    <row r="44" spans="1:11" x14ac:dyDescent="0.2">
      <c r="A44" s="166"/>
      <c r="B44" s="166"/>
      <c r="C44" s="166"/>
      <c r="D44" s="166"/>
      <c r="E44" s="166"/>
      <c r="F44" s="166"/>
      <c r="G44" s="166"/>
      <c r="H44" s="166"/>
      <c r="I44" s="166"/>
      <c r="J44" s="166"/>
      <c r="K44" s="166"/>
    </row>
    <row r="45" spans="1:11" x14ac:dyDescent="0.2">
      <c r="A45" s="166"/>
      <c r="B45" s="166"/>
      <c r="C45" s="166"/>
      <c r="D45" s="166"/>
      <c r="E45" s="166"/>
      <c r="F45" s="166"/>
      <c r="G45" s="166"/>
      <c r="H45" s="166"/>
      <c r="I45" s="166"/>
      <c r="J45" s="166"/>
      <c r="K45" s="166"/>
    </row>
    <row r="46" spans="1:11" x14ac:dyDescent="0.2">
      <c r="A46" s="166"/>
      <c r="B46" s="166"/>
      <c r="C46" s="166"/>
      <c r="D46" s="166"/>
      <c r="E46" s="166"/>
      <c r="F46" s="166"/>
      <c r="G46" s="166"/>
      <c r="H46" s="166"/>
      <c r="I46" s="166"/>
      <c r="J46" s="166"/>
      <c r="K46" s="166"/>
    </row>
    <row r="47" spans="1:11" x14ac:dyDescent="0.2">
      <c r="A47" s="166"/>
      <c r="B47" s="166"/>
      <c r="C47" s="166"/>
      <c r="D47" s="166"/>
      <c r="E47" s="166"/>
      <c r="F47" s="166"/>
      <c r="G47" s="166"/>
      <c r="H47" s="166"/>
      <c r="I47" s="166"/>
      <c r="J47" s="166"/>
      <c r="K47" s="166"/>
    </row>
    <row r="48" spans="1:11" x14ac:dyDescent="0.2">
      <c r="A48" s="166"/>
      <c r="B48" s="166"/>
      <c r="C48" s="166"/>
      <c r="D48" s="166"/>
      <c r="E48" s="166"/>
      <c r="F48" s="166"/>
      <c r="G48" s="166"/>
      <c r="H48" s="166"/>
      <c r="I48" s="166"/>
      <c r="J48" s="166"/>
      <c r="K48" s="166"/>
    </row>
    <row r="49" spans="1:11" x14ac:dyDescent="0.2">
      <c r="A49" s="166"/>
      <c r="B49" s="166"/>
      <c r="C49" s="166"/>
      <c r="D49" s="166"/>
      <c r="E49" s="166"/>
      <c r="F49" s="166"/>
      <c r="G49" s="166"/>
      <c r="H49" s="166"/>
      <c r="I49" s="166"/>
      <c r="J49" s="166"/>
      <c r="K49" s="166"/>
    </row>
    <row r="50" spans="1:11" x14ac:dyDescent="0.2">
      <c r="A50" s="166"/>
      <c r="B50" s="166"/>
      <c r="C50" s="166"/>
      <c r="D50" s="166"/>
      <c r="E50" s="166"/>
      <c r="F50" s="166"/>
      <c r="G50" s="166"/>
      <c r="H50" s="166"/>
      <c r="I50" s="166"/>
      <c r="J50" s="166"/>
      <c r="K50" s="166"/>
    </row>
    <row r="51" spans="1:11" x14ac:dyDescent="0.2">
      <c r="A51" s="166"/>
      <c r="B51" s="166"/>
      <c r="C51" s="166"/>
      <c r="D51" s="166"/>
      <c r="E51" s="166"/>
      <c r="F51" s="166"/>
      <c r="G51" s="166"/>
      <c r="H51" s="166"/>
      <c r="I51" s="166"/>
      <c r="J51" s="166"/>
      <c r="K51" s="166"/>
    </row>
    <row r="52" spans="1:11" x14ac:dyDescent="0.2">
      <c r="A52" s="166"/>
      <c r="B52" s="166"/>
      <c r="C52" s="166"/>
      <c r="D52" s="166"/>
      <c r="E52" s="166"/>
      <c r="F52" s="166"/>
      <c r="G52" s="166"/>
      <c r="H52" s="166"/>
      <c r="I52" s="166"/>
      <c r="J52" s="166"/>
      <c r="K52" s="166"/>
    </row>
  </sheetData>
  <mergeCells count="18">
    <mergeCell ref="H9:H10"/>
    <mergeCell ref="A3:K3"/>
    <mergeCell ref="A4:K4"/>
    <mergeCell ref="A5:K5"/>
    <mergeCell ref="A6:K6"/>
    <mergeCell ref="A8:A10"/>
    <mergeCell ref="B8:D8"/>
    <mergeCell ref="E8:G8"/>
    <mergeCell ref="H8:J8"/>
    <mergeCell ref="K8:K10"/>
    <mergeCell ref="B9:B10"/>
    <mergeCell ref="I9:I10"/>
    <mergeCell ref="J9:J10"/>
    <mergeCell ref="C9:C10"/>
    <mergeCell ref="D9:D10"/>
    <mergeCell ref="E9:E10"/>
    <mergeCell ref="F9:F10"/>
    <mergeCell ref="G9:G10"/>
  </mergeCells>
  <printOptions horizontalCentered="1"/>
  <pageMargins left="0" right="0" top="0.47244094488188981" bottom="0" header="0" footer="0"/>
  <pageSetup paperSize="11" scale="85" orientation="landscape" r:id="rId1"/>
  <headerFooter alignWithMargins="0"/>
  <rowBreaks count="1" manualBreakCount="1">
    <brk id="19" max="10"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42"/>
  <sheetViews>
    <sheetView rightToLeft="1" view="pageBreakPreview" topLeftCell="A16" zoomScaleNormal="100" zoomScaleSheetLayoutView="100" workbookViewId="0">
      <selection activeCell="A34" sqref="A34"/>
    </sheetView>
  </sheetViews>
  <sheetFormatPr defaultRowHeight="12.75" x14ac:dyDescent="0.2"/>
  <cols>
    <col min="1" max="1" width="42.375" style="1" customWidth="1"/>
    <col min="2" max="3" width="8.125" style="1" customWidth="1"/>
    <col min="4" max="4" width="46.375" style="1" customWidth="1"/>
    <col min="5" max="259" width="9.125" style="1"/>
    <col min="260" max="260" width="12.75" style="1" customWidth="1"/>
    <col min="261" max="515" width="9.125" style="1"/>
    <col min="516" max="516" width="12.75" style="1" customWidth="1"/>
    <col min="517" max="771" width="9.125" style="1"/>
    <col min="772" max="772" width="12.75" style="1" customWidth="1"/>
    <col min="773" max="1027" width="9.125" style="1"/>
    <col min="1028" max="1028" width="12.75" style="1" customWidth="1"/>
    <col min="1029" max="1283" width="9.125" style="1"/>
    <col min="1284" max="1284" width="12.75" style="1" customWidth="1"/>
    <col min="1285" max="1539" width="9.125" style="1"/>
    <col min="1540" max="1540" width="12.75" style="1" customWidth="1"/>
    <col min="1541" max="1795" width="9.125" style="1"/>
    <col min="1796" max="1796" width="12.75" style="1" customWidth="1"/>
    <col min="1797" max="2051" width="9.125" style="1"/>
    <col min="2052" max="2052" width="12.75" style="1" customWidth="1"/>
    <col min="2053" max="2307" width="9.125" style="1"/>
    <col min="2308" max="2308" width="12.75" style="1" customWidth="1"/>
    <col min="2309" max="2563" width="9.125" style="1"/>
    <col min="2564" max="2564" width="12.75" style="1" customWidth="1"/>
    <col min="2565" max="2819" width="9.125" style="1"/>
    <col min="2820" max="2820" width="12.75" style="1" customWidth="1"/>
    <col min="2821" max="3075" width="9.125" style="1"/>
    <col min="3076" max="3076" width="12.75" style="1" customWidth="1"/>
    <col min="3077" max="3331" width="9.125" style="1"/>
    <col min="3332" max="3332" width="12.75" style="1" customWidth="1"/>
    <col min="3333" max="3587" width="9.125" style="1"/>
    <col min="3588" max="3588" width="12.75" style="1" customWidth="1"/>
    <col min="3589" max="3843" width="9.125" style="1"/>
    <col min="3844" max="3844" width="12.75" style="1" customWidth="1"/>
    <col min="3845" max="4099" width="9.125" style="1"/>
    <col min="4100" max="4100" width="12.75" style="1" customWidth="1"/>
    <col min="4101" max="4355" width="9.125" style="1"/>
    <col min="4356" max="4356" width="12.75" style="1" customWidth="1"/>
    <col min="4357" max="4611" width="9.125" style="1"/>
    <col min="4612" max="4612" width="12.75" style="1" customWidth="1"/>
    <col min="4613" max="4867" width="9.125" style="1"/>
    <col min="4868" max="4868" width="12.75" style="1" customWidth="1"/>
    <col min="4869" max="5123" width="9.125" style="1"/>
    <col min="5124" max="5124" width="12.75" style="1" customWidth="1"/>
    <col min="5125" max="5379" width="9.125" style="1"/>
    <col min="5380" max="5380" width="12.75" style="1" customWidth="1"/>
    <col min="5381" max="5635" width="9.125" style="1"/>
    <col min="5636" max="5636" width="12.75" style="1" customWidth="1"/>
    <col min="5637" max="5891" width="9.125" style="1"/>
    <col min="5892" max="5892" width="12.75" style="1" customWidth="1"/>
    <col min="5893" max="6147" width="9.125" style="1"/>
    <col min="6148" max="6148" width="12.75" style="1" customWidth="1"/>
    <col min="6149" max="6403" width="9.125" style="1"/>
    <col min="6404" max="6404" width="12.75" style="1" customWidth="1"/>
    <col min="6405" max="6659" width="9.125" style="1"/>
    <col min="6660" max="6660" width="12.75" style="1" customWidth="1"/>
    <col min="6661" max="6915" width="9.125" style="1"/>
    <col min="6916" max="6916" width="12.75" style="1" customWidth="1"/>
    <col min="6917" max="7171" width="9.125" style="1"/>
    <col min="7172" max="7172" width="12.75" style="1" customWidth="1"/>
    <col min="7173" max="7427" width="9.125" style="1"/>
    <col min="7428" max="7428" width="12.75" style="1" customWidth="1"/>
    <col min="7429" max="7683" width="9.125" style="1"/>
    <col min="7684" max="7684" width="12.75" style="1" customWidth="1"/>
    <col min="7685" max="7939" width="9.125" style="1"/>
    <col min="7940" max="7940" width="12.75" style="1" customWidth="1"/>
    <col min="7941" max="8195" width="9.125" style="1"/>
    <col min="8196" max="8196" width="12.75" style="1" customWidth="1"/>
    <col min="8197" max="8451" width="9.125" style="1"/>
    <col min="8452" max="8452" width="12.75" style="1" customWidth="1"/>
    <col min="8453" max="8707" width="9.125" style="1"/>
    <col min="8708" max="8708" width="12.75" style="1" customWidth="1"/>
    <col min="8709" max="8963" width="9.125" style="1"/>
    <col min="8964" max="8964" width="12.75" style="1" customWidth="1"/>
    <col min="8965" max="9219" width="9.125" style="1"/>
    <col min="9220" max="9220" width="12.75" style="1" customWidth="1"/>
    <col min="9221" max="9475" width="9.125" style="1"/>
    <col min="9476" max="9476" width="12.75" style="1" customWidth="1"/>
    <col min="9477" max="9731" width="9.125" style="1"/>
    <col min="9732" max="9732" width="12.75" style="1" customWidth="1"/>
    <col min="9733" max="9987" width="9.125" style="1"/>
    <col min="9988" max="9988" width="12.75" style="1" customWidth="1"/>
    <col min="9989" max="10243" width="9.125" style="1"/>
    <col min="10244" max="10244" width="12.75" style="1" customWidth="1"/>
    <col min="10245" max="10499" width="9.125" style="1"/>
    <col min="10500" max="10500" width="12.75" style="1" customWidth="1"/>
    <col min="10501" max="10755" width="9.125" style="1"/>
    <col min="10756" max="10756" width="12.75" style="1" customWidth="1"/>
    <col min="10757" max="11011" width="9.125" style="1"/>
    <col min="11012" max="11012" width="12.75" style="1" customWidth="1"/>
    <col min="11013" max="11267" width="9.125" style="1"/>
    <col min="11268" max="11268" width="12.75" style="1" customWidth="1"/>
    <col min="11269" max="11523" width="9.125" style="1"/>
    <col min="11524" max="11524" width="12.75" style="1" customWidth="1"/>
    <col min="11525" max="11779" width="9.125" style="1"/>
    <col min="11780" max="11780" width="12.75" style="1" customWidth="1"/>
    <col min="11781" max="12035" width="9.125" style="1"/>
    <col min="12036" max="12036" width="12.75" style="1" customWidth="1"/>
    <col min="12037" max="12291" width="9.125" style="1"/>
    <col min="12292" max="12292" width="12.75" style="1" customWidth="1"/>
    <col min="12293" max="12547" width="9.125" style="1"/>
    <col min="12548" max="12548" width="12.75" style="1" customWidth="1"/>
    <col min="12549" max="12803" width="9.125" style="1"/>
    <col min="12804" max="12804" width="12.75" style="1" customWidth="1"/>
    <col min="12805" max="13059" width="9.125" style="1"/>
    <col min="13060" max="13060" width="12.75" style="1" customWidth="1"/>
    <col min="13061" max="13315" width="9.125" style="1"/>
    <col min="13316" max="13316" width="12.75" style="1" customWidth="1"/>
    <col min="13317" max="13571" width="9.125" style="1"/>
    <col min="13572" max="13572" width="12.75" style="1" customWidth="1"/>
    <col min="13573" max="13827" width="9.125" style="1"/>
    <col min="13828" max="13828" width="12.75" style="1" customWidth="1"/>
    <col min="13829" max="14083" width="9.125" style="1"/>
    <col min="14084" max="14084" width="12.75" style="1" customWidth="1"/>
    <col min="14085" max="14339" width="9.125" style="1"/>
    <col min="14340" max="14340" width="12.75" style="1" customWidth="1"/>
    <col min="14341" max="14595" width="9.125" style="1"/>
    <col min="14596" max="14596" width="12.75" style="1" customWidth="1"/>
    <col min="14597" max="14851" width="9.125" style="1"/>
    <col min="14852" max="14852" width="12.75" style="1" customWidth="1"/>
    <col min="14853" max="15107" width="9.125" style="1"/>
    <col min="15108" max="15108" width="12.75" style="1" customWidth="1"/>
    <col min="15109" max="15363" width="9.125" style="1"/>
    <col min="15364" max="15364" width="12.75" style="1" customWidth="1"/>
    <col min="15365" max="15619" width="9.125" style="1"/>
    <col min="15620" max="15620" width="12.75" style="1" customWidth="1"/>
    <col min="15621" max="15875" width="9.125" style="1"/>
    <col min="15876" max="15876" width="12.75" style="1" customWidth="1"/>
    <col min="15877" max="16131" width="9.125" style="1"/>
    <col min="16132" max="16132" width="12.75" style="1" customWidth="1"/>
    <col min="16133" max="16384" width="9.125" style="1"/>
  </cols>
  <sheetData>
    <row r="1" spans="1:4" x14ac:dyDescent="0.2">
      <c r="A1" s="19"/>
      <c r="B1" s="19"/>
      <c r="C1" s="19"/>
      <c r="D1" s="19"/>
    </row>
    <row r="2" spans="1:4" ht="41.25" customHeight="1" thickBot="1" x14ac:dyDescent="0.25">
      <c r="A2" s="454" t="s">
        <v>394</v>
      </c>
      <c r="B2" s="427"/>
      <c r="D2" s="474" t="s">
        <v>399</v>
      </c>
    </row>
    <row r="3" spans="1:4" ht="29.25" customHeight="1" thickBot="1" x14ac:dyDescent="0.25">
      <c r="A3" s="431" t="s">
        <v>178</v>
      </c>
      <c r="B3" s="432" t="s">
        <v>419</v>
      </c>
      <c r="C3" s="433" t="s">
        <v>420</v>
      </c>
      <c r="D3" s="434" t="s">
        <v>179</v>
      </c>
    </row>
    <row r="4" spans="1:4" ht="26.25" customHeight="1" x14ac:dyDescent="0.2">
      <c r="A4" s="472" t="s">
        <v>254</v>
      </c>
      <c r="B4" s="465"/>
      <c r="C4" s="466"/>
      <c r="D4" s="467" t="s">
        <v>255</v>
      </c>
    </row>
    <row r="5" spans="1:4" ht="18" x14ac:dyDescent="0.2">
      <c r="A5" s="435" t="s">
        <v>476</v>
      </c>
      <c r="B5" s="436" t="s">
        <v>183</v>
      </c>
      <c r="C5" s="437"/>
      <c r="D5" s="438" t="s">
        <v>500</v>
      </c>
    </row>
    <row r="6" spans="1:4" ht="22.5" x14ac:dyDescent="0.2">
      <c r="A6" s="435" t="s">
        <v>477</v>
      </c>
      <c r="B6" s="436" t="s">
        <v>184</v>
      </c>
      <c r="C6" s="437"/>
      <c r="D6" s="438" t="s">
        <v>501</v>
      </c>
    </row>
    <row r="7" spans="1:4" ht="22.5" x14ac:dyDescent="0.2">
      <c r="A7" s="435" t="s">
        <v>478</v>
      </c>
      <c r="B7" s="436" t="s">
        <v>180</v>
      </c>
      <c r="C7" s="437"/>
      <c r="D7" s="438" t="s">
        <v>502</v>
      </c>
    </row>
    <row r="8" spans="1:4" ht="26.25" customHeight="1" x14ac:dyDescent="0.2">
      <c r="A8" s="473" t="s">
        <v>109</v>
      </c>
      <c r="B8" s="468"/>
      <c r="C8" s="469"/>
      <c r="D8" s="470" t="s">
        <v>256</v>
      </c>
    </row>
    <row r="9" spans="1:4" ht="36" x14ac:dyDescent="0.2">
      <c r="A9" s="435" t="s">
        <v>479</v>
      </c>
      <c r="B9" s="436" t="s">
        <v>181</v>
      </c>
      <c r="C9" s="437"/>
      <c r="D9" s="438" t="s">
        <v>503</v>
      </c>
    </row>
    <row r="10" spans="1:4" ht="36" x14ac:dyDescent="0.2">
      <c r="A10" s="435" t="s">
        <v>480</v>
      </c>
      <c r="B10" s="436" t="s">
        <v>182</v>
      </c>
      <c r="C10" s="437"/>
      <c r="D10" s="438" t="s">
        <v>551</v>
      </c>
    </row>
    <row r="11" spans="1:4" ht="22.5" x14ac:dyDescent="0.2">
      <c r="A11" s="435" t="s">
        <v>481</v>
      </c>
      <c r="B11" s="436" t="s">
        <v>185</v>
      </c>
      <c r="C11" s="437"/>
      <c r="D11" s="438" t="s">
        <v>504</v>
      </c>
    </row>
    <row r="12" spans="1:4" ht="36" x14ac:dyDescent="0.2">
      <c r="A12" s="435" t="s">
        <v>482</v>
      </c>
      <c r="B12" s="436" t="s">
        <v>186</v>
      </c>
      <c r="C12" s="437"/>
      <c r="D12" s="438" t="s">
        <v>507</v>
      </c>
    </row>
    <row r="13" spans="1:4" ht="30.75" customHeight="1" x14ac:dyDescent="0.2">
      <c r="A13" s="435" t="s">
        <v>483</v>
      </c>
      <c r="B13" s="436" t="s">
        <v>187</v>
      </c>
      <c r="C13" s="437"/>
      <c r="D13" s="438" t="s">
        <v>505</v>
      </c>
    </row>
    <row r="14" spans="1:4" ht="23.25" thickBot="1" x14ac:dyDescent="0.25">
      <c r="A14" s="441" t="s">
        <v>484</v>
      </c>
      <c r="B14" s="442" t="s">
        <v>188</v>
      </c>
      <c r="C14" s="443"/>
      <c r="D14" s="444" t="s">
        <v>506</v>
      </c>
    </row>
    <row r="15" spans="1:4" ht="35.25" customHeight="1" x14ac:dyDescent="0.2">
      <c r="A15" s="446" t="s">
        <v>485</v>
      </c>
      <c r="B15" s="445" t="s">
        <v>189</v>
      </c>
      <c r="C15" s="447"/>
      <c r="D15" s="448" t="s">
        <v>508</v>
      </c>
    </row>
    <row r="16" spans="1:4" ht="34.5" customHeight="1" x14ac:dyDescent="0.2">
      <c r="A16" s="435" t="s">
        <v>486</v>
      </c>
      <c r="B16" s="436" t="s">
        <v>190</v>
      </c>
      <c r="C16" s="437"/>
      <c r="D16" s="438" t="s">
        <v>509</v>
      </c>
    </row>
    <row r="17" spans="1:4" ht="22.5" x14ac:dyDescent="0.2">
      <c r="A17" s="435" t="s">
        <v>487</v>
      </c>
      <c r="B17" s="436" t="s">
        <v>191</v>
      </c>
      <c r="C17" s="437"/>
      <c r="D17" s="438" t="s">
        <v>510</v>
      </c>
    </row>
    <row r="18" spans="1:4" ht="36" x14ac:dyDescent="0.2">
      <c r="A18" s="435" t="s">
        <v>488</v>
      </c>
      <c r="B18" s="436" t="s">
        <v>192</v>
      </c>
      <c r="C18" s="437"/>
      <c r="D18" s="438" t="s">
        <v>511</v>
      </c>
    </row>
    <row r="19" spans="1:4" ht="36" x14ac:dyDescent="0.2">
      <c r="A19" s="435" t="s">
        <v>553</v>
      </c>
      <c r="B19" s="436" t="s">
        <v>193</v>
      </c>
      <c r="C19" s="437"/>
      <c r="D19" s="438" t="s">
        <v>512</v>
      </c>
    </row>
    <row r="20" spans="1:4" ht="33" customHeight="1" x14ac:dyDescent="0.2">
      <c r="A20" s="435" t="s">
        <v>489</v>
      </c>
      <c r="B20" s="436" t="s">
        <v>194</v>
      </c>
      <c r="C20" s="437"/>
      <c r="D20" s="438" t="s">
        <v>513</v>
      </c>
    </row>
    <row r="21" spans="1:4" ht="33" customHeight="1" x14ac:dyDescent="0.2">
      <c r="A21" s="435" t="s">
        <v>490</v>
      </c>
      <c r="B21" s="436" t="s">
        <v>195</v>
      </c>
      <c r="C21" s="437"/>
      <c r="D21" s="438" t="s">
        <v>514</v>
      </c>
    </row>
    <row r="22" spans="1:4" ht="36" x14ac:dyDescent="0.2">
      <c r="A22" s="435" t="s">
        <v>491</v>
      </c>
      <c r="B22" s="436" t="s">
        <v>196</v>
      </c>
      <c r="C22" s="437"/>
      <c r="D22" s="438" t="s">
        <v>515</v>
      </c>
    </row>
    <row r="23" spans="1:4" ht="36" x14ac:dyDescent="0.2">
      <c r="A23" s="435" t="s">
        <v>492</v>
      </c>
      <c r="B23" s="436" t="s">
        <v>197</v>
      </c>
      <c r="C23" s="437"/>
      <c r="D23" s="438" t="s">
        <v>516</v>
      </c>
    </row>
    <row r="24" spans="1:4" ht="36.75" thickBot="1" x14ac:dyDescent="0.25">
      <c r="A24" s="441" t="s">
        <v>493</v>
      </c>
      <c r="B24" s="442" t="s">
        <v>198</v>
      </c>
      <c r="C24" s="443"/>
      <c r="D24" s="444" t="s">
        <v>517</v>
      </c>
    </row>
    <row r="25" spans="1:4" ht="27.75" x14ac:dyDescent="0.2">
      <c r="A25" s="472" t="s">
        <v>144</v>
      </c>
      <c r="B25" s="471"/>
      <c r="C25" s="466"/>
      <c r="D25" s="467" t="s">
        <v>257</v>
      </c>
    </row>
    <row r="26" spans="1:4" ht="36" x14ac:dyDescent="0.2">
      <c r="A26" s="435" t="s">
        <v>494</v>
      </c>
      <c r="B26" s="436" t="s">
        <v>199</v>
      </c>
      <c r="C26" s="437"/>
      <c r="D26" s="438" t="s">
        <v>518</v>
      </c>
    </row>
    <row r="27" spans="1:4" ht="36" x14ac:dyDescent="0.2">
      <c r="A27" s="435" t="s">
        <v>555</v>
      </c>
      <c r="B27" s="436" t="s">
        <v>200</v>
      </c>
      <c r="C27" s="437"/>
      <c r="D27" s="438" t="s">
        <v>519</v>
      </c>
    </row>
    <row r="28" spans="1:4" ht="36" x14ac:dyDescent="0.2">
      <c r="A28" s="435" t="s">
        <v>495</v>
      </c>
      <c r="B28" s="436" t="s">
        <v>201</v>
      </c>
      <c r="C28" s="437"/>
      <c r="D28" s="438" t="s">
        <v>520</v>
      </c>
    </row>
    <row r="29" spans="1:4" ht="36" x14ac:dyDescent="0.2">
      <c r="A29" s="435" t="s">
        <v>496</v>
      </c>
      <c r="B29" s="436" t="s">
        <v>202</v>
      </c>
      <c r="C29" s="437"/>
      <c r="D29" s="438" t="s">
        <v>521</v>
      </c>
    </row>
    <row r="30" spans="1:4" ht="22.5" x14ac:dyDescent="0.2">
      <c r="A30" s="435" t="s">
        <v>497</v>
      </c>
      <c r="B30" s="436" t="s">
        <v>203</v>
      </c>
      <c r="C30" s="437"/>
      <c r="D30" s="438" t="s">
        <v>522</v>
      </c>
    </row>
    <row r="31" spans="1:4" ht="36" x14ac:dyDescent="0.2">
      <c r="A31" s="435" t="s">
        <v>498</v>
      </c>
      <c r="B31" s="436" t="s">
        <v>204</v>
      </c>
      <c r="C31" s="437"/>
      <c r="D31" s="438" t="s">
        <v>523</v>
      </c>
    </row>
    <row r="32" spans="1:4" ht="36" x14ac:dyDescent="0.2">
      <c r="A32" s="435" t="s">
        <v>499</v>
      </c>
      <c r="B32" s="436" t="s">
        <v>222</v>
      </c>
      <c r="C32" s="437"/>
      <c r="D32" s="438" t="s">
        <v>524</v>
      </c>
    </row>
    <row r="33" spans="1:5" ht="36.75" thickBot="1" x14ac:dyDescent="0.25">
      <c r="A33" s="441" t="s">
        <v>556</v>
      </c>
      <c r="B33" s="442" t="s">
        <v>319</v>
      </c>
      <c r="C33" s="443"/>
      <c r="D33" s="444" t="s">
        <v>525</v>
      </c>
    </row>
    <row r="34" spans="1:5" x14ac:dyDescent="0.2">
      <c r="A34" s="19"/>
      <c r="B34" s="19"/>
      <c r="C34" s="19"/>
      <c r="D34" s="113"/>
    </row>
    <row r="35" spans="1:5" x14ac:dyDescent="0.2">
      <c r="A35" s="19"/>
      <c r="B35" s="19"/>
      <c r="C35" s="19"/>
      <c r="D35" s="19"/>
    </row>
    <row r="36" spans="1:5" x14ac:dyDescent="0.2">
      <c r="A36" s="19"/>
      <c r="B36" s="19"/>
      <c r="C36" s="19"/>
      <c r="D36" s="19"/>
    </row>
    <row r="37" spans="1:5" x14ac:dyDescent="0.2">
      <c r="A37" s="19"/>
      <c r="B37" s="19"/>
      <c r="C37" s="19"/>
      <c r="D37" s="19"/>
    </row>
    <row r="38" spans="1:5" x14ac:dyDescent="0.2">
      <c r="A38" s="19"/>
      <c r="B38" s="19"/>
      <c r="C38" s="19"/>
      <c r="D38" s="19"/>
      <c r="E38" s="19"/>
    </row>
    <row r="39" spans="1:5" x14ac:dyDescent="0.2">
      <c r="E39" s="19"/>
    </row>
    <row r="40" spans="1:5" x14ac:dyDescent="0.2">
      <c r="E40" s="19"/>
    </row>
    <row r="41" spans="1:5" x14ac:dyDescent="0.2">
      <c r="E41" s="19"/>
    </row>
    <row r="42" spans="1:5" x14ac:dyDescent="0.2">
      <c r="E42" s="19"/>
    </row>
  </sheetData>
  <printOptions horizontalCentered="1"/>
  <pageMargins left="0" right="0" top="0.27559055118110237" bottom="0" header="0" footer="0"/>
  <pageSetup paperSize="11" scale="87" orientation="landscape" r:id="rId1"/>
  <rowBreaks count="2" manualBreakCount="2">
    <brk id="14" max="16383" man="1"/>
    <brk id="2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rightToLeft="1" view="pageBreakPreview" zoomScale="120" zoomScaleNormal="100" zoomScaleSheetLayoutView="120" workbookViewId="0">
      <selection activeCell="A19" sqref="A19"/>
    </sheetView>
  </sheetViews>
  <sheetFormatPr defaultRowHeight="12.75" x14ac:dyDescent="0.2"/>
  <cols>
    <col min="1" max="1" width="42.375" style="1" customWidth="1"/>
    <col min="2" max="2" width="9.875" style="1" customWidth="1"/>
    <col min="3" max="3" width="8.125" style="1" customWidth="1"/>
    <col min="4" max="4" width="46.375" style="1" customWidth="1"/>
    <col min="5" max="259" width="9" style="1"/>
    <col min="260" max="260" width="12.75" style="1" customWidth="1"/>
    <col min="261" max="515" width="9" style="1"/>
    <col min="516" max="516" width="12.75" style="1" customWidth="1"/>
    <col min="517" max="771" width="9" style="1"/>
    <col min="772" max="772" width="12.75" style="1" customWidth="1"/>
    <col min="773" max="1027" width="9" style="1"/>
    <col min="1028" max="1028" width="12.75" style="1" customWidth="1"/>
    <col min="1029" max="1283" width="9" style="1"/>
    <col min="1284" max="1284" width="12.75" style="1" customWidth="1"/>
    <col min="1285" max="1539" width="9" style="1"/>
    <col min="1540" max="1540" width="12.75" style="1" customWidth="1"/>
    <col min="1541" max="1795" width="9" style="1"/>
    <col min="1796" max="1796" width="12.75" style="1" customWidth="1"/>
    <col min="1797" max="2051" width="9" style="1"/>
    <col min="2052" max="2052" width="12.75" style="1" customWidth="1"/>
    <col min="2053" max="2307" width="9" style="1"/>
    <col min="2308" max="2308" width="12.75" style="1" customWidth="1"/>
    <col min="2309" max="2563" width="9" style="1"/>
    <col min="2564" max="2564" width="12.75" style="1" customWidth="1"/>
    <col min="2565" max="2819" width="9" style="1"/>
    <col min="2820" max="2820" width="12.75" style="1" customWidth="1"/>
    <col min="2821" max="3075" width="9" style="1"/>
    <col min="3076" max="3076" width="12.75" style="1" customWidth="1"/>
    <col min="3077" max="3331" width="9" style="1"/>
    <col min="3332" max="3332" width="12.75" style="1" customWidth="1"/>
    <col min="3333" max="3587" width="9" style="1"/>
    <col min="3588" max="3588" width="12.75" style="1" customWidth="1"/>
    <col min="3589" max="3843" width="9" style="1"/>
    <col min="3844" max="3844" width="12.75" style="1" customWidth="1"/>
    <col min="3845" max="4099" width="9" style="1"/>
    <col min="4100" max="4100" width="12.75" style="1" customWidth="1"/>
    <col min="4101" max="4355" width="9" style="1"/>
    <col min="4356" max="4356" width="12.75" style="1" customWidth="1"/>
    <col min="4357" max="4611" width="9" style="1"/>
    <col min="4612" max="4612" width="12.75" style="1" customWidth="1"/>
    <col min="4613" max="4867" width="9" style="1"/>
    <col min="4868" max="4868" width="12.75" style="1" customWidth="1"/>
    <col min="4869" max="5123" width="9" style="1"/>
    <col min="5124" max="5124" width="12.75" style="1" customWidth="1"/>
    <col min="5125" max="5379" width="9" style="1"/>
    <col min="5380" max="5380" width="12.75" style="1" customWidth="1"/>
    <col min="5381" max="5635" width="9" style="1"/>
    <col min="5636" max="5636" width="12.75" style="1" customWidth="1"/>
    <col min="5637" max="5891" width="9" style="1"/>
    <col min="5892" max="5892" width="12.75" style="1" customWidth="1"/>
    <col min="5893" max="6147" width="9" style="1"/>
    <col min="6148" max="6148" width="12.75" style="1" customWidth="1"/>
    <col min="6149" max="6403" width="9" style="1"/>
    <col min="6404" max="6404" width="12.75" style="1" customWidth="1"/>
    <col min="6405" max="6659" width="9" style="1"/>
    <col min="6660" max="6660" width="12.75" style="1" customWidth="1"/>
    <col min="6661" max="6915" width="9" style="1"/>
    <col min="6916" max="6916" width="12.75" style="1" customWidth="1"/>
    <col min="6917" max="7171" width="9" style="1"/>
    <col min="7172" max="7172" width="12.75" style="1" customWidth="1"/>
    <col min="7173" max="7427" width="9" style="1"/>
    <col min="7428" max="7428" width="12.75" style="1" customWidth="1"/>
    <col min="7429" max="7683" width="9" style="1"/>
    <col min="7684" max="7684" width="12.75" style="1" customWidth="1"/>
    <col min="7685" max="7939" width="9" style="1"/>
    <col min="7940" max="7940" width="12.75" style="1" customWidth="1"/>
    <col min="7941" max="8195" width="9" style="1"/>
    <col min="8196" max="8196" width="12.75" style="1" customWidth="1"/>
    <col min="8197" max="8451" width="9" style="1"/>
    <col min="8452" max="8452" width="12.75" style="1" customWidth="1"/>
    <col min="8453" max="8707" width="9" style="1"/>
    <col min="8708" max="8708" width="12.75" style="1" customWidth="1"/>
    <col min="8709" max="8963" width="9" style="1"/>
    <col min="8964" max="8964" width="12.75" style="1" customWidth="1"/>
    <col min="8965" max="9219" width="9" style="1"/>
    <col min="9220" max="9220" width="12.75" style="1" customWidth="1"/>
    <col min="9221" max="9475" width="9" style="1"/>
    <col min="9476" max="9476" width="12.75" style="1" customWidth="1"/>
    <col min="9477" max="9731" width="9" style="1"/>
    <col min="9732" max="9732" width="12.75" style="1" customWidth="1"/>
    <col min="9733" max="9987" width="9" style="1"/>
    <col min="9988" max="9988" width="12.75" style="1" customWidth="1"/>
    <col min="9989" max="10243" width="9" style="1"/>
    <col min="10244" max="10244" width="12.75" style="1" customWidth="1"/>
    <col min="10245" max="10499" width="9" style="1"/>
    <col min="10500" max="10500" width="12.75" style="1" customWidth="1"/>
    <col min="10501" max="10755" width="9" style="1"/>
    <col min="10756" max="10756" width="12.75" style="1" customWidth="1"/>
    <col min="10757" max="11011" width="9" style="1"/>
    <col min="11012" max="11012" width="12.75" style="1" customWidth="1"/>
    <col min="11013" max="11267" width="9" style="1"/>
    <col min="11268" max="11268" width="12.75" style="1" customWidth="1"/>
    <col min="11269" max="11523" width="9" style="1"/>
    <col min="11524" max="11524" width="12.75" style="1" customWidth="1"/>
    <col min="11525" max="11779" width="9" style="1"/>
    <col min="11780" max="11780" width="12.75" style="1" customWidth="1"/>
    <col min="11781" max="12035" width="9" style="1"/>
    <col min="12036" max="12036" width="12.75" style="1" customWidth="1"/>
    <col min="12037" max="12291" width="9" style="1"/>
    <col min="12292" max="12292" width="12.75" style="1" customWidth="1"/>
    <col min="12293" max="12547" width="9" style="1"/>
    <col min="12548" max="12548" width="12.75" style="1" customWidth="1"/>
    <col min="12549" max="12803" width="9" style="1"/>
    <col min="12804" max="12804" width="12.75" style="1" customWidth="1"/>
    <col min="12805" max="13059" width="9" style="1"/>
    <col min="13060" max="13060" width="12.75" style="1" customWidth="1"/>
    <col min="13061" max="13315" width="9" style="1"/>
    <col min="13316" max="13316" width="12.75" style="1" customWidth="1"/>
    <col min="13317" max="13571" width="9" style="1"/>
    <col min="13572" max="13572" width="12.75" style="1" customWidth="1"/>
    <col min="13573" max="13827" width="9" style="1"/>
    <col min="13828" max="13828" width="12.75" style="1" customWidth="1"/>
    <col min="13829" max="14083" width="9" style="1"/>
    <col min="14084" max="14084" width="12.75" style="1" customWidth="1"/>
    <col min="14085" max="14339" width="9" style="1"/>
    <col min="14340" max="14340" width="12.75" style="1" customWidth="1"/>
    <col min="14341" max="14595" width="9" style="1"/>
    <col min="14596" max="14596" width="12.75" style="1" customWidth="1"/>
    <col min="14597" max="14851" width="9" style="1"/>
    <col min="14852" max="14852" width="12.75" style="1" customWidth="1"/>
    <col min="14853" max="15107" width="9" style="1"/>
    <col min="15108" max="15108" width="12.75" style="1" customWidth="1"/>
    <col min="15109" max="15363" width="9" style="1"/>
    <col min="15364" max="15364" width="12.75" style="1" customWidth="1"/>
    <col min="15365" max="15619" width="9" style="1"/>
    <col min="15620" max="15620" width="12.75" style="1" customWidth="1"/>
    <col min="15621" max="15875" width="9" style="1"/>
    <col min="15876" max="15876" width="12.75" style="1" customWidth="1"/>
    <col min="15877" max="16131" width="9" style="1"/>
    <col min="16132" max="16132" width="12.75" style="1" customWidth="1"/>
    <col min="16133" max="16384" width="9" style="1"/>
  </cols>
  <sheetData>
    <row r="1" spans="1:4" x14ac:dyDescent="0.2">
      <c r="A1" s="19"/>
      <c r="B1" s="19"/>
      <c r="C1" s="19"/>
      <c r="D1" s="19"/>
    </row>
    <row r="2" spans="1:4" ht="41.25" customHeight="1" thickBot="1" x14ac:dyDescent="0.25">
      <c r="A2" s="427" t="s">
        <v>396</v>
      </c>
      <c r="B2" s="427"/>
      <c r="D2" s="474" t="s">
        <v>398</v>
      </c>
    </row>
    <row r="3" spans="1:4" ht="36.75" customHeight="1" thickBot="1" x14ac:dyDescent="0.25">
      <c r="A3" s="431" t="s">
        <v>397</v>
      </c>
      <c r="B3" s="432" t="s">
        <v>421</v>
      </c>
      <c r="C3" s="433" t="s">
        <v>420</v>
      </c>
      <c r="D3" s="434" t="s">
        <v>395</v>
      </c>
    </row>
    <row r="4" spans="1:4" ht="26.25" customHeight="1" x14ac:dyDescent="0.2">
      <c r="A4" s="472" t="s">
        <v>254</v>
      </c>
      <c r="B4" s="465"/>
      <c r="C4" s="466"/>
      <c r="D4" s="467" t="s">
        <v>255</v>
      </c>
    </row>
    <row r="5" spans="1:4" ht="18" x14ac:dyDescent="0.2">
      <c r="A5" s="435" t="s">
        <v>537</v>
      </c>
      <c r="B5" s="436" t="s">
        <v>183</v>
      </c>
      <c r="C5" s="437"/>
      <c r="D5" s="438" t="s">
        <v>526</v>
      </c>
    </row>
    <row r="6" spans="1:4" ht="27.75" customHeight="1" x14ac:dyDescent="0.2">
      <c r="A6" s="435" t="s">
        <v>538</v>
      </c>
      <c r="B6" s="436" t="s">
        <v>184</v>
      </c>
      <c r="C6" s="437"/>
      <c r="D6" s="438" t="s">
        <v>527</v>
      </c>
    </row>
    <row r="7" spans="1:4" ht="27.75" customHeight="1" x14ac:dyDescent="0.2">
      <c r="A7" s="435" t="s">
        <v>539</v>
      </c>
      <c r="B7" s="436" t="s">
        <v>180</v>
      </c>
      <c r="C7" s="437"/>
      <c r="D7" s="438" t="s">
        <v>528</v>
      </c>
    </row>
    <row r="8" spans="1:4" ht="26.25" customHeight="1" x14ac:dyDescent="0.2">
      <c r="A8" s="473" t="s">
        <v>109</v>
      </c>
      <c r="B8" s="439"/>
      <c r="C8" s="440"/>
      <c r="D8" s="470" t="s">
        <v>256</v>
      </c>
    </row>
    <row r="9" spans="1:4" ht="22.5" x14ac:dyDescent="0.2">
      <c r="A9" s="435" t="s">
        <v>483</v>
      </c>
      <c r="B9" s="436" t="s">
        <v>181</v>
      </c>
      <c r="C9" s="437"/>
      <c r="D9" s="438" t="s">
        <v>505</v>
      </c>
    </row>
    <row r="10" spans="1:4" ht="22.5" x14ac:dyDescent="0.2">
      <c r="A10" s="435" t="s">
        <v>484</v>
      </c>
      <c r="B10" s="436" t="s">
        <v>182</v>
      </c>
      <c r="C10" s="437"/>
      <c r="D10" s="438" t="s">
        <v>506</v>
      </c>
    </row>
    <row r="11" spans="1:4" ht="18" x14ac:dyDescent="0.2">
      <c r="A11" s="435" t="s">
        <v>540</v>
      </c>
      <c r="B11" s="436" t="s">
        <v>185</v>
      </c>
      <c r="C11" s="437"/>
      <c r="D11" s="438" t="s">
        <v>529</v>
      </c>
    </row>
    <row r="12" spans="1:4" ht="18" x14ac:dyDescent="0.2">
      <c r="A12" s="435" t="s">
        <v>541</v>
      </c>
      <c r="B12" s="436" t="s">
        <v>186</v>
      </c>
      <c r="C12" s="437"/>
      <c r="D12" s="438" t="s">
        <v>544</v>
      </c>
    </row>
    <row r="13" spans="1:4" ht="22.5" x14ac:dyDescent="0.2">
      <c r="A13" s="435" t="s">
        <v>490</v>
      </c>
      <c r="B13" s="436" t="s">
        <v>187</v>
      </c>
      <c r="C13" s="437"/>
      <c r="D13" s="438" t="s">
        <v>514</v>
      </c>
    </row>
    <row r="14" spans="1:4" ht="22.5" x14ac:dyDescent="0.2">
      <c r="A14" s="435" t="s">
        <v>542</v>
      </c>
      <c r="B14" s="436" t="s">
        <v>188</v>
      </c>
      <c r="C14" s="437"/>
      <c r="D14" s="438" t="s">
        <v>530</v>
      </c>
    </row>
    <row r="15" spans="1:4" ht="36.75" thickBot="1" x14ac:dyDescent="0.25">
      <c r="A15" s="441" t="s">
        <v>543</v>
      </c>
      <c r="B15" s="442" t="s">
        <v>189</v>
      </c>
      <c r="C15" s="443"/>
      <c r="D15" s="444" t="s">
        <v>531</v>
      </c>
    </row>
    <row r="16" spans="1:4" ht="27.75" x14ac:dyDescent="0.2">
      <c r="A16" s="472" t="s">
        <v>144</v>
      </c>
      <c r="B16" s="471"/>
      <c r="C16" s="466"/>
      <c r="D16" s="467" t="s">
        <v>257</v>
      </c>
    </row>
    <row r="17" spans="1:4" ht="22.5" x14ac:dyDescent="0.2">
      <c r="A17" s="435" t="s">
        <v>545</v>
      </c>
      <c r="B17" s="436" t="s">
        <v>190</v>
      </c>
      <c r="C17" s="437"/>
      <c r="D17" s="438" t="s">
        <v>532</v>
      </c>
    </row>
    <row r="18" spans="1:4" ht="22.5" x14ac:dyDescent="0.2">
      <c r="A18" s="435" t="s">
        <v>546</v>
      </c>
      <c r="B18" s="436" t="s">
        <v>191</v>
      </c>
      <c r="C18" s="437"/>
      <c r="D18" s="438" t="s">
        <v>533</v>
      </c>
    </row>
    <row r="19" spans="1:4" ht="36" x14ac:dyDescent="0.2">
      <c r="A19" s="435" t="s">
        <v>547</v>
      </c>
      <c r="B19" s="436" t="s">
        <v>192</v>
      </c>
      <c r="C19" s="437"/>
      <c r="D19" s="438" t="s">
        <v>534</v>
      </c>
    </row>
    <row r="20" spans="1:4" ht="36" x14ac:dyDescent="0.2">
      <c r="A20" s="435" t="s">
        <v>548</v>
      </c>
      <c r="B20" s="436" t="s">
        <v>193</v>
      </c>
      <c r="C20" s="437"/>
      <c r="D20" s="438" t="s">
        <v>535</v>
      </c>
    </row>
    <row r="21" spans="1:4" ht="23.25" thickBot="1" x14ac:dyDescent="0.25">
      <c r="A21" s="441" t="s">
        <v>549</v>
      </c>
      <c r="B21" s="442" t="s">
        <v>194</v>
      </c>
      <c r="C21" s="443"/>
      <c r="D21" s="444" t="s">
        <v>536</v>
      </c>
    </row>
    <row r="22" spans="1:4" x14ac:dyDescent="0.2">
      <c r="A22" s="19"/>
      <c r="B22" s="19"/>
      <c r="C22" s="19"/>
      <c r="D22" s="113"/>
    </row>
    <row r="23" spans="1:4" x14ac:dyDescent="0.2">
      <c r="A23" s="19"/>
      <c r="B23" s="19"/>
      <c r="C23" s="19"/>
      <c r="D23" s="19"/>
    </row>
    <row r="24" spans="1:4" x14ac:dyDescent="0.2">
      <c r="A24" s="19"/>
      <c r="B24" s="19"/>
      <c r="C24" s="19"/>
      <c r="D24" s="19"/>
    </row>
    <row r="25" spans="1:4" x14ac:dyDescent="0.2">
      <c r="A25" s="19"/>
      <c r="B25" s="19"/>
      <c r="C25" s="19"/>
      <c r="D25" s="19"/>
    </row>
    <row r="26" spans="1:4" ht="41.25" customHeight="1" x14ac:dyDescent="0.2">
      <c r="A26" s="19"/>
      <c r="B26" s="19"/>
      <c r="C26" s="19"/>
      <c r="D26" s="19"/>
    </row>
    <row r="27" spans="1:4" ht="29.25" customHeight="1" x14ac:dyDescent="0.2"/>
    <row r="29" spans="1:4" ht="30.75" customHeight="1" x14ac:dyDescent="0.2"/>
    <row r="32" spans="1:4" ht="31.5" customHeight="1" x14ac:dyDescent="0.2"/>
    <row r="38" spans="5:5" x14ac:dyDescent="0.2">
      <c r="E38" s="19"/>
    </row>
    <row r="39" spans="5:5" x14ac:dyDescent="0.2">
      <c r="E39" s="19"/>
    </row>
    <row r="40" spans="5:5" x14ac:dyDescent="0.2">
      <c r="E40" s="19"/>
    </row>
    <row r="41" spans="5:5" x14ac:dyDescent="0.2">
      <c r="E41" s="19"/>
    </row>
    <row r="42" spans="5:5" x14ac:dyDescent="0.2">
      <c r="E42" s="19"/>
    </row>
  </sheetData>
  <printOptions horizontalCentered="1"/>
  <pageMargins left="0" right="0" top="0.27559055118110237" bottom="0" header="0" footer="0"/>
  <pageSetup paperSize="11" scale="86" orientation="landscape" r:id="rId1"/>
  <rowBreaks count="1" manualBreakCount="1">
    <brk id="15" max="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34"/>
  <sheetViews>
    <sheetView rightToLeft="1" view="pageBreakPreview" zoomScaleNormal="100" zoomScaleSheetLayoutView="100" workbookViewId="0">
      <selection activeCell="G7" sqref="G7:K7"/>
    </sheetView>
  </sheetViews>
  <sheetFormatPr defaultRowHeight="12.75" x14ac:dyDescent="0.2"/>
  <cols>
    <col min="1" max="10" width="9" style="1" customWidth="1"/>
    <col min="11" max="11" width="9.75" style="1" customWidth="1"/>
    <col min="12" max="266" width="9.125" style="1"/>
    <col min="267" max="267" width="12.75" style="1" customWidth="1"/>
    <col min="268" max="522" width="9.125" style="1"/>
    <col min="523" max="523" width="12.75" style="1" customWidth="1"/>
    <col min="524" max="778" width="9.125" style="1"/>
    <col min="779" max="779" width="12.75" style="1" customWidth="1"/>
    <col min="780" max="1034" width="9.125" style="1"/>
    <col min="1035" max="1035" width="12.75" style="1" customWidth="1"/>
    <col min="1036" max="1290" width="9.125" style="1"/>
    <col min="1291" max="1291" width="12.75" style="1" customWidth="1"/>
    <col min="1292" max="1546" width="9.125" style="1"/>
    <col min="1547" max="1547" width="12.75" style="1" customWidth="1"/>
    <col min="1548" max="1802" width="9.125" style="1"/>
    <col min="1803" max="1803" width="12.75" style="1" customWidth="1"/>
    <col min="1804" max="2058" width="9.125" style="1"/>
    <col min="2059" max="2059" width="12.75" style="1" customWidth="1"/>
    <col min="2060" max="2314" width="9.125" style="1"/>
    <col min="2315" max="2315" width="12.75" style="1" customWidth="1"/>
    <col min="2316" max="2570" width="9.125" style="1"/>
    <col min="2571" max="2571" width="12.75" style="1" customWidth="1"/>
    <col min="2572" max="2826" width="9.125" style="1"/>
    <col min="2827" max="2827" width="12.75" style="1" customWidth="1"/>
    <col min="2828" max="3082" width="9.125" style="1"/>
    <col min="3083" max="3083" width="12.75" style="1" customWidth="1"/>
    <col min="3084" max="3338" width="9.125" style="1"/>
    <col min="3339" max="3339" width="12.75" style="1" customWidth="1"/>
    <col min="3340" max="3594" width="9.125" style="1"/>
    <col min="3595" max="3595" width="12.75" style="1" customWidth="1"/>
    <col min="3596" max="3850" width="9.125" style="1"/>
    <col min="3851" max="3851" width="12.75" style="1" customWidth="1"/>
    <col min="3852" max="4106" width="9.125" style="1"/>
    <col min="4107" max="4107" width="12.75" style="1" customWidth="1"/>
    <col min="4108" max="4362" width="9.125" style="1"/>
    <col min="4363" max="4363" width="12.75" style="1" customWidth="1"/>
    <col min="4364" max="4618" width="9.125" style="1"/>
    <col min="4619" max="4619" width="12.75" style="1" customWidth="1"/>
    <col min="4620" max="4874" width="9.125" style="1"/>
    <col min="4875" max="4875" width="12.75" style="1" customWidth="1"/>
    <col min="4876" max="5130" width="9.125" style="1"/>
    <col min="5131" max="5131" width="12.75" style="1" customWidth="1"/>
    <col min="5132" max="5386" width="9.125" style="1"/>
    <col min="5387" max="5387" width="12.75" style="1" customWidth="1"/>
    <col min="5388" max="5642" width="9.125" style="1"/>
    <col min="5643" max="5643" width="12.75" style="1" customWidth="1"/>
    <col min="5644" max="5898" width="9.125" style="1"/>
    <col min="5899" max="5899" width="12.75" style="1" customWidth="1"/>
    <col min="5900" max="6154" width="9.125" style="1"/>
    <col min="6155" max="6155" width="12.75" style="1" customWidth="1"/>
    <col min="6156" max="6410" width="9.125" style="1"/>
    <col min="6411" max="6411" width="12.75" style="1" customWidth="1"/>
    <col min="6412" max="6666" width="9.125" style="1"/>
    <col min="6667" max="6667" width="12.75" style="1" customWidth="1"/>
    <col min="6668" max="6922" width="9.125" style="1"/>
    <col min="6923" max="6923" width="12.75" style="1" customWidth="1"/>
    <col min="6924" max="7178" width="9.125" style="1"/>
    <col min="7179" max="7179" width="12.75" style="1" customWidth="1"/>
    <col min="7180" max="7434" width="9.125" style="1"/>
    <col min="7435" max="7435" width="12.75" style="1" customWidth="1"/>
    <col min="7436" max="7690" width="9.125" style="1"/>
    <col min="7691" max="7691" width="12.75" style="1" customWidth="1"/>
    <col min="7692" max="7946" width="9.125" style="1"/>
    <col min="7947" max="7947" width="12.75" style="1" customWidth="1"/>
    <col min="7948" max="8202" width="9.125" style="1"/>
    <col min="8203" max="8203" width="12.75" style="1" customWidth="1"/>
    <col min="8204" max="8458" width="9.125" style="1"/>
    <col min="8459" max="8459" width="12.75" style="1" customWidth="1"/>
    <col min="8460" max="8714" width="9.125" style="1"/>
    <col min="8715" max="8715" width="12.75" style="1" customWidth="1"/>
    <col min="8716" max="8970" width="9.125" style="1"/>
    <col min="8971" max="8971" width="12.75" style="1" customWidth="1"/>
    <col min="8972" max="9226" width="9.125" style="1"/>
    <col min="9227" max="9227" width="12.75" style="1" customWidth="1"/>
    <col min="9228" max="9482" width="9.125" style="1"/>
    <col min="9483" max="9483" width="12.75" style="1" customWidth="1"/>
    <col min="9484" max="9738" width="9.125" style="1"/>
    <col min="9739" max="9739" width="12.75" style="1" customWidth="1"/>
    <col min="9740" max="9994" width="9.125" style="1"/>
    <col min="9995" max="9995" width="12.75" style="1" customWidth="1"/>
    <col min="9996" max="10250" width="9.125" style="1"/>
    <col min="10251" max="10251" width="12.75" style="1" customWidth="1"/>
    <col min="10252" max="10506" width="9.125" style="1"/>
    <col min="10507" max="10507" width="12.75" style="1" customWidth="1"/>
    <col min="10508" max="10762" width="9.125" style="1"/>
    <col min="10763" max="10763" width="12.75" style="1" customWidth="1"/>
    <col min="10764" max="11018" width="9.125" style="1"/>
    <col min="11019" max="11019" width="12.75" style="1" customWidth="1"/>
    <col min="11020" max="11274" width="9.125" style="1"/>
    <col min="11275" max="11275" width="12.75" style="1" customWidth="1"/>
    <col min="11276" max="11530" width="9.125" style="1"/>
    <col min="11531" max="11531" width="12.75" style="1" customWidth="1"/>
    <col min="11532" max="11786" width="9.125" style="1"/>
    <col min="11787" max="11787" width="12.75" style="1" customWidth="1"/>
    <col min="11788" max="12042" width="9.125" style="1"/>
    <col min="12043" max="12043" width="12.75" style="1" customWidth="1"/>
    <col min="12044" max="12298" width="9.125" style="1"/>
    <col min="12299" max="12299" width="12.75" style="1" customWidth="1"/>
    <col min="12300" max="12554" width="9.125" style="1"/>
    <col min="12555" max="12555" width="12.75" style="1" customWidth="1"/>
    <col min="12556" max="12810" width="9.125" style="1"/>
    <col min="12811" max="12811" width="12.75" style="1" customWidth="1"/>
    <col min="12812" max="13066" width="9.125" style="1"/>
    <col min="13067" max="13067" width="12.75" style="1" customWidth="1"/>
    <col min="13068" max="13322" width="9.125" style="1"/>
    <col min="13323" max="13323" width="12.75" style="1" customWidth="1"/>
    <col min="13324" max="13578" width="9.125" style="1"/>
    <col min="13579" max="13579" width="12.75" style="1" customWidth="1"/>
    <col min="13580" max="13834" width="9.125" style="1"/>
    <col min="13835" max="13835" width="12.75" style="1" customWidth="1"/>
    <col min="13836" max="14090" width="9.125" style="1"/>
    <col min="14091" max="14091" width="12.75" style="1" customWidth="1"/>
    <col min="14092" max="14346" width="9.125" style="1"/>
    <col min="14347" max="14347" width="12.75" style="1" customWidth="1"/>
    <col min="14348" max="14602" width="9.125" style="1"/>
    <col min="14603" max="14603" width="12.75" style="1" customWidth="1"/>
    <col min="14604" max="14858" width="9.125" style="1"/>
    <col min="14859" max="14859" width="12.75" style="1" customWidth="1"/>
    <col min="14860" max="15114" width="9.125" style="1"/>
    <col min="15115" max="15115" width="12.75" style="1" customWidth="1"/>
    <col min="15116" max="15370" width="9.125" style="1"/>
    <col min="15371" max="15371" width="12.75" style="1" customWidth="1"/>
    <col min="15372" max="15626" width="9.125" style="1"/>
    <col min="15627" max="15627" width="12.75" style="1" customWidth="1"/>
    <col min="15628" max="15882" width="9.125" style="1"/>
    <col min="15883" max="15883" width="12.75" style="1" customWidth="1"/>
    <col min="15884" max="16138" width="9.125" style="1"/>
    <col min="16139" max="16139" width="12.75" style="1" customWidth="1"/>
    <col min="16140" max="16384" width="9.125" style="1"/>
  </cols>
  <sheetData>
    <row r="1" spans="1:12" ht="6.75" customHeight="1" x14ac:dyDescent="0.2">
      <c r="A1" s="576"/>
      <c r="B1" s="576"/>
      <c r="C1" s="576"/>
      <c r="D1" s="576"/>
      <c r="E1" s="576"/>
      <c r="F1" s="576"/>
      <c r="G1" s="576"/>
      <c r="H1" s="576"/>
      <c r="I1" s="576"/>
      <c r="J1" s="576"/>
      <c r="K1" s="576"/>
    </row>
    <row r="2" spans="1:12" x14ac:dyDescent="0.2">
      <c r="A2" s="19"/>
      <c r="B2" s="19"/>
      <c r="C2" s="19"/>
      <c r="D2" s="19"/>
      <c r="E2" s="19"/>
      <c r="F2" s="19"/>
      <c r="G2" s="19"/>
      <c r="H2" s="19"/>
      <c r="I2" s="19"/>
      <c r="J2" s="19"/>
      <c r="K2" s="19"/>
    </row>
    <row r="3" spans="1:12" x14ac:dyDescent="0.2">
      <c r="A3" s="19"/>
      <c r="B3" s="19"/>
      <c r="C3" s="19"/>
      <c r="D3" s="19"/>
      <c r="E3" s="19"/>
      <c r="F3" s="19"/>
      <c r="G3" s="19"/>
      <c r="H3" s="19"/>
      <c r="I3" s="19"/>
      <c r="J3" s="19"/>
      <c r="K3" s="19"/>
    </row>
    <row r="4" spans="1:12" ht="41.25" customHeight="1" x14ac:dyDescent="0.2">
      <c r="A4" s="570" t="s">
        <v>224</v>
      </c>
      <c r="B4" s="570"/>
      <c r="C4" s="570"/>
      <c r="D4" s="570"/>
      <c r="E4" s="570"/>
      <c r="F4" s="427"/>
      <c r="G4" s="577" t="s">
        <v>240</v>
      </c>
      <c r="H4" s="577"/>
      <c r="I4" s="577"/>
      <c r="J4" s="577"/>
      <c r="K4" s="577"/>
    </row>
    <row r="5" spans="1:12" ht="70.5" customHeight="1" x14ac:dyDescent="0.2">
      <c r="A5" s="573" t="s">
        <v>450</v>
      </c>
      <c r="B5" s="573"/>
      <c r="C5" s="573"/>
      <c r="D5" s="573"/>
      <c r="E5" s="573"/>
      <c r="F5" s="455"/>
      <c r="G5" s="578" t="s">
        <v>451</v>
      </c>
      <c r="H5" s="578"/>
      <c r="I5" s="578"/>
      <c r="J5" s="578"/>
      <c r="K5" s="578"/>
    </row>
    <row r="6" spans="1:12" x14ac:dyDescent="0.2">
      <c r="A6" s="456"/>
      <c r="B6" s="456"/>
      <c r="C6" s="456"/>
      <c r="D6" s="456"/>
      <c r="E6" s="456"/>
      <c r="F6" s="456"/>
      <c r="G6" s="457"/>
      <c r="H6" s="457"/>
      <c r="I6" s="457"/>
      <c r="J6" s="457"/>
      <c r="K6" s="457"/>
    </row>
    <row r="7" spans="1:12" ht="51" customHeight="1" x14ac:dyDescent="0.2">
      <c r="A7" s="573" t="s">
        <v>452</v>
      </c>
      <c r="B7" s="573"/>
      <c r="C7" s="573"/>
      <c r="D7" s="573"/>
      <c r="E7" s="573"/>
      <c r="F7" s="455"/>
      <c r="G7" s="578" t="s">
        <v>453</v>
      </c>
      <c r="H7" s="578"/>
      <c r="I7" s="578"/>
      <c r="J7" s="578"/>
      <c r="K7" s="578"/>
    </row>
    <row r="8" spans="1:12" x14ac:dyDescent="0.2">
      <c r="A8" s="19"/>
      <c r="B8" s="19"/>
      <c r="C8" s="19"/>
      <c r="D8" s="19"/>
      <c r="E8" s="19"/>
      <c r="F8" s="19"/>
      <c r="G8" s="458"/>
      <c r="H8" s="458"/>
      <c r="I8" s="458"/>
      <c r="J8" s="458"/>
      <c r="K8" s="458"/>
    </row>
    <row r="9" spans="1:12" ht="18.75" x14ac:dyDescent="0.2">
      <c r="A9" s="573"/>
      <c r="B9" s="573"/>
      <c r="C9" s="573"/>
      <c r="D9" s="573"/>
      <c r="E9" s="573"/>
      <c r="F9" s="455"/>
      <c r="G9" s="575"/>
      <c r="H9" s="575"/>
      <c r="I9" s="575"/>
      <c r="J9" s="575"/>
      <c r="K9" s="575"/>
    </row>
    <row r="10" spans="1:12" ht="18.75" x14ac:dyDescent="0.2">
      <c r="A10" s="573"/>
      <c r="B10" s="573"/>
      <c r="C10" s="573"/>
      <c r="D10" s="573"/>
      <c r="E10" s="573"/>
      <c r="F10" s="455"/>
      <c r="G10" s="575"/>
      <c r="H10" s="575"/>
      <c r="I10" s="575"/>
      <c r="J10" s="575"/>
      <c r="K10" s="575"/>
    </row>
    <row r="11" spans="1:12" x14ac:dyDescent="0.2">
      <c r="A11" s="19"/>
      <c r="B11" s="19"/>
      <c r="C11" s="19"/>
      <c r="D11" s="19"/>
      <c r="E11" s="19"/>
      <c r="F11" s="19"/>
      <c r="G11" s="19"/>
      <c r="H11" s="19"/>
      <c r="I11" s="19"/>
      <c r="J11" s="19"/>
      <c r="K11" s="19"/>
    </row>
    <row r="12" spans="1:12" ht="18" x14ac:dyDescent="0.2">
      <c r="A12" s="460"/>
      <c r="B12" s="19"/>
      <c r="C12" s="461"/>
      <c r="D12" s="19"/>
      <c r="E12" s="19"/>
      <c r="F12" s="19"/>
      <c r="G12" s="19"/>
      <c r="H12" s="19"/>
      <c r="I12" s="19"/>
      <c r="J12" s="19"/>
      <c r="K12" s="19"/>
    </row>
    <row r="13" spans="1:12" ht="18" x14ac:dyDescent="0.2">
      <c r="A13" s="462"/>
      <c r="B13" s="19"/>
      <c r="C13" s="463"/>
      <c r="D13" s="19"/>
      <c r="E13" s="19"/>
      <c r="F13" s="19"/>
      <c r="G13" s="19"/>
      <c r="H13" s="19"/>
      <c r="I13" s="19"/>
      <c r="J13" s="19"/>
      <c r="K13" s="19"/>
    </row>
    <row r="14" spans="1:12" x14ac:dyDescent="0.2">
      <c r="A14" s="19"/>
      <c r="B14" s="19"/>
      <c r="C14" s="19"/>
      <c r="D14" s="19"/>
      <c r="E14" s="19"/>
      <c r="F14" s="19"/>
      <c r="G14" s="19"/>
      <c r="H14" s="19"/>
      <c r="I14" s="19"/>
      <c r="J14" s="19"/>
      <c r="K14" s="19"/>
    </row>
    <row r="15" spans="1:12" x14ac:dyDescent="0.2">
      <c r="A15" s="19"/>
      <c r="B15" s="19"/>
      <c r="C15" s="19"/>
      <c r="D15" s="19"/>
      <c r="E15" s="19"/>
      <c r="F15" s="19"/>
      <c r="G15" s="19"/>
      <c r="H15" s="19"/>
      <c r="I15" s="19"/>
      <c r="J15" s="19"/>
      <c r="K15" s="19"/>
    </row>
    <row r="16" spans="1:12" x14ac:dyDescent="0.2">
      <c r="A16" s="19"/>
      <c r="B16" s="19"/>
      <c r="C16" s="19"/>
      <c r="D16" s="19"/>
      <c r="E16" s="19"/>
      <c r="F16" s="19"/>
      <c r="G16" s="19"/>
      <c r="H16" s="19"/>
      <c r="I16" s="19"/>
      <c r="J16" s="19"/>
      <c r="K16" s="19"/>
      <c r="L16" s="19"/>
    </row>
    <row r="17" spans="1:12" x14ac:dyDescent="0.2">
      <c r="A17" s="19"/>
      <c r="B17" s="19"/>
      <c r="C17" s="19"/>
      <c r="D17" s="19"/>
      <c r="E17" s="19"/>
      <c r="F17" s="19"/>
      <c r="G17" s="19"/>
      <c r="H17" s="19"/>
      <c r="I17" s="19"/>
      <c r="J17" s="19"/>
      <c r="K17" s="19"/>
      <c r="L17" s="19"/>
    </row>
    <row r="18" spans="1:12" x14ac:dyDescent="0.2">
      <c r="A18" s="19"/>
      <c r="B18" s="19"/>
      <c r="C18" s="19"/>
      <c r="D18" s="19"/>
      <c r="E18" s="19"/>
      <c r="F18" s="19"/>
      <c r="G18" s="19"/>
      <c r="H18" s="19"/>
      <c r="I18" s="19"/>
      <c r="J18" s="19"/>
      <c r="K18" s="19"/>
      <c r="L18" s="19"/>
    </row>
    <row r="19" spans="1:12" x14ac:dyDescent="0.2">
      <c r="A19" s="19"/>
      <c r="B19" s="19"/>
      <c r="C19" s="19"/>
      <c r="D19" s="19"/>
      <c r="E19" s="19"/>
      <c r="F19" s="19"/>
      <c r="G19" s="19"/>
      <c r="H19" s="19"/>
      <c r="I19" s="19"/>
      <c r="J19" s="19"/>
      <c r="K19" s="19"/>
      <c r="L19" s="19"/>
    </row>
    <row r="20" spans="1:12" x14ac:dyDescent="0.2">
      <c r="A20" s="19"/>
      <c r="B20" s="19"/>
      <c r="C20" s="19"/>
      <c r="D20" s="19"/>
      <c r="E20" s="19"/>
      <c r="F20" s="19"/>
      <c r="G20" s="19"/>
      <c r="H20" s="19"/>
      <c r="I20" s="19"/>
      <c r="J20" s="19"/>
      <c r="K20" s="19"/>
      <c r="L20" s="19"/>
    </row>
    <row r="21" spans="1:12" x14ac:dyDescent="0.2">
      <c r="A21" s="19"/>
      <c r="B21" s="19"/>
      <c r="C21" s="19"/>
      <c r="D21" s="19"/>
      <c r="E21" s="19"/>
      <c r="F21" s="19"/>
      <c r="G21" s="19"/>
      <c r="H21" s="19"/>
      <c r="I21" s="19"/>
      <c r="J21" s="19"/>
      <c r="K21" s="19"/>
      <c r="L21" s="19"/>
    </row>
    <row r="22" spans="1:12" x14ac:dyDescent="0.2">
      <c r="A22" s="19"/>
      <c r="B22" s="19"/>
      <c r="C22" s="19"/>
      <c r="D22" s="19"/>
      <c r="E22" s="19"/>
      <c r="F22" s="19"/>
      <c r="G22" s="19"/>
      <c r="H22" s="19"/>
      <c r="I22" s="19"/>
      <c r="J22" s="19"/>
      <c r="K22" s="19"/>
      <c r="L22" s="19"/>
    </row>
    <row r="23" spans="1:12" x14ac:dyDescent="0.2">
      <c r="A23" s="19"/>
      <c r="B23" s="19"/>
      <c r="C23" s="19"/>
      <c r="D23" s="19"/>
      <c r="E23" s="19"/>
      <c r="F23" s="19"/>
      <c r="G23" s="19"/>
      <c r="H23" s="19"/>
      <c r="I23" s="19"/>
      <c r="J23" s="19"/>
      <c r="K23" s="19"/>
      <c r="L23" s="19"/>
    </row>
    <row r="24" spans="1:12" x14ac:dyDescent="0.2">
      <c r="A24" s="19"/>
      <c r="B24" s="19"/>
      <c r="C24" s="19"/>
      <c r="D24" s="19"/>
      <c r="E24" s="19"/>
      <c r="F24" s="19"/>
      <c r="G24" s="19"/>
      <c r="H24" s="19"/>
      <c r="I24" s="19"/>
      <c r="J24" s="19"/>
      <c r="K24" s="19"/>
      <c r="L24" s="19"/>
    </row>
    <row r="25" spans="1:12" x14ac:dyDescent="0.2">
      <c r="A25" s="19"/>
      <c r="B25" s="19"/>
      <c r="C25" s="19"/>
      <c r="D25" s="19"/>
      <c r="E25" s="19"/>
      <c r="F25" s="19"/>
      <c r="G25" s="19"/>
      <c r="H25" s="19"/>
      <c r="I25" s="19"/>
      <c r="J25" s="19"/>
      <c r="K25" s="19"/>
      <c r="L25" s="19"/>
    </row>
    <row r="26" spans="1:12" x14ac:dyDescent="0.2">
      <c r="A26" s="19"/>
      <c r="B26" s="19"/>
      <c r="C26" s="19"/>
      <c r="D26" s="19"/>
      <c r="E26" s="19"/>
      <c r="F26" s="19"/>
      <c r="G26" s="19"/>
      <c r="H26" s="19"/>
      <c r="I26" s="19"/>
      <c r="J26" s="19"/>
      <c r="K26" s="19"/>
      <c r="L26" s="19"/>
    </row>
    <row r="27" spans="1:12" x14ac:dyDescent="0.2">
      <c r="A27" s="19"/>
      <c r="B27" s="19"/>
      <c r="C27" s="19"/>
      <c r="D27" s="19"/>
      <c r="E27" s="19"/>
      <c r="F27" s="19"/>
      <c r="G27" s="19"/>
      <c r="H27" s="19"/>
      <c r="I27" s="19"/>
      <c r="J27" s="19"/>
      <c r="K27" s="19"/>
      <c r="L27" s="19"/>
    </row>
    <row r="28" spans="1:12" x14ac:dyDescent="0.2">
      <c r="A28" s="19"/>
      <c r="B28" s="19"/>
      <c r="C28" s="19"/>
      <c r="D28" s="19"/>
      <c r="E28" s="19"/>
      <c r="F28" s="19"/>
      <c r="G28" s="19"/>
      <c r="H28" s="19"/>
      <c r="I28" s="19"/>
      <c r="J28" s="19"/>
      <c r="K28" s="19"/>
      <c r="L28" s="19"/>
    </row>
    <row r="29" spans="1:12" x14ac:dyDescent="0.2">
      <c r="A29" s="19"/>
      <c r="B29" s="19"/>
      <c r="C29" s="19"/>
      <c r="D29" s="19"/>
      <c r="E29" s="19"/>
      <c r="F29" s="19"/>
      <c r="G29" s="19"/>
      <c r="H29" s="19"/>
      <c r="I29" s="19"/>
      <c r="J29" s="19"/>
      <c r="K29" s="19"/>
      <c r="L29" s="19"/>
    </row>
    <row r="30" spans="1:12" x14ac:dyDescent="0.2">
      <c r="A30" s="19"/>
      <c r="B30" s="19"/>
      <c r="C30" s="19"/>
      <c r="D30" s="19"/>
      <c r="E30" s="19"/>
      <c r="F30" s="19"/>
      <c r="G30" s="19"/>
      <c r="H30" s="19"/>
      <c r="I30" s="19"/>
      <c r="J30" s="19"/>
      <c r="K30" s="19"/>
      <c r="L30" s="19"/>
    </row>
    <row r="31" spans="1:12" x14ac:dyDescent="0.2">
      <c r="A31" s="19"/>
      <c r="B31" s="19"/>
      <c r="C31" s="19"/>
      <c r="D31" s="19"/>
      <c r="E31" s="19"/>
      <c r="F31" s="19"/>
      <c r="G31" s="19"/>
      <c r="H31" s="19"/>
      <c r="I31" s="19"/>
      <c r="J31" s="19"/>
      <c r="K31" s="19"/>
      <c r="L31" s="19"/>
    </row>
    <row r="32" spans="1:12" x14ac:dyDescent="0.2">
      <c r="A32" s="19"/>
      <c r="B32" s="19"/>
      <c r="C32" s="19"/>
      <c r="D32" s="19"/>
      <c r="E32" s="19"/>
      <c r="F32" s="19"/>
      <c r="G32" s="19"/>
      <c r="H32" s="19"/>
      <c r="I32" s="19"/>
      <c r="J32" s="19"/>
      <c r="K32" s="19"/>
      <c r="L32" s="19"/>
    </row>
    <row r="33" spans="1:12" x14ac:dyDescent="0.2">
      <c r="A33" s="19"/>
      <c r="B33" s="19"/>
      <c r="C33" s="19"/>
      <c r="D33" s="19"/>
      <c r="E33" s="19"/>
      <c r="F33" s="19"/>
      <c r="G33" s="19"/>
      <c r="H33" s="19"/>
      <c r="I33" s="19"/>
      <c r="J33" s="19"/>
      <c r="K33" s="19"/>
      <c r="L33" s="19"/>
    </row>
    <row r="34" spans="1:12" x14ac:dyDescent="0.2">
      <c r="A34" s="19"/>
      <c r="B34" s="19"/>
      <c r="C34" s="19"/>
      <c r="D34" s="19"/>
      <c r="E34" s="19"/>
      <c r="F34" s="19"/>
      <c r="G34" s="19"/>
      <c r="H34" s="19"/>
      <c r="I34" s="19"/>
      <c r="J34" s="19"/>
      <c r="K34" s="19"/>
      <c r="L34" s="19"/>
    </row>
  </sheetData>
  <mergeCells count="11">
    <mergeCell ref="A1:K1"/>
    <mergeCell ref="A9:E9"/>
    <mergeCell ref="G9:K9"/>
    <mergeCell ref="A10:E10"/>
    <mergeCell ref="G10:K10"/>
    <mergeCell ref="A4:E4"/>
    <mergeCell ref="G4:K4"/>
    <mergeCell ref="A5:E5"/>
    <mergeCell ref="G5:K5"/>
    <mergeCell ref="A7:E7"/>
    <mergeCell ref="G7:K7"/>
  </mergeCells>
  <printOptions horizontalCentered="1"/>
  <pageMargins left="0" right="0" top="0.47244094488188981" bottom="0" header="0" footer="0"/>
  <pageSetup paperSize="11" scale="9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48"/>
  <sheetViews>
    <sheetView rightToLeft="1" view="pageBreakPreview" zoomScaleNormal="100" zoomScaleSheetLayoutView="100" workbookViewId="0">
      <selection activeCell="H15" sqref="H15"/>
    </sheetView>
  </sheetViews>
  <sheetFormatPr defaultRowHeight="24.95" customHeight="1" x14ac:dyDescent="0.2"/>
  <cols>
    <col min="1" max="1" width="12.875" style="60" customWidth="1"/>
    <col min="2" max="2" width="10.25" style="60" customWidth="1"/>
    <col min="3" max="3" width="9.125" style="60" customWidth="1"/>
    <col min="4" max="5" width="11" style="60" bestFit="1" customWidth="1"/>
    <col min="6" max="6" width="9" style="60" customWidth="1"/>
    <col min="7" max="7" width="11" style="60" bestFit="1" customWidth="1"/>
    <col min="8" max="8" width="10.25" style="60" customWidth="1"/>
    <col min="9" max="9" width="9.25" style="60" customWidth="1"/>
    <col min="10" max="10" width="11" style="60" bestFit="1" customWidth="1"/>
    <col min="11" max="11" width="13.625" style="60" customWidth="1"/>
    <col min="12" max="252" width="9.125" style="60"/>
    <col min="253" max="253" width="20.75" style="60" customWidth="1"/>
    <col min="254" max="256" width="9.75" style="60" customWidth="1"/>
    <col min="257" max="257" width="12" style="60" bestFit="1" customWidth="1"/>
    <col min="258" max="258" width="10.375" style="60" bestFit="1" customWidth="1"/>
    <col min="259" max="260" width="12" style="60" bestFit="1" customWidth="1"/>
    <col min="261" max="261" width="10.375" style="60" bestFit="1" customWidth="1"/>
    <col min="262" max="262" width="12" style="60" bestFit="1" customWidth="1"/>
    <col min="263" max="263" width="20.75" style="60" customWidth="1"/>
    <col min="264" max="508" width="9.125" style="60"/>
    <col min="509" max="509" width="20.75" style="60" customWidth="1"/>
    <col min="510" max="512" width="9.75" style="60" customWidth="1"/>
    <col min="513" max="513" width="12" style="60" bestFit="1" customWidth="1"/>
    <col min="514" max="514" width="10.375" style="60" bestFit="1" customWidth="1"/>
    <col min="515" max="516" width="12" style="60" bestFit="1" customWidth="1"/>
    <col min="517" max="517" width="10.375" style="60" bestFit="1" customWidth="1"/>
    <col min="518" max="518" width="12" style="60" bestFit="1" customWidth="1"/>
    <col min="519" max="519" width="20.75" style="60" customWidth="1"/>
    <col min="520" max="764" width="9.125" style="60"/>
    <col min="765" max="765" width="20.75" style="60" customWidth="1"/>
    <col min="766" max="768" width="9.75" style="60" customWidth="1"/>
    <col min="769" max="769" width="12" style="60" bestFit="1" customWidth="1"/>
    <col min="770" max="770" width="10.375" style="60" bestFit="1" customWidth="1"/>
    <col min="771" max="772" width="12" style="60" bestFit="1" customWidth="1"/>
    <col min="773" max="773" width="10.375" style="60" bestFit="1" customWidth="1"/>
    <col min="774" max="774" width="12" style="60" bestFit="1" customWidth="1"/>
    <col min="775" max="775" width="20.75" style="60" customWidth="1"/>
    <col min="776" max="1020" width="9.125" style="60"/>
    <col min="1021" max="1021" width="20.75" style="60" customWidth="1"/>
    <col min="1022" max="1024" width="9.75" style="60" customWidth="1"/>
    <col min="1025" max="1025" width="12" style="60" bestFit="1" customWidth="1"/>
    <col min="1026" max="1026" width="10.375" style="60" bestFit="1" customWidth="1"/>
    <col min="1027" max="1028" width="12" style="60" bestFit="1" customWidth="1"/>
    <col min="1029" max="1029" width="10.375" style="60" bestFit="1" customWidth="1"/>
    <col min="1030" max="1030" width="12" style="60" bestFit="1" customWidth="1"/>
    <col min="1031" max="1031" width="20.75" style="60" customWidth="1"/>
    <col min="1032" max="1276" width="9.125" style="60"/>
    <col min="1277" max="1277" width="20.75" style="60" customWidth="1"/>
    <col min="1278" max="1280" width="9.75" style="60" customWidth="1"/>
    <col min="1281" max="1281" width="12" style="60" bestFit="1" customWidth="1"/>
    <col min="1282" max="1282" width="10.375" style="60" bestFit="1" customWidth="1"/>
    <col min="1283" max="1284" width="12" style="60" bestFit="1" customWidth="1"/>
    <col min="1285" max="1285" width="10.375" style="60" bestFit="1" customWidth="1"/>
    <col min="1286" max="1286" width="12" style="60" bestFit="1" customWidth="1"/>
    <col min="1287" max="1287" width="20.75" style="60" customWidth="1"/>
    <col min="1288" max="1532" width="9.125" style="60"/>
    <col min="1533" max="1533" width="20.75" style="60" customWidth="1"/>
    <col min="1534" max="1536" width="9.75" style="60" customWidth="1"/>
    <col min="1537" max="1537" width="12" style="60" bestFit="1" customWidth="1"/>
    <col min="1538" max="1538" width="10.375" style="60" bestFit="1" customWidth="1"/>
    <col min="1539" max="1540" width="12" style="60" bestFit="1" customWidth="1"/>
    <col min="1541" max="1541" width="10.375" style="60" bestFit="1" customWidth="1"/>
    <col min="1542" max="1542" width="12" style="60" bestFit="1" customWidth="1"/>
    <col min="1543" max="1543" width="20.75" style="60" customWidth="1"/>
    <col min="1544" max="1788" width="9.125" style="60"/>
    <col min="1789" max="1789" width="20.75" style="60" customWidth="1"/>
    <col min="1790" max="1792" width="9.75" style="60" customWidth="1"/>
    <col min="1793" max="1793" width="12" style="60" bestFit="1" customWidth="1"/>
    <col min="1794" max="1794" width="10.375" style="60" bestFit="1" customWidth="1"/>
    <col min="1795" max="1796" width="12" style="60" bestFit="1" customWidth="1"/>
    <col min="1797" max="1797" width="10.375" style="60" bestFit="1" customWidth="1"/>
    <col min="1798" max="1798" width="12" style="60" bestFit="1" customWidth="1"/>
    <col min="1799" max="1799" width="20.75" style="60" customWidth="1"/>
    <col min="1800" max="2044" width="9.125" style="60"/>
    <col min="2045" max="2045" width="20.75" style="60" customWidth="1"/>
    <col min="2046" max="2048" width="9.75" style="60" customWidth="1"/>
    <col min="2049" max="2049" width="12" style="60" bestFit="1" customWidth="1"/>
    <col min="2050" max="2050" width="10.375" style="60" bestFit="1" customWidth="1"/>
    <col min="2051" max="2052" width="12" style="60" bestFit="1" customWidth="1"/>
    <col min="2053" max="2053" width="10.375" style="60" bestFit="1" customWidth="1"/>
    <col min="2054" max="2054" width="12" style="60" bestFit="1" customWidth="1"/>
    <col min="2055" max="2055" width="20.75" style="60" customWidth="1"/>
    <col min="2056" max="2300" width="9.125" style="60"/>
    <col min="2301" max="2301" width="20.75" style="60" customWidth="1"/>
    <col min="2302" max="2304" width="9.75" style="60" customWidth="1"/>
    <col min="2305" max="2305" width="12" style="60" bestFit="1" customWidth="1"/>
    <col min="2306" max="2306" width="10.375" style="60" bestFit="1" customWidth="1"/>
    <col min="2307" max="2308" width="12" style="60" bestFit="1" customWidth="1"/>
    <col min="2309" max="2309" width="10.375" style="60" bestFit="1" customWidth="1"/>
    <col min="2310" max="2310" width="12" style="60" bestFit="1" customWidth="1"/>
    <col min="2311" max="2311" width="20.75" style="60" customWidth="1"/>
    <col min="2312" max="2556" width="9.125" style="60"/>
    <col min="2557" max="2557" width="20.75" style="60" customWidth="1"/>
    <col min="2558" max="2560" width="9.75" style="60" customWidth="1"/>
    <col min="2561" max="2561" width="12" style="60" bestFit="1" customWidth="1"/>
    <col min="2562" max="2562" width="10.375" style="60" bestFit="1" customWidth="1"/>
    <col min="2563" max="2564" width="12" style="60" bestFit="1" customWidth="1"/>
    <col min="2565" max="2565" width="10.375" style="60" bestFit="1" customWidth="1"/>
    <col min="2566" max="2566" width="12" style="60" bestFit="1" customWidth="1"/>
    <col min="2567" max="2567" width="20.75" style="60" customWidth="1"/>
    <col min="2568" max="2812" width="9.125" style="60"/>
    <col min="2813" max="2813" width="20.75" style="60" customWidth="1"/>
    <col min="2814" max="2816" width="9.75" style="60" customWidth="1"/>
    <col min="2817" max="2817" width="12" style="60" bestFit="1" customWidth="1"/>
    <col min="2818" max="2818" width="10.375" style="60" bestFit="1" customWidth="1"/>
    <col min="2819" max="2820" width="12" style="60" bestFit="1" customWidth="1"/>
    <col min="2821" max="2821" width="10.375" style="60" bestFit="1" customWidth="1"/>
    <col min="2822" max="2822" width="12" style="60" bestFit="1" customWidth="1"/>
    <col min="2823" max="2823" width="20.75" style="60" customWidth="1"/>
    <col min="2824" max="3068" width="9.125" style="60"/>
    <col min="3069" max="3069" width="20.75" style="60" customWidth="1"/>
    <col min="3070" max="3072" width="9.75" style="60" customWidth="1"/>
    <col min="3073" max="3073" width="12" style="60" bestFit="1" customWidth="1"/>
    <col min="3074" max="3074" width="10.375" style="60" bestFit="1" customWidth="1"/>
    <col min="3075" max="3076" width="12" style="60" bestFit="1" customWidth="1"/>
    <col min="3077" max="3077" width="10.375" style="60" bestFit="1" customWidth="1"/>
    <col min="3078" max="3078" width="12" style="60" bestFit="1" customWidth="1"/>
    <col min="3079" max="3079" width="20.75" style="60" customWidth="1"/>
    <col min="3080" max="3324" width="9.125" style="60"/>
    <col min="3325" max="3325" width="20.75" style="60" customWidth="1"/>
    <col min="3326" max="3328" width="9.75" style="60" customWidth="1"/>
    <col min="3329" max="3329" width="12" style="60" bestFit="1" customWidth="1"/>
    <col min="3330" max="3330" width="10.375" style="60" bestFit="1" customWidth="1"/>
    <col min="3331" max="3332" width="12" style="60" bestFit="1" customWidth="1"/>
    <col min="3333" max="3333" width="10.375" style="60" bestFit="1" customWidth="1"/>
    <col min="3334" max="3334" width="12" style="60" bestFit="1" customWidth="1"/>
    <col min="3335" max="3335" width="20.75" style="60" customWidth="1"/>
    <col min="3336" max="3580" width="9.125" style="60"/>
    <col min="3581" max="3581" width="20.75" style="60" customWidth="1"/>
    <col min="3582" max="3584" width="9.75" style="60" customWidth="1"/>
    <col min="3585" max="3585" width="12" style="60" bestFit="1" customWidth="1"/>
    <col min="3586" max="3586" width="10.375" style="60" bestFit="1" customWidth="1"/>
    <col min="3587" max="3588" width="12" style="60" bestFit="1" customWidth="1"/>
    <col min="3589" max="3589" width="10.375" style="60" bestFit="1" customWidth="1"/>
    <col min="3590" max="3590" width="12" style="60" bestFit="1" customWidth="1"/>
    <col min="3591" max="3591" width="20.75" style="60" customWidth="1"/>
    <col min="3592" max="3836" width="9.125" style="60"/>
    <col min="3837" max="3837" width="20.75" style="60" customWidth="1"/>
    <col min="3838" max="3840" width="9.75" style="60" customWidth="1"/>
    <col min="3841" max="3841" width="12" style="60" bestFit="1" customWidth="1"/>
    <col min="3842" max="3842" width="10.375" style="60" bestFit="1" customWidth="1"/>
    <col min="3843" max="3844" width="12" style="60" bestFit="1" customWidth="1"/>
    <col min="3845" max="3845" width="10.375" style="60" bestFit="1" customWidth="1"/>
    <col min="3846" max="3846" width="12" style="60" bestFit="1" customWidth="1"/>
    <col min="3847" max="3847" width="20.75" style="60" customWidth="1"/>
    <col min="3848" max="4092" width="9.125" style="60"/>
    <col min="4093" max="4093" width="20.75" style="60" customWidth="1"/>
    <col min="4094" max="4096" width="9.75" style="60" customWidth="1"/>
    <col min="4097" max="4097" width="12" style="60" bestFit="1" customWidth="1"/>
    <col min="4098" max="4098" width="10.375" style="60" bestFit="1" customWidth="1"/>
    <col min="4099" max="4100" width="12" style="60" bestFit="1" customWidth="1"/>
    <col min="4101" max="4101" width="10.375" style="60" bestFit="1" customWidth="1"/>
    <col min="4102" max="4102" width="12" style="60" bestFit="1" customWidth="1"/>
    <col min="4103" max="4103" width="20.75" style="60" customWidth="1"/>
    <col min="4104" max="4348" width="9.125" style="60"/>
    <col min="4349" max="4349" width="20.75" style="60" customWidth="1"/>
    <col min="4350" max="4352" width="9.75" style="60" customWidth="1"/>
    <col min="4353" max="4353" width="12" style="60" bestFit="1" customWidth="1"/>
    <col min="4354" max="4354" width="10.375" style="60" bestFit="1" customWidth="1"/>
    <col min="4355" max="4356" width="12" style="60" bestFit="1" customWidth="1"/>
    <col min="4357" max="4357" width="10.375" style="60" bestFit="1" customWidth="1"/>
    <col min="4358" max="4358" width="12" style="60" bestFit="1" customWidth="1"/>
    <col min="4359" max="4359" width="20.75" style="60" customWidth="1"/>
    <col min="4360" max="4604" width="9.125" style="60"/>
    <col min="4605" max="4605" width="20.75" style="60" customWidth="1"/>
    <col min="4606" max="4608" width="9.75" style="60" customWidth="1"/>
    <col min="4609" max="4609" width="12" style="60" bestFit="1" customWidth="1"/>
    <col min="4610" max="4610" width="10.375" style="60" bestFit="1" customWidth="1"/>
    <col min="4611" max="4612" width="12" style="60" bestFit="1" customWidth="1"/>
    <col min="4613" max="4613" width="10.375" style="60" bestFit="1" customWidth="1"/>
    <col min="4614" max="4614" width="12" style="60" bestFit="1" customWidth="1"/>
    <col min="4615" max="4615" width="20.75" style="60" customWidth="1"/>
    <col min="4616" max="4860" width="9.125" style="60"/>
    <col min="4861" max="4861" width="20.75" style="60" customWidth="1"/>
    <col min="4862" max="4864" width="9.75" style="60" customWidth="1"/>
    <col min="4865" max="4865" width="12" style="60" bestFit="1" customWidth="1"/>
    <col min="4866" max="4866" width="10.375" style="60" bestFit="1" customWidth="1"/>
    <col min="4867" max="4868" width="12" style="60" bestFit="1" customWidth="1"/>
    <col min="4869" max="4869" width="10.375" style="60" bestFit="1" customWidth="1"/>
    <col min="4870" max="4870" width="12" style="60" bestFit="1" customWidth="1"/>
    <col min="4871" max="4871" width="20.75" style="60" customWidth="1"/>
    <col min="4872" max="5116" width="9.125" style="60"/>
    <col min="5117" max="5117" width="20.75" style="60" customWidth="1"/>
    <col min="5118" max="5120" width="9.75" style="60" customWidth="1"/>
    <col min="5121" max="5121" width="12" style="60" bestFit="1" customWidth="1"/>
    <col min="5122" max="5122" width="10.375" style="60" bestFit="1" customWidth="1"/>
    <col min="5123" max="5124" width="12" style="60" bestFit="1" customWidth="1"/>
    <col min="5125" max="5125" width="10.375" style="60" bestFit="1" customWidth="1"/>
    <col min="5126" max="5126" width="12" style="60" bestFit="1" customWidth="1"/>
    <col min="5127" max="5127" width="20.75" style="60" customWidth="1"/>
    <col min="5128" max="5372" width="9.125" style="60"/>
    <col min="5373" max="5373" width="20.75" style="60" customWidth="1"/>
    <col min="5374" max="5376" width="9.75" style="60" customWidth="1"/>
    <col min="5377" max="5377" width="12" style="60" bestFit="1" customWidth="1"/>
    <col min="5378" max="5378" width="10.375" style="60" bestFit="1" customWidth="1"/>
    <col min="5379" max="5380" width="12" style="60" bestFit="1" customWidth="1"/>
    <col min="5381" max="5381" width="10.375" style="60" bestFit="1" customWidth="1"/>
    <col min="5382" max="5382" width="12" style="60" bestFit="1" customWidth="1"/>
    <col min="5383" max="5383" width="20.75" style="60" customWidth="1"/>
    <col min="5384" max="5628" width="9.125" style="60"/>
    <col min="5629" max="5629" width="20.75" style="60" customWidth="1"/>
    <col min="5630" max="5632" width="9.75" style="60" customWidth="1"/>
    <col min="5633" max="5633" width="12" style="60" bestFit="1" customWidth="1"/>
    <col min="5634" max="5634" width="10.375" style="60" bestFit="1" customWidth="1"/>
    <col min="5635" max="5636" width="12" style="60" bestFit="1" customWidth="1"/>
    <col min="5637" max="5637" width="10.375" style="60" bestFit="1" customWidth="1"/>
    <col min="5638" max="5638" width="12" style="60" bestFit="1" customWidth="1"/>
    <col min="5639" max="5639" width="20.75" style="60" customWidth="1"/>
    <col min="5640" max="5884" width="9.125" style="60"/>
    <col min="5885" max="5885" width="20.75" style="60" customWidth="1"/>
    <col min="5886" max="5888" width="9.75" style="60" customWidth="1"/>
    <col min="5889" max="5889" width="12" style="60" bestFit="1" customWidth="1"/>
    <col min="5890" max="5890" width="10.375" style="60" bestFit="1" customWidth="1"/>
    <col min="5891" max="5892" width="12" style="60" bestFit="1" customWidth="1"/>
    <col min="5893" max="5893" width="10.375" style="60" bestFit="1" customWidth="1"/>
    <col min="5894" max="5894" width="12" style="60" bestFit="1" customWidth="1"/>
    <col min="5895" max="5895" width="20.75" style="60" customWidth="1"/>
    <col min="5896" max="6140" width="9.125" style="60"/>
    <col min="6141" max="6141" width="20.75" style="60" customWidth="1"/>
    <col min="6142" max="6144" width="9.75" style="60" customWidth="1"/>
    <col min="6145" max="6145" width="12" style="60" bestFit="1" customWidth="1"/>
    <col min="6146" max="6146" width="10.375" style="60" bestFit="1" customWidth="1"/>
    <col min="6147" max="6148" width="12" style="60" bestFit="1" customWidth="1"/>
    <col min="6149" max="6149" width="10.375" style="60" bestFit="1" customWidth="1"/>
    <col min="6150" max="6150" width="12" style="60" bestFit="1" customWidth="1"/>
    <col min="6151" max="6151" width="20.75" style="60" customWidth="1"/>
    <col min="6152" max="6396" width="9.125" style="60"/>
    <col min="6397" max="6397" width="20.75" style="60" customWidth="1"/>
    <col min="6398" max="6400" width="9.75" style="60" customWidth="1"/>
    <col min="6401" max="6401" width="12" style="60" bestFit="1" customWidth="1"/>
    <col min="6402" max="6402" width="10.375" style="60" bestFit="1" customWidth="1"/>
    <col min="6403" max="6404" width="12" style="60" bestFit="1" customWidth="1"/>
    <col min="6405" max="6405" width="10.375" style="60" bestFit="1" customWidth="1"/>
    <col min="6406" max="6406" width="12" style="60" bestFit="1" customWidth="1"/>
    <col min="6407" max="6407" width="20.75" style="60" customWidth="1"/>
    <col min="6408" max="6652" width="9.125" style="60"/>
    <col min="6653" max="6653" width="20.75" style="60" customWidth="1"/>
    <col min="6654" max="6656" width="9.75" style="60" customWidth="1"/>
    <col min="6657" max="6657" width="12" style="60" bestFit="1" customWidth="1"/>
    <col min="6658" max="6658" width="10.375" style="60" bestFit="1" customWidth="1"/>
    <col min="6659" max="6660" width="12" style="60" bestFit="1" customWidth="1"/>
    <col min="6661" max="6661" width="10.375" style="60" bestFit="1" customWidth="1"/>
    <col min="6662" max="6662" width="12" style="60" bestFit="1" customWidth="1"/>
    <col min="6663" max="6663" width="20.75" style="60" customWidth="1"/>
    <col min="6664" max="6908" width="9.125" style="60"/>
    <col min="6909" max="6909" width="20.75" style="60" customWidth="1"/>
    <col min="6910" max="6912" width="9.75" style="60" customWidth="1"/>
    <col min="6913" max="6913" width="12" style="60" bestFit="1" customWidth="1"/>
    <col min="6914" max="6914" width="10.375" style="60" bestFit="1" customWidth="1"/>
    <col min="6915" max="6916" width="12" style="60" bestFit="1" customWidth="1"/>
    <col min="6917" max="6917" width="10.375" style="60" bestFit="1" customWidth="1"/>
    <col min="6918" max="6918" width="12" style="60" bestFit="1" customWidth="1"/>
    <col min="6919" max="6919" width="20.75" style="60" customWidth="1"/>
    <col min="6920" max="7164" width="9.125" style="60"/>
    <col min="7165" max="7165" width="20.75" style="60" customWidth="1"/>
    <col min="7166" max="7168" width="9.75" style="60" customWidth="1"/>
    <col min="7169" max="7169" width="12" style="60" bestFit="1" customWidth="1"/>
    <col min="7170" max="7170" width="10.375" style="60" bestFit="1" customWidth="1"/>
    <col min="7171" max="7172" width="12" style="60" bestFit="1" customWidth="1"/>
    <col min="7173" max="7173" width="10.375" style="60" bestFit="1" customWidth="1"/>
    <col min="7174" max="7174" width="12" style="60" bestFit="1" customWidth="1"/>
    <col min="7175" max="7175" width="20.75" style="60" customWidth="1"/>
    <col min="7176" max="7420" width="9.125" style="60"/>
    <col min="7421" max="7421" width="20.75" style="60" customWidth="1"/>
    <col min="7422" max="7424" width="9.75" style="60" customWidth="1"/>
    <col min="7425" max="7425" width="12" style="60" bestFit="1" customWidth="1"/>
    <col min="7426" max="7426" width="10.375" style="60" bestFit="1" customWidth="1"/>
    <col min="7427" max="7428" width="12" style="60" bestFit="1" customWidth="1"/>
    <col min="7429" max="7429" width="10.375" style="60" bestFit="1" customWidth="1"/>
    <col min="7430" max="7430" width="12" style="60" bestFit="1" customWidth="1"/>
    <col min="7431" max="7431" width="20.75" style="60" customWidth="1"/>
    <col min="7432" max="7676" width="9.125" style="60"/>
    <col min="7677" max="7677" width="20.75" style="60" customWidth="1"/>
    <col min="7678" max="7680" width="9.75" style="60" customWidth="1"/>
    <col min="7681" max="7681" width="12" style="60" bestFit="1" customWidth="1"/>
    <col min="7682" max="7682" width="10.375" style="60" bestFit="1" customWidth="1"/>
    <col min="7683" max="7684" width="12" style="60" bestFit="1" customWidth="1"/>
    <col min="7685" max="7685" width="10.375" style="60" bestFit="1" customWidth="1"/>
    <col min="7686" max="7686" width="12" style="60" bestFit="1" customWidth="1"/>
    <col min="7687" max="7687" width="20.75" style="60" customWidth="1"/>
    <col min="7688" max="7932" width="9.125" style="60"/>
    <col min="7933" max="7933" width="20.75" style="60" customWidth="1"/>
    <col min="7934" max="7936" width="9.75" style="60" customWidth="1"/>
    <col min="7937" max="7937" width="12" style="60" bestFit="1" customWidth="1"/>
    <col min="7938" max="7938" width="10.375" style="60" bestFit="1" customWidth="1"/>
    <col min="7939" max="7940" width="12" style="60" bestFit="1" customWidth="1"/>
    <col min="7941" max="7941" width="10.375" style="60" bestFit="1" customWidth="1"/>
    <col min="7942" max="7942" width="12" style="60" bestFit="1" customWidth="1"/>
    <col min="7943" max="7943" width="20.75" style="60" customWidth="1"/>
    <col min="7944" max="8188" width="9.125" style="60"/>
    <col min="8189" max="8189" width="20.75" style="60" customWidth="1"/>
    <col min="8190" max="8192" width="9.75" style="60" customWidth="1"/>
    <col min="8193" max="8193" width="12" style="60" bestFit="1" customWidth="1"/>
    <col min="8194" max="8194" width="10.375" style="60" bestFit="1" customWidth="1"/>
    <col min="8195" max="8196" width="12" style="60" bestFit="1" customWidth="1"/>
    <col min="8197" max="8197" width="10.375" style="60" bestFit="1" customWidth="1"/>
    <col min="8198" max="8198" width="12" style="60" bestFit="1" customWidth="1"/>
    <col min="8199" max="8199" width="20.75" style="60" customWidth="1"/>
    <col min="8200" max="8444" width="9.125" style="60"/>
    <col min="8445" max="8445" width="20.75" style="60" customWidth="1"/>
    <col min="8446" max="8448" width="9.75" style="60" customWidth="1"/>
    <col min="8449" max="8449" width="12" style="60" bestFit="1" customWidth="1"/>
    <col min="8450" max="8450" width="10.375" style="60" bestFit="1" customWidth="1"/>
    <col min="8451" max="8452" width="12" style="60" bestFit="1" customWidth="1"/>
    <col min="8453" max="8453" width="10.375" style="60" bestFit="1" customWidth="1"/>
    <col min="8454" max="8454" width="12" style="60" bestFit="1" customWidth="1"/>
    <col min="8455" max="8455" width="20.75" style="60" customWidth="1"/>
    <col min="8456" max="8700" width="9.125" style="60"/>
    <col min="8701" max="8701" width="20.75" style="60" customWidth="1"/>
    <col min="8702" max="8704" width="9.75" style="60" customWidth="1"/>
    <col min="8705" max="8705" width="12" style="60" bestFit="1" customWidth="1"/>
    <col min="8706" max="8706" width="10.375" style="60" bestFit="1" customWidth="1"/>
    <col min="8707" max="8708" width="12" style="60" bestFit="1" customWidth="1"/>
    <col min="8709" max="8709" width="10.375" style="60" bestFit="1" customWidth="1"/>
    <col min="8710" max="8710" width="12" style="60" bestFit="1" customWidth="1"/>
    <col min="8711" max="8711" width="20.75" style="60" customWidth="1"/>
    <col min="8712" max="8956" width="9.125" style="60"/>
    <col min="8957" max="8957" width="20.75" style="60" customWidth="1"/>
    <col min="8958" max="8960" width="9.75" style="60" customWidth="1"/>
    <col min="8961" max="8961" width="12" style="60" bestFit="1" customWidth="1"/>
    <col min="8962" max="8962" width="10.375" style="60" bestFit="1" customWidth="1"/>
    <col min="8963" max="8964" width="12" style="60" bestFit="1" customWidth="1"/>
    <col min="8965" max="8965" width="10.375" style="60" bestFit="1" customWidth="1"/>
    <col min="8966" max="8966" width="12" style="60" bestFit="1" customWidth="1"/>
    <col min="8967" max="8967" width="20.75" style="60" customWidth="1"/>
    <col min="8968" max="9212" width="9.125" style="60"/>
    <col min="9213" max="9213" width="20.75" style="60" customWidth="1"/>
    <col min="9214" max="9216" width="9.75" style="60" customWidth="1"/>
    <col min="9217" max="9217" width="12" style="60" bestFit="1" customWidth="1"/>
    <col min="9218" max="9218" width="10.375" style="60" bestFit="1" customWidth="1"/>
    <col min="9219" max="9220" width="12" style="60" bestFit="1" customWidth="1"/>
    <col min="9221" max="9221" width="10.375" style="60" bestFit="1" customWidth="1"/>
    <col min="9222" max="9222" width="12" style="60" bestFit="1" customWidth="1"/>
    <col min="9223" max="9223" width="20.75" style="60" customWidth="1"/>
    <col min="9224" max="9468" width="9.125" style="60"/>
    <col min="9469" max="9469" width="20.75" style="60" customWidth="1"/>
    <col min="9470" max="9472" width="9.75" style="60" customWidth="1"/>
    <col min="9473" max="9473" width="12" style="60" bestFit="1" customWidth="1"/>
    <col min="9474" max="9474" width="10.375" style="60" bestFit="1" customWidth="1"/>
    <col min="9475" max="9476" width="12" style="60" bestFit="1" customWidth="1"/>
    <col min="9477" max="9477" width="10.375" style="60" bestFit="1" customWidth="1"/>
    <col min="9478" max="9478" width="12" style="60" bestFit="1" customWidth="1"/>
    <col min="9479" max="9479" width="20.75" style="60" customWidth="1"/>
    <col min="9480" max="9724" width="9.125" style="60"/>
    <col min="9725" max="9725" width="20.75" style="60" customWidth="1"/>
    <col min="9726" max="9728" width="9.75" style="60" customWidth="1"/>
    <col min="9729" max="9729" width="12" style="60" bestFit="1" customWidth="1"/>
    <col min="9730" max="9730" width="10.375" style="60" bestFit="1" customWidth="1"/>
    <col min="9731" max="9732" width="12" style="60" bestFit="1" customWidth="1"/>
    <col min="9733" max="9733" width="10.375" style="60" bestFit="1" customWidth="1"/>
    <col min="9734" max="9734" width="12" style="60" bestFit="1" customWidth="1"/>
    <col min="9735" max="9735" width="20.75" style="60" customWidth="1"/>
    <col min="9736" max="9980" width="9.125" style="60"/>
    <col min="9981" max="9981" width="20.75" style="60" customWidth="1"/>
    <col min="9982" max="9984" width="9.75" style="60" customWidth="1"/>
    <col min="9985" max="9985" width="12" style="60" bestFit="1" customWidth="1"/>
    <col min="9986" max="9986" width="10.375" style="60" bestFit="1" customWidth="1"/>
    <col min="9987" max="9988" width="12" style="60" bestFit="1" customWidth="1"/>
    <col min="9989" max="9989" width="10.375" style="60" bestFit="1" customWidth="1"/>
    <col min="9990" max="9990" width="12" style="60" bestFit="1" customWidth="1"/>
    <col min="9991" max="9991" width="20.75" style="60" customWidth="1"/>
    <col min="9992" max="10236" width="9.125" style="60"/>
    <col min="10237" max="10237" width="20.75" style="60" customWidth="1"/>
    <col min="10238" max="10240" width="9.75" style="60" customWidth="1"/>
    <col min="10241" max="10241" width="12" style="60" bestFit="1" customWidth="1"/>
    <col min="10242" max="10242" width="10.375" style="60" bestFit="1" customWidth="1"/>
    <col min="10243" max="10244" width="12" style="60" bestFit="1" customWidth="1"/>
    <col min="10245" max="10245" width="10.375" style="60" bestFit="1" customWidth="1"/>
    <col min="10246" max="10246" width="12" style="60" bestFit="1" customWidth="1"/>
    <col min="10247" max="10247" width="20.75" style="60" customWidth="1"/>
    <col min="10248" max="10492" width="9.125" style="60"/>
    <col min="10493" max="10493" width="20.75" style="60" customWidth="1"/>
    <col min="10494" max="10496" width="9.75" style="60" customWidth="1"/>
    <col min="10497" max="10497" width="12" style="60" bestFit="1" customWidth="1"/>
    <col min="10498" max="10498" width="10.375" style="60" bestFit="1" customWidth="1"/>
    <col min="10499" max="10500" width="12" style="60" bestFit="1" customWidth="1"/>
    <col min="10501" max="10501" width="10.375" style="60" bestFit="1" customWidth="1"/>
    <col min="10502" max="10502" width="12" style="60" bestFit="1" customWidth="1"/>
    <col min="10503" max="10503" width="20.75" style="60" customWidth="1"/>
    <col min="10504" max="10748" width="9.125" style="60"/>
    <col min="10749" max="10749" width="20.75" style="60" customWidth="1"/>
    <col min="10750" max="10752" width="9.75" style="60" customWidth="1"/>
    <col min="10753" max="10753" width="12" style="60" bestFit="1" customWidth="1"/>
    <col min="10754" max="10754" width="10.375" style="60" bestFit="1" customWidth="1"/>
    <col min="10755" max="10756" width="12" style="60" bestFit="1" customWidth="1"/>
    <col min="10757" max="10757" width="10.375" style="60" bestFit="1" customWidth="1"/>
    <col min="10758" max="10758" width="12" style="60" bestFit="1" customWidth="1"/>
    <col min="10759" max="10759" width="20.75" style="60" customWidth="1"/>
    <col min="10760" max="11004" width="9.125" style="60"/>
    <col min="11005" max="11005" width="20.75" style="60" customWidth="1"/>
    <col min="11006" max="11008" width="9.75" style="60" customWidth="1"/>
    <col min="11009" max="11009" width="12" style="60" bestFit="1" customWidth="1"/>
    <col min="11010" max="11010" width="10.375" style="60" bestFit="1" customWidth="1"/>
    <col min="11011" max="11012" width="12" style="60" bestFit="1" customWidth="1"/>
    <col min="11013" max="11013" width="10.375" style="60" bestFit="1" customWidth="1"/>
    <col min="11014" max="11014" width="12" style="60" bestFit="1" customWidth="1"/>
    <col min="11015" max="11015" width="20.75" style="60" customWidth="1"/>
    <col min="11016" max="11260" width="9.125" style="60"/>
    <col min="11261" max="11261" width="20.75" style="60" customWidth="1"/>
    <col min="11262" max="11264" width="9.75" style="60" customWidth="1"/>
    <col min="11265" max="11265" width="12" style="60" bestFit="1" customWidth="1"/>
    <col min="11266" max="11266" width="10.375" style="60" bestFit="1" customWidth="1"/>
    <col min="11267" max="11268" width="12" style="60" bestFit="1" customWidth="1"/>
    <col min="11269" max="11269" width="10.375" style="60" bestFit="1" customWidth="1"/>
    <col min="11270" max="11270" width="12" style="60" bestFit="1" customWidth="1"/>
    <col min="11271" max="11271" width="20.75" style="60" customWidth="1"/>
    <col min="11272" max="11516" width="9.125" style="60"/>
    <col min="11517" max="11517" width="20.75" style="60" customWidth="1"/>
    <col min="11518" max="11520" width="9.75" style="60" customWidth="1"/>
    <col min="11521" max="11521" width="12" style="60" bestFit="1" customWidth="1"/>
    <col min="11522" max="11522" width="10.375" style="60" bestFit="1" customWidth="1"/>
    <col min="11523" max="11524" width="12" style="60" bestFit="1" customWidth="1"/>
    <col min="11525" max="11525" width="10.375" style="60" bestFit="1" customWidth="1"/>
    <col min="11526" max="11526" width="12" style="60" bestFit="1" customWidth="1"/>
    <col min="11527" max="11527" width="20.75" style="60" customWidth="1"/>
    <col min="11528" max="11772" width="9.125" style="60"/>
    <col min="11773" max="11773" width="20.75" style="60" customWidth="1"/>
    <col min="11774" max="11776" width="9.75" style="60" customWidth="1"/>
    <col min="11777" max="11777" width="12" style="60" bestFit="1" customWidth="1"/>
    <col min="11778" max="11778" width="10.375" style="60" bestFit="1" customWidth="1"/>
    <col min="11779" max="11780" width="12" style="60" bestFit="1" customWidth="1"/>
    <col min="11781" max="11781" width="10.375" style="60" bestFit="1" customWidth="1"/>
    <col min="11782" max="11782" width="12" style="60" bestFit="1" customWidth="1"/>
    <col min="11783" max="11783" width="20.75" style="60" customWidth="1"/>
    <col min="11784" max="12028" width="9.125" style="60"/>
    <col min="12029" max="12029" width="20.75" style="60" customWidth="1"/>
    <col min="12030" max="12032" width="9.75" style="60" customWidth="1"/>
    <col min="12033" max="12033" width="12" style="60" bestFit="1" customWidth="1"/>
    <col min="12034" max="12034" width="10.375" style="60" bestFit="1" customWidth="1"/>
    <col min="12035" max="12036" width="12" style="60" bestFit="1" customWidth="1"/>
    <col min="12037" max="12037" width="10.375" style="60" bestFit="1" customWidth="1"/>
    <col min="12038" max="12038" width="12" style="60" bestFit="1" customWidth="1"/>
    <col min="12039" max="12039" width="20.75" style="60" customWidth="1"/>
    <col min="12040" max="12284" width="9.125" style="60"/>
    <col min="12285" max="12285" width="20.75" style="60" customWidth="1"/>
    <col min="12286" max="12288" width="9.75" style="60" customWidth="1"/>
    <col min="12289" max="12289" width="12" style="60" bestFit="1" customWidth="1"/>
    <col min="12290" max="12290" width="10.375" style="60" bestFit="1" customWidth="1"/>
    <col min="12291" max="12292" width="12" style="60" bestFit="1" customWidth="1"/>
    <col min="12293" max="12293" width="10.375" style="60" bestFit="1" customWidth="1"/>
    <col min="12294" max="12294" width="12" style="60" bestFit="1" customWidth="1"/>
    <col min="12295" max="12295" width="20.75" style="60" customWidth="1"/>
    <col min="12296" max="12540" width="9.125" style="60"/>
    <col min="12541" max="12541" width="20.75" style="60" customWidth="1"/>
    <col min="12542" max="12544" width="9.75" style="60" customWidth="1"/>
    <col min="12545" max="12545" width="12" style="60" bestFit="1" customWidth="1"/>
    <col min="12546" max="12546" width="10.375" style="60" bestFit="1" customWidth="1"/>
    <col min="12547" max="12548" width="12" style="60" bestFit="1" customWidth="1"/>
    <col min="12549" max="12549" width="10.375" style="60" bestFit="1" customWidth="1"/>
    <col min="12550" max="12550" width="12" style="60" bestFit="1" customWidth="1"/>
    <col min="12551" max="12551" width="20.75" style="60" customWidth="1"/>
    <col min="12552" max="12796" width="9.125" style="60"/>
    <col min="12797" max="12797" width="20.75" style="60" customWidth="1"/>
    <col min="12798" max="12800" width="9.75" style="60" customWidth="1"/>
    <col min="12801" max="12801" width="12" style="60" bestFit="1" customWidth="1"/>
    <col min="12802" max="12802" width="10.375" style="60" bestFit="1" customWidth="1"/>
    <col min="12803" max="12804" width="12" style="60" bestFit="1" customWidth="1"/>
    <col min="12805" max="12805" width="10.375" style="60" bestFit="1" customWidth="1"/>
    <col min="12806" max="12806" width="12" style="60" bestFit="1" customWidth="1"/>
    <col min="12807" max="12807" width="20.75" style="60" customWidth="1"/>
    <col min="12808" max="13052" width="9.125" style="60"/>
    <col min="13053" max="13053" width="20.75" style="60" customWidth="1"/>
    <col min="13054" max="13056" width="9.75" style="60" customWidth="1"/>
    <col min="13057" max="13057" width="12" style="60" bestFit="1" customWidth="1"/>
    <col min="13058" max="13058" width="10.375" style="60" bestFit="1" customWidth="1"/>
    <col min="13059" max="13060" width="12" style="60" bestFit="1" customWidth="1"/>
    <col min="13061" max="13061" width="10.375" style="60" bestFit="1" customWidth="1"/>
    <col min="13062" max="13062" width="12" style="60" bestFit="1" customWidth="1"/>
    <col min="13063" max="13063" width="20.75" style="60" customWidth="1"/>
    <col min="13064" max="13308" width="9.125" style="60"/>
    <col min="13309" max="13309" width="20.75" style="60" customWidth="1"/>
    <col min="13310" max="13312" width="9.75" style="60" customWidth="1"/>
    <col min="13313" max="13313" width="12" style="60" bestFit="1" customWidth="1"/>
    <col min="13314" max="13314" width="10.375" style="60" bestFit="1" customWidth="1"/>
    <col min="13315" max="13316" width="12" style="60" bestFit="1" customWidth="1"/>
    <col min="13317" max="13317" width="10.375" style="60" bestFit="1" customWidth="1"/>
    <col min="13318" max="13318" width="12" style="60" bestFit="1" customWidth="1"/>
    <col min="13319" max="13319" width="20.75" style="60" customWidth="1"/>
    <col min="13320" max="13564" width="9.125" style="60"/>
    <col min="13565" max="13565" width="20.75" style="60" customWidth="1"/>
    <col min="13566" max="13568" width="9.75" style="60" customWidth="1"/>
    <col min="13569" max="13569" width="12" style="60" bestFit="1" customWidth="1"/>
    <col min="13570" max="13570" width="10.375" style="60" bestFit="1" customWidth="1"/>
    <col min="13571" max="13572" width="12" style="60" bestFit="1" customWidth="1"/>
    <col min="13573" max="13573" width="10.375" style="60" bestFit="1" customWidth="1"/>
    <col min="13574" max="13574" width="12" style="60" bestFit="1" customWidth="1"/>
    <col min="13575" max="13575" width="20.75" style="60" customWidth="1"/>
    <col min="13576" max="13820" width="9.125" style="60"/>
    <col min="13821" max="13821" width="20.75" style="60" customWidth="1"/>
    <col min="13822" max="13824" width="9.75" style="60" customWidth="1"/>
    <col min="13825" max="13825" width="12" style="60" bestFit="1" customWidth="1"/>
    <col min="13826" max="13826" width="10.375" style="60" bestFit="1" customWidth="1"/>
    <col min="13827" max="13828" width="12" style="60" bestFit="1" customWidth="1"/>
    <col min="13829" max="13829" width="10.375" style="60" bestFit="1" customWidth="1"/>
    <col min="13830" max="13830" width="12" style="60" bestFit="1" customWidth="1"/>
    <col min="13831" max="13831" width="20.75" style="60" customWidth="1"/>
    <col min="13832" max="14076" width="9.125" style="60"/>
    <col min="14077" max="14077" width="20.75" style="60" customWidth="1"/>
    <col min="14078" max="14080" width="9.75" style="60" customWidth="1"/>
    <col min="14081" max="14081" width="12" style="60" bestFit="1" customWidth="1"/>
    <col min="14082" max="14082" width="10.375" style="60" bestFit="1" customWidth="1"/>
    <col min="14083" max="14084" width="12" style="60" bestFit="1" customWidth="1"/>
    <col min="14085" max="14085" width="10.375" style="60" bestFit="1" customWidth="1"/>
    <col min="14086" max="14086" width="12" style="60" bestFit="1" customWidth="1"/>
    <col min="14087" max="14087" width="20.75" style="60" customWidth="1"/>
    <col min="14088" max="14332" width="9.125" style="60"/>
    <col min="14333" max="14333" width="20.75" style="60" customWidth="1"/>
    <col min="14334" max="14336" width="9.75" style="60" customWidth="1"/>
    <col min="14337" max="14337" width="12" style="60" bestFit="1" customWidth="1"/>
    <col min="14338" max="14338" width="10.375" style="60" bestFit="1" customWidth="1"/>
    <col min="14339" max="14340" width="12" style="60" bestFit="1" customWidth="1"/>
    <col min="14341" max="14341" width="10.375" style="60" bestFit="1" customWidth="1"/>
    <col min="14342" max="14342" width="12" style="60" bestFit="1" customWidth="1"/>
    <col min="14343" max="14343" width="20.75" style="60" customWidth="1"/>
    <col min="14344" max="14588" width="9.125" style="60"/>
    <col min="14589" max="14589" width="20.75" style="60" customWidth="1"/>
    <col min="14590" max="14592" width="9.75" style="60" customWidth="1"/>
    <col min="14593" max="14593" width="12" style="60" bestFit="1" customWidth="1"/>
    <col min="14594" max="14594" width="10.375" style="60" bestFit="1" customWidth="1"/>
    <col min="14595" max="14596" width="12" style="60" bestFit="1" customWidth="1"/>
    <col min="14597" max="14597" width="10.375" style="60" bestFit="1" customWidth="1"/>
    <col min="14598" max="14598" width="12" style="60" bestFit="1" customWidth="1"/>
    <col min="14599" max="14599" width="20.75" style="60" customWidth="1"/>
    <col min="14600" max="14844" width="9.125" style="60"/>
    <col min="14845" max="14845" width="20.75" style="60" customWidth="1"/>
    <col min="14846" max="14848" width="9.75" style="60" customWidth="1"/>
    <col min="14849" max="14849" width="12" style="60" bestFit="1" customWidth="1"/>
    <col min="14850" max="14850" width="10.375" style="60" bestFit="1" customWidth="1"/>
    <col min="14851" max="14852" width="12" style="60" bestFit="1" customWidth="1"/>
    <col min="14853" max="14853" width="10.375" style="60" bestFit="1" customWidth="1"/>
    <col min="14854" max="14854" width="12" style="60" bestFit="1" customWidth="1"/>
    <col min="14855" max="14855" width="20.75" style="60" customWidth="1"/>
    <col min="14856" max="15100" width="9.125" style="60"/>
    <col min="15101" max="15101" width="20.75" style="60" customWidth="1"/>
    <col min="15102" max="15104" width="9.75" style="60" customWidth="1"/>
    <col min="15105" max="15105" width="12" style="60" bestFit="1" customWidth="1"/>
    <col min="15106" max="15106" width="10.375" style="60" bestFit="1" customWidth="1"/>
    <col min="15107" max="15108" width="12" style="60" bestFit="1" customWidth="1"/>
    <col min="15109" max="15109" width="10.375" style="60" bestFit="1" customWidth="1"/>
    <col min="15110" max="15110" width="12" style="60" bestFit="1" customWidth="1"/>
    <col min="15111" max="15111" width="20.75" style="60" customWidth="1"/>
    <col min="15112" max="15356" width="9.125" style="60"/>
    <col min="15357" max="15357" width="20.75" style="60" customWidth="1"/>
    <col min="15358" max="15360" width="9.75" style="60" customWidth="1"/>
    <col min="15361" max="15361" width="12" style="60" bestFit="1" customWidth="1"/>
    <col min="15362" max="15362" width="10.375" style="60" bestFit="1" customWidth="1"/>
    <col min="15363" max="15364" width="12" style="60" bestFit="1" customWidth="1"/>
    <col min="15365" max="15365" width="10.375" style="60" bestFit="1" customWidth="1"/>
    <col min="15366" max="15366" width="12" style="60" bestFit="1" customWidth="1"/>
    <col min="15367" max="15367" width="20.75" style="60" customWidth="1"/>
    <col min="15368" max="15612" width="9.125" style="60"/>
    <col min="15613" max="15613" width="20.75" style="60" customWidth="1"/>
    <col min="15614" max="15616" width="9.75" style="60" customWidth="1"/>
    <col min="15617" max="15617" width="12" style="60" bestFit="1" customWidth="1"/>
    <col min="15618" max="15618" width="10.375" style="60" bestFit="1" customWidth="1"/>
    <col min="15619" max="15620" width="12" style="60" bestFit="1" customWidth="1"/>
    <col min="15621" max="15621" width="10.375" style="60" bestFit="1" customWidth="1"/>
    <col min="15622" max="15622" width="12" style="60" bestFit="1" customWidth="1"/>
    <col min="15623" max="15623" width="20.75" style="60" customWidth="1"/>
    <col min="15624" max="15868" width="9.125" style="60"/>
    <col min="15869" max="15869" width="20.75" style="60" customWidth="1"/>
    <col min="15870" max="15872" width="9.75" style="60" customWidth="1"/>
    <col min="15873" max="15873" width="12" style="60" bestFit="1" customWidth="1"/>
    <col min="15874" max="15874" width="10.375" style="60" bestFit="1" customWidth="1"/>
    <col min="15875" max="15876" width="12" style="60" bestFit="1" customWidth="1"/>
    <col min="15877" max="15877" width="10.375" style="60" bestFit="1" customWidth="1"/>
    <col min="15878" max="15878" width="12" style="60" bestFit="1" customWidth="1"/>
    <col min="15879" max="15879" width="20.75" style="60" customWidth="1"/>
    <col min="15880" max="16124" width="9.125" style="60"/>
    <col min="16125" max="16125" width="20.75" style="60" customWidth="1"/>
    <col min="16126" max="16128" width="9.75" style="60" customWidth="1"/>
    <col min="16129" max="16129" width="12" style="60" bestFit="1" customWidth="1"/>
    <col min="16130" max="16130" width="10.375" style="60" bestFit="1" customWidth="1"/>
    <col min="16131" max="16132" width="12" style="60" bestFit="1" customWidth="1"/>
    <col min="16133" max="16133" width="10.375" style="60" bestFit="1" customWidth="1"/>
    <col min="16134" max="16134" width="12" style="60" bestFit="1" customWidth="1"/>
    <col min="16135" max="16135" width="20.75" style="60" customWidth="1"/>
    <col min="16136" max="16384" width="9.125" style="60"/>
  </cols>
  <sheetData>
    <row r="1" spans="1:12" s="3" customFormat="1" ht="30.75" x14ac:dyDescent="0.2">
      <c r="A1" s="428" t="s">
        <v>111</v>
      </c>
      <c r="B1" s="429"/>
      <c r="C1" s="429"/>
      <c r="D1" s="429"/>
      <c r="E1" s="429"/>
      <c r="F1" s="429"/>
      <c r="G1" s="429"/>
      <c r="H1" s="429"/>
      <c r="I1" s="429"/>
      <c r="J1" s="429"/>
      <c r="K1" s="430" t="s">
        <v>110</v>
      </c>
    </row>
    <row r="2" spans="1:12" s="3" customFormat="1" ht="12.75" x14ac:dyDescent="0.2">
      <c r="A2" s="66"/>
      <c r="B2" s="67"/>
      <c r="C2" s="67"/>
      <c r="D2" s="67"/>
      <c r="E2" s="67"/>
      <c r="F2" s="67"/>
      <c r="G2" s="67"/>
      <c r="H2" s="67"/>
      <c r="I2" s="67"/>
      <c r="J2" s="67"/>
      <c r="K2" s="67"/>
    </row>
    <row r="3" spans="1:12" s="46" customFormat="1" ht="21.75" x14ac:dyDescent="0.2">
      <c r="A3" s="581" t="s">
        <v>104</v>
      </c>
      <c r="B3" s="581"/>
      <c r="C3" s="581"/>
      <c r="D3" s="581"/>
      <c r="E3" s="581"/>
      <c r="F3" s="581"/>
      <c r="G3" s="581"/>
      <c r="H3" s="581"/>
      <c r="I3" s="581"/>
      <c r="J3" s="581"/>
      <c r="K3" s="581"/>
    </row>
    <row r="4" spans="1:12" s="46" customFormat="1" ht="20.25" x14ac:dyDescent="0.2">
      <c r="A4" s="582" t="s">
        <v>449</v>
      </c>
      <c r="B4" s="582"/>
      <c r="C4" s="582"/>
      <c r="D4" s="582"/>
      <c r="E4" s="582"/>
      <c r="F4" s="582"/>
      <c r="G4" s="582"/>
      <c r="H4" s="582"/>
      <c r="I4" s="582"/>
      <c r="J4" s="582"/>
      <c r="K4" s="582"/>
    </row>
    <row r="5" spans="1:12" s="48" customFormat="1" ht="17.25" x14ac:dyDescent="0.2">
      <c r="A5" s="583" t="s">
        <v>205</v>
      </c>
      <c r="B5" s="583"/>
      <c r="C5" s="583"/>
      <c r="D5" s="583"/>
      <c r="E5" s="583"/>
      <c r="F5" s="583"/>
      <c r="G5" s="583"/>
      <c r="H5" s="583"/>
      <c r="I5" s="583"/>
      <c r="J5" s="583"/>
      <c r="K5" s="583"/>
      <c r="L5" s="47"/>
    </row>
    <row r="6" spans="1:12" s="48" customFormat="1" ht="17.25" x14ac:dyDescent="0.2">
      <c r="A6" s="591" t="s">
        <v>448</v>
      </c>
      <c r="B6" s="591"/>
      <c r="C6" s="591"/>
      <c r="D6" s="591"/>
      <c r="E6" s="591"/>
      <c r="F6" s="591"/>
      <c r="G6" s="591"/>
      <c r="H6" s="591"/>
      <c r="I6" s="591"/>
      <c r="J6" s="591"/>
      <c r="K6" s="591"/>
      <c r="L6" s="47"/>
    </row>
    <row r="7" spans="1:12" s="17" customFormat="1" ht="16.5" x14ac:dyDescent="0.3">
      <c r="A7" s="14" t="s">
        <v>47</v>
      </c>
      <c r="B7" s="15"/>
      <c r="C7" s="15"/>
      <c r="D7" s="15"/>
      <c r="E7" s="15"/>
      <c r="F7" s="15"/>
      <c r="G7" s="15"/>
      <c r="H7" s="15"/>
      <c r="I7" s="15"/>
      <c r="J7" s="15"/>
      <c r="K7" s="16" t="s">
        <v>288</v>
      </c>
      <c r="L7" s="15"/>
    </row>
    <row r="8" spans="1:12" s="61" customFormat="1" ht="31.15" customHeight="1" x14ac:dyDescent="0.2">
      <c r="A8" s="584" t="s">
        <v>105</v>
      </c>
      <c r="B8" s="586" t="s">
        <v>456</v>
      </c>
      <c r="C8" s="587"/>
      <c r="D8" s="588"/>
      <c r="E8" s="586" t="s">
        <v>454</v>
      </c>
      <c r="F8" s="587"/>
      <c r="G8" s="588"/>
      <c r="H8" s="586" t="s">
        <v>455</v>
      </c>
      <c r="I8" s="587"/>
      <c r="J8" s="588"/>
      <c r="K8" s="589" t="s">
        <v>300</v>
      </c>
    </row>
    <row r="9" spans="1:12" s="51" customFormat="1" ht="30.75" customHeight="1" x14ac:dyDescent="0.2">
      <c r="A9" s="585"/>
      <c r="B9" s="130" t="s">
        <v>367</v>
      </c>
      <c r="C9" s="50" t="s">
        <v>366</v>
      </c>
      <c r="D9" s="50" t="s">
        <v>365</v>
      </c>
      <c r="E9" s="130" t="s">
        <v>367</v>
      </c>
      <c r="F9" s="50" t="s">
        <v>366</v>
      </c>
      <c r="G9" s="50" t="s">
        <v>365</v>
      </c>
      <c r="H9" s="130" t="s">
        <v>367</v>
      </c>
      <c r="I9" s="50" t="s">
        <v>366</v>
      </c>
      <c r="J9" s="50" t="s">
        <v>365</v>
      </c>
      <c r="K9" s="590"/>
    </row>
    <row r="10" spans="1:12" s="63" customFormat="1" ht="27" customHeight="1" thickBot="1" x14ac:dyDescent="0.25">
      <c r="A10" s="135" t="s">
        <v>221</v>
      </c>
      <c r="B10" s="114">
        <v>70663</v>
      </c>
      <c r="C10" s="114">
        <v>67806</v>
      </c>
      <c r="D10" s="115">
        <f>B10+C10</f>
        <v>138469</v>
      </c>
      <c r="E10" s="114">
        <v>71230</v>
      </c>
      <c r="F10" s="114">
        <v>68229</v>
      </c>
      <c r="G10" s="115">
        <f>E10+F10</f>
        <v>139459</v>
      </c>
      <c r="H10" s="114">
        <v>67495</v>
      </c>
      <c r="I10" s="114">
        <v>64690</v>
      </c>
      <c r="J10" s="115">
        <f>H10+I10</f>
        <v>132185</v>
      </c>
      <c r="K10" s="138" t="s">
        <v>221</v>
      </c>
    </row>
    <row r="11" spans="1:12" s="63" customFormat="1" ht="27" customHeight="1" thickBot="1" x14ac:dyDescent="0.25">
      <c r="A11" s="136" t="s">
        <v>219</v>
      </c>
      <c r="B11" s="475">
        <v>71330</v>
      </c>
      <c r="C11" s="117">
        <v>68840</v>
      </c>
      <c r="D11" s="476">
        <f t="shared" ref="D11:D16" si="0">B11+C11</f>
        <v>140170</v>
      </c>
      <c r="E11" s="475">
        <v>71756</v>
      </c>
      <c r="F11" s="475">
        <v>69365</v>
      </c>
      <c r="G11" s="476">
        <f t="shared" ref="G11:G16" si="1">E11+F11</f>
        <v>141121</v>
      </c>
      <c r="H11" s="475">
        <v>66869</v>
      </c>
      <c r="I11" s="475">
        <v>64596</v>
      </c>
      <c r="J11" s="118">
        <f t="shared" ref="J11:J16" si="2">H11+I11</f>
        <v>131465</v>
      </c>
      <c r="K11" s="139" t="s">
        <v>219</v>
      </c>
    </row>
    <row r="12" spans="1:12" s="63" customFormat="1" ht="27" customHeight="1" thickBot="1" x14ac:dyDescent="0.25">
      <c r="A12" s="137" t="s">
        <v>106</v>
      </c>
      <c r="B12" s="119">
        <v>57106</v>
      </c>
      <c r="C12" s="119">
        <v>54498</v>
      </c>
      <c r="D12" s="120">
        <f t="shared" si="0"/>
        <v>111604</v>
      </c>
      <c r="E12" s="119">
        <v>57453</v>
      </c>
      <c r="F12" s="119">
        <v>54979</v>
      </c>
      <c r="G12" s="120">
        <f t="shared" si="1"/>
        <v>112432</v>
      </c>
      <c r="H12" s="119">
        <v>53361</v>
      </c>
      <c r="I12" s="119">
        <v>50724</v>
      </c>
      <c r="J12" s="120">
        <f t="shared" si="2"/>
        <v>104085</v>
      </c>
      <c r="K12" s="140" t="s">
        <v>106</v>
      </c>
    </row>
    <row r="13" spans="1:12" s="63" customFormat="1" ht="27" customHeight="1" thickBot="1" x14ac:dyDescent="0.25">
      <c r="A13" s="136" t="s">
        <v>107</v>
      </c>
      <c r="B13" s="475">
        <v>45488</v>
      </c>
      <c r="C13" s="117">
        <v>37331</v>
      </c>
      <c r="D13" s="476">
        <f t="shared" si="0"/>
        <v>82819</v>
      </c>
      <c r="E13" s="475">
        <v>45655</v>
      </c>
      <c r="F13" s="475">
        <v>37575</v>
      </c>
      <c r="G13" s="476">
        <f t="shared" si="1"/>
        <v>83230</v>
      </c>
      <c r="H13" s="475">
        <v>44199</v>
      </c>
      <c r="I13" s="475">
        <v>35836</v>
      </c>
      <c r="J13" s="118">
        <f t="shared" si="2"/>
        <v>80035</v>
      </c>
      <c r="K13" s="139" t="s">
        <v>107</v>
      </c>
    </row>
    <row r="14" spans="1:12" s="63" customFormat="1" ht="27" customHeight="1" thickBot="1" x14ac:dyDescent="0.25">
      <c r="A14" s="137" t="s">
        <v>2</v>
      </c>
      <c r="B14" s="119">
        <v>192869</v>
      </c>
      <c r="C14" s="119">
        <v>43163</v>
      </c>
      <c r="D14" s="120">
        <f t="shared" si="0"/>
        <v>236032</v>
      </c>
      <c r="E14" s="119">
        <v>192054</v>
      </c>
      <c r="F14" s="119">
        <v>43384</v>
      </c>
      <c r="G14" s="120">
        <f t="shared" si="1"/>
        <v>235438</v>
      </c>
      <c r="H14" s="119">
        <v>187941</v>
      </c>
      <c r="I14" s="119">
        <v>41576</v>
      </c>
      <c r="J14" s="120">
        <f t="shared" si="2"/>
        <v>229517</v>
      </c>
      <c r="K14" s="140" t="s">
        <v>2</v>
      </c>
    </row>
    <row r="15" spans="1:12" s="63" customFormat="1" ht="27" customHeight="1" thickBot="1" x14ac:dyDescent="0.25">
      <c r="A15" s="136" t="s">
        <v>220</v>
      </c>
      <c r="B15" s="475">
        <v>1564700</v>
      </c>
      <c r="C15" s="117">
        <v>445740</v>
      </c>
      <c r="D15" s="476">
        <f t="shared" si="0"/>
        <v>2010440</v>
      </c>
      <c r="E15" s="475">
        <v>1578542</v>
      </c>
      <c r="F15" s="475">
        <v>449700</v>
      </c>
      <c r="G15" s="476">
        <f t="shared" si="1"/>
        <v>2028242</v>
      </c>
      <c r="H15" s="475">
        <v>1553307</v>
      </c>
      <c r="I15" s="475">
        <v>421575</v>
      </c>
      <c r="J15" s="118">
        <f t="shared" si="2"/>
        <v>1974882</v>
      </c>
      <c r="K15" s="139" t="s">
        <v>220</v>
      </c>
    </row>
    <row r="16" spans="1:12" s="63" customFormat="1" ht="27" customHeight="1" x14ac:dyDescent="0.2">
      <c r="A16" s="479" t="s">
        <v>108</v>
      </c>
      <c r="B16" s="480">
        <v>20610</v>
      </c>
      <c r="C16" s="480">
        <v>12901</v>
      </c>
      <c r="D16" s="481">
        <f t="shared" si="0"/>
        <v>33511</v>
      </c>
      <c r="E16" s="480">
        <v>20890</v>
      </c>
      <c r="F16" s="480">
        <v>13073</v>
      </c>
      <c r="G16" s="481">
        <f t="shared" si="1"/>
        <v>33963</v>
      </c>
      <c r="H16" s="480">
        <v>22003</v>
      </c>
      <c r="I16" s="480">
        <v>13699</v>
      </c>
      <c r="J16" s="481">
        <f t="shared" si="2"/>
        <v>35702</v>
      </c>
      <c r="K16" s="482" t="s">
        <v>108</v>
      </c>
    </row>
    <row r="17" spans="1:11" s="63" customFormat="1" ht="27" customHeight="1" x14ac:dyDescent="0.2">
      <c r="A17" s="477" t="s">
        <v>11</v>
      </c>
      <c r="B17" s="143">
        <f>SUM(B10:B16)</f>
        <v>2022766</v>
      </c>
      <c r="C17" s="143">
        <f>SUM(C10:C16)</f>
        <v>730279</v>
      </c>
      <c r="D17" s="143">
        <f t="shared" ref="D17:J17" si="3">SUM(D10:D16)</f>
        <v>2753045</v>
      </c>
      <c r="E17" s="143">
        <f t="shared" si="3"/>
        <v>2037580</v>
      </c>
      <c r="F17" s="143">
        <f t="shared" si="3"/>
        <v>736305</v>
      </c>
      <c r="G17" s="143">
        <f t="shared" si="3"/>
        <v>2773885</v>
      </c>
      <c r="H17" s="143">
        <f t="shared" si="3"/>
        <v>1995175</v>
      </c>
      <c r="I17" s="143">
        <f t="shared" si="3"/>
        <v>692696</v>
      </c>
      <c r="J17" s="143">
        <f t="shared" si="3"/>
        <v>2687871</v>
      </c>
      <c r="K17" s="478" t="s">
        <v>12</v>
      </c>
    </row>
    <row r="18" spans="1:11" ht="12.75" customHeight="1" x14ac:dyDescent="0.2">
      <c r="A18" s="580" t="s">
        <v>347</v>
      </c>
      <c r="B18" s="580"/>
      <c r="C18" s="580"/>
      <c r="D18" s="73"/>
      <c r="E18" s="73"/>
      <c r="F18" s="73"/>
      <c r="G18" s="73"/>
      <c r="H18" s="579" t="s">
        <v>348</v>
      </c>
      <c r="I18" s="579"/>
      <c r="J18" s="579"/>
      <c r="K18" s="579"/>
    </row>
    <row r="19" spans="1:11" ht="24.95" customHeight="1" x14ac:dyDescent="0.2">
      <c r="A19" s="73"/>
      <c r="B19" s="73"/>
      <c r="C19" s="73"/>
      <c r="D19" s="73"/>
      <c r="E19" s="73"/>
      <c r="F19" s="73"/>
      <c r="G19" s="73"/>
      <c r="H19" s="73"/>
      <c r="I19" s="73"/>
      <c r="J19" s="73"/>
      <c r="K19" s="73"/>
    </row>
    <row r="20" spans="1:11" ht="24.95" customHeight="1" x14ac:dyDescent="0.2">
      <c r="A20" s="73"/>
      <c r="B20" s="73"/>
      <c r="C20" s="73"/>
      <c r="D20" s="73"/>
      <c r="E20" s="73"/>
      <c r="F20" s="73"/>
      <c r="G20" s="73"/>
      <c r="H20" s="73"/>
      <c r="I20" s="73"/>
      <c r="J20" s="73"/>
      <c r="K20" s="73"/>
    </row>
    <row r="21" spans="1:11" ht="24.95" customHeight="1" x14ac:dyDescent="0.2">
      <c r="A21" s="73"/>
      <c r="B21" s="73"/>
      <c r="C21" s="73"/>
      <c r="D21" s="73"/>
      <c r="E21" s="73"/>
      <c r="F21" s="73"/>
      <c r="G21" s="73"/>
      <c r="H21" s="73"/>
      <c r="I21" s="73"/>
      <c r="J21" s="73"/>
      <c r="K21" s="73"/>
    </row>
    <row r="22" spans="1:11" ht="24.95" customHeight="1" x14ac:dyDescent="0.2">
      <c r="A22" s="73"/>
      <c r="B22" s="73"/>
      <c r="C22" s="73"/>
      <c r="D22" s="73"/>
      <c r="E22" s="73"/>
      <c r="F22" s="73"/>
      <c r="G22" s="73"/>
      <c r="H22" s="73"/>
      <c r="I22" s="73"/>
      <c r="J22" s="73"/>
      <c r="K22" s="73"/>
    </row>
    <row r="23" spans="1:11" ht="24.95" customHeight="1" x14ac:dyDescent="0.2">
      <c r="A23" s="73"/>
      <c r="B23" s="73"/>
      <c r="C23" s="73"/>
      <c r="D23" s="73"/>
      <c r="E23" s="73"/>
      <c r="F23" s="73"/>
      <c r="G23" s="73"/>
      <c r="H23" s="73"/>
      <c r="I23" s="73"/>
      <c r="J23" s="73"/>
      <c r="K23" s="73"/>
    </row>
    <row r="24" spans="1:11" ht="24.95" customHeight="1" x14ac:dyDescent="0.2">
      <c r="A24" s="73"/>
      <c r="B24" s="73"/>
      <c r="C24" s="73"/>
      <c r="D24" s="73"/>
      <c r="E24" s="73"/>
      <c r="F24" s="73"/>
      <c r="G24" s="73"/>
      <c r="H24" s="73"/>
      <c r="I24" s="73"/>
      <c r="J24" s="73"/>
      <c r="K24" s="73"/>
    </row>
    <row r="25" spans="1:11" ht="24.95" customHeight="1" x14ac:dyDescent="0.2">
      <c r="A25" s="73"/>
      <c r="B25" s="73"/>
      <c r="C25" s="73"/>
      <c r="D25" s="73"/>
      <c r="E25" s="73"/>
      <c r="F25" s="73"/>
      <c r="G25" s="73"/>
      <c r="H25" s="73"/>
      <c r="I25" s="73"/>
      <c r="J25" s="73"/>
      <c r="K25" s="73"/>
    </row>
    <row r="26" spans="1:11" ht="24.95" customHeight="1" x14ac:dyDescent="0.2">
      <c r="A26" s="73"/>
      <c r="B26" s="73"/>
      <c r="C26" s="73"/>
      <c r="D26" s="73"/>
      <c r="E26" s="73"/>
      <c r="F26" s="73"/>
      <c r="G26" s="73"/>
      <c r="H26" s="73"/>
      <c r="I26" s="73"/>
      <c r="J26" s="73"/>
      <c r="K26" s="73"/>
    </row>
    <row r="27" spans="1:11" ht="24.95" customHeight="1" x14ac:dyDescent="0.2">
      <c r="A27" s="73"/>
      <c r="B27" s="73"/>
      <c r="C27" s="73"/>
      <c r="D27" s="73"/>
      <c r="E27" s="73"/>
      <c r="F27" s="73"/>
      <c r="G27" s="73"/>
      <c r="H27" s="73"/>
      <c r="I27" s="73"/>
      <c r="J27" s="73"/>
      <c r="K27" s="73"/>
    </row>
    <row r="28" spans="1:11" ht="24.95" customHeight="1" x14ac:dyDescent="0.2">
      <c r="A28" s="73"/>
      <c r="B28" s="73"/>
      <c r="C28" s="73"/>
      <c r="D28" s="73"/>
      <c r="E28" s="73"/>
      <c r="F28" s="73"/>
      <c r="G28" s="73"/>
      <c r="H28" s="73"/>
      <c r="I28" s="73"/>
      <c r="J28" s="73"/>
      <c r="K28" s="73"/>
    </row>
    <row r="29" spans="1:11" ht="24.95" customHeight="1" x14ac:dyDescent="0.2">
      <c r="A29" s="73"/>
      <c r="B29" s="73"/>
      <c r="C29" s="73"/>
      <c r="D29" s="73"/>
      <c r="E29" s="73"/>
      <c r="F29" s="73"/>
      <c r="G29" s="73"/>
      <c r="H29" s="73"/>
      <c r="I29" s="73"/>
      <c r="J29" s="73"/>
      <c r="K29" s="73"/>
    </row>
    <row r="30" spans="1:11" ht="24.95" customHeight="1" x14ac:dyDescent="0.2">
      <c r="A30" s="73"/>
      <c r="B30" s="73"/>
      <c r="C30" s="73"/>
      <c r="D30" s="73"/>
      <c r="E30" s="73"/>
      <c r="F30" s="73"/>
      <c r="G30" s="73"/>
      <c r="H30" s="73"/>
      <c r="I30" s="73"/>
      <c r="J30" s="73"/>
      <c r="K30" s="73"/>
    </row>
    <row r="31" spans="1:11" ht="24.95" customHeight="1" x14ac:dyDescent="0.2">
      <c r="A31" s="73"/>
      <c r="B31" s="73"/>
      <c r="C31" s="73"/>
      <c r="D31" s="73"/>
      <c r="E31" s="73"/>
      <c r="F31" s="73"/>
      <c r="G31" s="73"/>
      <c r="H31" s="73"/>
      <c r="I31" s="73"/>
      <c r="J31" s="73"/>
      <c r="K31" s="73"/>
    </row>
    <row r="32" spans="1:11" ht="24.95" customHeight="1" x14ac:dyDescent="0.2">
      <c r="A32" s="73"/>
      <c r="B32" s="73"/>
      <c r="C32" s="73"/>
      <c r="D32" s="73"/>
      <c r="E32" s="73"/>
      <c r="F32" s="73"/>
      <c r="G32" s="73"/>
      <c r="H32" s="73"/>
      <c r="I32" s="73"/>
      <c r="J32" s="73"/>
      <c r="K32" s="73"/>
    </row>
    <row r="33" spans="1:11" ht="24.95" customHeight="1" x14ac:dyDescent="0.2">
      <c r="A33" s="73"/>
      <c r="B33" s="73"/>
      <c r="C33" s="73"/>
      <c r="D33" s="73"/>
      <c r="E33" s="73"/>
      <c r="F33" s="73"/>
      <c r="G33" s="73"/>
      <c r="H33" s="73"/>
      <c r="I33" s="73"/>
      <c r="J33" s="73"/>
      <c r="K33" s="73"/>
    </row>
    <row r="34" spans="1:11" ht="24.95" customHeight="1" x14ac:dyDescent="0.2">
      <c r="A34" s="73"/>
      <c r="B34" s="73"/>
      <c r="C34" s="73"/>
      <c r="D34" s="73"/>
      <c r="E34" s="73"/>
      <c r="F34" s="73"/>
      <c r="G34" s="73"/>
      <c r="H34" s="73"/>
      <c r="I34" s="73"/>
      <c r="J34" s="73"/>
      <c r="K34" s="73"/>
    </row>
    <row r="35" spans="1:11" ht="32.25" customHeight="1" x14ac:dyDescent="0.2">
      <c r="A35" s="73"/>
      <c r="B35" s="73"/>
      <c r="C35" s="73"/>
      <c r="D35" s="73"/>
      <c r="E35" s="73"/>
      <c r="F35" s="73"/>
      <c r="G35" s="73"/>
      <c r="H35" s="73"/>
      <c r="I35" s="73"/>
      <c r="J35" s="73"/>
      <c r="K35" s="73"/>
    </row>
    <row r="36" spans="1:11" ht="24.95" customHeight="1" x14ac:dyDescent="0.2">
      <c r="A36" s="73"/>
      <c r="B36" s="73"/>
      <c r="C36" s="73"/>
      <c r="D36" s="73"/>
      <c r="E36" s="73"/>
      <c r="F36" s="73"/>
      <c r="G36" s="73"/>
      <c r="H36" s="73"/>
      <c r="I36" s="73"/>
      <c r="J36" s="73"/>
      <c r="K36" s="73"/>
    </row>
    <row r="38" spans="1:11" ht="31.5" customHeight="1" x14ac:dyDescent="0.2">
      <c r="B38" s="76" t="s">
        <v>456</v>
      </c>
      <c r="C38" s="76" t="s">
        <v>475</v>
      </c>
      <c r="D38" s="76" t="s">
        <v>455</v>
      </c>
    </row>
    <row r="39" spans="1:11" ht="24.95" customHeight="1" thickBot="1" x14ac:dyDescent="0.25">
      <c r="A39" s="62" t="s">
        <v>221</v>
      </c>
      <c r="B39" s="180">
        <f>D10</f>
        <v>138469</v>
      </c>
      <c r="C39" s="180">
        <f>G10</f>
        <v>139459</v>
      </c>
      <c r="D39" s="180">
        <f>J10</f>
        <v>132185</v>
      </c>
    </row>
    <row r="40" spans="1:11" ht="24.95" customHeight="1" thickBot="1" x14ac:dyDescent="0.25">
      <c r="A40" s="121" t="s">
        <v>219</v>
      </c>
      <c r="B40" s="180">
        <f>D11</f>
        <v>140170</v>
      </c>
      <c r="C40" s="180">
        <f>G11</f>
        <v>141121</v>
      </c>
      <c r="D40" s="180">
        <f>J11</f>
        <v>131465</v>
      </c>
    </row>
    <row r="41" spans="1:11" ht="24.95" customHeight="1" thickBot="1" x14ac:dyDescent="0.25">
      <c r="A41" s="116" t="s">
        <v>106</v>
      </c>
      <c r="B41" s="180">
        <f>D12</f>
        <v>111604</v>
      </c>
      <c r="C41" s="180">
        <f t="shared" ref="C41:C45" si="4">G12</f>
        <v>112432</v>
      </c>
      <c r="D41" s="180">
        <f t="shared" ref="D41:D44" si="5">J12</f>
        <v>104085</v>
      </c>
    </row>
    <row r="42" spans="1:11" ht="24.95" customHeight="1" thickBot="1" x14ac:dyDescent="0.25">
      <c r="A42" s="121" t="s">
        <v>107</v>
      </c>
      <c r="B42" s="180">
        <f t="shared" ref="B42:B44" si="6">D13</f>
        <v>82819</v>
      </c>
      <c r="C42" s="180">
        <f t="shared" si="4"/>
        <v>83230</v>
      </c>
      <c r="D42" s="180">
        <f t="shared" si="5"/>
        <v>80035</v>
      </c>
    </row>
    <row r="43" spans="1:11" ht="24.95" customHeight="1" thickBot="1" x14ac:dyDescent="0.25">
      <c r="A43" s="116" t="s">
        <v>2</v>
      </c>
      <c r="B43" s="180">
        <f t="shared" si="6"/>
        <v>236032</v>
      </c>
      <c r="C43" s="180">
        <f t="shared" si="4"/>
        <v>235438</v>
      </c>
      <c r="D43" s="180">
        <f t="shared" si="5"/>
        <v>229517</v>
      </c>
    </row>
    <row r="44" spans="1:11" ht="24.95" customHeight="1" thickBot="1" x14ac:dyDescent="0.25">
      <c r="A44" s="121" t="s">
        <v>220</v>
      </c>
      <c r="B44" s="180">
        <f t="shared" si="6"/>
        <v>2010440</v>
      </c>
      <c r="C44" s="180">
        <f t="shared" si="4"/>
        <v>2028242</v>
      </c>
      <c r="D44" s="180">
        <f t="shared" si="5"/>
        <v>1974882</v>
      </c>
    </row>
    <row r="45" spans="1:11" ht="24.95" customHeight="1" x14ac:dyDescent="0.2">
      <c r="A45" s="122" t="s">
        <v>108</v>
      </c>
      <c r="B45" s="180">
        <f>D16</f>
        <v>33511</v>
      </c>
      <c r="C45" s="180">
        <f t="shared" si="4"/>
        <v>33963</v>
      </c>
      <c r="D45" s="180">
        <f>J16</f>
        <v>35702</v>
      </c>
    </row>
    <row r="46" spans="1:11" ht="24.95" customHeight="1" x14ac:dyDescent="0.2">
      <c r="A46" s="72"/>
      <c r="B46" s="180">
        <f>SUM(B39:B45)</f>
        <v>2753045</v>
      </c>
      <c r="C46" s="180">
        <f>SUM(C39:C45)</f>
        <v>2773885</v>
      </c>
      <c r="D46" s="180">
        <f>SUM(D39:D45)</f>
        <v>2687871</v>
      </c>
    </row>
    <row r="48" spans="1:11" ht="24.95" customHeight="1" x14ac:dyDescent="0.2">
      <c r="B48" s="464">
        <f>D17-B46</f>
        <v>0</v>
      </c>
      <c r="C48" s="464">
        <f>G17-C46</f>
        <v>0</v>
      </c>
      <c r="D48" s="464">
        <f>J17-D46</f>
        <v>0</v>
      </c>
    </row>
  </sheetData>
  <mergeCells count="11">
    <mergeCell ref="H18:K18"/>
    <mergeCell ref="A18:C18"/>
    <mergeCell ref="A3:K3"/>
    <mergeCell ref="A4:K4"/>
    <mergeCell ref="A5:K5"/>
    <mergeCell ref="A8:A9"/>
    <mergeCell ref="B8:D8"/>
    <mergeCell ref="E8:G8"/>
    <mergeCell ref="H8:J8"/>
    <mergeCell ref="K8:K9"/>
    <mergeCell ref="A6:K6"/>
  </mergeCells>
  <printOptions horizontalCentered="1"/>
  <pageMargins left="0" right="0" top="0.47244094488188981" bottom="0" header="0" footer="0"/>
  <pageSetup paperSize="11" scale="77" orientation="landscape" r:id="rId1"/>
  <headerFooter alignWithMargins="0"/>
  <rowBreaks count="1" manualBreakCount="1">
    <brk id="18"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62"/>
  <sheetViews>
    <sheetView rightToLeft="1" view="pageBreakPreview" zoomScaleNormal="100" zoomScaleSheetLayoutView="100" workbookViewId="0">
      <selection activeCell="C9" sqref="C9:C10"/>
    </sheetView>
  </sheetViews>
  <sheetFormatPr defaultRowHeight="24.95" customHeight="1" x14ac:dyDescent="0.2"/>
  <cols>
    <col min="1" max="1" width="20.625" style="60" customWidth="1"/>
    <col min="2" max="5" width="15.75" style="60" customWidth="1"/>
    <col min="6" max="6" width="23.125" style="60" customWidth="1"/>
    <col min="7" max="248" width="9.125" style="60"/>
    <col min="249" max="249" width="20.75" style="60" customWidth="1"/>
    <col min="250" max="252" width="9.75" style="60" customWidth="1"/>
    <col min="253" max="253" width="12" style="60" bestFit="1" customWidth="1"/>
    <col min="254" max="254" width="10.375" style="60" bestFit="1" customWidth="1"/>
    <col min="255" max="256" width="12" style="60" bestFit="1" customWidth="1"/>
    <col min="257" max="257" width="10.375" style="60" bestFit="1" customWidth="1"/>
    <col min="258" max="258" width="12" style="60" bestFit="1" customWidth="1"/>
    <col min="259" max="259" width="20.75" style="60" customWidth="1"/>
    <col min="260" max="504" width="9.125" style="60"/>
    <col min="505" max="505" width="20.75" style="60" customWidth="1"/>
    <col min="506" max="508" width="9.75" style="60" customWidth="1"/>
    <col min="509" max="509" width="12" style="60" bestFit="1" customWidth="1"/>
    <col min="510" max="510" width="10.375" style="60" bestFit="1" customWidth="1"/>
    <col min="511" max="512" width="12" style="60" bestFit="1" customWidth="1"/>
    <col min="513" max="513" width="10.375" style="60" bestFit="1" customWidth="1"/>
    <col min="514" max="514" width="12" style="60" bestFit="1" customWidth="1"/>
    <col min="515" max="515" width="20.75" style="60" customWidth="1"/>
    <col min="516" max="760" width="9.125" style="60"/>
    <col min="761" max="761" width="20.75" style="60" customWidth="1"/>
    <col min="762" max="764" width="9.75" style="60" customWidth="1"/>
    <col min="765" max="765" width="12" style="60" bestFit="1" customWidth="1"/>
    <col min="766" max="766" width="10.375" style="60" bestFit="1" customWidth="1"/>
    <col min="767" max="768" width="12" style="60" bestFit="1" customWidth="1"/>
    <col min="769" max="769" width="10.375" style="60" bestFit="1" customWidth="1"/>
    <col min="770" max="770" width="12" style="60" bestFit="1" customWidth="1"/>
    <col min="771" max="771" width="20.75" style="60" customWidth="1"/>
    <col min="772" max="1016" width="9.125" style="60"/>
    <col min="1017" max="1017" width="20.75" style="60" customWidth="1"/>
    <col min="1018" max="1020" width="9.75" style="60" customWidth="1"/>
    <col min="1021" max="1021" width="12" style="60" bestFit="1" customWidth="1"/>
    <col min="1022" max="1022" width="10.375" style="60" bestFit="1" customWidth="1"/>
    <col min="1023" max="1024" width="12" style="60" bestFit="1" customWidth="1"/>
    <col min="1025" max="1025" width="10.375" style="60" bestFit="1" customWidth="1"/>
    <col min="1026" max="1026" width="12" style="60" bestFit="1" customWidth="1"/>
    <col min="1027" max="1027" width="20.75" style="60" customWidth="1"/>
    <col min="1028" max="1272" width="9.125" style="60"/>
    <col min="1273" max="1273" width="20.75" style="60" customWidth="1"/>
    <col min="1274" max="1276" width="9.75" style="60" customWidth="1"/>
    <col min="1277" max="1277" width="12" style="60" bestFit="1" customWidth="1"/>
    <col min="1278" max="1278" width="10.375" style="60" bestFit="1" customWidth="1"/>
    <col min="1279" max="1280" width="12" style="60" bestFit="1" customWidth="1"/>
    <col min="1281" max="1281" width="10.375" style="60" bestFit="1" customWidth="1"/>
    <col min="1282" max="1282" width="12" style="60" bestFit="1" customWidth="1"/>
    <col min="1283" max="1283" width="20.75" style="60" customWidth="1"/>
    <col min="1284" max="1528" width="9.125" style="60"/>
    <col min="1529" max="1529" width="20.75" style="60" customWidth="1"/>
    <col min="1530" max="1532" width="9.75" style="60" customWidth="1"/>
    <col min="1533" max="1533" width="12" style="60" bestFit="1" customWidth="1"/>
    <col min="1534" max="1534" width="10.375" style="60" bestFit="1" customWidth="1"/>
    <col min="1535" max="1536" width="12" style="60" bestFit="1" customWidth="1"/>
    <col min="1537" max="1537" width="10.375" style="60" bestFit="1" customWidth="1"/>
    <col min="1538" max="1538" width="12" style="60" bestFit="1" customWidth="1"/>
    <col min="1539" max="1539" width="20.75" style="60" customWidth="1"/>
    <col min="1540" max="1784" width="9.125" style="60"/>
    <col min="1785" max="1785" width="20.75" style="60" customWidth="1"/>
    <col min="1786" max="1788" width="9.75" style="60" customWidth="1"/>
    <col min="1789" max="1789" width="12" style="60" bestFit="1" customWidth="1"/>
    <col min="1790" max="1790" width="10.375" style="60" bestFit="1" customWidth="1"/>
    <col min="1791" max="1792" width="12" style="60" bestFit="1" customWidth="1"/>
    <col min="1793" max="1793" width="10.375" style="60" bestFit="1" customWidth="1"/>
    <col min="1794" max="1794" width="12" style="60" bestFit="1" customWidth="1"/>
    <col min="1795" max="1795" width="20.75" style="60" customWidth="1"/>
    <col min="1796" max="2040" width="9.125" style="60"/>
    <col min="2041" max="2041" width="20.75" style="60" customWidth="1"/>
    <col min="2042" max="2044" width="9.75" style="60" customWidth="1"/>
    <col min="2045" max="2045" width="12" style="60" bestFit="1" customWidth="1"/>
    <col min="2046" max="2046" width="10.375" style="60" bestFit="1" customWidth="1"/>
    <col min="2047" max="2048" width="12" style="60" bestFit="1" customWidth="1"/>
    <col min="2049" max="2049" width="10.375" style="60" bestFit="1" customWidth="1"/>
    <col min="2050" max="2050" width="12" style="60" bestFit="1" customWidth="1"/>
    <col min="2051" max="2051" width="20.75" style="60" customWidth="1"/>
    <col min="2052" max="2296" width="9.125" style="60"/>
    <col min="2297" max="2297" width="20.75" style="60" customWidth="1"/>
    <col min="2298" max="2300" width="9.75" style="60" customWidth="1"/>
    <col min="2301" max="2301" width="12" style="60" bestFit="1" customWidth="1"/>
    <col min="2302" max="2302" width="10.375" style="60" bestFit="1" customWidth="1"/>
    <col min="2303" max="2304" width="12" style="60" bestFit="1" customWidth="1"/>
    <col min="2305" max="2305" width="10.375" style="60" bestFit="1" customWidth="1"/>
    <col min="2306" max="2306" width="12" style="60" bestFit="1" customWidth="1"/>
    <col min="2307" max="2307" width="20.75" style="60" customWidth="1"/>
    <col min="2308" max="2552" width="9.125" style="60"/>
    <col min="2553" max="2553" width="20.75" style="60" customWidth="1"/>
    <col min="2554" max="2556" width="9.75" style="60" customWidth="1"/>
    <col min="2557" max="2557" width="12" style="60" bestFit="1" customWidth="1"/>
    <col min="2558" max="2558" width="10.375" style="60" bestFit="1" customWidth="1"/>
    <col min="2559" max="2560" width="12" style="60" bestFit="1" customWidth="1"/>
    <col min="2561" max="2561" width="10.375" style="60" bestFit="1" customWidth="1"/>
    <col min="2562" max="2562" width="12" style="60" bestFit="1" customWidth="1"/>
    <col min="2563" max="2563" width="20.75" style="60" customWidth="1"/>
    <col min="2564" max="2808" width="9.125" style="60"/>
    <col min="2809" max="2809" width="20.75" style="60" customWidth="1"/>
    <col min="2810" max="2812" width="9.75" style="60" customWidth="1"/>
    <col min="2813" max="2813" width="12" style="60" bestFit="1" customWidth="1"/>
    <col min="2814" max="2814" width="10.375" style="60" bestFit="1" customWidth="1"/>
    <col min="2815" max="2816" width="12" style="60" bestFit="1" customWidth="1"/>
    <col min="2817" max="2817" width="10.375" style="60" bestFit="1" customWidth="1"/>
    <col min="2818" max="2818" width="12" style="60" bestFit="1" customWidth="1"/>
    <col min="2819" max="2819" width="20.75" style="60" customWidth="1"/>
    <col min="2820" max="3064" width="9.125" style="60"/>
    <col min="3065" max="3065" width="20.75" style="60" customWidth="1"/>
    <col min="3066" max="3068" width="9.75" style="60" customWidth="1"/>
    <col min="3069" max="3069" width="12" style="60" bestFit="1" customWidth="1"/>
    <col min="3070" max="3070" width="10.375" style="60" bestFit="1" customWidth="1"/>
    <col min="3071" max="3072" width="12" style="60" bestFit="1" customWidth="1"/>
    <col min="3073" max="3073" width="10.375" style="60" bestFit="1" customWidth="1"/>
    <col min="3074" max="3074" width="12" style="60" bestFit="1" customWidth="1"/>
    <col min="3075" max="3075" width="20.75" style="60" customWidth="1"/>
    <col min="3076" max="3320" width="9.125" style="60"/>
    <col min="3321" max="3321" width="20.75" style="60" customWidth="1"/>
    <col min="3322" max="3324" width="9.75" style="60" customWidth="1"/>
    <col min="3325" max="3325" width="12" style="60" bestFit="1" customWidth="1"/>
    <col min="3326" max="3326" width="10.375" style="60" bestFit="1" customWidth="1"/>
    <col min="3327" max="3328" width="12" style="60" bestFit="1" customWidth="1"/>
    <col min="3329" max="3329" width="10.375" style="60" bestFit="1" customWidth="1"/>
    <col min="3330" max="3330" width="12" style="60" bestFit="1" customWidth="1"/>
    <col min="3331" max="3331" width="20.75" style="60" customWidth="1"/>
    <col min="3332" max="3576" width="9.125" style="60"/>
    <col min="3577" max="3577" width="20.75" style="60" customWidth="1"/>
    <col min="3578" max="3580" width="9.75" style="60" customWidth="1"/>
    <col min="3581" max="3581" width="12" style="60" bestFit="1" customWidth="1"/>
    <col min="3582" max="3582" width="10.375" style="60" bestFit="1" customWidth="1"/>
    <col min="3583" max="3584" width="12" style="60" bestFit="1" customWidth="1"/>
    <col min="3585" max="3585" width="10.375" style="60" bestFit="1" customWidth="1"/>
    <col min="3586" max="3586" width="12" style="60" bestFit="1" customWidth="1"/>
    <col min="3587" max="3587" width="20.75" style="60" customWidth="1"/>
    <col min="3588" max="3832" width="9.125" style="60"/>
    <col min="3833" max="3833" width="20.75" style="60" customWidth="1"/>
    <col min="3834" max="3836" width="9.75" style="60" customWidth="1"/>
    <col min="3837" max="3837" width="12" style="60" bestFit="1" customWidth="1"/>
    <col min="3838" max="3838" width="10.375" style="60" bestFit="1" customWidth="1"/>
    <col min="3839" max="3840" width="12" style="60" bestFit="1" customWidth="1"/>
    <col min="3841" max="3841" width="10.375" style="60" bestFit="1" customWidth="1"/>
    <col min="3842" max="3842" width="12" style="60" bestFit="1" customWidth="1"/>
    <col min="3843" max="3843" width="20.75" style="60" customWidth="1"/>
    <col min="3844" max="4088" width="9.125" style="60"/>
    <col min="4089" max="4089" width="20.75" style="60" customWidth="1"/>
    <col min="4090" max="4092" width="9.75" style="60" customWidth="1"/>
    <col min="4093" max="4093" width="12" style="60" bestFit="1" customWidth="1"/>
    <col min="4094" max="4094" width="10.375" style="60" bestFit="1" customWidth="1"/>
    <col min="4095" max="4096" width="12" style="60" bestFit="1" customWidth="1"/>
    <col min="4097" max="4097" width="10.375" style="60" bestFit="1" customWidth="1"/>
    <col min="4098" max="4098" width="12" style="60" bestFit="1" customWidth="1"/>
    <col min="4099" max="4099" width="20.75" style="60" customWidth="1"/>
    <col min="4100" max="4344" width="9.125" style="60"/>
    <col min="4345" max="4345" width="20.75" style="60" customWidth="1"/>
    <col min="4346" max="4348" width="9.75" style="60" customWidth="1"/>
    <col min="4349" max="4349" width="12" style="60" bestFit="1" customWidth="1"/>
    <col min="4350" max="4350" width="10.375" style="60" bestFit="1" customWidth="1"/>
    <col min="4351" max="4352" width="12" style="60" bestFit="1" customWidth="1"/>
    <col min="4353" max="4353" width="10.375" style="60" bestFit="1" customWidth="1"/>
    <col min="4354" max="4354" width="12" style="60" bestFit="1" customWidth="1"/>
    <col min="4355" max="4355" width="20.75" style="60" customWidth="1"/>
    <col min="4356" max="4600" width="9.125" style="60"/>
    <col min="4601" max="4601" width="20.75" style="60" customWidth="1"/>
    <col min="4602" max="4604" width="9.75" style="60" customWidth="1"/>
    <col min="4605" max="4605" width="12" style="60" bestFit="1" customWidth="1"/>
    <col min="4606" max="4606" width="10.375" style="60" bestFit="1" customWidth="1"/>
    <col min="4607" max="4608" width="12" style="60" bestFit="1" customWidth="1"/>
    <col min="4609" max="4609" width="10.375" style="60" bestFit="1" customWidth="1"/>
    <col min="4610" max="4610" width="12" style="60" bestFit="1" customWidth="1"/>
    <col min="4611" max="4611" width="20.75" style="60" customWidth="1"/>
    <col min="4612" max="4856" width="9.125" style="60"/>
    <col min="4857" max="4857" width="20.75" style="60" customWidth="1"/>
    <col min="4858" max="4860" width="9.75" style="60" customWidth="1"/>
    <col min="4861" max="4861" width="12" style="60" bestFit="1" customWidth="1"/>
    <col min="4862" max="4862" width="10.375" style="60" bestFit="1" customWidth="1"/>
    <col min="4863" max="4864" width="12" style="60" bestFit="1" customWidth="1"/>
    <col min="4865" max="4865" width="10.375" style="60" bestFit="1" customWidth="1"/>
    <col min="4866" max="4866" width="12" style="60" bestFit="1" customWidth="1"/>
    <col min="4867" max="4867" width="20.75" style="60" customWidth="1"/>
    <col min="4868" max="5112" width="9.125" style="60"/>
    <col min="5113" max="5113" width="20.75" style="60" customWidth="1"/>
    <col min="5114" max="5116" width="9.75" style="60" customWidth="1"/>
    <col min="5117" max="5117" width="12" style="60" bestFit="1" customWidth="1"/>
    <col min="5118" max="5118" width="10.375" style="60" bestFit="1" customWidth="1"/>
    <col min="5119" max="5120" width="12" style="60" bestFit="1" customWidth="1"/>
    <col min="5121" max="5121" width="10.375" style="60" bestFit="1" customWidth="1"/>
    <col min="5122" max="5122" width="12" style="60" bestFit="1" customWidth="1"/>
    <col min="5123" max="5123" width="20.75" style="60" customWidth="1"/>
    <col min="5124" max="5368" width="9.125" style="60"/>
    <col min="5369" max="5369" width="20.75" style="60" customWidth="1"/>
    <col min="5370" max="5372" width="9.75" style="60" customWidth="1"/>
    <col min="5373" max="5373" width="12" style="60" bestFit="1" customWidth="1"/>
    <col min="5374" max="5374" width="10.375" style="60" bestFit="1" customWidth="1"/>
    <col min="5375" max="5376" width="12" style="60" bestFit="1" customWidth="1"/>
    <col min="5377" max="5377" width="10.375" style="60" bestFit="1" customWidth="1"/>
    <col min="5378" max="5378" width="12" style="60" bestFit="1" customWidth="1"/>
    <col min="5379" max="5379" width="20.75" style="60" customWidth="1"/>
    <col min="5380" max="5624" width="9.125" style="60"/>
    <col min="5625" max="5625" width="20.75" style="60" customWidth="1"/>
    <col min="5626" max="5628" width="9.75" style="60" customWidth="1"/>
    <col min="5629" max="5629" width="12" style="60" bestFit="1" customWidth="1"/>
    <col min="5630" max="5630" width="10.375" style="60" bestFit="1" customWidth="1"/>
    <col min="5631" max="5632" width="12" style="60" bestFit="1" customWidth="1"/>
    <col min="5633" max="5633" width="10.375" style="60" bestFit="1" customWidth="1"/>
    <col min="5634" max="5634" width="12" style="60" bestFit="1" customWidth="1"/>
    <col min="5635" max="5635" width="20.75" style="60" customWidth="1"/>
    <col min="5636" max="5880" width="9.125" style="60"/>
    <col min="5881" max="5881" width="20.75" style="60" customWidth="1"/>
    <col min="5882" max="5884" width="9.75" style="60" customWidth="1"/>
    <col min="5885" max="5885" width="12" style="60" bestFit="1" customWidth="1"/>
    <col min="5886" max="5886" width="10.375" style="60" bestFit="1" customWidth="1"/>
    <col min="5887" max="5888" width="12" style="60" bestFit="1" customWidth="1"/>
    <col min="5889" max="5889" width="10.375" style="60" bestFit="1" customWidth="1"/>
    <col min="5890" max="5890" width="12" style="60" bestFit="1" customWidth="1"/>
    <col min="5891" max="5891" width="20.75" style="60" customWidth="1"/>
    <col min="5892" max="6136" width="9.125" style="60"/>
    <col min="6137" max="6137" width="20.75" style="60" customWidth="1"/>
    <col min="6138" max="6140" width="9.75" style="60" customWidth="1"/>
    <col min="6141" max="6141" width="12" style="60" bestFit="1" customWidth="1"/>
    <col min="6142" max="6142" width="10.375" style="60" bestFit="1" customWidth="1"/>
    <col min="6143" max="6144" width="12" style="60" bestFit="1" customWidth="1"/>
    <col min="6145" max="6145" width="10.375" style="60" bestFit="1" customWidth="1"/>
    <col min="6146" max="6146" width="12" style="60" bestFit="1" customWidth="1"/>
    <col min="6147" max="6147" width="20.75" style="60" customWidth="1"/>
    <col min="6148" max="6392" width="9.125" style="60"/>
    <col min="6393" max="6393" width="20.75" style="60" customWidth="1"/>
    <col min="6394" max="6396" width="9.75" style="60" customWidth="1"/>
    <col min="6397" max="6397" width="12" style="60" bestFit="1" customWidth="1"/>
    <col min="6398" max="6398" width="10.375" style="60" bestFit="1" customWidth="1"/>
    <col min="6399" max="6400" width="12" style="60" bestFit="1" customWidth="1"/>
    <col min="6401" max="6401" width="10.375" style="60" bestFit="1" customWidth="1"/>
    <col min="6402" max="6402" width="12" style="60" bestFit="1" customWidth="1"/>
    <col min="6403" max="6403" width="20.75" style="60" customWidth="1"/>
    <col min="6404" max="6648" width="9.125" style="60"/>
    <col min="6649" max="6649" width="20.75" style="60" customWidth="1"/>
    <col min="6650" max="6652" width="9.75" style="60" customWidth="1"/>
    <col min="6653" max="6653" width="12" style="60" bestFit="1" customWidth="1"/>
    <col min="6654" max="6654" width="10.375" style="60" bestFit="1" customWidth="1"/>
    <col min="6655" max="6656" width="12" style="60" bestFit="1" customWidth="1"/>
    <col min="6657" max="6657" width="10.375" style="60" bestFit="1" customWidth="1"/>
    <col min="6658" max="6658" width="12" style="60" bestFit="1" customWidth="1"/>
    <col min="6659" max="6659" width="20.75" style="60" customWidth="1"/>
    <col min="6660" max="6904" width="9.125" style="60"/>
    <col min="6905" max="6905" width="20.75" style="60" customWidth="1"/>
    <col min="6906" max="6908" width="9.75" style="60" customWidth="1"/>
    <col min="6909" max="6909" width="12" style="60" bestFit="1" customWidth="1"/>
    <col min="6910" max="6910" width="10.375" style="60" bestFit="1" customWidth="1"/>
    <col min="6911" max="6912" width="12" style="60" bestFit="1" customWidth="1"/>
    <col min="6913" max="6913" width="10.375" style="60" bestFit="1" customWidth="1"/>
    <col min="6914" max="6914" width="12" style="60" bestFit="1" customWidth="1"/>
    <col min="6915" max="6915" width="20.75" style="60" customWidth="1"/>
    <col min="6916" max="7160" width="9.125" style="60"/>
    <col min="7161" max="7161" width="20.75" style="60" customWidth="1"/>
    <col min="7162" max="7164" width="9.75" style="60" customWidth="1"/>
    <col min="7165" max="7165" width="12" style="60" bestFit="1" customWidth="1"/>
    <col min="7166" max="7166" width="10.375" style="60" bestFit="1" customWidth="1"/>
    <col min="7167" max="7168" width="12" style="60" bestFit="1" customWidth="1"/>
    <col min="7169" max="7169" width="10.375" style="60" bestFit="1" customWidth="1"/>
    <col min="7170" max="7170" width="12" style="60" bestFit="1" customWidth="1"/>
    <col min="7171" max="7171" width="20.75" style="60" customWidth="1"/>
    <col min="7172" max="7416" width="9.125" style="60"/>
    <col min="7417" max="7417" width="20.75" style="60" customWidth="1"/>
    <col min="7418" max="7420" width="9.75" style="60" customWidth="1"/>
    <col min="7421" max="7421" width="12" style="60" bestFit="1" customWidth="1"/>
    <col min="7422" max="7422" width="10.375" style="60" bestFit="1" customWidth="1"/>
    <col min="7423" max="7424" width="12" style="60" bestFit="1" customWidth="1"/>
    <col min="7425" max="7425" width="10.375" style="60" bestFit="1" customWidth="1"/>
    <col min="7426" max="7426" width="12" style="60" bestFit="1" customWidth="1"/>
    <col min="7427" max="7427" width="20.75" style="60" customWidth="1"/>
    <col min="7428" max="7672" width="9.125" style="60"/>
    <col min="7673" max="7673" width="20.75" style="60" customWidth="1"/>
    <col min="7674" max="7676" width="9.75" style="60" customWidth="1"/>
    <col min="7677" max="7677" width="12" style="60" bestFit="1" customWidth="1"/>
    <col min="7678" max="7678" width="10.375" style="60" bestFit="1" customWidth="1"/>
    <col min="7679" max="7680" width="12" style="60" bestFit="1" customWidth="1"/>
    <col min="7681" max="7681" width="10.375" style="60" bestFit="1" customWidth="1"/>
    <col min="7682" max="7682" width="12" style="60" bestFit="1" customWidth="1"/>
    <col min="7683" max="7683" width="20.75" style="60" customWidth="1"/>
    <col min="7684" max="7928" width="9.125" style="60"/>
    <col min="7929" max="7929" width="20.75" style="60" customWidth="1"/>
    <col min="7930" max="7932" width="9.75" style="60" customWidth="1"/>
    <col min="7933" max="7933" width="12" style="60" bestFit="1" customWidth="1"/>
    <col min="7934" max="7934" width="10.375" style="60" bestFit="1" customWidth="1"/>
    <col min="7935" max="7936" width="12" style="60" bestFit="1" customWidth="1"/>
    <col min="7937" max="7937" width="10.375" style="60" bestFit="1" customWidth="1"/>
    <col min="7938" max="7938" width="12" style="60" bestFit="1" customWidth="1"/>
    <col min="7939" max="7939" width="20.75" style="60" customWidth="1"/>
    <col min="7940" max="8184" width="9.125" style="60"/>
    <col min="8185" max="8185" width="20.75" style="60" customWidth="1"/>
    <col min="8186" max="8188" width="9.75" style="60" customWidth="1"/>
    <col min="8189" max="8189" width="12" style="60" bestFit="1" customWidth="1"/>
    <col min="8190" max="8190" width="10.375" style="60" bestFit="1" customWidth="1"/>
    <col min="8191" max="8192" width="12" style="60" bestFit="1" customWidth="1"/>
    <col min="8193" max="8193" width="10.375" style="60" bestFit="1" customWidth="1"/>
    <col min="8194" max="8194" width="12" style="60" bestFit="1" customWidth="1"/>
    <col min="8195" max="8195" width="20.75" style="60" customWidth="1"/>
    <col min="8196" max="8440" width="9.125" style="60"/>
    <col min="8441" max="8441" width="20.75" style="60" customWidth="1"/>
    <col min="8442" max="8444" width="9.75" style="60" customWidth="1"/>
    <col min="8445" max="8445" width="12" style="60" bestFit="1" customWidth="1"/>
    <col min="8446" max="8446" width="10.375" style="60" bestFit="1" customWidth="1"/>
    <col min="8447" max="8448" width="12" style="60" bestFit="1" customWidth="1"/>
    <col min="8449" max="8449" width="10.375" style="60" bestFit="1" customWidth="1"/>
    <col min="8450" max="8450" width="12" style="60" bestFit="1" customWidth="1"/>
    <col min="8451" max="8451" width="20.75" style="60" customWidth="1"/>
    <col min="8452" max="8696" width="9.125" style="60"/>
    <col min="8697" max="8697" width="20.75" style="60" customWidth="1"/>
    <col min="8698" max="8700" width="9.75" style="60" customWidth="1"/>
    <col min="8701" max="8701" width="12" style="60" bestFit="1" customWidth="1"/>
    <col min="8702" max="8702" width="10.375" style="60" bestFit="1" customWidth="1"/>
    <col min="8703" max="8704" width="12" style="60" bestFit="1" customWidth="1"/>
    <col min="8705" max="8705" width="10.375" style="60" bestFit="1" customWidth="1"/>
    <col min="8706" max="8706" width="12" style="60" bestFit="1" customWidth="1"/>
    <col min="8707" max="8707" width="20.75" style="60" customWidth="1"/>
    <col min="8708" max="8952" width="9.125" style="60"/>
    <col min="8953" max="8953" width="20.75" style="60" customWidth="1"/>
    <col min="8954" max="8956" width="9.75" style="60" customWidth="1"/>
    <col min="8957" max="8957" width="12" style="60" bestFit="1" customWidth="1"/>
    <col min="8958" max="8958" width="10.375" style="60" bestFit="1" customWidth="1"/>
    <col min="8959" max="8960" width="12" style="60" bestFit="1" customWidth="1"/>
    <col min="8961" max="8961" width="10.375" style="60" bestFit="1" customWidth="1"/>
    <col min="8962" max="8962" width="12" style="60" bestFit="1" customWidth="1"/>
    <col min="8963" max="8963" width="20.75" style="60" customWidth="1"/>
    <col min="8964" max="9208" width="9.125" style="60"/>
    <col min="9209" max="9209" width="20.75" style="60" customWidth="1"/>
    <col min="9210" max="9212" width="9.75" style="60" customWidth="1"/>
    <col min="9213" max="9213" width="12" style="60" bestFit="1" customWidth="1"/>
    <col min="9214" max="9214" width="10.375" style="60" bestFit="1" customWidth="1"/>
    <col min="9215" max="9216" width="12" style="60" bestFit="1" customWidth="1"/>
    <col min="9217" max="9217" width="10.375" style="60" bestFit="1" customWidth="1"/>
    <col min="9218" max="9218" width="12" style="60" bestFit="1" customWidth="1"/>
    <col min="9219" max="9219" width="20.75" style="60" customWidth="1"/>
    <col min="9220" max="9464" width="9.125" style="60"/>
    <col min="9465" max="9465" width="20.75" style="60" customWidth="1"/>
    <col min="9466" max="9468" width="9.75" style="60" customWidth="1"/>
    <col min="9469" max="9469" width="12" style="60" bestFit="1" customWidth="1"/>
    <col min="9470" max="9470" width="10.375" style="60" bestFit="1" customWidth="1"/>
    <col min="9471" max="9472" width="12" style="60" bestFit="1" customWidth="1"/>
    <col min="9473" max="9473" width="10.375" style="60" bestFit="1" customWidth="1"/>
    <col min="9474" max="9474" width="12" style="60" bestFit="1" customWidth="1"/>
    <col min="9475" max="9475" width="20.75" style="60" customWidth="1"/>
    <col min="9476" max="9720" width="9.125" style="60"/>
    <col min="9721" max="9721" width="20.75" style="60" customWidth="1"/>
    <col min="9722" max="9724" width="9.75" style="60" customWidth="1"/>
    <col min="9725" max="9725" width="12" style="60" bestFit="1" customWidth="1"/>
    <col min="9726" max="9726" width="10.375" style="60" bestFit="1" customWidth="1"/>
    <col min="9727" max="9728" width="12" style="60" bestFit="1" customWidth="1"/>
    <col min="9729" max="9729" width="10.375" style="60" bestFit="1" customWidth="1"/>
    <col min="9730" max="9730" width="12" style="60" bestFit="1" customWidth="1"/>
    <col min="9731" max="9731" width="20.75" style="60" customWidth="1"/>
    <col min="9732" max="9976" width="9.125" style="60"/>
    <col min="9977" max="9977" width="20.75" style="60" customWidth="1"/>
    <col min="9978" max="9980" width="9.75" style="60" customWidth="1"/>
    <col min="9981" max="9981" width="12" style="60" bestFit="1" customWidth="1"/>
    <col min="9982" max="9982" width="10.375" style="60" bestFit="1" customWidth="1"/>
    <col min="9983" max="9984" width="12" style="60" bestFit="1" customWidth="1"/>
    <col min="9985" max="9985" width="10.375" style="60" bestFit="1" customWidth="1"/>
    <col min="9986" max="9986" width="12" style="60" bestFit="1" customWidth="1"/>
    <col min="9987" max="9987" width="20.75" style="60" customWidth="1"/>
    <col min="9988" max="10232" width="9.125" style="60"/>
    <col min="10233" max="10233" width="20.75" style="60" customWidth="1"/>
    <col min="10234" max="10236" width="9.75" style="60" customWidth="1"/>
    <col min="10237" max="10237" width="12" style="60" bestFit="1" customWidth="1"/>
    <col min="10238" max="10238" width="10.375" style="60" bestFit="1" customWidth="1"/>
    <col min="10239" max="10240" width="12" style="60" bestFit="1" customWidth="1"/>
    <col min="10241" max="10241" width="10.375" style="60" bestFit="1" customWidth="1"/>
    <col min="10242" max="10242" width="12" style="60" bestFit="1" customWidth="1"/>
    <col min="10243" max="10243" width="20.75" style="60" customWidth="1"/>
    <col min="10244" max="10488" width="9.125" style="60"/>
    <col min="10489" max="10489" width="20.75" style="60" customWidth="1"/>
    <col min="10490" max="10492" width="9.75" style="60" customWidth="1"/>
    <col min="10493" max="10493" width="12" style="60" bestFit="1" customWidth="1"/>
    <col min="10494" max="10494" width="10.375" style="60" bestFit="1" customWidth="1"/>
    <col min="10495" max="10496" width="12" style="60" bestFit="1" customWidth="1"/>
    <col min="10497" max="10497" width="10.375" style="60" bestFit="1" customWidth="1"/>
    <col min="10498" max="10498" width="12" style="60" bestFit="1" customWidth="1"/>
    <col min="10499" max="10499" width="20.75" style="60" customWidth="1"/>
    <col min="10500" max="10744" width="9.125" style="60"/>
    <col min="10745" max="10745" width="20.75" style="60" customWidth="1"/>
    <col min="10746" max="10748" width="9.75" style="60" customWidth="1"/>
    <col min="10749" max="10749" width="12" style="60" bestFit="1" customWidth="1"/>
    <col min="10750" max="10750" width="10.375" style="60" bestFit="1" customWidth="1"/>
    <col min="10751" max="10752" width="12" style="60" bestFit="1" customWidth="1"/>
    <col min="10753" max="10753" width="10.375" style="60" bestFit="1" customWidth="1"/>
    <col min="10754" max="10754" width="12" style="60" bestFit="1" customWidth="1"/>
    <col min="10755" max="10755" width="20.75" style="60" customWidth="1"/>
    <col min="10756" max="11000" width="9.125" style="60"/>
    <col min="11001" max="11001" width="20.75" style="60" customWidth="1"/>
    <col min="11002" max="11004" width="9.75" style="60" customWidth="1"/>
    <col min="11005" max="11005" width="12" style="60" bestFit="1" customWidth="1"/>
    <col min="11006" max="11006" width="10.375" style="60" bestFit="1" customWidth="1"/>
    <col min="11007" max="11008" width="12" style="60" bestFit="1" customWidth="1"/>
    <col min="11009" max="11009" width="10.375" style="60" bestFit="1" customWidth="1"/>
    <col min="11010" max="11010" width="12" style="60" bestFit="1" customWidth="1"/>
    <col min="11011" max="11011" width="20.75" style="60" customWidth="1"/>
    <col min="11012" max="11256" width="9.125" style="60"/>
    <col min="11257" max="11257" width="20.75" style="60" customWidth="1"/>
    <col min="11258" max="11260" width="9.75" style="60" customWidth="1"/>
    <col min="11261" max="11261" width="12" style="60" bestFit="1" customWidth="1"/>
    <col min="11262" max="11262" width="10.375" style="60" bestFit="1" customWidth="1"/>
    <col min="11263" max="11264" width="12" style="60" bestFit="1" customWidth="1"/>
    <col min="11265" max="11265" width="10.375" style="60" bestFit="1" customWidth="1"/>
    <col min="11266" max="11266" width="12" style="60" bestFit="1" customWidth="1"/>
    <col min="11267" max="11267" width="20.75" style="60" customWidth="1"/>
    <col min="11268" max="11512" width="9.125" style="60"/>
    <col min="11513" max="11513" width="20.75" style="60" customWidth="1"/>
    <col min="11514" max="11516" width="9.75" style="60" customWidth="1"/>
    <col min="11517" max="11517" width="12" style="60" bestFit="1" customWidth="1"/>
    <col min="11518" max="11518" width="10.375" style="60" bestFit="1" customWidth="1"/>
    <col min="11519" max="11520" width="12" style="60" bestFit="1" customWidth="1"/>
    <col min="11521" max="11521" width="10.375" style="60" bestFit="1" customWidth="1"/>
    <col min="11522" max="11522" width="12" style="60" bestFit="1" customWidth="1"/>
    <col min="11523" max="11523" width="20.75" style="60" customWidth="1"/>
    <col min="11524" max="11768" width="9.125" style="60"/>
    <col min="11769" max="11769" width="20.75" style="60" customWidth="1"/>
    <col min="11770" max="11772" width="9.75" style="60" customWidth="1"/>
    <col min="11773" max="11773" width="12" style="60" bestFit="1" customWidth="1"/>
    <col min="11774" max="11774" width="10.375" style="60" bestFit="1" customWidth="1"/>
    <col min="11775" max="11776" width="12" style="60" bestFit="1" customWidth="1"/>
    <col min="11777" max="11777" width="10.375" style="60" bestFit="1" customWidth="1"/>
    <col min="11778" max="11778" width="12" style="60" bestFit="1" customWidth="1"/>
    <col min="11779" max="11779" width="20.75" style="60" customWidth="1"/>
    <col min="11780" max="12024" width="9.125" style="60"/>
    <col min="12025" max="12025" width="20.75" style="60" customWidth="1"/>
    <col min="12026" max="12028" width="9.75" style="60" customWidth="1"/>
    <col min="12029" max="12029" width="12" style="60" bestFit="1" customWidth="1"/>
    <col min="12030" max="12030" width="10.375" style="60" bestFit="1" customWidth="1"/>
    <col min="12031" max="12032" width="12" style="60" bestFit="1" customWidth="1"/>
    <col min="12033" max="12033" width="10.375" style="60" bestFit="1" customWidth="1"/>
    <col min="12034" max="12034" width="12" style="60" bestFit="1" customWidth="1"/>
    <col min="12035" max="12035" width="20.75" style="60" customWidth="1"/>
    <col min="12036" max="12280" width="9.125" style="60"/>
    <col min="12281" max="12281" width="20.75" style="60" customWidth="1"/>
    <col min="12282" max="12284" width="9.75" style="60" customWidth="1"/>
    <col min="12285" max="12285" width="12" style="60" bestFit="1" customWidth="1"/>
    <col min="12286" max="12286" width="10.375" style="60" bestFit="1" customWidth="1"/>
    <col min="12287" max="12288" width="12" style="60" bestFit="1" customWidth="1"/>
    <col min="12289" max="12289" width="10.375" style="60" bestFit="1" customWidth="1"/>
    <col min="12290" max="12290" width="12" style="60" bestFit="1" customWidth="1"/>
    <col min="12291" max="12291" width="20.75" style="60" customWidth="1"/>
    <col min="12292" max="12536" width="9.125" style="60"/>
    <col min="12537" max="12537" width="20.75" style="60" customWidth="1"/>
    <col min="12538" max="12540" width="9.75" style="60" customWidth="1"/>
    <col min="12541" max="12541" width="12" style="60" bestFit="1" customWidth="1"/>
    <col min="12542" max="12542" width="10.375" style="60" bestFit="1" customWidth="1"/>
    <col min="12543" max="12544" width="12" style="60" bestFit="1" customWidth="1"/>
    <col min="12545" max="12545" width="10.375" style="60" bestFit="1" customWidth="1"/>
    <col min="12546" max="12546" width="12" style="60" bestFit="1" customWidth="1"/>
    <col min="12547" max="12547" width="20.75" style="60" customWidth="1"/>
    <col min="12548" max="12792" width="9.125" style="60"/>
    <col min="12793" max="12793" width="20.75" style="60" customWidth="1"/>
    <col min="12794" max="12796" width="9.75" style="60" customWidth="1"/>
    <col min="12797" max="12797" width="12" style="60" bestFit="1" customWidth="1"/>
    <col min="12798" max="12798" width="10.375" style="60" bestFit="1" customWidth="1"/>
    <col min="12799" max="12800" width="12" style="60" bestFit="1" customWidth="1"/>
    <col min="12801" max="12801" width="10.375" style="60" bestFit="1" customWidth="1"/>
    <col min="12802" max="12802" width="12" style="60" bestFit="1" customWidth="1"/>
    <col min="12803" max="12803" width="20.75" style="60" customWidth="1"/>
    <col min="12804" max="13048" width="9.125" style="60"/>
    <col min="13049" max="13049" width="20.75" style="60" customWidth="1"/>
    <col min="13050" max="13052" width="9.75" style="60" customWidth="1"/>
    <col min="13053" max="13053" width="12" style="60" bestFit="1" customWidth="1"/>
    <col min="13054" max="13054" width="10.375" style="60" bestFit="1" customWidth="1"/>
    <col min="13055" max="13056" width="12" style="60" bestFit="1" customWidth="1"/>
    <col min="13057" max="13057" width="10.375" style="60" bestFit="1" customWidth="1"/>
    <col min="13058" max="13058" width="12" style="60" bestFit="1" customWidth="1"/>
    <col min="13059" max="13059" width="20.75" style="60" customWidth="1"/>
    <col min="13060" max="13304" width="9.125" style="60"/>
    <col min="13305" max="13305" width="20.75" style="60" customWidth="1"/>
    <col min="13306" max="13308" width="9.75" style="60" customWidth="1"/>
    <col min="13309" max="13309" width="12" style="60" bestFit="1" customWidth="1"/>
    <col min="13310" max="13310" width="10.375" style="60" bestFit="1" customWidth="1"/>
    <col min="13311" max="13312" width="12" style="60" bestFit="1" customWidth="1"/>
    <col min="13313" max="13313" width="10.375" style="60" bestFit="1" customWidth="1"/>
    <col min="13314" max="13314" width="12" style="60" bestFit="1" customWidth="1"/>
    <col min="13315" max="13315" width="20.75" style="60" customWidth="1"/>
    <col min="13316" max="13560" width="9.125" style="60"/>
    <col min="13561" max="13561" width="20.75" style="60" customWidth="1"/>
    <col min="13562" max="13564" width="9.75" style="60" customWidth="1"/>
    <col min="13565" max="13565" width="12" style="60" bestFit="1" customWidth="1"/>
    <col min="13566" max="13566" width="10.375" style="60" bestFit="1" customWidth="1"/>
    <col min="13567" max="13568" width="12" style="60" bestFit="1" customWidth="1"/>
    <col min="13569" max="13569" width="10.375" style="60" bestFit="1" customWidth="1"/>
    <col min="13570" max="13570" width="12" style="60" bestFit="1" customWidth="1"/>
    <col min="13571" max="13571" width="20.75" style="60" customWidth="1"/>
    <col min="13572" max="13816" width="9.125" style="60"/>
    <col min="13817" max="13817" width="20.75" style="60" customWidth="1"/>
    <col min="13818" max="13820" width="9.75" style="60" customWidth="1"/>
    <col min="13821" max="13821" width="12" style="60" bestFit="1" customWidth="1"/>
    <col min="13822" max="13822" width="10.375" style="60" bestFit="1" customWidth="1"/>
    <col min="13823" max="13824" width="12" style="60" bestFit="1" customWidth="1"/>
    <col min="13825" max="13825" width="10.375" style="60" bestFit="1" customWidth="1"/>
    <col min="13826" max="13826" width="12" style="60" bestFit="1" customWidth="1"/>
    <col min="13827" max="13827" width="20.75" style="60" customWidth="1"/>
    <col min="13828" max="14072" width="9.125" style="60"/>
    <col min="14073" max="14073" width="20.75" style="60" customWidth="1"/>
    <col min="14074" max="14076" width="9.75" style="60" customWidth="1"/>
    <col min="14077" max="14077" width="12" style="60" bestFit="1" customWidth="1"/>
    <col min="14078" max="14078" width="10.375" style="60" bestFit="1" customWidth="1"/>
    <col min="14079" max="14080" width="12" style="60" bestFit="1" customWidth="1"/>
    <col min="14081" max="14081" width="10.375" style="60" bestFit="1" customWidth="1"/>
    <col min="14082" max="14082" width="12" style="60" bestFit="1" customWidth="1"/>
    <col min="14083" max="14083" width="20.75" style="60" customWidth="1"/>
    <col min="14084" max="14328" width="9.125" style="60"/>
    <col min="14329" max="14329" width="20.75" style="60" customWidth="1"/>
    <col min="14330" max="14332" width="9.75" style="60" customWidth="1"/>
    <col min="14333" max="14333" width="12" style="60" bestFit="1" customWidth="1"/>
    <col min="14334" max="14334" width="10.375" style="60" bestFit="1" customWidth="1"/>
    <col min="14335" max="14336" width="12" style="60" bestFit="1" customWidth="1"/>
    <col min="14337" max="14337" width="10.375" style="60" bestFit="1" customWidth="1"/>
    <col min="14338" max="14338" width="12" style="60" bestFit="1" customWidth="1"/>
    <col min="14339" max="14339" width="20.75" style="60" customWidth="1"/>
    <col min="14340" max="14584" width="9.125" style="60"/>
    <col min="14585" max="14585" width="20.75" style="60" customWidth="1"/>
    <col min="14586" max="14588" width="9.75" style="60" customWidth="1"/>
    <col min="14589" max="14589" width="12" style="60" bestFit="1" customWidth="1"/>
    <col min="14590" max="14590" width="10.375" style="60" bestFit="1" customWidth="1"/>
    <col min="14591" max="14592" width="12" style="60" bestFit="1" customWidth="1"/>
    <col min="14593" max="14593" width="10.375" style="60" bestFit="1" customWidth="1"/>
    <col min="14594" max="14594" width="12" style="60" bestFit="1" customWidth="1"/>
    <col min="14595" max="14595" width="20.75" style="60" customWidth="1"/>
    <col min="14596" max="14840" width="9.125" style="60"/>
    <col min="14841" max="14841" width="20.75" style="60" customWidth="1"/>
    <col min="14842" max="14844" width="9.75" style="60" customWidth="1"/>
    <col min="14845" max="14845" width="12" style="60" bestFit="1" customWidth="1"/>
    <col min="14846" max="14846" width="10.375" style="60" bestFit="1" customWidth="1"/>
    <col min="14847" max="14848" width="12" style="60" bestFit="1" customWidth="1"/>
    <col min="14849" max="14849" width="10.375" style="60" bestFit="1" customWidth="1"/>
    <col min="14850" max="14850" width="12" style="60" bestFit="1" customWidth="1"/>
    <col min="14851" max="14851" width="20.75" style="60" customWidth="1"/>
    <col min="14852" max="15096" width="9.125" style="60"/>
    <col min="15097" max="15097" width="20.75" style="60" customWidth="1"/>
    <col min="15098" max="15100" width="9.75" style="60" customWidth="1"/>
    <col min="15101" max="15101" width="12" style="60" bestFit="1" customWidth="1"/>
    <col min="15102" max="15102" width="10.375" style="60" bestFit="1" customWidth="1"/>
    <col min="15103" max="15104" width="12" style="60" bestFit="1" customWidth="1"/>
    <col min="15105" max="15105" width="10.375" style="60" bestFit="1" customWidth="1"/>
    <col min="15106" max="15106" width="12" style="60" bestFit="1" customWidth="1"/>
    <col min="15107" max="15107" width="20.75" style="60" customWidth="1"/>
    <col min="15108" max="15352" width="9.125" style="60"/>
    <col min="15353" max="15353" width="20.75" style="60" customWidth="1"/>
    <col min="15354" max="15356" width="9.75" style="60" customWidth="1"/>
    <col min="15357" max="15357" width="12" style="60" bestFit="1" customWidth="1"/>
    <col min="15358" max="15358" width="10.375" style="60" bestFit="1" customWidth="1"/>
    <col min="15359" max="15360" width="12" style="60" bestFit="1" customWidth="1"/>
    <col min="15361" max="15361" width="10.375" style="60" bestFit="1" customWidth="1"/>
    <col min="15362" max="15362" width="12" style="60" bestFit="1" customWidth="1"/>
    <col min="15363" max="15363" width="20.75" style="60" customWidth="1"/>
    <col min="15364" max="15608" width="9.125" style="60"/>
    <col min="15609" max="15609" width="20.75" style="60" customWidth="1"/>
    <col min="15610" max="15612" width="9.75" style="60" customWidth="1"/>
    <col min="15613" max="15613" width="12" style="60" bestFit="1" customWidth="1"/>
    <col min="15614" max="15614" width="10.375" style="60" bestFit="1" customWidth="1"/>
    <col min="15615" max="15616" width="12" style="60" bestFit="1" customWidth="1"/>
    <col min="15617" max="15617" width="10.375" style="60" bestFit="1" customWidth="1"/>
    <col min="15618" max="15618" width="12" style="60" bestFit="1" customWidth="1"/>
    <col min="15619" max="15619" width="20.75" style="60" customWidth="1"/>
    <col min="15620" max="15864" width="9.125" style="60"/>
    <col min="15865" max="15865" width="20.75" style="60" customWidth="1"/>
    <col min="15866" max="15868" width="9.75" style="60" customWidth="1"/>
    <col min="15869" max="15869" width="12" style="60" bestFit="1" customWidth="1"/>
    <col min="15870" max="15870" width="10.375" style="60" bestFit="1" customWidth="1"/>
    <col min="15871" max="15872" width="12" style="60" bestFit="1" customWidth="1"/>
    <col min="15873" max="15873" width="10.375" style="60" bestFit="1" customWidth="1"/>
    <col min="15874" max="15874" width="12" style="60" bestFit="1" customWidth="1"/>
    <col min="15875" max="15875" width="20.75" style="60" customWidth="1"/>
    <col min="15876" max="16120" width="9.125" style="60"/>
    <col min="16121" max="16121" width="20.75" style="60" customWidth="1"/>
    <col min="16122" max="16124" width="9.75" style="60" customWidth="1"/>
    <col min="16125" max="16125" width="12" style="60" bestFit="1" customWidth="1"/>
    <col min="16126" max="16126" width="10.375" style="60" bestFit="1" customWidth="1"/>
    <col min="16127" max="16128" width="12" style="60" bestFit="1" customWidth="1"/>
    <col min="16129" max="16129" width="10.375" style="60" bestFit="1" customWidth="1"/>
    <col min="16130" max="16130" width="12" style="60" bestFit="1" customWidth="1"/>
    <col min="16131" max="16131" width="20.75" style="60" customWidth="1"/>
    <col min="16132" max="16383" width="9.125" style="60"/>
    <col min="16384" max="16384" width="9.125" style="60" customWidth="1"/>
  </cols>
  <sheetData>
    <row r="1" spans="1:8" s="3" customFormat="1" ht="30.75" x14ac:dyDescent="0.2">
      <c r="A1" s="428" t="s">
        <v>111</v>
      </c>
      <c r="B1" s="429"/>
      <c r="C1" s="429"/>
      <c r="D1" s="429"/>
      <c r="E1" s="429"/>
      <c r="F1" s="430" t="s">
        <v>110</v>
      </c>
    </row>
    <row r="2" spans="1:8" s="3" customFormat="1" ht="9" customHeight="1" x14ac:dyDescent="0.2">
      <c r="A2" s="66"/>
      <c r="B2" s="67"/>
      <c r="C2" s="67"/>
      <c r="D2" s="67"/>
      <c r="E2" s="67"/>
      <c r="F2" s="67"/>
    </row>
    <row r="3" spans="1:8" s="46" customFormat="1" ht="17.25" customHeight="1" x14ac:dyDescent="0.2">
      <c r="A3" s="581" t="s">
        <v>101</v>
      </c>
      <c r="B3" s="581"/>
      <c r="C3" s="581"/>
      <c r="D3" s="581"/>
      <c r="E3" s="581"/>
      <c r="F3" s="581"/>
    </row>
    <row r="4" spans="1:8" s="48" customFormat="1" ht="18.75" x14ac:dyDescent="0.2">
      <c r="A4" s="595" t="s">
        <v>449</v>
      </c>
      <c r="B4" s="595"/>
      <c r="C4" s="595"/>
      <c r="D4" s="595"/>
      <c r="E4" s="595"/>
      <c r="F4" s="595"/>
      <c r="G4" s="47"/>
      <c r="H4" s="47"/>
    </row>
    <row r="5" spans="1:8" s="46" customFormat="1" ht="20.25" x14ac:dyDescent="0.2">
      <c r="A5" s="596" t="s">
        <v>346</v>
      </c>
      <c r="B5" s="597"/>
      <c r="C5" s="597"/>
      <c r="D5" s="597"/>
      <c r="E5" s="597"/>
      <c r="F5" s="597"/>
    </row>
    <row r="6" spans="1:8" s="48" customFormat="1" ht="14.25" customHeight="1" x14ac:dyDescent="0.2">
      <c r="A6" s="591" t="s">
        <v>448</v>
      </c>
      <c r="B6" s="591"/>
      <c r="C6" s="591"/>
      <c r="D6" s="591"/>
      <c r="E6" s="591"/>
      <c r="F6" s="591"/>
      <c r="G6" s="47"/>
      <c r="H6" s="47"/>
    </row>
    <row r="7" spans="1:8" s="46" customFormat="1" ht="19.5" customHeight="1" x14ac:dyDescent="0.3">
      <c r="A7" s="14" t="s">
        <v>48</v>
      </c>
      <c r="B7" s="15"/>
      <c r="C7" s="15"/>
      <c r="D7" s="15"/>
      <c r="E7" s="49"/>
      <c r="F7" s="16" t="s">
        <v>289</v>
      </c>
    </row>
    <row r="8" spans="1:8" s="51" customFormat="1" ht="18.75" x14ac:dyDescent="0.2">
      <c r="A8" s="598" t="s">
        <v>102</v>
      </c>
      <c r="B8" s="601" t="s">
        <v>364</v>
      </c>
      <c r="C8" s="602"/>
      <c r="D8" s="603"/>
      <c r="E8" s="604" t="s">
        <v>363</v>
      </c>
      <c r="F8" s="607" t="s">
        <v>251</v>
      </c>
    </row>
    <row r="9" spans="1:8" s="51" customFormat="1" ht="21.75" x14ac:dyDescent="0.45">
      <c r="A9" s="599"/>
      <c r="B9" s="125" t="s">
        <v>234</v>
      </c>
      <c r="C9" s="125" t="s">
        <v>563</v>
      </c>
      <c r="D9" s="125" t="s">
        <v>235</v>
      </c>
      <c r="E9" s="605"/>
      <c r="F9" s="608"/>
    </row>
    <row r="10" spans="1:8" s="51" customFormat="1" ht="13.5" x14ac:dyDescent="0.2">
      <c r="A10" s="600"/>
      <c r="B10" s="187" t="s">
        <v>252</v>
      </c>
      <c r="C10" s="187" t="s">
        <v>564</v>
      </c>
      <c r="D10" s="187" t="s">
        <v>253</v>
      </c>
      <c r="E10" s="606"/>
      <c r="F10" s="609"/>
    </row>
    <row r="11" spans="1:8" s="54" customFormat="1" ht="18.75" customHeight="1" thickBot="1" x14ac:dyDescent="0.25">
      <c r="A11" s="68" t="s">
        <v>96</v>
      </c>
      <c r="B11" s="52">
        <v>111789</v>
      </c>
      <c r="C11" s="52">
        <v>0</v>
      </c>
      <c r="D11" s="52">
        <v>9</v>
      </c>
      <c r="E11" s="53">
        <f>SUM(B11:D11)</f>
        <v>111798</v>
      </c>
      <c r="F11" s="141" t="s">
        <v>135</v>
      </c>
    </row>
    <row r="12" spans="1:8" s="54" customFormat="1" ht="18.75" customHeight="1" thickBot="1" x14ac:dyDescent="0.25">
      <c r="A12" s="69" t="s">
        <v>97</v>
      </c>
      <c r="B12" s="55">
        <v>63012</v>
      </c>
      <c r="C12" s="55">
        <v>0</v>
      </c>
      <c r="D12" s="55">
        <v>242</v>
      </c>
      <c r="E12" s="56">
        <f>SUM(B12:D12)</f>
        <v>63254</v>
      </c>
      <c r="F12" s="117" t="s">
        <v>78</v>
      </c>
    </row>
    <row r="13" spans="1:8" s="54" customFormat="1" ht="18.75" customHeight="1" thickBot="1" x14ac:dyDescent="0.25">
      <c r="A13" s="68" t="s">
        <v>98</v>
      </c>
      <c r="B13" s="52">
        <v>186786</v>
      </c>
      <c r="C13" s="52">
        <v>0</v>
      </c>
      <c r="D13" s="52">
        <v>476</v>
      </c>
      <c r="E13" s="53">
        <f t="shared" ref="E13:E21" si="0">SUM(B13:D13)</f>
        <v>187262</v>
      </c>
      <c r="F13" s="141" t="s">
        <v>79</v>
      </c>
    </row>
    <row r="14" spans="1:8" s="54" customFormat="1" ht="18.75" customHeight="1" thickBot="1" x14ac:dyDescent="0.25">
      <c r="A14" s="69" t="s">
        <v>435</v>
      </c>
      <c r="B14" s="55">
        <v>839490</v>
      </c>
      <c r="C14" s="55">
        <v>0</v>
      </c>
      <c r="D14" s="55">
        <v>20929</v>
      </c>
      <c r="E14" s="56">
        <f t="shared" si="0"/>
        <v>860419</v>
      </c>
      <c r="F14" s="117" t="s">
        <v>80</v>
      </c>
    </row>
    <row r="15" spans="1:8" s="54" customFormat="1" ht="18.75" customHeight="1" thickBot="1" x14ac:dyDescent="0.25">
      <c r="A15" s="68" t="s">
        <v>436</v>
      </c>
      <c r="B15" s="52">
        <v>54715</v>
      </c>
      <c r="C15" s="52">
        <v>0</v>
      </c>
      <c r="D15" s="52">
        <v>2018</v>
      </c>
      <c r="E15" s="53">
        <f t="shared" si="0"/>
        <v>56733</v>
      </c>
      <c r="F15" s="141" t="s">
        <v>302</v>
      </c>
    </row>
    <row r="16" spans="1:8" s="54" customFormat="1" ht="18.75" customHeight="1" thickBot="1" x14ac:dyDescent="0.25">
      <c r="A16" s="69" t="s">
        <v>86</v>
      </c>
      <c r="B16" s="55">
        <v>275009</v>
      </c>
      <c r="C16" s="55">
        <v>0</v>
      </c>
      <c r="D16" s="55">
        <v>53150</v>
      </c>
      <c r="E16" s="56">
        <f>SUM(B16:D16)</f>
        <v>328159</v>
      </c>
      <c r="F16" s="117" t="s">
        <v>81</v>
      </c>
    </row>
    <row r="17" spans="1:6" s="54" customFormat="1" ht="18.75" customHeight="1" thickBot="1" x14ac:dyDescent="0.25">
      <c r="A17" s="68" t="s">
        <v>437</v>
      </c>
      <c r="B17" s="52">
        <v>79225</v>
      </c>
      <c r="C17" s="52">
        <v>0</v>
      </c>
      <c r="D17" s="52">
        <v>3660</v>
      </c>
      <c r="E17" s="53">
        <f t="shared" si="0"/>
        <v>82885</v>
      </c>
      <c r="F17" s="141" t="s">
        <v>227</v>
      </c>
    </row>
    <row r="18" spans="1:6" s="54" customFormat="1" ht="38.1" customHeight="1" thickBot="1" x14ac:dyDescent="0.25">
      <c r="A18" s="69" t="s">
        <v>438</v>
      </c>
      <c r="B18" s="55">
        <v>11057</v>
      </c>
      <c r="C18" s="55">
        <v>0</v>
      </c>
      <c r="D18" s="55">
        <v>1817</v>
      </c>
      <c r="E18" s="56">
        <f t="shared" si="0"/>
        <v>12874</v>
      </c>
      <c r="F18" s="117" t="s">
        <v>228</v>
      </c>
    </row>
    <row r="19" spans="1:6" s="54" customFormat="1" ht="18.75" customHeight="1" thickBot="1" x14ac:dyDescent="0.25">
      <c r="A19" s="68" t="s">
        <v>439</v>
      </c>
      <c r="B19" s="52">
        <v>32342</v>
      </c>
      <c r="C19" s="52">
        <v>0</v>
      </c>
      <c r="D19" s="52">
        <v>2446</v>
      </c>
      <c r="E19" s="53">
        <f t="shared" si="0"/>
        <v>34788</v>
      </c>
      <c r="F19" s="141" t="s">
        <v>229</v>
      </c>
    </row>
    <row r="20" spans="1:6" s="54" customFormat="1" ht="18.75" customHeight="1" thickBot="1" x14ac:dyDescent="0.25">
      <c r="A20" s="69" t="s">
        <v>103</v>
      </c>
      <c r="B20" s="55">
        <v>23314</v>
      </c>
      <c r="C20" s="55">
        <v>0</v>
      </c>
      <c r="D20" s="55">
        <v>1450</v>
      </c>
      <c r="E20" s="56">
        <f>SUM(B20:D20)</f>
        <v>24764</v>
      </c>
      <c r="F20" s="117" t="s">
        <v>230</v>
      </c>
    </row>
    <row r="21" spans="1:6" s="54" customFormat="1" ht="18.75" customHeight="1" x14ac:dyDescent="0.2">
      <c r="A21" s="70" t="s">
        <v>87</v>
      </c>
      <c r="B21" s="57">
        <v>5082</v>
      </c>
      <c r="C21" s="57">
        <v>0</v>
      </c>
      <c r="D21" s="57">
        <v>42</v>
      </c>
      <c r="E21" s="58">
        <f t="shared" si="0"/>
        <v>5124</v>
      </c>
      <c r="F21" s="142" t="s">
        <v>82</v>
      </c>
    </row>
    <row r="22" spans="1:6" s="54" customFormat="1" ht="22.5" customHeight="1" x14ac:dyDescent="0.2">
      <c r="A22" s="71" t="s">
        <v>11</v>
      </c>
      <c r="B22" s="59">
        <f>SUM(B11:B21)</f>
        <v>1681821</v>
      </c>
      <c r="C22" s="59">
        <f t="shared" ref="C22" si="1">SUM(C11:C21)</f>
        <v>0</v>
      </c>
      <c r="D22" s="59">
        <f>SUM(D11:D21)</f>
        <v>86239</v>
      </c>
      <c r="E22" s="59">
        <f>SUM(E11:E21)</f>
        <v>1768060</v>
      </c>
      <c r="F22" s="143" t="s">
        <v>12</v>
      </c>
    </row>
    <row r="23" spans="1:6" s="54" customFormat="1" ht="22.5" customHeight="1" x14ac:dyDescent="0.2">
      <c r="A23" s="592" t="s">
        <v>566</v>
      </c>
      <c r="B23" s="592"/>
      <c r="C23" s="592"/>
      <c r="D23" s="562"/>
      <c r="E23" s="593" t="s">
        <v>565</v>
      </c>
      <c r="F23" s="594"/>
    </row>
    <row r="24" spans="1:6" ht="24.95" customHeight="1" x14ac:dyDescent="0.2">
      <c r="A24" s="73"/>
      <c r="B24" s="73"/>
      <c r="C24" s="73"/>
      <c r="D24" s="73"/>
      <c r="E24" s="73"/>
      <c r="F24" s="73"/>
    </row>
    <row r="25" spans="1:6" ht="24.95" customHeight="1" x14ac:dyDescent="0.2">
      <c r="A25" s="73"/>
      <c r="B25" s="73"/>
      <c r="C25" s="73"/>
      <c r="D25" s="73"/>
      <c r="E25" s="73"/>
      <c r="F25" s="73"/>
    </row>
    <row r="26" spans="1:6" ht="24.95" customHeight="1" x14ac:dyDescent="0.2">
      <c r="A26" s="73"/>
      <c r="B26" s="73"/>
      <c r="C26" s="73"/>
      <c r="D26" s="73"/>
      <c r="E26" s="73"/>
      <c r="F26" s="73"/>
    </row>
    <row r="27" spans="1:6" ht="24.95" customHeight="1" x14ac:dyDescent="0.2">
      <c r="A27" s="73"/>
      <c r="B27" s="73"/>
      <c r="C27" s="73"/>
      <c r="D27" s="73"/>
      <c r="E27" s="73"/>
      <c r="F27" s="73"/>
    </row>
    <row r="28" spans="1:6" ht="24.95" customHeight="1" x14ac:dyDescent="0.2">
      <c r="A28" s="73"/>
      <c r="B28" s="73"/>
      <c r="C28" s="73"/>
      <c r="D28" s="73"/>
      <c r="E28" s="73"/>
      <c r="F28" s="73"/>
    </row>
    <row r="29" spans="1:6" ht="24.95" customHeight="1" x14ac:dyDescent="0.2">
      <c r="A29" s="73"/>
      <c r="B29" s="73"/>
      <c r="C29" s="73"/>
      <c r="D29" s="73"/>
      <c r="E29" s="73"/>
      <c r="F29" s="73"/>
    </row>
    <row r="30" spans="1:6" ht="24.95" customHeight="1" x14ac:dyDescent="0.2">
      <c r="A30" s="73"/>
      <c r="B30" s="73"/>
      <c r="C30" s="73"/>
      <c r="D30" s="73"/>
      <c r="E30" s="73"/>
      <c r="F30" s="73"/>
    </row>
    <row r="31" spans="1:6" ht="24.95" customHeight="1" x14ac:dyDescent="0.2">
      <c r="A31" s="73"/>
      <c r="B31" s="73"/>
      <c r="C31" s="73"/>
      <c r="D31" s="73"/>
      <c r="E31" s="73"/>
      <c r="F31" s="73"/>
    </row>
    <row r="32" spans="1:6" ht="24.95" customHeight="1" x14ac:dyDescent="0.2">
      <c r="A32" s="73"/>
      <c r="B32" s="73"/>
      <c r="C32" s="73"/>
      <c r="D32" s="73"/>
      <c r="E32" s="73"/>
      <c r="F32" s="73"/>
    </row>
    <row r="33" spans="1:6" ht="24.95" customHeight="1" x14ac:dyDescent="0.2">
      <c r="A33" s="73"/>
      <c r="B33" s="73"/>
      <c r="C33" s="73"/>
      <c r="D33" s="73"/>
      <c r="E33" s="73"/>
      <c r="F33" s="73"/>
    </row>
    <row r="34" spans="1:6" ht="24.95" customHeight="1" x14ac:dyDescent="0.2">
      <c r="A34" s="73"/>
      <c r="B34" s="73"/>
      <c r="C34" s="73"/>
      <c r="D34" s="73"/>
      <c r="E34" s="73"/>
      <c r="F34" s="73"/>
    </row>
    <row r="35" spans="1:6" ht="24.95" customHeight="1" x14ac:dyDescent="0.2">
      <c r="A35" s="73"/>
      <c r="B35" s="73"/>
      <c r="C35" s="73"/>
      <c r="D35" s="73"/>
      <c r="E35" s="73"/>
      <c r="F35" s="73"/>
    </row>
    <row r="36" spans="1:6" ht="24.95" customHeight="1" x14ac:dyDescent="0.2">
      <c r="A36" s="73"/>
      <c r="B36" s="73"/>
      <c r="C36" s="73"/>
      <c r="D36" s="73"/>
      <c r="E36" s="73"/>
      <c r="F36" s="73"/>
    </row>
    <row r="37" spans="1:6" ht="24.95" customHeight="1" x14ac:dyDescent="0.2">
      <c r="A37" s="73"/>
      <c r="B37" s="73"/>
      <c r="C37" s="73"/>
      <c r="D37" s="73"/>
      <c r="E37" s="73"/>
      <c r="F37" s="73"/>
    </row>
    <row r="38" spans="1:6" ht="24.95" customHeight="1" x14ac:dyDescent="0.2">
      <c r="A38" s="73"/>
      <c r="B38" s="73"/>
      <c r="C38" s="73"/>
      <c r="D38" s="73"/>
      <c r="E38" s="73"/>
      <c r="F38" s="73"/>
    </row>
    <row r="39" spans="1:6" ht="18" customHeight="1" x14ac:dyDescent="0.2">
      <c r="A39" s="73"/>
      <c r="B39" s="73"/>
      <c r="C39" s="73"/>
      <c r="D39" s="73"/>
      <c r="E39" s="73"/>
      <c r="F39" s="73"/>
    </row>
    <row r="40" spans="1:6" ht="29.25" customHeight="1" x14ac:dyDescent="0.2">
      <c r="A40" s="73"/>
      <c r="B40" s="73"/>
      <c r="C40" s="73"/>
      <c r="D40" s="73"/>
      <c r="E40" s="73"/>
      <c r="F40" s="73"/>
    </row>
    <row r="48" spans="1:6" ht="24.95" customHeight="1" x14ac:dyDescent="0.2">
      <c r="A48" s="60" t="s">
        <v>241</v>
      </c>
      <c r="B48" s="72">
        <f>E21</f>
        <v>5124</v>
      </c>
    </row>
    <row r="49" spans="1:3" ht="24.95" customHeight="1" x14ac:dyDescent="0.2">
      <c r="A49" s="60" t="s">
        <v>245</v>
      </c>
      <c r="B49" s="72">
        <f>E20</f>
        <v>24764</v>
      </c>
    </row>
    <row r="50" spans="1:3" ht="24.95" customHeight="1" x14ac:dyDescent="0.2">
      <c r="A50" s="60" t="s">
        <v>244</v>
      </c>
      <c r="B50" s="72">
        <f>E19</f>
        <v>34788</v>
      </c>
    </row>
    <row r="51" spans="1:3" ht="24.95" customHeight="1" x14ac:dyDescent="0.2">
      <c r="A51" s="60" t="s">
        <v>243</v>
      </c>
      <c r="B51" s="72">
        <f>E18</f>
        <v>12874</v>
      </c>
    </row>
    <row r="52" spans="1:3" ht="24.95" customHeight="1" x14ac:dyDescent="0.2">
      <c r="A52" s="60" t="s">
        <v>242</v>
      </c>
      <c r="B52" s="72">
        <f>E17</f>
        <v>82885</v>
      </c>
    </row>
    <row r="53" spans="1:3" ht="24.95" customHeight="1" x14ac:dyDescent="0.2">
      <c r="A53" s="60" t="s">
        <v>116</v>
      </c>
      <c r="B53" s="72">
        <f>E16</f>
        <v>328159</v>
      </c>
    </row>
    <row r="54" spans="1:3" ht="24.95" customHeight="1" x14ac:dyDescent="0.2">
      <c r="A54" s="60" t="s">
        <v>115</v>
      </c>
      <c r="B54" s="72">
        <f>E15</f>
        <v>56733</v>
      </c>
    </row>
    <row r="55" spans="1:3" ht="24.95" customHeight="1" x14ac:dyDescent="0.2">
      <c r="A55" s="60" t="s">
        <v>114</v>
      </c>
      <c r="B55" s="72">
        <f>E14</f>
        <v>860419</v>
      </c>
    </row>
    <row r="56" spans="1:3" ht="24.95" customHeight="1" x14ac:dyDescent="0.2">
      <c r="A56" s="60" t="s">
        <v>113</v>
      </c>
      <c r="B56" s="72">
        <f>E13</f>
        <v>187262</v>
      </c>
    </row>
    <row r="57" spans="1:3" ht="24.95" customHeight="1" x14ac:dyDescent="0.2">
      <c r="A57" s="60" t="s">
        <v>112</v>
      </c>
      <c r="B57" s="72">
        <f>E12</f>
        <v>63254</v>
      </c>
    </row>
    <row r="58" spans="1:3" ht="24.95" customHeight="1" x14ac:dyDescent="0.2">
      <c r="A58" s="60" t="s">
        <v>293</v>
      </c>
      <c r="B58" s="72">
        <f>E11</f>
        <v>111798</v>
      </c>
    </row>
    <row r="62" spans="1:3" ht="24.95" customHeight="1" x14ac:dyDescent="0.2">
      <c r="B62" s="181">
        <f>SUM(B57:B61)</f>
        <v>175052</v>
      </c>
      <c r="C62" s="72">
        <f>E22-B62</f>
        <v>1593008</v>
      </c>
    </row>
  </sheetData>
  <sortState ref="A48:B58">
    <sortCondition ref="B23"/>
  </sortState>
  <mergeCells count="10">
    <mergeCell ref="A23:C23"/>
    <mergeCell ref="E23:F23"/>
    <mergeCell ref="A3:F3"/>
    <mergeCell ref="A4:F4"/>
    <mergeCell ref="A5:F5"/>
    <mergeCell ref="A6:F6"/>
    <mergeCell ref="A8:A10"/>
    <mergeCell ref="B8:D8"/>
    <mergeCell ref="E8:E10"/>
    <mergeCell ref="F8:F10"/>
  </mergeCells>
  <printOptions horizontalCentered="1"/>
  <pageMargins left="0" right="0" top="0.47244094488188981" bottom="0" header="0" footer="0"/>
  <pageSetup paperSize="11" scale="83" orientation="landscape" r:id="rId1"/>
  <headerFooter alignWithMargins="0"/>
  <rowBreaks count="1" manualBreakCount="1">
    <brk id="2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59"/>
  <sheetViews>
    <sheetView rightToLeft="1" view="pageBreakPreview" zoomScaleNormal="100" zoomScaleSheetLayoutView="100" workbookViewId="0">
      <selection activeCell="B12" sqref="B12"/>
    </sheetView>
  </sheetViews>
  <sheetFormatPr defaultRowHeight="24.95" customHeight="1" x14ac:dyDescent="0.2"/>
  <cols>
    <col min="1" max="1" width="20.625" style="60" customWidth="1"/>
    <col min="2" max="5" width="15.75" style="60" customWidth="1"/>
    <col min="6" max="6" width="23.125" style="60" customWidth="1"/>
    <col min="7" max="249" width="9.125" style="60"/>
    <col min="250" max="250" width="20.75" style="60" customWidth="1"/>
    <col min="251" max="253" width="9.75" style="60" customWidth="1"/>
    <col min="254" max="254" width="12" style="60" bestFit="1" customWidth="1"/>
    <col min="255" max="255" width="10.375" style="60" bestFit="1" customWidth="1"/>
    <col min="256" max="257" width="12" style="60" bestFit="1" customWidth="1"/>
    <col min="258" max="258" width="10.375" style="60" bestFit="1" customWidth="1"/>
    <col min="259" max="259" width="12" style="60" bestFit="1" customWidth="1"/>
    <col min="260" max="260" width="20.75" style="60" customWidth="1"/>
    <col min="261" max="505" width="9.125" style="60"/>
    <col min="506" max="506" width="20.75" style="60" customWidth="1"/>
    <col min="507" max="509" width="9.75" style="60" customWidth="1"/>
    <col min="510" max="510" width="12" style="60" bestFit="1" customWidth="1"/>
    <col min="511" max="511" width="10.375" style="60" bestFit="1" customWidth="1"/>
    <col min="512" max="513" width="12" style="60" bestFit="1" customWidth="1"/>
    <col min="514" max="514" width="10.375" style="60" bestFit="1" customWidth="1"/>
    <col min="515" max="515" width="12" style="60" bestFit="1" customWidth="1"/>
    <col min="516" max="516" width="20.75" style="60" customWidth="1"/>
    <col min="517" max="761" width="9.125" style="60"/>
    <col min="762" max="762" width="20.75" style="60" customWidth="1"/>
    <col min="763" max="765" width="9.75" style="60" customWidth="1"/>
    <col min="766" max="766" width="12" style="60" bestFit="1" customWidth="1"/>
    <col min="767" max="767" width="10.375" style="60" bestFit="1" customWidth="1"/>
    <col min="768" max="769" width="12" style="60" bestFit="1" customWidth="1"/>
    <col min="770" max="770" width="10.375" style="60" bestFit="1" customWidth="1"/>
    <col min="771" max="771" width="12" style="60" bestFit="1" customWidth="1"/>
    <col min="772" max="772" width="20.75" style="60" customWidth="1"/>
    <col min="773" max="1017" width="9.125" style="60"/>
    <col min="1018" max="1018" width="20.75" style="60" customWidth="1"/>
    <col min="1019" max="1021" width="9.75" style="60" customWidth="1"/>
    <col min="1022" max="1022" width="12" style="60" bestFit="1" customWidth="1"/>
    <col min="1023" max="1023" width="10.375" style="60" bestFit="1" customWidth="1"/>
    <col min="1024" max="1025" width="12" style="60" bestFit="1" customWidth="1"/>
    <col min="1026" max="1026" width="10.375" style="60" bestFit="1" customWidth="1"/>
    <col min="1027" max="1027" width="12" style="60" bestFit="1" customWidth="1"/>
    <col min="1028" max="1028" width="20.75" style="60" customWidth="1"/>
    <col min="1029" max="1273" width="9.125" style="60"/>
    <col min="1274" max="1274" width="20.75" style="60" customWidth="1"/>
    <col min="1275" max="1277" width="9.75" style="60" customWidth="1"/>
    <col min="1278" max="1278" width="12" style="60" bestFit="1" customWidth="1"/>
    <col min="1279" max="1279" width="10.375" style="60" bestFit="1" customWidth="1"/>
    <col min="1280" max="1281" width="12" style="60" bestFit="1" customWidth="1"/>
    <col min="1282" max="1282" width="10.375" style="60" bestFit="1" customWidth="1"/>
    <col min="1283" max="1283" width="12" style="60" bestFit="1" customWidth="1"/>
    <col min="1284" max="1284" width="20.75" style="60" customWidth="1"/>
    <col min="1285" max="1529" width="9.125" style="60"/>
    <col min="1530" max="1530" width="20.75" style="60" customWidth="1"/>
    <col min="1531" max="1533" width="9.75" style="60" customWidth="1"/>
    <col min="1534" max="1534" width="12" style="60" bestFit="1" customWidth="1"/>
    <col min="1535" max="1535" width="10.375" style="60" bestFit="1" customWidth="1"/>
    <col min="1536" max="1537" width="12" style="60" bestFit="1" customWidth="1"/>
    <col min="1538" max="1538" width="10.375" style="60" bestFit="1" customWidth="1"/>
    <col min="1539" max="1539" width="12" style="60" bestFit="1" customWidth="1"/>
    <col min="1540" max="1540" width="20.75" style="60" customWidth="1"/>
    <col min="1541" max="1785" width="9.125" style="60"/>
    <col min="1786" max="1786" width="20.75" style="60" customWidth="1"/>
    <col min="1787" max="1789" width="9.75" style="60" customWidth="1"/>
    <col min="1790" max="1790" width="12" style="60" bestFit="1" customWidth="1"/>
    <col min="1791" max="1791" width="10.375" style="60" bestFit="1" customWidth="1"/>
    <col min="1792" max="1793" width="12" style="60" bestFit="1" customWidth="1"/>
    <col min="1794" max="1794" width="10.375" style="60" bestFit="1" customWidth="1"/>
    <col min="1795" max="1795" width="12" style="60" bestFit="1" customWidth="1"/>
    <col min="1796" max="1796" width="20.75" style="60" customWidth="1"/>
    <col min="1797" max="2041" width="9.125" style="60"/>
    <col min="2042" max="2042" width="20.75" style="60" customWidth="1"/>
    <col min="2043" max="2045" width="9.75" style="60" customWidth="1"/>
    <col min="2046" max="2046" width="12" style="60" bestFit="1" customWidth="1"/>
    <col min="2047" max="2047" width="10.375" style="60" bestFit="1" customWidth="1"/>
    <col min="2048" max="2049" width="12" style="60" bestFit="1" customWidth="1"/>
    <col min="2050" max="2050" width="10.375" style="60" bestFit="1" customWidth="1"/>
    <col min="2051" max="2051" width="12" style="60" bestFit="1" customWidth="1"/>
    <col min="2052" max="2052" width="20.75" style="60" customWidth="1"/>
    <col min="2053" max="2297" width="9.125" style="60"/>
    <col min="2298" max="2298" width="20.75" style="60" customWidth="1"/>
    <col min="2299" max="2301" width="9.75" style="60" customWidth="1"/>
    <col min="2302" max="2302" width="12" style="60" bestFit="1" customWidth="1"/>
    <col min="2303" max="2303" width="10.375" style="60" bestFit="1" customWidth="1"/>
    <col min="2304" max="2305" width="12" style="60" bestFit="1" customWidth="1"/>
    <col min="2306" max="2306" width="10.375" style="60" bestFit="1" customWidth="1"/>
    <col min="2307" max="2307" width="12" style="60" bestFit="1" customWidth="1"/>
    <col min="2308" max="2308" width="20.75" style="60" customWidth="1"/>
    <col min="2309" max="2553" width="9.125" style="60"/>
    <col min="2554" max="2554" width="20.75" style="60" customWidth="1"/>
    <col min="2555" max="2557" width="9.75" style="60" customWidth="1"/>
    <col min="2558" max="2558" width="12" style="60" bestFit="1" customWidth="1"/>
    <col min="2559" max="2559" width="10.375" style="60" bestFit="1" customWidth="1"/>
    <col min="2560" max="2561" width="12" style="60" bestFit="1" customWidth="1"/>
    <col min="2562" max="2562" width="10.375" style="60" bestFit="1" customWidth="1"/>
    <col min="2563" max="2563" width="12" style="60" bestFit="1" customWidth="1"/>
    <col min="2564" max="2564" width="20.75" style="60" customWidth="1"/>
    <col min="2565" max="2809" width="9.125" style="60"/>
    <col min="2810" max="2810" width="20.75" style="60" customWidth="1"/>
    <col min="2811" max="2813" width="9.75" style="60" customWidth="1"/>
    <col min="2814" max="2814" width="12" style="60" bestFit="1" customWidth="1"/>
    <col min="2815" max="2815" width="10.375" style="60" bestFit="1" customWidth="1"/>
    <col min="2816" max="2817" width="12" style="60" bestFit="1" customWidth="1"/>
    <col min="2818" max="2818" width="10.375" style="60" bestFit="1" customWidth="1"/>
    <col min="2819" max="2819" width="12" style="60" bestFit="1" customWidth="1"/>
    <col min="2820" max="2820" width="20.75" style="60" customWidth="1"/>
    <col min="2821" max="3065" width="9.125" style="60"/>
    <col min="3066" max="3066" width="20.75" style="60" customWidth="1"/>
    <col min="3067" max="3069" width="9.75" style="60" customWidth="1"/>
    <col min="3070" max="3070" width="12" style="60" bestFit="1" customWidth="1"/>
    <col min="3071" max="3071" width="10.375" style="60" bestFit="1" customWidth="1"/>
    <col min="3072" max="3073" width="12" style="60" bestFit="1" customWidth="1"/>
    <col min="3074" max="3074" width="10.375" style="60" bestFit="1" customWidth="1"/>
    <col min="3075" max="3075" width="12" style="60" bestFit="1" customWidth="1"/>
    <col min="3076" max="3076" width="20.75" style="60" customWidth="1"/>
    <col min="3077" max="3321" width="9.125" style="60"/>
    <col min="3322" max="3322" width="20.75" style="60" customWidth="1"/>
    <col min="3323" max="3325" width="9.75" style="60" customWidth="1"/>
    <col min="3326" max="3326" width="12" style="60" bestFit="1" customWidth="1"/>
    <col min="3327" max="3327" width="10.375" style="60" bestFit="1" customWidth="1"/>
    <col min="3328" max="3329" width="12" style="60" bestFit="1" customWidth="1"/>
    <col min="3330" max="3330" width="10.375" style="60" bestFit="1" customWidth="1"/>
    <col min="3331" max="3331" width="12" style="60" bestFit="1" customWidth="1"/>
    <col min="3332" max="3332" width="20.75" style="60" customWidth="1"/>
    <col min="3333" max="3577" width="9.125" style="60"/>
    <col min="3578" max="3578" width="20.75" style="60" customWidth="1"/>
    <col min="3579" max="3581" width="9.75" style="60" customWidth="1"/>
    <col min="3582" max="3582" width="12" style="60" bestFit="1" customWidth="1"/>
    <col min="3583" max="3583" width="10.375" style="60" bestFit="1" customWidth="1"/>
    <col min="3584" max="3585" width="12" style="60" bestFit="1" customWidth="1"/>
    <col min="3586" max="3586" width="10.375" style="60" bestFit="1" customWidth="1"/>
    <col min="3587" max="3587" width="12" style="60" bestFit="1" customWidth="1"/>
    <col min="3588" max="3588" width="20.75" style="60" customWidth="1"/>
    <col min="3589" max="3833" width="9.125" style="60"/>
    <col min="3834" max="3834" width="20.75" style="60" customWidth="1"/>
    <col min="3835" max="3837" width="9.75" style="60" customWidth="1"/>
    <col min="3838" max="3838" width="12" style="60" bestFit="1" customWidth="1"/>
    <col min="3839" max="3839" width="10.375" style="60" bestFit="1" customWidth="1"/>
    <col min="3840" max="3841" width="12" style="60" bestFit="1" customWidth="1"/>
    <col min="3842" max="3842" width="10.375" style="60" bestFit="1" customWidth="1"/>
    <col min="3843" max="3843" width="12" style="60" bestFit="1" customWidth="1"/>
    <col min="3844" max="3844" width="20.75" style="60" customWidth="1"/>
    <col min="3845" max="4089" width="9.125" style="60"/>
    <col min="4090" max="4090" width="20.75" style="60" customWidth="1"/>
    <col min="4091" max="4093" width="9.75" style="60" customWidth="1"/>
    <col min="4094" max="4094" width="12" style="60" bestFit="1" customWidth="1"/>
    <col min="4095" max="4095" width="10.375" style="60" bestFit="1" customWidth="1"/>
    <col min="4096" max="4097" width="12" style="60" bestFit="1" customWidth="1"/>
    <col min="4098" max="4098" width="10.375" style="60" bestFit="1" customWidth="1"/>
    <col min="4099" max="4099" width="12" style="60" bestFit="1" customWidth="1"/>
    <col min="4100" max="4100" width="20.75" style="60" customWidth="1"/>
    <col min="4101" max="4345" width="9.125" style="60"/>
    <col min="4346" max="4346" width="20.75" style="60" customWidth="1"/>
    <col min="4347" max="4349" width="9.75" style="60" customWidth="1"/>
    <col min="4350" max="4350" width="12" style="60" bestFit="1" customWidth="1"/>
    <col min="4351" max="4351" width="10.375" style="60" bestFit="1" customWidth="1"/>
    <col min="4352" max="4353" width="12" style="60" bestFit="1" customWidth="1"/>
    <col min="4354" max="4354" width="10.375" style="60" bestFit="1" customWidth="1"/>
    <col min="4355" max="4355" width="12" style="60" bestFit="1" customWidth="1"/>
    <col min="4356" max="4356" width="20.75" style="60" customWidth="1"/>
    <col min="4357" max="4601" width="9.125" style="60"/>
    <col min="4602" max="4602" width="20.75" style="60" customWidth="1"/>
    <col min="4603" max="4605" width="9.75" style="60" customWidth="1"/>
    <col min="4606" max="4606" width="12" style="60" bestFit="1" customWidth="1"/>
    <col min="4607" max="4607" width="10.375" style="60" bestFit="1" customWidth="1"/>
    <col min="4608" max="4609" width="12" style="60" bestFit="1" customWidth="1"/>
    <col min="4610" max="4610" width="10.375" style="60" bestFit="1" customWidth="1"/>
    <col min="4611" max="4611" width="12" style="60" bestFit="1" customWidth="1"/>
    <col min="4612" max="4612" width="20.75" style="60" customWidth="1"/>
    <col min="4613" max="4857" width="9.125" style="60"/>
    <col min="4858" max="4858" width="20.75" style="60" customWidth="1"/>
    <col min="4859" max="4861" width="9.75" style="60" customWidth="1"/>
    <col min="4862" max="4862" width="12" style="60" bestFit="1" customWidth="1"/>
    <col min="4863" max="4863" width="10.375" style="60" bestFit="1" customWidth="1"/>
    <col min="4864" max="4865" width="12" style="60" bestFit="1" customWidth="1"/>
    <col min="4866" max="4866" width="10.375" style="60" bestFit="1" customWidth="1"/>
    <col min="4867" max="4867" width="12" style="60" bestFit="1" customWidth="1"/>
    <col min="4868" max="4868" width="20.75" style="60" customWidth="1"/>
    <col min="4869" max="5113" width="9.125" style="60"/>
    <col min="5114" max="5114" width="20.75" style="60" customWidth="1"/>
    <col min="5115" max="5117" width="9.75" style="60" customWidth="1"/>
    <col min="5118" max="5118" width="12" style="60" bestFit="1" customWidth="1"/>
    <col min="5119" max="5119" width="10.375" style="60" bestFit="1" customWidth="1"/>
    <col min="5120" max="5121" width="12" style="60" bestFit="1" customWidth="1"/>
    <col min="5122" max="5122" width="10.375" style="60" bestFit="1" customWidth="1"/>
    <col min="5123" max="5123" width="12" style="60" bestFit="1" customWidth="1"/>
    <col min="5124" max="5124" width="20.75" style="60" customWidth="1"/>
    <col min="5125" max="5369" width="9.125" style="60"/>
    <col min="5370" max="5370" width="20.75" style="60" customWidth="1"/>
    <col min="5371" max="5373" width="9.75" style="60" customWidth="1"/>
    <col min="5374" max="5374" width="12" style="60" bestFit="1" customWidth="1"/>
    <col min="5375" max="5375" width="10.375" style="60" bestFit="1" customWidth="1"/>
    <col min="5376" max="5377" width="12" style="60" bestFit="1" customWidth="1"/>
    <col min="5378" max="5378" width="10.375" style="60" bestFit="1" customWidth="1"/>
    <col min="5379" max="5379" width="12" style="60" bestFit="1" customWidth="1"/>
    <col min="5380" max="5380" width="20.75" style="60" customWidth="1"/>
    <col min="5381" max="5625" width="9.125" style="60"/>
    <col min="5626" max="5626" width="20.75" style="60" customWidth="1"/>
    <col min="5627" max="5629" width="9.75" style="60" customWidth="1"/>
    <col min="5630" max="5630" width="12" style="60" bestFit="1" customWidth="1"/>
    <col min="5631" max="5631" width="10.375" style="60" bestFit="1" customWidth="1"/>
    <col min="5632" max="5633" width="12" style="60" bestFit="1" customWidth="1"/>
    <col min="5634" max="5634" width="10.375" style="60" bestFit="1" customWidth="1"/>
    <col min="5635" max="5635" width="12" style="60" bestFit="1" customWidth="1"/>
    <col min="5636" max="5636" width="20.75" style="60" customWidth="1"/>
    <col min="5637" max="5881" width="9.125" style="60"/>
    <col min="5882" max="5882" width="20.75" style="60" customWidth="1"/>
    <col min="5883" max="5885" width="9.75" style="60" customWidth="1"/>
    <col min="5886" max="5886" width="12" style="60" bestFit="1" customWidth="1"/>
    <col min="5887" max="5887" width="10.375" style="60" bestFit="1" customWidth="1"/>
    <col min="5888" max="5889" width="12" style="60" bestFit="1" customWidth="1"/>
    <col min="5890" max="5890" width="10.375" style="60" bestFit="1" customWidth="1"/>
    <col min="5891" max="5891" width="12" style="60" bestFit="1" customWidth="1"/>
    <col min="5892" max="5892" width="20.75" style="60" customWidth="1"/>
    <col min="5893" max="6137" width="9.125" style="60"/>
    <col min="6138" max="6138" width="20.75" style="60" customWidth="1"/>
    <col min="6139" max="6141" width="9.75" style="60" customWidth="1"/>
    <col min="6142" max="6142" width="12" style="60" bestFit="1" customWidth="1"/>
    <col min="6143" max="6143" width="10.375" style="60" bestFit="1" customWidth="1"/>
    <col min="6144" max="6145" width="12" style="60" bestFit="1" customWidth="1"/>
    <col min="6146" max="6146" width="10.375" style="60" bestFit="1" customWidth="1"/>
    <col min="6147" max="6147" width="12" style="60" bestFit="1" customWidth="1"/>
    <col min="6148" max="6148" width="20.75" style="60" customWidth="1"/>
    <col min="6149" max="6393" width="9.125" style="60"/>
    <col min="6394" max="6394" width="20.75" style="60" customWidth="1"/>
    <col min="6395" max="6397" width="9.75" style="60" customWidth="1"/>
    <col min="6398" max="6398" width="12" style="60" bestFit="1" customWidth="1"/>
    <col min="6399" max="6399" width="10.375" style="60" bestFit="1" customWidth="1"/>
    <col min="6400" max="6401" width="12" style="60" bestFit="1" customWidth="1"/>
    <col min="6402" max="6402" width="10.375" style="60" bestFit="1" customWidth="1"/>
    <col min="6403" max="6403" width="12" style="60" bestFit="1" customWidth="1"/>
    <col min="6404" max="6404" width="20.75" style="60" customWidth="1"/>
    <col min="6405" max="6649" width="9.125" style="60"/>
    <col min="6650" max="6650" width="20.75" style="60" customWidth="1"/>
    <col min="6651" max="6653" width="9.75" style="60" customWidth="1"/>
    <col min="6654" max="6654" width="12" style="60" bestFit="1" customWidth="1"/>
    <col min="6655" max="6655" width="10.375" style="60" bestFit="1" customWidth="1"/>
    <col min="6656" max="6657" width="12" style="60" bestFit="1" customWidth="1"/>
    <col min="6658" max="6658" width="10.375" style="60" bestFit="1" customWidth="1"/>
    <col min="6659" max="6659" width="12" style="60" bestFit="1" customWidth="1"/>
    <col min="6660" max="6660" width="20.75" style="60" customWidth="1"/>
    <col min="6661" max="6905" width="9.125" style="60"/>
    <col min="6906" max="6906" width="20.75" style="60" customWidth="1"/>
    <col min="6907" max="6909" width="9.75" style="60" customWidth="1"/>
    <col min="6910" max="6910" width="12" style="60" bestFit="1" customWidth="1"/>
    <col min="6911" max="6911" width="10.375" style="60" bestFit="1" customWidth="1"/>
    <col min="6912" max="6913" width="12" style="60" bestFit="1" customWidth="1"/>
    <col min="6914" max="6914" width="10.375" style="60" bestFit="1" customWidth="1"/>
    <col min="6915" max="6915" width="12" style="60" bestFit="1" customWidth="1"/>
    <col min="6916" max="6916" width="20.75" style="60" customWidth="1"/>
    <col min="6917" max="7161" width="9.125" style="60"/>
    <col min="7162" max="7162" width="20.75" style="60" customWidth="1"/>
    <col min="7163" max="7165" width="9.75" style="60" customWidth="1"/>
    <col min="7166" max="7166" width="12" style="60" bestFit="1" customWidth="1"/>
    <col min="7167" max="7167" width="10.375" style="60" bestFit="1" customWidth="1"/>
    <col min="7168" max="7169" width="12" style="60" bestFit="1" customWidth="1"/>
    <col min="7170" max="7170" width="10.375" style="60" bestFit="1" customWidth="1"/>
    <col min="7171" max="7171" width="12" style="60" bestFit="1" customWidth="1"/>
    <col min="7172" max="7172" width="20.75" style="60" customWidth="1"/>
    <col min="7173" max="7417" width="9.125" style="60"/>
    <col min="7418" max="7418" width="20.75" style="60" customWidth="1"/>
    <col min="7419" max="7421" width="9.75" style="60" customWidth="1"/>
    <col min="7422" max="7422" width="12" style="60" bestFit="1" customWidth="1"/>
    <col min="7423" max="7423" width="10.375" style="60" bestFit="1" customWidth="1"/>
    <col min="7424" max="7425" width="12" style="60" bestFit="1" customWidth="1"/>
    <col min="7426" max="7426" width="10.375" style="60" bestFit="1" customWidth="1"/>
    <col min="7427" max="7427" width="12" style="60" bestFit="1" customWidth="1"/>
    <col min="7428" max="7428" width="20.75" style="60" customWidth="1"/>
    <col min="7429" max="7673" width="9.125" style="60"/>
    <col min="7674" max="7674" width="20.75" style="60" customWidth="1"/>
    <col min="7675" max="7677" width="9.75" style="60" customWidth="1"/>
    <col min="7678" max="7678" width="12" style="60" bestFit="1" customWidth="1"/>
    <col min="7679" max="7679" width="10.375" style="60" bestFit="1" customWidth="1"/>
    <col min="7680" max="7681" width="12" style="60" bestFit="1" customWidth="1"/>
    <col min="7682" max="7682" width="10.375" style="60" bestFit="1" customWidth="1"/>
    <col min="7683" max="7683" width="12" style="60" bestFit="1" customWidth="1"/>
    <col min="7684" max="7684" width="20.75" style="60" customWidth="1"/>
    <col min="7685" max="7929" width="9.125" style="60"/>
    <col min="7930" max="7930" width="20.75" style="60" customWidth="1"/>
    <col min="7931" max="7933" width="9.75" style="60" customWidth="1"/>
    <col min="7934" max="7934" width="12" style="60" bestFit="1" customWidth="1"/>
    <col min="7935" max="7935" width="10.375" style="60" bestFit="1" customWidth="1"/>
    <col min="7936" max="7937" width="12" style="60" bestFit="1" customWidth="1"/>
    <col min="7938" max="7938" width="10.375" style="60" bestFit="1" customWidth="1"/>
    <col min="7939" max="7939" width="12" style="60" bestFit="1" customWidth="1"/>
    <col min="7940" max="7940" width="20.75" style="60" customWidth="1"/>
    <col min="7941" max="8185" width="9.125" style="60"/>
    <col min="8186" max="8186" width="20.75" style="60" customWidth="1"/>
    <col min="8187" max="8189" width="9.75" style="60" customWidth="1"/>
    <col min="8190" max="8190" width="12" style="60" bestFit="1" customWidth="1"/>
    <col min="8191" max="8191" width="10.375" style="60" bestFit="1" customWidth="1"/>
    <col min="8192" max="8193" width="12" style="60" bestFit="1" customWidth="1"/>
    <col min="8194" max="8194" width="10.375" style="60" bestFit="1" customWidth="1"/>
    <col min="8195" max="8195" width="12" style="60" bestFit="1" customWidth="1"/>
    <col min="8196" max="8196" width="20.75" style="60" customWidth="1"/>
    <col min="8197" max="8441" width="9.125" style="60"/>
    <col min="8442" max="8442" width="20.75" style="60" customWidth="1"/>
    <col min="8443" max="8445" width="9.75" style="60" customWidth="1"/>
    <col min="8446" max="8446" width="12" style="60" bestFit="1" customWidth="1"/>
    <col min="8447" max="8447" width="10.375" style="60" bestFit="1" customWidth="1"/>
    <col min="8448" max="8449" width="12" style="60" bestFit="1" customWidth="1"/>
    <col min="8450" max="8450" width="10.375" style="60" bestFit="1" customWidth="1"/>
    <col min="8451" max="8451" width="12" style="60" bestFit="1" customWidth="1"/>
    <col min="8452" max="8452" width="20.75" style="60" customWidth="1"/>
    <col min="8453" max="8697" width="9.125" style="60"/>
    <col min="8698" max="8698" width="20.75" style="60" customWidth="1"/>
    <col min="8699" max="8701" width="9.75" style="60" customWidth="1"/>
    <col min="8702" max="8702" width="12" style="60" bestFit="1" customWidth="1"/>
    <col min="8703" max="8703" width="10.375" style="60" bestFit="1" customWidth="1"/>
    <col min="8704" max="8705" width="12" style="60" bestFit="1" customWidth="1"/>
    <col min="8706" max="8706" width="10.375" style="60" bestFit="1" customWidth="1"/>
    <col min="8707" max="8707" width="12" style="60" bestFit="1" customWidth="1"/>
    <col min="8708" max="8708" width="20.75" style="60" customWidth="1"/>
    <col min="8709" max="8953" width="9.125" style="60"/>
    <col min="8954" max="8954" width="20.75" style="60" customWidth="1"/>
    <col min="8955" max="8957" width="9.75" style="60" customWidth="1"/>
    <col min="8958" max="8958" width="12" style="60" bestFit="1" customWidth="1"/>
    <col min="8959" max="8959" width="10.375" style="60" bestFit="1" customWidth="1"/>
    <col min="8960" max="8961" width="12" style="60" bestFit="1" customWidth="1"/>
    <col min="8962" max="8962" width="10.375" style="60" bestFit="1" customWidth="1"/>
    <col min="8963" max="8963" width="12" style="60" bestFit="1" customWidth="1"/>
    <col min="8964" max="8964" width="20.75" style="60" customWidth="1"/>
    <col min="8965" max="9209" width="9.125" style="60"/>
    <col min="9210" max="9210" width="20.75" style="60" customWidth="1"/>
    <col min="9211" max="9213" width="9.75" style="60" customWidth="1"/>
    <col min="9214" max="9214" width="12" style="60" bestFit="1" customWidth="1"/>
    <col min="9215" max="9215" width="10.375" style="60" bestFit="1" customWidth="1"/>
    <col min="9216" max="9217" width="12" style="60" bestFit="1" customWidth="1"/>
    <col min="9218" max="9218" width="10.375" style="60" bestFit="1" customWidth="1"/>
    <col min="9219" max="9219" width="12" style="60" bestFit="1" customWidth="1"/>
    <col min="9220" max="9220" width="20.75" style="60" customWidth="1"/>
    <col min="9221" max="9465" width="9.125" style="60"/>
    <col min="9466" max="9466" width="20.75" style="60" customWidth="1"/>
    <col min="9467" max="9469" width="9.75" style="60" customWidth="1"/>
    <col min="9470" max="9470" width="12" style="60" bestFit="1" customWidth="1"/>
    <col min="9471" max="9471" width="10.375" style="60" bestFit="1" customWidth="1"/>
    <col min="9472" max="9473" width="12" style="60" bestFit="1" customWidth="1"/>
    <col min="9474" max="9474" width="10.375" style="60" bestFit="1" customWidth="1"/>
    <col min="9475" max="9475" width="12" style="60" bestFit="1" customWidth="1"/>
    <col min="9476" max="9476" width="20.75" style="60" customWidth="1"/>
    <col min="9477" max="9721" width="9.125" style="60"/>
    <col min="9722" max="9722" width="20.75" style="60" customWidth="1"/>
    <col min="9723" max="9725" width="9.75" style="60" customWidth="1"/>
    <col min="9726" max="9726" width="12" style="60" bestFit="1" customWidth="1"/>
    <col min="9727" max="9727" width="10.375" style="60" bestFit="1" customWidth="1"/>
    <col min="9728" max="9729" width="12" style="60" bestFit="1" customWidth="1"/>
    <col min="9730" max="9730" width="10.375" style="60" bestFit="1" customWidth="1"/>
    <col min="9731" max="9731" width="12" style="60" bestFit="1" customWidth="1"/>
    <col min="9732" max="9732" width="20.75" style="60" customWidth="1"/>
    <col min="9733" max="9977" width="9.125" style="60"/>
    <col min="9978" max="9978" width="20.75" style="60" customWidth="1"/>
    <col min="9979" max="9981" width="9.75" style="60" customWidth="1"/>
    <col min="9982" max="9982" width="12" style="60" bestFit="1" customWidth="1"/>
    <col min="9983" max="9983" width="10.375" style="60" bestFit="1" customWidth="1"/>
    <col min="9984" max="9985" width="12" style="60" bestFit="1" customWidth="1"/>
    <col min="9986" max="9986" width="10.375" style="60" bestFit="1" customWidth="1"/>
    <col min="9987" max="9987" width="12" style="60" bestFit="1" customWidth="1"/>
    <col min="9988" max="9988" width="20.75" style="60" customWidth="1"/>
    <col min="9989" max="10233" width="9.125" style="60"/>
    <col min="10234" max="10234" width="20.75" style="60" customWidth="1"/>
    <col min="10235" max="10237" width="9.75" style="60" customWidth="1"/>
    <col min="10238" max="10238" width="12" style="60" bestFit="1" customWidth="1"/>
    <col min="10239" max="10239" width="10.375" style="60" bestFit="1" customWidth="1"/>
    <col min="10240" max="10241" width="12" style="60" bestFit="1" customWidth="1"/>
    <col min="10242" max="10242" width="10.375" style="60" bestFit="1" customWidth="1"/>
    <col min="10243" max="10243" width="12" style="60" bestFit="1" customWidth="1"/>
    <col min="10244" max="10244" width="20.75" style="60" customWidth="1"/>
    <col min="10245" max="10489" width="9.125" style="60"/>
    <col min="10490" max="10490" width="20.75" style="60" customWidth="1"/>
    <col min="10491" max="10493" width="9.75" style="60" customWidth="1"/>
    <col min="10494" max="10494" width="12" style="60" bestFit="1" customWidth="1"/>
    <col min="10495" max="10495" width="10.375" style="60" bestFit="1" customWidth="1"/>
    <col min="10496" max="10497" width="12" style="60" bestFit="1" customWidth="1"/>
    <col min="10498" max="10498" width="10.375" style="60" bestFit="1" customWidth="1"/>
    <col min="10499" max="10499" width="12" style="60" bestFit="1" customWidth="1"/>
    <col min="10500" max="10500" width="20.75" style="60" customWidth="1"/>
    <col min="10501" max="10745" width="9.125" style="60"/>
    <col min="10746" max="10746" width="20.75" style="60" customWidth="1"/>
    <col min="10747" max="10749" width="9.75" style="60" customWidth="1"/>
    <col min="10750" max="10750" width="12" style="60" bestFit="1" customWidth="1"/>
    <col min="10751" max="10751" width="10.375" style="60" bestFit="1" customWidth="1"/>
    <col min="10752" max="10753" width="12" style="60" bestFit="1" customWidth="1"/>
    <col min="10754" max="10754" width="10.375" style="60" bestFit="1" customWidth="1"/>
    <col min="10755" max="10755" width="12" style="60" bestFit="1" customWidth="1"/>
    <col min="10756" max="10756" width="20.75" style="60" customWidth="1"/>
    <col min="10757" max="11001" width="9.125" style="60"/>
    <col min="11002" max="11002" width="20.75" style="60" customWidth="1"/>
    <col min="11003" max="11005" width="9.75" style="60" customWidth="1"/>
    <col min="11006" max="11006" width="12" style="60" bestFit="1" customWidth="1"/>
    <col min="11007" max="11007" width="10.375" style="60" bestFit="1" customWidth="1"/>
    <col min="11008" max="11009" width="12" style="60" bestFit="1" customWidth="1"/>
    <col min="11010" max="11010" width="10.375" style="60" bestFit="1" customWidth="1"/>
    <col min="11011" max="11011" width="12" style="60" bestFit="1" customWidth="1"/>
    <col min="11012" max="11012" width="20.75" style="60" customWidth="1"/>
    <col min="11013" max="11257" width="9.125" style="60"/>
    <col min="11258" max="11258" width="20.75" style="60" customWidth="1"/>
    <col min="11259" max="11261" width="9.75" style="60" customWidth="1"/>
    <col min="11262" max="11262" width="12" style="60" bestFit="1" customWidth="1"/>
    <col min="11263" max="11263" width="10.375" style="60" bestFit="1" customWidth="1"/>
    <col min="11264" max="11265" width="12" style="60" bestFit="1" customWidth="1"/>
    <col min="11266" max="11266" width="10.375" style="60" bestFit="1" customWidth="1"/>
    <col min="11267" max="11267" width="12" style="60" bestFit="1" customWidth="1"/>
    <col min="11268" max="11268" width="20.75" style="60" customWidth="1"/>
    <col min="11269" max="11513" width="9.125" style="60"/>
    <col min="11514" max="11514" width="20.75" style="60" customWidth="1"/>
    <col min="11515" max="11517" width="9.75" style="60" customWidth="1"/>
    <col min="11518" max="11518" width="12" style="60" bestFit="1" customWidth="1"/>
    <col min="11519" max="11519" width="10.375" style="60" bestFit="1" customWidth="1"/>
    <col min="11520" max="11521" width="12" style="60" bestFit="1" customWidth="1"/>
    <col min="11522" max="11522" width="10.375" style="60" bestFit="1" customWidth="1"/>
    <col min="11523" max="11523" width="12" style="60" bestFit="1" customWidth="1"/>
    <col min="11524" max="11524" width="20.75" style="60" customWidth="1"/>
    <col min="11525" max="11769" width="9.125" style="60"/>
    <col min="11770" max="11770" width="20.75" style="60" customWidth="1"/>
    <col min="11771" max="11773" width="9.75" style="60" customWidth="1"/>
    <col min="11774" max="11774" width="12" style="60" bestFit="1" customWidth="1"/>
    <col min="11775" max="11775" width="10.375" style="60" bestFit="1" customWidth="1"/>
    <col min="11776" max="11777" width="12" style="60" bestFit="1" customWidth="1"/>
    <col min="11778" max="11778" width="10.375" style="60" bestFit="1" customWidth="1"/>
    <col min="11779" max="11779" width="12" style="60" bestFit="1" customWidth="1"/>
    <col min="11780" max="11780" width="20.75" style="60" customWidth="1"/>
    <col min="11781" max="12025" width="9.125" style="60"/>
    <col min="12026" max="12026" width="20.75" style="60" customWidth="1"/>
    <col min="12027" max="12029" width="9.75" style="60" customWidth="1"/>
    <col min="12030" max="12030" width="12" style="60" bestFit="1" customWidth="1"/>
    <col min="12031" max="12031" width="10.375" style="60" bestFit="1" customWidth="1"/>
    <col min="12032" max="12033" width="12" style="60" bestFit="1" customWidth="1"/>
    <col min="12034" max="12034" width="10.375" style="60" bestFit="1" customWidth="1"/>
    <col min="12035" max="12035" width="12" style="60" bestFit="1" customWidth="1"/>
    <col min="12036" max="12036" width="20.75" style="60" customWidth="1"/>
    <col min="12037" max="12281" width="9.125" style="60"/>
    <col min="12282" max="12282" width="20.75" style="60" customWidth="1"/>
    <col min="12283" max="12285" width="9.75" style="60" customWidth="1"/>
    <col min="12286" max="12286" width="12" style="60" bestFit="1" customWidth="1"/>
    <col min="12287" max="12287" width="10.375" style="60" bestFit="1" customWidth="1"/>
    <col min="12288" max="12289" width="12" style="60" bestFit="1" customWidth="1"/>
    <col min="12290" max="12290" width="10.375" style="60" bestFit="1" customWidth="1"/>
    <col min="12291" max="12291" width="12" style="60" bestFit="1" customWidth="1"/>
    <col min="12292" max="12292" width="20.75" style="60" customWidth="1"/>
    <col min="12293" max="12537" width="9.125" style="60"/>
    <col min="12538" max="12538" width="20.75" style="60" customWidth="1"/>
    <col min="12539" max="12541" width="9.75" style="60" customWidth="1"/>
    <col min="12542" max="12542" width="12" style="60" bestFit="1" customWidth="1"/>
    <col min="12543" max="12543" width="10.375" style="60" bestFit="1" customWidth="1"/>
    <col min="12544" max="12545" width="12" style="60" bestFit="1" customWidth="1"/>
    <col min="12546" max="12546" width="10.375" style="60" bestFit="1" customWidth="1"/>
    <col min="12547" max="12547" width="12" style="60" bestFit="1" customWidth="1"/>
    <col min="12548" max="12548" width="20.75" style="60" customWidth="1"/>
    <col min="12549" max="12793" width="9.125" style="60"/>
    <col min="12794" max="12794" width="20.75" style="60" customWidth="1"/>
    <col min="12795" max="12797" width="9.75" style="60" customWidth="1"/>
    <col min="12798" max="12798" width="12" style="60" bestFit="1" customWidth="1"/>
    <col min="12799" max="12799" width="10.375" style="60" bestFit="1" customWidth="1"/>
    <col min="12800" max="12801" width="12" style="60" bestFit="1" customWidth="1"/>
    <col min="12802" max="12802" width="10.375" style="60" bestFit="1" customWidth="1"/>
    <col min="12803" max="12803" width="12" style="60" bestFit="1" customWidth="1"/>
    <col min="12804" max="12804" width="20.75" style="60" customWidth="1"/>
    <col min="12805" max="13049" width="9.125" style="60"/>
    <col min="13050" max="13050" width="20.75" style="60" customWidth="1"/>
    <col min="13051" max="13053" width="9.75" style="60" customWidth="1"/>
    <col min="13054" max="13054" width="12" style="60" bestFit="1" customWidth="1"/>
    <col min="13055" max="13055" width="10.375" style="60" bestFit="1" customWidth="1"/>
    <col min="13056" max="13057" width="12" style="60" bestFit="1" customWidth="1"/>
    <col min="13058" max="13058" width="10.375" style="60" bestFit="1" customWidth="1"/>
    <col min="13059" max="13059" width="12" style="60" bestFit="1" customWidth="1"/>
    <col min="13060" max="13060" width="20.75" style="60" customWidth="1"/>
    <col min="13061" max="13305" width="9.125" style="60"/>
    <col min="13306" max="13306" width="20.75" style="60" customWidth="1"/>
    <col min="13307" max="13309" width="9.75" style="60" customWidth="1"/>
    <col min="13310" max="13310" width="12" style="60" bestFit="1" customWidth="1"/>
    <col min="13311" max="13311" width="10.375" style="60" bestFit="1" customWidth="1"/>
    <col min="13312" max="13313" width="12" style="60" bestFit="1" customWidth="1"/>
    <col min="13314" max="13314" width="10.375" style="60" bestFit="1" customWidth="1"/>
    <col min="13315" max="13315" width="12" style="60" bestFit="1" customWidth="1"/>
    <col min="13316" max="13316" width="20.75" style="60" customWidth="1"/>
    <col min="13317" max="13561" width="9.125" style="60"/>
    <col min="13562" max="13562" width="20.75" style="60" customWidth="1"/>
    <col min="13563" max="13565" width="9.75" style="60" customWidth="1"/>
    <col min="13566" max="13566" width="12" style="60" bestFit="1" customWidth="1"/>
    <col min="13567" max="13567" width="10.375" style="60" bestFit="1" customWidth="1"/>
    <col min="13568" max="13569" width="12" style="60" bestFit="1" customWidth="1"/>
    <col min="13570" max="13570" width="10.375" style="60" bestFit="1" customWidth="1"/>
    <col min="13571" max="13571" width="12" style="60" bestFit="1" customWidth="1"/>
    <col min="13572" max="13572" width="20.75" style="60" customWidth="1"/>
    <col min="13573" max="13817" width="9.125" style="60"/>
    <col min="13818" max="13818" width="20.75" style="60" customWidth="1"/>
    <col min="13819" max="13821" width="9.75" style="60" customWidth="1"/>
    <col min="13822" max="13822" width="12" style="60" bestFit="1" customWidth="1"/>
    <col min="13823" max="13823" width="10.375" style="60" bestFit="1" customWidth="1"/>
    <col min="13824" max="13825" width="12" style="60" bestFit="1" customWidth="1"/>
    <col min="13826" max="13826" width="10.375" style="60" bestFit="1" customWidth="1"/>
    <col min="13827" max="13827" width="12" style="60" bestFit="1" customWidth="1"/>
    <col min="13828" max="13828" width="20.75" style="60" customWidth="1"/>
    <col min="13829" max="14073" width="9.125" style="60"/>
    <col min="14074" max="14074" width="20.75" style="60" customWidth="1"/>
    <col min="14075" max="14077" width="9.75" style="60" customWidth="1"/>
    <col min="14078" max="14078" width="12" style="60" bestFit="1" customWidth="1"/>
    <col min="14079" max="14079" width="10.375" style="60" bestFit="1" customWidth="1"/>
    <col min="14080" max="14081" width="12" style="60" bestFit="1" customWidth="1"/>
    <col min="14082" max="14082" width="10.375" style="60" bestFit="1" customWidth="1"/>
    <col min="14083" max="14083" width="12" style="60" bestFit="1" customWidth="1"/>
    <col min="14084" max="14084" width="20.75" style="60" customWidth="1"/>
    <col min="14085" max="14329" width="9.125" style="60"/>
    <col min="14330" max="14330" width="20.75" style="60" customWidth="1"/>
    <col min="14331" max="14333" width="9.75" style="60" customWidth="1"/>
    <col min="14334" max="14334" width="12" style="60" bestFit="1" customWidth="1"/>
    <col min="14335" max="14335" width="10.375" style="60" bestFit="1" customWidth="1"/>
    <col min="14336" max="14337" width="12" style="60" bestFit="1" customWidth="1"/>
    <col min="14338" max="14338" width="10.375" style="60" bestFit="1" customWidth="1"/>
    <col min="14339" max="14339" width="12" style="60" bestFit="1" customWidth="1"/>
    <col min="14340" max="14340" width="20.75" style="60" customWidth="1"/>
    <col min="14341" max="14585" width="9.125" style="60"/>
    <col min="14586" max="14586" width="20.75" style="60" customWidth="1"/>
    <col min="14587" max="14589" width="9.75" style="60" customWidth="1"/>
    <col min="14590" max="14590" width="12" style="60" bestFit="1" customWidth="1"/>
    <col min="14591" max="14591" width="10.375" style="60" bestFit="1" customWidth="1"/>
    <col min="14592" max="14593" width="12" style="60" bestFit="1" customWidth="1"/>
    <col min="14594" max="14594" width="10.375" style="60" bestFit="1" customWidth="1"/>
    <col min="14595" max="14595" width="12" style="60" bestFit="1" customWidth="1"/>
    <col min="14596" max="14596" width="20.75" style="60" customWidth="1"/>
    <col min="14597" max="14841" width="9.125" style="60"/>
    <col min="14842" max="14842" width="20.75" style="60" customWidth="1"/>
    <col min="14843" max="14845" width="9.75" style="60" customWidth="1"/>
    <col min="14846" max="14846" width="12" style="60" bestFit="1" customWidth="1"/>
    <col min="14847" max="14847" width="10.375" style="60" bestFit="1" customWidth="1"/>
    <col min="14848" max="14849" width="12" style="60" bestFit="1" customWidth="1"/>
    <col min="14850" max="14850" width="10.375" style="60" bestFit="1" customWidth="1"/>
    <col min="14851" max="14851" width="12" style="60" bestFit="1" customWidth="1"/>
    <col min="14852" max="14852" width="20.75" style="60" customWidth="1"/>
    <col min="14853" max="15097" width="9.125" style="60"/>
    <col min="15098" max="15098" width="20.75" style="60" customWidth="1"/>
    <col min="15099" max="15101" width="9.75" style="60" customWidth="1"/>
    <col min="15102" max="15102" width="12" style="60" bestFit="1" customWidth="1"/>
    <col min="15103" max="15103" width="10.375" style="60" bestFit="1" customWidth="1"/>
    <col min="15104" max="15105" width="12" style="60" bestFit="1" customWidth="1"/>
    <col min="15106" max="15106" width="10.375" style="60" bestFit="1" customWidth="1"/>
    <col min="15107" max="15107" width="12" style="60" bestFit="1" customWidth="1"/>
    <col min="15108" max="15108" width="20.75" style="60" customWidth="1"/>
    <col min="15109" max="15353" width="9.125" style="60"/>
    <col min="15354" max="15354" width="20.75" style="60" customWidth="1"/>
    <col min="15355" max="15357" width="9.75" style="60" customWidth="1"/>
    <col min="15358" max="15358" width="12" style="60" bestFit="1" customWidth="1"/>
    <col min="15359" max="15359" width="10.375" style="60" bestFit="1" customWidth="1"/>
    <col min="15360" max="15361" width="12" style="60" bestFit="1" customWidth="1"/>
    <col min="15362" max="15362" width="10.375" style="60" bestFit="1" customWidth="1"/>
    <col min="15363" max="15363" width="12" style="60" bestFit="1" customWidth="1"/>
    <col min="15364" max="15364" width="20.75" style="60" customWidth="1"/>
    <col min="15365" max="15609" width="9.125" style="60"/>
    <col min="15610" max="15610" width="20.75" style="60" customWidth="1"/>
    <col min="15611" max="15613" width="9.75" style="60" customWidth="1"/>
    <col min="15614" max="15614" width="12" style="60" bestFit="1" customWidth="1"/>
    <col min="15615" max="15615" width="10.375" style="60" bestFit="1" customWidth="1"/>
    <col min="15616" max="15617" width="12" style="60" bestFit="1" customWidth="1"/>
    <col min="15618" max="15618" width="10.375" style="60" bestFit="1" customWidth="1"/>
    <col min="15619" max="15619" width="12" style="60" bestFit="1" customWidth="1"/>
    <col min="15620" max="15620" width="20.75" style="60" customWidth="1"/>
    <col min="15621" max="15865" width="9.125" style="60"/>
    <col min="15866" max="15866" width="20.75" style="60" customWidth="1"/>
    <col min="15867" max="15869" width="9.75" style="60" customWidth="1"/>
    <col min="15870" max="15870" width="12" style="60" bestFit="1" customWidth="1"/>
    <col min="15871" max="15871" width="10.375" style="60" bestFit="1" customWidth="1"/>
    <col min="15872" max="15873" width="12" style="60" bestFit="1" customWidth="1"/>
    <col min="15874" max="15874" width="10.375" style="60" bestFit="1" customWidth="1"/>
    <col min="15875" max="15875" width="12" style="60" bestFit="1" customWidth="1"/>
    <col min="15876" max="15876" width="20.75" style="60" customWidth="1"/>
    <col min="15877" max="16121" width="9.125" style="60"/>
    <col min="16122" max="16122" width="20.75" style="60" customWidth="1"/>
    <col min="16123" max="16125" width="9.75" style="60" customWidth="1"/>
    <col min="16126" max="16126" width="12" style="60" bestFit="1" customWidth="1"/>
    <col min="16127" max="16127" width="10.375" style="60" bestFit="1" customWidth="1"/>
    <col min="16128" max="16129" width="12" style="60" bestFit="1" customWidth="1"/>
    <col min="16130" max="16130" width="10.375" style="60" bestFit="1" customWidth="1"/>
    <col min="16131" max="16131" width="12" style="60" bestFit="1" customWidth="1"/>
    <col min="16132" max="16132" width="20.75" style="60" customWidth="1"/>
    <col min="16133" max="16384" width="9.125" style="60"/>
  </cols>
  <sheetData>
    <row r="1" spans="1:10" s="3" customFormat="1" ht="30.75" x14ac:dyDescent="0.2">
      <c r="A1" s="428" t="s">
        <v>111</v>
      </c>
      <c r="B1" s="429"/>
      <c r="C1" s="429"/>
      <c r="D1" s="429"/>
      <c r="E1" s="429"/>
      <c r="F1" s="430" t="s">
        <v>110</v>
      </c>
    </row>
    <row r="2" spans="1:10" s="3" customFormat="1" ht="12.75" x14ac:dyDescent="0.2">
      <c r="A2" s="66"/>
      <c r="B2" s="67"/>
      <c r="C2" s="67"/>
      <c r="D2" s="67"/>
      <c r="E2" s="67"/>
      <c r="F2" s="67"/>
    </row>
    <row r="3" spans="1:10" s="46" customFormat="1" ht="21.75" x14ac:dyDescent="0.2">
      <c r="A3" s="581" t="s">
        <v>117</v>
      </c>
      <c r="B3" s="581"/>
      <c r="C3" s="581"/>
      <c r="D3" s="581"/>
      <c r="E3" s="581"/>
      <c r="F3" s="581"/>
    </row>
    <row r="4" spans="1:10" s="48" customFormat="1" ht="17.25" customHeight="1" x14ac:dyDescent="0.2">
      <c r="A4" s="595" t="s">
        <v>449</v>
      </c>
      <c r="B4" s="595"/>
      <c r="C4" s="595"/>
      <c r="D4" s="595"/>
      <c r="E4" s="595"/>
      <c r="F4" s="595"/>
      <c r="G4" s="47"/>
      <c r="H4" s="47"/>
      <c r="I4" s="47"/>
    </row>
    <row r="5" spans="1:10" s="46" customFormat="1" ht="18" customHeight="1" x14ac:dyDescent="0.2">
      <c r="A5" s="596" t="s">
        <v>390</v>
      </c>
      <c r="B5" s="597"/>
      <c r="C5" s="597"/>
      <c r="D5" s="597"/>
      <c r="E5" s="597"/>
      <c r="F5" s="597"/>
    </row>
    <row r="6" spans="1:10" s="48" customFormat="1" ht="12.75" customHeight="1" x14ac:dyDescent="0.2">
      <c r="A6" s="591" t="s">
        <v>448</v>
      </c>
      <c r="B6" s="591"/>
      <c r="C6" s="591"/>
      <c r="D6" s="591"/>
      <c r="E6" s="591"/>
      <c r="F6" s="591"/>
      <c r="G6" s="47"/>
      <c r="H6" s="47"/>
      <c r="I6" s="47"/>
    </row>
    <row r="7" spans="1:10" s="46" customFormat="1" ht="20.25" x14ac:dyDescent="0.3">
      <c r="A7" s="14" t="s">
        <v>49</v>
      </c>
      <c r="B7" s="15"/>
      <c r="C7" s="15"/>
      <c r="D7" s="15"/>
      <c r="E7" s="49"/>
      <c r="F7" s="16" t="s">
        <v>290</v>
      </c>
    </row>
    <row r="8" spans="1:10" s="51" customFormat="1" ht="18.75" x14ac:dyDescent="0.2">
      <c r="A8" s="598" t="s">
        <v>102</v>
      </c>
      <c r="B8" s="601" t="s">
        <v>364</v>
      </c>
      <c r="C8" s="602"/>
      <c r="D8" s="603"/>
      <c r="E8" s="604" t="s">
        <v>363</v>
      </c>
      <c r="F8" s="607" t="s">
        <v>251</v>
      </c>
    </row>
    <row r="9" spans="1:10" s="51" customFormat="1" ht="21.75" x14ac:dyDescent="0.45">
      <c r="A9" s="599"/>
      <c r="B9" s="125" t="s">
        <v>234</v>
      </c>
      <c r="C9" s="125" t="s">
        <v>563</v>
      </c>
      <c r="D9" s="125" t="s">
        <v>235</v>
      </c>
      <c r="E9" s="605"/>
      <c r="F9" s="608"/>
    </row>
    <row r="10" spans="1:10" s="51" customFormat="1" ht="13.5" x14ac:dyDescent="0.2">
      <c r="A10" s="600"/>
      <c r="B10" s="187" t="s">
        <v>252</v>
      </c>
      <c r="C10" s="187" t="s">
        <v>564</v>
      </c>
      <c r="D10" s="187" t="s">
        <v>253</v>
      </c>
      <c r="E10" s="606"/>
      <c r="F10" s="609"/>
    </row>
    <row r="11" spans="1:10" s="54" customFormat="1" ht="18.75" customHeight="1" thickBot="1" x14ac:dyDescent="0.25">
      <c r="A11" s="68" t="s">
        <v>96</v>
      </c>
      <c r="B11" s="52">
        <v>137847</v>
      </c>
      <c r="C11" s="52">
        <v>0</v>
      </c>
      <c r="D11" s="52">
        <v>5</v>
      </c>
      <c r="E11" s="53">
        <f>SUM(B11:D11)</f>
        <v>137852</v>
      </c>
      <c r="F11" s="141" t="s">
        <v>135</v>
      </c>
    </row>
    <row r="12" spans="1:10" s="54" customFormat="1" ht="18.75" customHeight="1" thickBot="1" x14ac:dyDescent="0.25">
      <c r="A12" s="69" t="s">
        <v>97</v>
      </c>
      <c r="B12" s="55">
        <v>62543</v>
      </c>
      <c r="C12" s="55">
        <v>0</v>
      </c>
      <c r="D12" s="55">
        <v>151</v>
      </c>
      <c r="E12" s="56">
        <f>SUM(B12:D12)</f>
        <v>62694</v>
      </c>
      <c r="F12" s="117" t="s">
        <v>78</v>
      </c>
    </row>
    <row r="13" spans="1:10" s="54" customFormat="1" ht="18.75" customHeight="1" thickBot="1" x14ac:dyDescent="0.25">
      <c r="A13" s="68" t="s">
        <v>98</v>
      </c>
      <c r="B13" s="52">
        <v>179404</v>
      </c>
      <c r="C13" s="52">
        <v>0</v>
      </c>
      <c r="D13" s="52">
        <v>449</v>
      </c>
      <c r="E13" s="53">
        <f t="shared" ref="E13:E21" si="0">SUM(B13:D13)</f>
        <v>179853</v>
      </c>
      <c r="F13" s="141" t="s">
        <v>79</v>
      </c>
      <c r="J13" s="54">
        <v>851318</v>
      </c>
    </row>
    <row r="14" spans="1:10" s="54" customFormat="1" ht="18.75" customHeight="1" thickBot="1" x14ac:dyDescent="0.25">
      <c r="A14" s="69" t="s">
        <v>435</v>
      </c>
      <c r="B14" s="55">
        <v>851359</v>
      </c>
      <c r="C14" s="55">
        <v>0</v>
      </c>
      <c r="D14" s="55">
        <v>20696</v>
      </c>
      <c r="E14" s="56">
        <f t="shared" si="0"/>
        <v>872055</v>
      </c>
      <c r="F14" s="117" t="s">
        <v>80</v>
      </c>
      <c r="J14" s="54">
        <v>41</v>
      </c>
    </row>
    <row r="15" spans="1:10" s="54" customFormat="1" ht="18.75" customHeight="1" thickBot="1" x14ac:dyDescent="0.25">
      <c r="A15" s="68" t="s">
        <v>436</v>
      </c>
      <c r="B15" s="52">
        <v>53418</v>
      </c>
      <c r="C15" s="52">
        <v>0</v>
      </c>
      <c r="D15" s="52">
        <v>2023</v>
      </c>
      <c r="E15" s="53">
        <f t="shared" si="0"/>
        <v>55441</v>
      </c>
      <c r="F15" s="141" t="s">
        <v>302</v>
      </c>
      <c r="J15" s="54">
        <f>J13+J14</f>
        <v>851359</v>
      </c>
    </row>
    <row r="16" spans="1:10" s="54" customFormat="1" ht="18.75" customHeight="1" thickBot="1" x14ac:dyDescent="0.25">
      <c r="A16" s="69" t="s">
        <v>86</v>
      </c>
      <c r="B16" s="55">
        <v>282079</v>
      </c>
      <c r="C16" s="55">
        <v>0</v>
      </c>
      <c r="D16" s="55">
        <v>52993</v>
      </c>
      <c r="E16" s="56">
        <f>SUM(B16:D16)</f>
        <v>335072</v>
      </c>
      <c r="F16" s="117" t="s">
        <v>81</v>
      </c>
      <c r="J16" s="54">
        <v>851359</v>
      </c>
    </row>
    <row r="17" spans="1:6" s="54" customFormat="1" ht="18.75" customHeight="1" thickBot="1" x14ac:dyDescent="0.25">
      <c r="A17" s="68" t="s">
        <v>437</v>
      </c>
      <c r="B17" s="52">
        <v>83028</v>
      </c>
      <c r="C17" s="52">
        <v>0</v>
      </c>
      <c r="D17" s="52">
        <v>3662</v>
      </c>
      <c r="E17" s="53">
        <f t="shared" si="0"/>
        <v>86690</v>
      </c>
      <c r="F17" s="141" t="s">
        <v>227</v>
      </c>
    </row>
    <row r="18" spans="1:6" s="54" customFormat="1" ht="38.1" customHeight="1" thickBot="1" x14ac:dyDescent="0.25">
      <c r="A18" s="69" t="s">
        <v>438</v>
      </c>
      <c r="B18" s="55">
        <v>11499</v>
      </c>
      <c r="C18" s="55">
        <v>0</v>
      </c>
      <c r="D18" s="55">
        <v>1818</v>
      </c>
      <c r="E18" s="56">
        <f t="shared" si="0"/>
        <v>13317</v>
      </c>
      <c r="F18" s="117" t="s">
        <v>228</v>
      </c>
    </row>
    <row r="19" spans="1:6" s="54" customFormat="1" ht="18.75" customHeight="1" thickBot="1" x14ac:dyDescent="0.25">
      <c r="A19" s="68" t="s">
        <v>439</v>
      </c>
      <c r="B19" s="52">
        <v>32727</v>
      </c>
      <c r="C19" s="52">
        <v>0</v>
      </c>
      <c r="D19" s="52">
        <v>2444</v>
      </c>
      <c r="E19" s="53">
        <f t="shared" si="0"/>
        <v>35171</v>
      </c>
      <c r="F19" s="141" t="s">
        <v>229</v>
      </c>
    </row>
    <row r="20" spans="1:6" s="54" customFormat="1" ht="18.75" customHeight="1" thickBot="1" x14ac:dyDescent="0.25">
      <c r="A20" s="69" t="s">
        <v>103</v>
      </c>
      <c r="B20" s="55">
        <v>24108</v>
      </c>
      <c r="C20" s="55">
        <v>0</v>
      </c>
      <c r="D20" s="55">
        <v>1446</v>
      </c>
      <c r="E20" s="56">
        <f t="shared" si="0"/>
        <v>25554</v>
      </c>
      <c r="F20" s="117" t="s">
        <v>230</v>
      </c>
    </row>
    <row r="21" spans="1:6" s="54" customFormat="1" ht="18.75" customHeight="1" x14ac:dyDescent="0.2">
      <c r="A21" s="70" t="s">
        <v>87</v>
      </c>
      <c r="B21" s="57">
        <v>5193</v>
      </c>
      <c r="C21" s="57">
        <v>0</v>
      </c>
      <c r="D21" s="57">
        <v>38</v>
      </c>
      <c r="E21" s="58">
        <f t="shared" si="0"/>
        <v>5231</v>
      </c>
      <c r="F21" s="142" t="s">
        <v>82</v>
      </c>
    </row>
    <row r="22" spans="1:6" s="54" customFormat="1" ht="22.5" customHeight="1" x14ac:dyDescent="0.2">
      <c r="A22" s="71" t="s">
        <v>11</v>
      </c>
      <c r="B22" s="59">
        <f>SUM(B11:B21)</f>
        <v>1723205</v>
      </c>
      <c r="C22" s="59">
        <f>SUM(C11:C21)</f>
        <v>0</v>
      </c>
      <c r="D22" s="59">
        <f>SUM(D11:D21)</f>
        <v>85725</v>
      </c>
      <c r="E22" s="59">
        <f>SUM(E11:E21)</f>
        <v>1808930</v>
      </c>
      <c r="F22" s="143" t="s">
        <v>12</v>
      </c>
    </row>
    <row r="23" spans="1:6" s="54" customFormat="1" ht="20.25" customHeight="1" x14ac:dyDescent="0.2">
      <c r="A23" s="592" t="s">
        <v>566</v>
      </c>
      <c r="B23" s="592"/>
      <c r="C23" s="592"/>
      <c r="D23" s="562"/>
      <c r="E23" s="593" t="s">
        <v>565</v>
      </c>
      <c r="F23" s="594"/>
    </row>
    <row r="24" spans="1:6" ht="24.95" customHeight="1" x14ac:dyDescent="0.2">
      <c r="A24" s="73"/>
      <c r="B24" s="73"/>
      <c r="C24" s="73"/>
      <c r="D24" s="73"/>
      <c r="E24" s="73"/>
      <c r="F24" s="73"/>
    </row>
    <row r="25" spans="1:6" ht="24.95" customHeight="1" x14ac:dyDescent="0.2">
      <c r="A25" s="73"/>
      <c r="B25" s="73"/>
      <c r="C25" s="73"/>
      <c r="D25" s="73"/>
      <c r="E25" s="73"/>
      <c r="F25" s="73"/>
    </row>
    <row r="26" spans="1:6" ht="24.95" customHeight="1" x14ac:dyDescent="0.2">
      <c r="A26" s="73"/>
      <c r="B26" s="73"/>
      <c r="C26" s="73"/>
      <c r="D26" s="73"/>
      <c r="E26" s="73"/>
      <c r="F26" s="73"/>
    </row>
    <row r="27" spans="1:6" ht="24.95" customHeight="1" x14ac:dyDescent="0.2">
      <c r="A27" s="73"/>
      <c r="B27" s="73"/>
      <c r="C27" s="73"/>
      <c r="D27" s="73"/>
      <c r="E27" s="73"/>
      <c r="F27" s="73"/>
    </row>
    <row r="28" spans="1:6" ht="24.95" customHeight="1" x14ac:dyDescent="0.2">
      <c r="A28" s="73"/>
      <c r="B28" s="73"/>
      <c r="C28" s="73"/>
      <c r="D28" s="73"/>
      <c r="E28" s="73"/>
      <c r="F28" s="73"/>
    </row>
    <row r="29" spans="1:6" ht="24.95" customHeight="1" x14ac:dyDescent="0.2">
      <c r="A29" s="73"/>
      <c r="B29" s="73"/>
      <c r="C29" s="73"/>
      <c r="D29" s="73"/>
      <c r="E29" s="73"/>
      <c r="F29" s="73"/>
    </row>
    <row r="30" spans="1:6" ht="24.95" customHeight="1" x14ac:dyDescent="0.2">
      <c r="A30" s="73"/>
      <c r="B30" s="73"/>
      <c r="C30" s="73"/>
      <c r="D30" s="73"/>
      <c r="E30" s="73"/>
      <c r="F30" s="73"/>
    </row>
    <row r="31" spans="1:6" ht="24.95" customHeight="1" x14ac:dyDescent="0.2">
      <c r="A31" s="73"/>
      <c r="B31" s="73"/>
      <c r="C31" s="73"/>
      <c r="D31" s="73"/>
      <c r="E31" s="73"/>
      <c r="F31" s="73"/>
    </row>
    <row r="32" spans="1:6" ht="24.95" customHeight="1" x14ac:dyDescent="0.2">
      <c r="A32" s="73"/>
      <c r="B32" s="73"/>
      <c r="C32" s="73"/>
      <c r="D32" s="73"/>
      <c r="E32" s="73"/>
      <c r="F32" s="73"/>
    </row>
    <row r="33" spans="1:11" ht="24.95" customHeight="1" x14ac:dyDescent="0.2">
      <c r="A33" s="73"/>
      <c r="B33" s="73"/>
      <c r="C33" s="73"/>
      <c r="D33" s="73"/>
      <c r="E33" s="73"/>
      <c r="F33" s="73"/>
    </row>
    <row r="34" spans="1:11" ht="24.95" customHeight="1" x14ac:dyDescent="0.2">
      <c r="A34" s="73"/>
      <c r="B34" s="73"/>
      <c r="C34" s="73"/>
      <c r="D34" s="73"/>
      <c r="E34" s="73"/>
      <c r="F34" s="73"/>
    </row>
    <row r="35" spans="1:11" ht="24.95" customHeight="1" x14ac:dyDescent="0.2">
      <c r="A35" s="73"/>
      <c r="B35" s="73"/>
      <c r="C35" s="73"/>
      <c r="D35" s="73"/>
      <c r="E35" s="73"/>
      <c r="F35" s="73"/>
      <c r="K35" s="72"/>
    </row>
    <row r="36" spans="1:11" ht="24.95" customHeight="1" x14ac:dyDescent="0.2">
      <c r="A36" s="73"/>
      <c r="B36" s="73"/>
      <c r="C36" s="73"/>
      <c r="D36" s="73"/>
      <c r="E36" s="73"/>
      <c r="F36" s="73"/>
      <c r="K36" s="72"/>
    </row>
    <row r="37" spans="1:11" ht="24.95" customHeight="1" x14ac:dyDescent="0.2">
      <c r="A37" s="73"/>
      <c r="B37" s="73"/>
      <c r="C37" s="73"/>
      <c r="D37" s="73"/>
      <c r="E37" s="73"/>
      <c r="F37" s="73"/>
      <c r="K37" s="72"/>
    </row>
    <row r="38" spans="1:11" ht="24.95" customHeight="1" x14ac:dyDescent="0.2">
      <c r="A38" s="73"/>
      <c r="B38" s="73"/>
      <c r="C38" s="73"/>
      <c r="D38" s="73"/>
      <c r="E38" s="73"/>
      <c r="F38" s="73"/>
      <c r="K38" s="72"/>
    </row>
    <row r="39" spans="1:11" ht="34.5" customHeight="1" x14ac:dyDescent="0.2">
      <c r="A39" s="73"/>
      <c r="B39" s="73"/>
      <c r="C39" s="73"/>
      <c r="D39" s="73"/>
      <c r="E39" s="73"/>
      <c r="F39" s="73"/>
      <c r="K39" s="72"/>
    </row>
    <row r="40" spans="1:11" ht="24.95" customHeight="1" x14ac:dyDescent="0.2">
      <c r="K40" s="72"/>
    </row>
    <row r="41" spans="1:11" ht="24.95" customHeight="1" x14ac:dyDescent="0.2">
      <c r="K41" s="72"/>
    </row>
    <row r="42" spans="1:11" ht="24.95" customHeight="1" x14ac:dyDescent="0.2">
      <c r="K42" s="72"/>
    </row>
    <row r="43" spans="1:11" ht="24.95" customHeight="1" x14ac:dyDescent="0.2">
      <c r="K43" s="72"/>
    </row>
    <row r="44" spans="1:11" ht="24.95" customHeight="1" x14ac:dyDescent="0.2">
      <c r="K44" s="72"/>
    </row>
    <row r="45" spans="1:11" ht="24.95" customHeight="1" x14ac:dyDescent="0.2">
      <c r="K45" s="72"/>
    </row>
    <row r="48" spans="1:11" ht="24.95" customHeight="1" x14ac:dyDescent="0.2">
      <c r="A48" s="60" t="s">
        <v>241</v>
      </c>
      <c r="B48" s="72">
        <f>E21</f>
        <v>5231</v>
      </c>
    </row>
    <row r="49" spans="1:3" ht="24.95" customHeight="1" x14ac:dyDescent="0.2">
      <c r="A49" s="60" t="s">
        <v>245</v>
      </c>
      <c r="B49" s="72">
        <f>E20</f>
        <v>25554</v>
      </c>
    </row>
    <row r="50" spans="1:3" ht="24.95" customHeight="1" x14ac:dyDescent="0.2">
      <c r="A50" s="60" t="s">
        <v>244</v>
      </c>
      <c r="B50" s="72">
        <f>E19</f>
        <v>35171</v>
      </c>
    </row>
    <row r="51" spans="1:3" ht="24.95" customHeight="1" x14ac:dyDescent="0.2">
      <c r="A51" s="60" t="s">
        <v>243</v>
      </c>
      <c r="B51" s="72">
        <f>E18</f>
        <v>13317</v>
      </c>
    </row>
    <row r="52" spans="1:3" ht="24.95" customHeight="1" x14ac:dyDescent="0.2">
      <c r="A52" s="60" t="s">
        <v>242</v>
      </c>
      <c r="B52" s="72">
        <f>E17</f>
        <v>86690</v>
      </c>
      <c r="C52" s="123"/>
    </row>
    <row r="53" spans="1:3" ht="24.95" customHeight="1" x14ac:dyDescent="0.2">
      <c r="A53" s="60" t="s">
        <v>116</v>
      </c>
      <c r="B53" s="72">
        <f>E16</f>
        <v>335072</v>
      </c>
      <c r="C53" s="123"/>
    </row>
    <row r="54" spans="1:3" ht="24.95" customHeight="1" x14ac:dyDescent="0.2">
      <c r="A54" s="60" t="s">
        <v>115</v>
      </c>
      <c r="B54" s="72">
        <f>E15</f>
        <v>55441</v>
      </c>
      <c r="C54" s="123"/>
    </row>
    <row r="55" spans="1:3" ht="24.95" customHeight="1" x14ac:dyDescent="0.2">
      <c r="A55" s="60" t="s">
        <v>114</v>
      </c>
      <c r="B55" s="72">
        <f>E14</f>
        <v>872055</v>
      </c>
    </row>
    <row r="56" spans="1:3" ht="24.95" customHeight="1" x14ac:dyDescent="0.2">
      <c r="A56" s="60" t="s">
        <v>113</v>
      </c>
      <c r="B56" s="72">
        <f>E13</f>
        <v>179853</v>
      </c>
      <c r="C56" s="123"/>
    </row>
    <row r="57" spans="1:3" ht="24.95" customHeight="1" x14ac:dyDescent="0.2">
      <c r="A57" s="60" t="s">
        <v>112</v>
      </c>
      <c r="B57" s="72">
        <f>E12</f>
        <v>62694</v>
      </c>
    </row>
    <row r="58" spans="1:3" ht="24.95" customHeight="1" x14ac:dyDescent="0.2">
      <c r="A58" s="60" t="s">
        <v>293</v>
      </c>
      <c r="B58" s="72">
        <f>E11</f>
        <v>137852</v>
      </c>
    </row>
    <row r="59" spans="1:3" ht="24.95" customHeight="1" x14ac:dyDescent="0.2">
      <c r="B59" s="181">
        <f>SUM(B48:B58)</f>
        <v>1808930</v>
      </c>
    </row>
  </sheetData>
  <sortState ref="J34:K44">
    <sortCondition ref="K34"/>
  </sortState>
  <mergeCells count="10">
    <mergeCell ref="A23:C23"/>
    <mergeCell ref="E23:F23"/>
    <mergeCell ref="A3:F3"/>
    <mergeCell ref="A4:F4"/>
    <mergeCell ref="A5:F5"/>
    <mergeCell ref="A6:F6"/>
    <mergeCell ref="A8:A10"/>
    <mergeCell ref="B8:D8"/>
    <mergeCell ref="E8:E10"/>
    <mergeCell ref="F8:F10"/>
  </mergeCells>
  <printOptions horizontalCentered="1"/>
  <pageMargins left="0" right="0" top="0.47244094488188981" bottom="0" header="0" footer="0"/>
  <pageSetup paperSize="11" scale="85" orientation="landscape" r:id="rId1"/>
  <headerFooter alignWithMargins="0"/>
  <rowBreaks count="1" manualBreakCount="1">
    <brk id="23"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الفصلية - للاحصاءات السكانية - الربع الرابع 2019</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الفصلية - للاحصاءات السكانية - الربع الرابع 2019</Description_Ar>
    <Enabled xmlns="1b323878-974e-4c19-bf08-965c80d4ad54">true</Enabled>
    <PublishingDate xmlns="1b323878-974e-4c19-bf08-965c80d4ad54">2020-02-17T06:34:18+00:00</PublishingDate>
    <CategoryDescription xmlns="http://schemas.microsoft.com/sharepoint.v3">Population &amp; Social Statistics -Fourth Quarter-2019</CategoryDescription>
  </documentManagement>
</p:properties>
</file>

<file path=customXml/itemProps1.xml><?xml version="1.0" encoding="utf-8"?>
<ds:datastoreItem xmlns:ds="http://schemas.openxmlformats.org/officeDocument/2006/customXml" ds:itemID="{02244B8C-8BB0-4348-A5B5-B69D8EC7EDEB}"/>
</file>

<file path=customXml/itemProps2.xml><?xml version="1.0" encoding="utf-8"?>
<ds:datastoreItem xmlns:ds="http://schemas.openxmlformats.org/officeDocument/2006/customXml" ds:itemID="{CB79FD8B-B6FA-4C01-845E-7587EF2861EE}">
  <ds:schemaRefs>
    <ds:schemaRef ds:uri="http://schemas.microsoft.com/sharepoint/v3/contenttype/forms"/>
  </ds:schemaRefs>
</ds:datastoreItem>
</file>

<file path=customXml/itemProps3.xml><?xml version="1.0" encoding="utf-8"?>
<ds:datastoreItem xmlns:ds="http://schemas.openxmlformats.org/officeDocument/2006/customXml" ds:itemID="{F9EC7358-8D2C-48D1-9C9D-4C4F35E40A8F}">
  <ds:schemaRefs>
    <ds:schemaRef ds:uri="http://schemas.microsoft.com/office/2006/documentManagement/types"/>
    <ds:schemaRef ds:uri="423524d6-f9d7-4b47-aadf-7b8f6888b7b0"/>
    <ds:schemaRef ds:uri="http://purl.org/dc/terms/"/>
    <ds:schemaRef ds:uri="b1657202-86a7-46c3-ba71-02bb0da5a392"/>
    <ds:schemaRef ds:uri="http://purl.org/dc/dcmitype/"/>
    <ds:schemaRef ds:uri="http://schemas.microsoft.com/sharepoint/v3"/>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elements/1.1/"/>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54</vt:i4>
      </vt:variant>
    </vt:vector>
  </HeadingPairs>
  <TitlesOfParts>
    <vt:vector size="89" baseType="lpstr">
      <vt:lpstr>غلاف</vt:lpstr>
      <vt:lpstr>تقديم </vt:lpstr>
      <vt:lpstr>نبذة </vt:lpstr>
      <vt:lpstr>محتويات الجداول</vt:lpstr>
      <vt:lpstr>محتويات الرسوم</vt:lpstr>
      <vt:lpstr>السكان</vt:lpstr>
      <vt:lpstr>1</vt:lpstr>
      <vt:lpstr>2</vt:lpstr>
      <vt:lpstr>3</vt:lpstr>
      <vt:lpstr>الزواج والطلاق</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المواليد والوفيات</vt:lpstr>
      <vt:lpstr>20</vt:lpstr>
      <vt:lpstr>21</vt:lpstr>
      <vt:lpstr>22</vt:lpstr>
      <vt:lpstr>23</vt:lpstr>
      <vt:lpstr>24</vt:lpstr>
      <vt:lpstr>25</vt:lpstr>
      <vt:lpstr>26</vt:lpstr>
      <vt:lpstr>27</vt:lpstr>
      <vt:lpstr>'1'!Print_Area</vt:lpstr>
      <vt:lpstr>'10'!Print_Area</vt:lpstr>
      <vt:lpstr>'11'!Print_Area</vt:lpstr>
      <vt:lpstr>'12'!Print_Area</vt:lpstr>
      <vt:lpstr>'13'!Print_Area</vt:lpstr>
      <vt:lpstr>'14'!Print_Area</vt:lpstr>
      <vt:lpstr>'15'!Print_Area</vt:lpstr>
      <vt:lpstr>'16'!Print_Area</vt:lpstr>
      <vt:lpstr>'17'!Print_Area</vt:lpstr>
      <vt:lpstr>'18'!Print_Area</vt:lpstr>
      <vt:lpstr>'19'!Print_Area</vt:lpstr>
      <vt:lpstr>'2'!Print_Area</vt:lpstr>
      <vt:lpstr>'20'!Print_Area</vt:lpstr>
      <vt:lpstr>'21'!Print_Area</vt:lpstr>
      <vt:lpstr>'22'!Print_Area</vt:lpstr>
      <vt:lpstr>'23'!Print_Area</vt:lpstr>
      <vt:lpstr>'24'!Print_Area</vt:lpstr>
      <vt:lpstr>'25'!Print_Area</vt:lpstr>
      <vt:lpstr>'26'!Print_Area</vt:lpstr>
      <vt:lpstr>'27'!Print_Area</vt:lpstr>
      <vt:lpstr>'3'!Print_Area</vt:lpstr>
      <vt:lpstr>'4'!Print_Area</vt:lpstr>
      <vt:lpstr>'5'!Print_Area</vt:lpstr>
      <vt:lpstr>'6'!Print_Area</vt:lpstr>
      <vt:lpstr>'7'!Print_Area</vt:lpstr>
      <vt:lpstr>'8'!Print_Area</vt:lpstr>
      <vt:lpstr>'9'!Print_Area</vt:lpstr>
      <vt:lpstr>'الزواج والطلاق'!Print_Area</vt:lpstr>
      <vt:lpstr>السكان!Print_Area</vt:lpstr>
      <vt:lpstr>'المواليد والوفيات'!Print_Area</vt:lpstr>
      <vt:lpstr>'تقديم '!Print_Area</vt:lpstr>
      <vt:lpstr>غلاف!Print_Area</vt:lpstr>
      <vt:lpstr>'محتويات الجداول'!Print_Area</vt:lpstr>
      <vt:lpstr>'محتويات الرسوم'!Print_Area</vt:lpstr>
      <vt:lpstr>'نبذة '!Print_Area</vt:lpstr>
      <vt:lpstr>'1'!Print_Titles</vt:lpstr>
      <vt:lpstr>'11'!Print_Titles</vt:lpstr>
      <vt:lpstr>'13'!Print_Titles</vt:lpstr>
      <vt:lpstr>'14'!Print_Titles</vt:lpstr>
      <vt:lpstr>'15'!Print_Titles</vt:lpstr>
      <vt:lpstr>'16'!Print_Titles</vt:lpstr>
      <vt:lpstr>'17'!Print_Titles</vt:lpstr>
      <vt:lpstr>'19'!Print_Titles</vt:lpstr>
      <vt:lpstr>'2'!Print_Titles</vt:lpstr>
      <vt:lpstr>'20'!Print_Titles</vt:lpstr>
      <vt:lpstr>'21'!Print_Titles</vt:lpstr>
      <vt:lpstr>'22'!Print_Titles</vt:lpstr>
      <vt:lpstr>'23'!Print_Titles</vt:lpstr>
      <vt:lpstr>'24'!Print_Titles</vt:lpstr>
      <vt:lpstr>'3'!Print_Titles</vt:lpstr>
      <vt:lpstr>'8'!Print_Titles</vt:lpstr>
      <vt:lpstr>'9'!Print_Titles</vt:lpstr>
      <vt:lpstr>'محتويات الجداول'!Print_Titles</vt:lpstr>
      <vt:lpstr>'محتويات الرسوم'!Print_Titles</vt:lpstr>
    </vt:vector>
  </TitlesOfParts>
  <Company>GSDP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Population &amp; Social Statistics -Fourth Quarter-2019</dc:title>
  <dc:creator>Administrator</dc:creator>
  <cp:keywords/>
  <cp:lastModifiedBy>Amal Awadalla Ali</cp:lastModifiedBy>
  <cp:lastPrinted>2020-02-13T08:19:29Z</cp:lastPrinted>
  <dcterms:created xsi:type="dcterms:W3CDTF">2016-04-25T08:21:46Z</dcterms:created>
  <dcterms:modified xsi:type="dcterms:W3CDTF">2020-02-13T08:43:38Z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Population &amp; Social Statistics -Fourth Quarter-2019</vt:lpwstr>
  </property>
  <property fmtid="{D5CDD505-2E9C-101B-9397-08002B2CF9AE}" pid="5" name="Hashtags">
    <vt:lpwstr>58;#StatisticalAbstract|c2f418c2-a295-4bd1-af99-d5d586494613</vt:lpwstr>
  </property>
</Properties>
</file>