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emf" ContentType="image/x-emf"/>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28.xml" ContentType="application/vnd.openxmlformats-officedocument.drawing+xml"/>
  <Override PartName="/xl/drawings/drawing21.xml" ContentType="application/vnd.openxmlformats-officedocument.drawing+xml"/>
  <Override PartName="/xl/charts/chart12.xml" ContentType="application/vnd.openxmlformats-officedocument.drawingml.chart+xml"/>
  <Override PartName="/xl/charts/chart11.xml" ContentType="application/vnd.openxmlformats-officedocument.drawingml.chart+xml"/>
  <Override PartName="/xl/worksheets/sheet1.xml" ContentType="application/vnd.openxmlformats-officedocument.spreadsheetml.worksheet+xml"/>
  <Override PartName="/xl/drawings/drawing19.xml" ContentType="application/vnd.openxmlformats-officedocument.drawing+xml"/>
  <Override PartName="/xl/charts/chart10.xml" ContentType="application/vnd.openxmlformats-officedocument.drawingml.chart+xml"/>
  <Override PartName="/xl/charts/chart9.xml" ContentType="application/vnd.openxmlformats-officedocument.drawingml.chart+xml"/>
  <Override PartName="/xl/charts/chart13.xml" ContentType="application/vnd.openxmlformats-officedocument.drawingml.chart+xml"/>
  <Override PartName="/xl/drawings/drawing22.xml" ContentType="application/vnd.openxmlformats-officedocument.drawing+xml"/>
  <Override PartName="/xl/charts/chart14.xml" ContentType="application/vnd.openxmlformats-officedocument.drawingml.chart+xml"/>
  <Override PartName="/xl/drawings/drawing27.xml" ContentType="application/vnd.openxmlformats-officedocument.drawing+xml"/>
  <Override PartName="/xl/drawings/drawing26.xml" ContentType="application/vnd.openxmlformats-officedocument.drawing+xml"/>
  <Override PartName="/xl/charts/chart17.xml" ContentType="application/vnd.openxmlformats-officedocument.drawingml.chart+xml"/>
  <Override PartName="/xl/drawings/drawing25.xml" ContentType="application/vnd.openxmlformats-officedocument.drawing+xml"/>
  <Override PartName="/xl/charts/chart16.xml" ContentType="application/vnd.openxmlformats-officedocument.drawingml.chart+xml"/>
  <Override PartName="/xl/drawings/drawing24.xml" ContentType="application/vnd.openxmlformats-officedocument.drawing+xml"/>
  <Override PartName="/xl/charts/chart15.xml" ContentType="application/vnd.openxmlformats-officedocument.drawingml.chart+xml"/>
  <Override PartName="/xl/drawings/drawing23.xml" ContentType="application/vnd.openxmlformats-officedocument.drawing+xml"/>
  <Override PartName="/xl/drawings/drawing18.xml" ContentType="application/vnd.openxmlformats-officedocument.drawing+xml"/>
  <Override PartName="/xl/drawings/drawing20.xml" ContentType="application/vnd.openxmlformats-officedocument.drawing+xml"/>
  <Override PartName="/xl/worksheets/sheet29.xml" ContentType="application/vnd.openxmlformats-officedocument.spreadsheetml.worksheet+xml"/>
  <Override PartName="/xl/drawings/drawing8.xml" ContentType="application/vnd.openxmlformats-officedocument.drawing+xml"/>
  <Override PartName="/xl/worksheets/sheet30.xml" ContentType="application/vnd.openxmlformats-officedocument.spreadsheetml.worksheet+xml"/>
  <Override PartName="/xl/drawings/drawing7.xml" ContentType="application/vnd.openxmlformats-officedocument.drawing+xml"/>
  <Override PartName="/xl/worksheets/sheet31.xml" ContentType="application/vnd.openxmlformats-officedocument.spreadsheetml.worksheet+xml"/>
  <Override PartName="/xl/drawings/drawing6.xml" ContentType="application/vnd.openxmlformats-officedocument.drawing+xml"/>
  <Override PartName="/xl/drawings/drawing9.xml" ContentType="application/vnd.openxmlformats-officedocument.drawing+xml"/>
  <Override PartName="/xl/worksheets/sheet28.xml" ContentType="application/vnd.openxmlformats-officedocument.spreadsheetml.worksheet+xml"/>
  <Override PartName="/xl/worksheets/sheet27.xml" ContentType="application/vnd.openxmlformats-officedocument.spreadsheetml.worksheet+xml"/>
  <Override PartName="/xl/drawings/drawing1.xml" ContentType="application/vnd.openxmlformats-officedocument.drawing+xml"/>
  <Override PartName="/xl/worksheets/sheet24.xml" ContentType="application/vnd.openxmlformats-officedocument.spreadsheetml.worksheet+xml"/>
  <Override PartName="/xl/worksheets/sheet25.xml" ContentType="application/vnd.openxmlformats-officedocument.spreadsheetml.worksheet+xml"/>
  <Override PartName="/xl/charts/chart4.xml" ContentType="application/vnd.openxmlformats-officedocument.drawingml.chart+xml"/>
  <Override PartName="/xl/worksheets/sheet26.xml" ContentType="application/vnd.openxmlformats-officedocument.spreadsheetml.worksheet+xml"/>
  <Override PartName="/xl/worksheets/sheet32.xml" ContentType="application/vnd.openxmlformats-officedocument.spreadsheetml.worksheet+xml"/>
  <Override PartName="/xl/drawings/drawing5.xml" ContentType="application/vnd.openxmlformats-officedocument.drawing+xml"/>
  <Override PartName="/xl/worksheets/sheet33.xml" ContentType="application/vnd.openxmlformats-officedocument.spreadsheetml.worksheet+xml"/>
  <Override PartName="/xl/drawings/drawing2.xml" ContentType="application/vnd.openxmlformats-officedocument.drawing+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harts/chart1.xml" ContentType="application/vnd.openxmlformats-officedocument.drawingml.chart+xml"/>
  <Override PartName="/xl/worksheets/sheet34.xml" ContentType="application/vnd.openxmlformats-officedocument.spreadsheetml.worksheet+xml"/>
  <Override PartName="/xl/charts/chart3.xml" ContentType="application/vnd.openxmlformats-officedocument.drawingml.chart+xml"/>
  <Override PartName="/xl/drawings/drawing4.xml" ContentType="application/vnd.openxmlformats-officedocument.drawing+xml"/>
  <Override PartName="/xl/charts/chart8.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drawings/drawing10.xml" ContentType="application/vnd.openxmlformats-officedocument.drawing+xml"/>
  <Override PartName="/xl/worksheets/sheet23.xml" ContentType="application/vnd.openxmlformats-officedocument.spreadsheetml.worksheet+xml"/>
  <Override PartName="/xl/charts/chart5.xml" ContentType="application/vnd.openxmlformats-officedocument.drawingml.chart+xml"/>
  <Override PartName="/xl/worksheets/sheet10.xml" ContentType="application/vnd.openxmlformats-officedocument.spreadsheetml.worksheet+xml"/>
  <Override PartName="/xl/drawings/drawing15.xml" ContentType="application/vnd.openxmlformats-officedocument.drawing+xml"/>
  <Override PartName="/xl/worksheets/sheet11.xml" ContentType="application/vnd.openxmlformats-officedocument.spreadsheetml.worksheet+xml"/>
  <Override PartName="/xl/worksheets/sheet12.xml" ContentType="application/vnd.openxmlformats-officedocument.spreadsheetml.worksheet+xml"/>
  <Override PartName="/xl/worksheets/sheet22.xml" ContentType="application/vnd.openxmlformats-officedocument.spreadsheetml.worksheet+xml"/>
  <Override PartName="/xl/worksheets/sheet9.xml" ContentType="application/vnd.openxmlformats-officedocument.spreadsheetml.worksheet+xml"/>
  <Override PartName="/xl/drawings/drawing16.xml" ContentType="application/vnd.openxmlformats-officedocument.drawing+xml"/>
  <Override PartName="/xl/worksheets/sheet8.xml" ContentType="application/vnd.openxmlformats-officedocument.spreadsheetml.worksheet+xml"/>
  <Override PartName="/xl/drawings/drawing17.xml" ContentType="application/vnd.openxmlformats-officedocument.drawing+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harts/chart7.xml" ContentType="application/vnd.openxmlformats-officedocument.drawingml.chart+xml"/>
  <Override PartName="/xl/worksheets/sheet13.xml" ContentType="application/vnd.openxmlformats-officedocument.spreadsheetml.worksheet+xml"/>
  <Override PartName="/xl/worksheets/sheet21.xml" ContentType="application/vnd.openxmlformats-officedocument.spreadsheetml.worksheet+xml"/>
  <Override PartName="/xl/worksheets/sheet14.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1.xml" ContentType="application/vnd.openxmlformats-officedocument.drawing+xml"/>
  <Override PartName="/xl/worksheets/sheet20.xml" ContentType="application/vnd.openxmlformats-officedocument.spreadsheetml.worksheet+xml"/>
  <Override PartName="/xl/charts/chart6.xml" ContentType="application/vnd.openxmlformats-officedocument.drawingml.chart+xml"/>
  <Override PartName="/xl/drawings/drawing12.xml" ContentType="application/vnd.openxmlformats-officedocument.drawing+xml"/>
  <Override PartName="/xl/worksheets/sheet16.xml" ContentType="application/vnd.openxmlformats-officedocument.spreadsheetml.worksheet+xml"/>
  <Override PartName="/xl/drawings/drawing14.xml" ContentType="application/vnd.openxmlformats-officedocument.drawing+xml"/>
  <Override PartName="/xl/worksheets/sheet17.xml" ContentType="application/vnd.openxmlformats-officedocument.spreadsheetml.worksheet+xml"/>
  <Override PartName="/xl/worksheets/sheet15.xml" ContentType="application/vnd.openxmlformats-officedocument.spreadsheetml.worksheet+xml"/>
  <Override PartName="/xl/drawings/drawing13.xml" ContentType="application/vnd.openxmlformats-officedocument.drawing+xml"/>
  <Override PartName="/xl/externalLinks/externalLink1.xml" ContentType="application/vnd.openxmlformats-officedocument.spreadsheetml.externalLink+xml"/>
  <Override PartName="/xl/connections.xml" ContentType="application/vnd.openxmlformats-officedocument.spreadsheetml.connections+xml"/>
  <Override PartName="/xl/queryTables/queryTable2.xml" ContentType="application/vnd.openxmlformats-officedocument.spreadsheetml.query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9960" yWindow="-150" windowWidth="11535" windowHeight="9060" tabRatio="945" firstSheet="2" activeTab="30"/>
  </bookViews>
  <sheets>
    <sheet name="غلاف" sheetId="11" r:id="rId1"/>
    <sheet name="تقديم " sheetId="64" r:id="rId2"/>
    <sheet name="نبذة " sheetId="65" r:id="rId3"/>
    <sheet name="السكان" sheetId="66" r:id="rId4"/>
    <sheet name="المحتويات" sheetId="58" r:id="rId5"/>
    <sheet name="1" sheetId="26" r:id="rId6"/>
    <sheet name="2" sheetId="24" r:id="rId7"/>
    <sheet name="3" sheetId="32" r:id="rId8"/>
    <sheet name="الزواج والطلاق" sheetId="67" r:id="rId9"/>
    <sheet name="4" sheetId="42" r:id="rId10"/>
    <sheet name="5" sheetId="43" r:id="rId11"/>
    <sheet name="6" sheetId="78" r:id="rId12"/>
    <sheet name="7" sheetId="44" r:id="rId13"/>
    <sheet name="8" sheetId="13" r:id="rId14"/>
    <sheet name="9" sheetId="35" r:id="rId15"/>
    <sheet name="10" sheetId="36" r:id="rId16"/>
    <sheet name="11" sheetId="4" r:id="rId17"/>
    <sheet name="12" sheetId="80" r:id="rId18"/>
    <sheet name="13" sheetId="38" r:id="rId19"/>
    <sheet name="14" sheetId="76" r:id="rId20"/>
    <sheet name="15" sheetId="2" r:id="rId21"/>
    <sheet name="16" sheetId="5" r:id="rId22"/>
    <sheet name="17" sheetId="54" r:id="rId23"/>
    <sheet name="18" sheetId="83" r:id="rId24"/>
    <sheet name="19" sheetId="55" r:id="rId25"/>
    <sheet name="المواليد والوفيات" sheetId="68" r:id="rId26"/>
    <sheet name="20" sheetId="84" r:id="rId27"/>
    <sheet name="21" sheetId="85" r:id="rId28"/>
    <sheet name="22" sheetId="86" r:id="rId29"/>
    <sheet name="23" sheetId="87" r:id="rId30"/>
    <sheet name="24" sheetId="88" r:id="rId31"/>
    <sheet name="25" sheetId="89" r:id="rId32"/>
    <sheet name="26" sheetId="90" r:id="rId33"/>
    <sheet name="27" sheetId="91" r:id="rId34"/>
  </sheets>
  <externalReferences>
    <externalReference r:id="rId35"/>
  </externalReferences>
  <definedNames>
    <definedName name="Default__XLS_TAB_24" localSheetId="15" hidden="1">'10'!#REF!</definedName>
    <definedName name="Default__XLS_TAB_24" localSheetId="16" hidden="1">'11'!#REF!</definedName>
    <definedName name="Default__XLS_TAB_24" localSheetId="26" hidden="1">'20'!#REF!</definedName>
    <definedName name="Default__XLS_TAB_24" localSheetId="27" hidden="1">'21'!#REF!</definedName>
    <definedName name="Default__XLS_TAB_24" localSheetId="30" hidden="1">'24'!#REF!</definedName>
    <definedName name="Default__XLS_TAB_24" localSheetId="31" hidden="1">'25'!#REF!</definedName>
    <definedName name="Default__XLS_TAB_24" localSheetId="32" hidden="1">'26'!#REF!</definedName>
    <definedName name="Default__XLS_TAB_24" localSheetId="33" hidden="1">'27'!#REF!</definedName>
    <definedName name="Default__XLS_TAB_24" localSheetId="9" hidden="1">'4'!#REF!</definedName>
    <definedName name="Default__XLS_TAB_24" localSheetId="10" hidden="1">'5'!#REF!</definedName>
    <definedName name="Default__XLS_TAB_24" localSheetId="12" hidden="1">'7'!#REF!</definedName>
    <definedName name="Default__XLS_TAB_26_2" localSheetId="20" hidden="1">'15'!$F$10:$F$17</definedName>
    <definedName name="Default__XLS_TAB_27_1" localSheetId="22" hidden="1">'17'!$J$12:$J$22</definedName>
    <definedName name="Default__XLS_TAB_27_1" localSheetId="23" hidden="1">'18'!$D$11:$D$21</definedName>
    <definedName name="Default__XLS_TAB_27_1" localSheetId="24" hidden="1">'19'!$J$12:$J$22</definedName>
    <definedName name="Default__XLS_TAB_6" localSheetId="26" hidden="1">'20'!$A$10:$K$19</definedName>
    <definedName name="Default__XLS_TAB_6" localSheetId="27" hidden="1">'21'!$A$10:$J$16</definedName>
    <definedName name="Default__XLS_TAB_6" localSheetId="30" hidden="1">'24'!$A$11:$K$20</definedName>
    <definedName name="Default__XLS_TAB_6" localSheetId="31" hidden="1">'25'!$A$10:$H$16</definedName>
    <definedName name="Default__XLS_TAB_6" localSheetId="32" hidden="1">'26'!$A$10:$H$16</definedName>
    <definedName name="Default__XLS_TAB_6" localSheetId="33" hidden="1">'27'!$A$11:$K$19</definedName>
    <definedName name="Default__XLS_TAB_6" localSheetId="9" hidden="1">'4'!$A$10:$H$19</definedName>
    <definedName name="Default__XLS_TAB_6" localSheetId="10" hidden="1">'5'!$A$10:$H$19</definedName>
    <definedName name="_xlnm.Print_Area" localSheetId="5">'1'!$A$1:$K$36</definedName>
    <definedName name="_xlnm.Print_Area" localSheetId="15">'10'!$A$1:$F$16</definedName>
    <definedName name="_xlnm.Print_Area" localSheetId="16">'11'!$A$1:$G$44</definedName>
    <definedName name="_xlnm.Print_Area" localSheetId="17">'12'!$A$1:$L$21</definedName>
    <definedName name="_xlnm.Print_Area" localSheetId="18">'13'!$A$1:$N$21</definedName>
    <definedName name="_xlnm.Print_Area" localSheetId="19">'14'!$A$1:$N$19</definedName>
    <definedName name="_xlnm.Print_Area" localSheetId="20">'15'!$A$1:$G$51</definedName>
    <definedName name="_xlnm.Print_Area" localSheetId="21">'16'!$A$1:$K$46</definedName>
    <definedName name="_xlnm.Print_Area" localSheetId="22">'17'!$A$1:$N$51</definedName>
    <definedName name="_xlnm.Print_Area" localSheetId="23">'18'!$A$1:$N$22</definedName>
    <definedName name="_xlnm.Print_Area" localSheetId="24">'19'!$A$1:$N$54</definedName>
    <definedName name="_xlnm.Print_Area" localSheetId="6">'2'!$A$1:$F$38</definedName>
    <definedName name="_xlnm.Print_Area" localSheetId="26">'20'!$A$1:$K$51</definedName>
    <definedName name="_xlnm.Print_Area" localSheetId="27">'21'!$A$1:$J$47</definedName>
    <definedName name="_xlnm.Print_Area" localSheetId="28">'22'!$A$1:$H$50</definedName>
    <definedName name="_xlnm.Print_Area" localSheetId="29">'23'!$A$1:$K$48</definedName>
    <definedName name="_xlnm.Print_Area" localSheetId="30">'24'!$A$1:$K$52</definedName>
    <definedName name="_xlnm.Print_Area" localSheetId="31">'25'!$A$1:$H$16</definedName>
    <definedName name="_xlnm.Print_Area" localSheetId="32">'26'!$A$1:$H$16</definedName>
    <definedName name="_xlnm.Print_Area" localSheetId="33">'27'!$A$1:$K$19</definedName>
    <definedName name="_xlnm.Print_Area" localSheetId="7">'3'!$A$1:$F$38</definedName>
    <definedName name="_xlnm.Print_Area" localSheetId="9">'4'!$A$1:$H$19</definedName>
    <definedName name="_xlnm.Print_Area" localSheetId="10">'5'!$A$1:$H$19</definedName>
    <definedName name="_xlnm.Print_Area" localSheetId="11">'6'!$A$1:$L$21</definedName>
    <definedName name="_xlnm.Print_Area" localSheetId="12">'7'!$A$1:$F$16</definedName>
    <definedName name="_xlnm.Print_Area" localSheetId="13">'8'!$A$1:$I$20</definedName>
    <definedName name="_xlnm.Print_Area" localSheetId="14">'9'!$A$1:$K$42</definedName>
    <definedName name="_xlnm.Print_Area" localSheetId="8">'الزواج والطلاق'!$A$1:$K$14</definedName>
    <definedName name="_xlnm.Print_Area" localSheetId="3">السكان!$A$1:$K$17</definedName>
    <definedName name="_xlnm.Print_Area" localSheetId="4">المحتويات!$A$1:$D$33</definedName>
    <definedName name="_xlnm.Print_Area" localSheetId="25">'المواليد والوفيات'!$A$1:$K$16</definedName>
    <definedName name="_xlnm.Print_Area" localSheetId="1">'تقديم '!$A$1:$K$9</definedName>
    <definedName name="_xlnm.Print_Area" localSheetId="0">غلاف!$A$1:$G$28</definedName>
    <definedName name="_xlnm.Print_Area" localSheetId="2">'نبذة '!$A$1:$K$9</definedName>
    <definedName name="_xlnm.Print_Titles" localSheetId="5">'1'!$1:$2</definedName>
    <definedName name="_xlnm.Print_Titles" localSheetId="16">'11'!$1:$2</definedName>
    <definedName name="_xlnm.Print_Titles" localSheetId="18">'13'!$1:$2</definedName>
    <definedName name="_xlnm.Print_Titles" localSheetId="19">'14'!$1:$1</definedName>
    <definedName name="_xlnm.Print_Titles" localSheetId="20">'15'!$1:$2</definedName>
    <definedName name="_xlnm.Print_Titles" localSheetId="21">'16'!$1:$2</definedName>
    <definedName name="_xlnm.Print_Titles" localSheetId="22">'17'!$1:$2</definedName>
    <definedName name="_xlnm.Print_Titles" localSheetId="24">'19'!$1:$2</definedName>
    <definedName name="_xlnm.Print_Titles" localSheetId="6">'2'!$1:$2</definedName>
    <definedName name="_xlnm.Print_Titles" localSheetId="26">'20'!$1:$2</definedName>
    <definedName name="_xlnm.Print_Titles" localSheetId="27">'21'!$1:$2</definedName>
    <definedName name="_xlnm.Print_Titles" localSheetId="28">'22'!$1:$2</definedName>
    <definedName name="_xlnm.Print_Titles" localSheetId="29">'23'!$1:$2</definedName>
    <definedName name="_xlnm.Print_Titles" localSheetId="30">'24'!$1:$2</definedName>
    <definedName name="_xlnm.Print_Titles" localSheetId="7">'3'!$1:$2</definedName>
    <definedName name="_xlnm.Print_Titles" localSheetId="13">'8'!$1:$2</definedName>
    <definedName name="_xlnm.Print_Titles" localSheetId="14">'9'!$1:$2</definedName>
    <definedName name="_xlnm.Print_Titles" localSheetId="4">المحتويات!$1:$3</definedName>
  </definedNames>
  <calcPr calcId="145621"/>
</workbook>
</file>

<file path=xl/calcChain.xml><?xml version="1.0" encoding="utf-8"?>
<calcChain xmlns="http://schemas.openxmlformats.org/spreadsheetml/2006/main">
  <c r="I11" i="88" l="1"/>
  <c r="B19" i="76" l="1"/>
  <c r="B21" i="38" l="1"/>
  <c r="L15" i="76" l="1"/>
  <c r="L11" i="76"/>
  <c r="L19" i="76" s="1"/>
  <c r="L12" i="76"/>
  <c r="L13" i="76"/>
  <c r="L14" i="76"/>
  <c r="L16" i="76"/>
  <c r="L17" i="76"/>
  <c r="L18" i="76"/>
  <c r="J19" i="5"/>
  <c r="I20" i="5"/>
  <c r="H11" i="91"/>
  <c r="I11" i="91"/>
  <c r="J11" i="91"/>
  <c r="H12" i="91"/>
  <c r="I12" i="91"/>
  <c r="J12" i="91"/>
  <c r="H13" i="91"/>
  <c r="I13" i="91"/>
  <c r="J13" i="91"/>
  <c r="H14" i="91"/>
  <c r="I14" i="91"/>
  <c r="J14" i="91"/>
  <c r="H15" i="91"/>
  <c r="I15" i="91"/>
  <c r="J15" i="91"/>
  <c r="H16" i="91"/>
  <c r="I16" i="91"/>
  <c r="J16" i="91"/>
  <c r="H17" i="91"/>
  <c r="I17" i="91"/>
  <c r="J17" i="91"/>
  <c r="H18" i="91"/>
  <c r="I18" i="91"/>
  <c r="J18" i="91"/>
  <c r="J19" i="91"/>
  <c r="I19" i="91"/>
  <c r="H19" i="91"/>
  <c r="G11" i="91"/>
  <c r="G12" i="91"/>
  <c r="G13" i="91"/>
  <c r="G14" i="91"/>
  <c r="G15" i="91"/>
  <c r="G16" i="91"/>
  <c r="G17" i="91"/>
  <c r="G18" i="91"/>
  <c r="G19" i="91"/>
  <c r="F19" i="91"/>
  <c r="E19" i="91"/>
  <c r="D11" i="91"/>
  <c r="D12" i="91"/>
  <c r="D13" i="91"/>
  <c r="D14" i="91"/>
  <c r="D15" i="91"/>
  <c r="D16" i="91"/>
  <c r="D17" i="91"/>
  <c r="D18" i="91"/>
  <c r="D19" i="91"/>
  <c r="C19" i="91"/>
  <c r="B19" i="91"/>
  <c r="G10" i="90"/>
  <c r="G11" i="90"/>
  <c r="G12" i="90"/>
  <c r="G13" i="90"/>
  <c r="G14" i="90"/>
  <c r="G15" i="90"/>
  <c r="G16" i="90"/>
  <c r="F16" i="90"/>
  <c r="E16" i="90"/>
  <c r="D10" i="90"/>
  <c r="D11" i="90"/>
  <c r="D12" i="90"/>
  <c r="D13" i="90"/>
  <c r="D14" i="90"/>
  <c r="D15" i="90"/>
  <c r="D16" i="90"/>
  <c r="C16" i="90"/>
  <c r="B16" i="90"/>
  <c r="G10" i="89"/>
  <c r="G11" i="89"/>
  <c r="G12" i="89"/>
  <c r="G13" i="89"/>
  <c r="G14" i="89"/>
  <c r="G15" i="89"/>
  <c r="G16" i="89"/>
  <c r="F16" i="89"/>
  <c r="E16" i="89"/>
  <c r="D10" i="89"/>
  <c r="D11" i="89"/>
  <c r="D12" i="89"/>
  <c r="D13" i="89"/>
  <c r="D14" i="89"/>
  <c r="D15" i="89"/>
  <c r="D16" i="89"/>
  <c r="C16" i="89"/>
  <c r="B16" i="89"/>
  <c r="N11" i="88"/>
  <c r="I12" i="88"/>
  <c r="N12" i="88"/>
  <c r="I13" i="88"/>
  <c r="N13" i="88"/>
  <c r="I14" i="88"/>
  <c r="N14" i="88"/>
  <c r="I15" i="88"/>
  <c r="N15" i="88"/>
  <c r="I16" i="88"/>
  <c r="N16" i="88"/>
  <c r="I17" i="88"/>
  <c r="N17" i="88"/>
  <c r="I18" i="88"/>
  <c r="J18" i="88" s="1"/>
  <c r="N18" i="88"/>
  <c r="I19" i="88"/>
  <c r="N19" i="88"/>
  <c r="H11" i="88"/>
  <c r="M11" i="88" s="1"/>
  <c r="H12" i="88"/>
  <c r="M12" i="88"/>
  <c r="H13" i="88"/>
  <c r="M13" i="88"/>
  <c r="H14" i="88"/>
  <c r="M14" i="88"/>
  <c r="H15" i="88"/>
  <c r="M15" i="88"/>
  <c r="H16" i="88"/>
  <c r="M16" i="88"/>
  <c r="H17" i="88"/>
  <c r="M17" i="88"/>
  <c r="H18" i="88"/>
  <c r="M18" i="88"/>
  <c r="H19" i="88"/>
  <c r="M19" i="88" s="1"/>
  <c r="J12" i="88"/>
  <c r="J13" i="88"/>
  <c r="J14" i="88"/>
  <c r="J15" i="88"/>
  <c r="J16" i="88"/>
  <c r="J17" i="88"/>
  <c r="I20" i="88"/>
  <c r="H20" i="88"/>
  <c r="G11" i="88"/>
  <c r="G12" i="88"/>
  <c r="G13" i="88"/>
  <c r="G14" i="88"/>
  <c r="G15" i="88"/>
  <c r="G16" i="88"/>
  <c r="G17" i="88"/>
  <c r="G18" i="88"/>
  <c r="G19" i="88"/>
  <c r="F20" i="88"/>
  <c r="E20" i="88"/>
  <c r="D11" i="88"/>
  <c r="D12" i="88"/>
  <c r="D13" i="88"/>
  <c r="D14" i="88"/>
  <c r="D15" i="88"/>
  <c r="D16" i="88"/>
  <c r="D17" i="88"/>
  <c r="D18" i="88"/>
  <c r="D19" i="88"/>
  <c r="D20" i="88"/>
  <c r="C20" i="88"/>
  <c r="B20" i="88"/>
  <c r="H12" i="87"/>
  <c r="I12" i="87"/>
  <c r="J12" i="87"/>
  <c r="H13" i="87"/>
  <c r="I13" i="87"/>
  <c r="J13" i="87"/>
  <c r="H14" i="87"/>
  <c r="I14" i="87"/>
  <c r="J14" i="87"/>
  <c r="H15" i="87"/>
  <c r="I15" i="87"/>
  <c r="J15" i="87"/>
  <c r="H16" i="87"/>
  <c r="I16" i="87"/>
  <c r="J16" i="87"/>
  <c r="H17" i="87"/>
  <c r="I17" i="87"/>
  <c r="J17" i="87"/>
  <c r="H18" i="87"/>
  <c r="I18" i="87"/>
  <c r="J18" i="87"/>
  <c r="H19" i="87"/>
  <c r="I19" i="87"/>
  <c r="J19" i="87"/>
  <c r="J20" i="87"/>
  <c r="I20" i="87"/>
  <c r="H20" i="87"/>
  <c r="G12" i="87"/>
  <c r="G13" i="87"/>
  <c r="G14" i="87"/>
  <c r="G15" i="87"/>
  <c r="G16" i="87"/>
  <c r="G17" i="87"/>
  <c r="G18" i="87"/>
  <c r="G19" i="87"/>
  <c r="G20" i="87"/>
  <c r="F20" i="87"/>
  <c r="E20" i="87"/>
  <c r="D12" i="87"/>
  <c r="D13" i="87"/>
  <c r="D14" i="87"/>
  <c r="D15" i="87"/>
  <c r="D16" i="87"/>
  <c r="D17" i="87"/>
  <c r="D18" i="87"/>
  <c r="D19" i="87"/>
  <c r="D20" i="87"/>
  <c r="C20" i="87"/>
  <c r="B20" i="87"/>
  <c r="P19" i="87"/>
  <c r="O19" i="87"/>
  <c r="P18" i="87"/>
  <c r="O18" i="87"/>
  <c r="P17" i="87"/>
  <c r="O17" i="87"/>
  <c r="P16" i="87"/>
  <c r="O16" i="87"/>
  <c r="P15" i="87"/>
  <c r="O15" i="87"/>
  <c r="P14" i="87"/>
  <c r="O14" i="87"/>
  <c r="P13" i="87"/>
  <c r="O13" i="87"/>
  <c r="P12" i="87"/>
  <c r="O12" i="87"/>
  <c r="G10" i="86"/>
  <c r="G11" i="86"/>
  <c r="G12" i="86"/>
  <c r="G13" i="86"/>
  <c r="G14" i="86"/>
  <c r="G15" i="86"/>
  <c r="G16" i="86"/>
  <c r="G17" i="86"/>
  <c r="G18" i="86"/>
  <c r="F18" i="86"/>
  <c r="E18" i="86"/>
  <c r="D10" i="86"/>
  <c r="D11" i="86"/>
  <c r="D12" i="86"/>
  <c r="D13" i="86"/>
  <c r="D14" i="86"/>
  <c r="D15" i="86"/>
  <c r="D16" i="86"/>
  <c r="D17" i="86"/>
  <c r="D18" i="86"/>
  <c r="C18" i="86"/>
  <c r="B18" i="86"/>
  <c r="L17" i="86"/>
  <c r="K17" i="86"/>
  <c r="L16" i="86"/>
  <c r="K16" i="86"/>
  <c r="L15" i="86"/>
  <c r="K15" i="86"/>
  <c r="L14" i="86"/>
  <c r="K14" i="86"/>
  <c r="L13" i="86"/>
  <c r="K13" i="86"/>
  <c r="L12" i="86"/>
  <c r="K12" i="86"/>
  <c r="L11" i="86"/>
  <c r="K11" i="86"/>
  <c r="L10" i="86"/>
  <c r="K10" i="86"/>
  <c r="L9" i="86"/>
  <c r="K9" i="86"/>
  <c r="H10" i="85"/>
  <c r="M10" i="85"/>
  <c r="H11" i="85"/>
  <c r="M11" i="85"/>
  <c r="H12" i="85"/>
  <c r="M12" i="85"/>
  <c r="H13" i="85"/>
  <c r="M13" i="85"/>
  <c r="H14" i="85"/>
  <c r="M14" i="85"/>
  <c r="H15" i="85"/>
  <c r="M15" i="85"/>
  <c r="M16" i="85"/>
  <c r="N16" i="85"/>
  <c r="H16" i="85"/>
  <c r="I10" i="85"/>
  <c r="I11" i="85"/>
  <c r="I12" i="85"/>
  <c r="I13" i="85"/>
  <c r="I14" i="85"/>
  <c r="I15" i="85"/>
  <c r="I16" i="85"/>
  <c r="G16" i="85"/>
  <c r="F16" i="85"/>
  <c r="D10" i="85"/>
  <c r="D11" i="85"/>
  <c r="D12" i="85"/>
  <c r="D13" i="85"/>
  <c r="D14" i="85"/>
  <c r="D15" i="85"/>
  <c r="D16" i="85"/>
  <c r="E10" i="85"/>
  <c r="E11" i="85"/>
  <c r="E12" i="85"/>
  <c r="E13" i="85"/>
  <c r="E14" i="85"/>
  <c r="E15" i="85"/>
  <c r="E16" i="85"/>
  <c r="C16" i="85"/>
  <c r="B16" i="85"/>
  <c r="N15" i="85"/>
  <c r="N14" i="85"/>
  <c r="N13" i="85"/>
  <c r="N12" i="85"/>
  <c r="N11" i="85"/>
  <c r="N10" i="85"/>
  <c r="I10" i="84"/>
  <c r="N10" i="84"/>
  <c r="I11" i="84"/>
  <c r="N11" i="84"/>
  <c r="I12" i="84"/>
  <c r="N12" i="84"/>
  <c r="I13" i="84"/>
  <c r="N13" i="84"/>
  <c r="I14" i="84"/>
  <c r="N14" i="84"/>
  <c r="I15" i="84"/>
  <c r="N15" i="84"/>
  <c r="I16" i="84"/>
  <c r="N16" i="84"/>
  <c r="I17" i="84"/>
  <c r="N17" i="84"/>
  <c r="I18" i="84"/>
  <c r="N18" i="84"/>
  <c r="N19" i="84"/>
  <c r="H10" i="84"/>
  <c r="M10" i="84"/>
  <c r="H11" i="84"/>
  <c r="M11" i="84"/>
  <c r="H12" i="84"/>
  <c r="M12" i="84"/>
  <c r="H13" i="84"/>
  <c r="M13" i="84"/>
  <c r="H14" i="84"/>
  <c r="M14" i="84"/>
  <c r="H15" i="84"/>
  <c r="M15" i="84"/>
  <c r="H16" i="84"/>
  <c r="M16" i="84"/>
  <c r="H17" i="84"/>
  <c r="M17" i="84"/>
  <c r="H18" i="84"/>
  <c r="M18" i="84"/>
  <c r="M19" i="84"/>
  <c r="J10" i="84"/>
  <c r="J11" i="84"/>
  <c r="J12" i="84"/>
  <c r="J13" i="84"/>
  <c r="J14" i="84"/>
  <c r="J15" i="84"/>
  <c r="J16" i="84"/>
  <c r="J17" i="84"/>
  <c r="J18" i="84"/>
  <c r="J19" i="84"/>
  <c r="I19" i="84"/>
  <c r="H19" i="84"/>
  <c r="G10" i="84"/>
  <c r="G11" i="84"/>
  <c r="G12" i="84"/>
  <c r="G13" i="84"/>
  <c r="G14" i="84"/>
  <c r="G15" i="84"/>
  <c r="G16" i="84"/>
  <c r="G17" i="84"/>
  <c r="G18" i="84"/>
  <c r="G19" i="84"/>
  <c r="F19" i="84"/>
  <c r="E19" i="84"/>
  <c r="D10" i="84"/>
  <c r="D11" i="84"/>
  <c r="D12" i="84"/>
  <c r="D13" i="84"/>
  <c r="D14" i="84"/>
  <c r="D15" i="84"/>
  <c r="D16" i="84"/>
  <c r="D17" i="84"/>
  <c r="D18" i="84"/>
  <c r="D19" i="84"/>
  <c r="C19" i="84"/>
  <c r="B19" i="84"/>
  <c r="H13" i="13"/>
  <c r="D21" i="38"/>
  <c r="D10" i="26"/>
  <c r="D11" i="26"/>
  <c r="B40" i="26"/>
  <c r="D12" i="26"/>
  <c r="B41" i="26"/>
  <c r="D13" i="26"/>
  <c r="D14" i="26"/>
  <c r="D15" i="26"/>
  <c r="D16" i="26"/>
  <c r="D17" i="26"/>
  <c r="B18" i="26"/>
  <c r="C18" i="26"/>
  <c r="E18" i="26"/>
  <c r="F18" i="26"/>
  <c r="D18" i="26"/>
  <c r="J11" i="83"/>
  <c r="L11" i="83"/>
  <c r="J11" i="76"/>
  <c r="L11" i="38"/>
  <c r="J11" i="38"/>
  <c r="F15" i="2"/>
  <c r="F12" i="2"/>
  <c r="C16" i="4"/>
  <c r="F11" i="4"/>
  <c r="B16" i="36"/>
  <c r="C14" i="36"/>
  <c r="J15" i="35"/>
  <c r="F20" i="35"/>
  <c r="P23" i="35" s="1"/>
  <c r="J10" i="35"/>
  <c r="H10" i="13"/>
  <c r="E16" i="13"/>
  <c r="D16" i="44"/>
  <c r="B21" i="78"/>
  <c r="K12" i="78"/>
  <c r="D16" i="43"/>
  <c r="G12" i="43"/>
  <c r="D10" i="43"/>
  <c r="E19" i="43"/>
  <c r="E19" i="42"/>
  <c r="G10" i="42"/>
  <c r="D10" i="42"/>
  <c r="E18" i="32"/>
  <c r="E11" i="32"/>
  <c r="D22" i="32"/>
  <c r="D22" i="24"/>
  <c r="E14" i="44"/>
  <c r="E10" i="44"/>
  <c r="F21" i="38"/>
  <c r="G14" i="38"/>
  <c r="G11" i="38"/>
  <c r="G13" i="38"/>
  <c r="J21" i="83"/>
  <c r="J12" i="83"/>
  <c r="J13" i="83"/>
  <c r="J14" i="83"/>
  <c r="J15" i="83"/>
  <c r="J16" i="83"/>
  <c r="J17" i="83"/>
  <c r="J18" i="83"/>
  <c r="J19" i="83"/>
  <c r="J20" i="83"/>
  <c r="D22" i="83"/>
  <c r="E17" i="83"/>
  <c r="F22" i="83"/>
  <c r="H22" i="83"/>
  <c r="I11" i="83"/>
  <c r="B22" i="83"/>
  <c r="L21" i="83"/>
  <c r="L20" i="83"/>
  <c r="L19" i="83"/>
  <c r="L18" i="83"/>
  <c r="L17" i="83"/>
  <c r="L16" i="83"/>
  <c r="L15" i="83"/>
  <c r="L14" i="83"/>
  <c r="L13" i="83"/>
  <c r="L12" i="83"/>
  <c r="C20" i="83"/>
  <c r="C13" i="83"/>
  <c r="C11" i="83"/>
  <c r="G12" i="83"/>
  <c r="G14" i="83"/>
  <c r="G11" i="83"/>
  <c r="G16" i="83"/>
  <c r="J22" i="83"/>
  <c r="K21" i="83"/>
  <c r="E16" i="83"/>
  <c r="E15" i="83"/>
  <c r="E19" i="83"/>
  <c r="I15" i="83"/>
  <c r="I12" i="83"/>
  <c r="E14" i="83"/>
  <c r="E11" i="83"/>
  <c r="E13" i="83"/>
  <c r="E12" i="83"/>
  <c r="E21" i="83"/>
  <c r="E20" i="83"/>
  <c r="I17" i="83"/>
  <c r="I14" i="83"/>
  <c r="I21" i="83"/>
  <c r="I13" i="83"/>
  <c r="I18" i="83"/>
  <c r="E18" i="83"/>
  <c r="I20" i="83"/>
  <c r="I16" i="83"/>
  <c r="I19" i="83"/>
  <c r="G21" i="83"/>
  <c r="G17" i="83"/>
  <c r="C14" i="83"/>
  <c r="C18" i="83"/>
  <c r="C21" i="83"/>
  <c r="C17" i="83"/>
  <c r="G20" i="83"/>
  <c r="G15" i="83"/>
  <c r="G19" i="83"/>
  <c r="G13" i="83"/>
  <c r="G18" i="83"/>
  <c r="L22" i="83"/>
  <c r="M20" i="83"/>
  <c r="C15" i="83"/>
  <c r="C19" i="83"/>
  <c r="C12" i="83"/>
  <c r="C16" i="83"/>
  <c r="K17" i="83"/>
  <c r="K18" i="83"/>
  <c r="K15" i="83"/>
  <c r="K11" i="83"/>
  <c r="K13" i="83"/>
  <c r="K12" i="83"/>
  <c r="K14" i="83"/>
  <c r="K16" i="83"/>
  <c r="K19" i="83"/>
  <c r="K20" i="83"/>
  <c r="K22" i="83"/>
  <c r="M12" i="83"/>
  <c r="M14" i="83"/>
  <c r="M11" i="83"/>
  <c r="M17" i="83"/>
  <c r="M13" i="83"/>
  <c r="E22" i="83"/>
  <c r="I22" i="83"/>
  <c r="M18" i="83"/>
  <c r="G22" i="83"/>
  <c r="M15" i="83"/>
  <c r="M16" i="83"/>
  <c r="M21" i="83"/>
  <c r="M19" i="83"/>
  <c r="C22" i="83"/>
  <c r="M22" i="83"/>
  <c r="E16" i="4"/>
  <c r="K19" i="78"/>
  <c r="K18" i="78"/>
  <c r="K17" i="78"/>
  <c r="K16" i="78"/>
  <c r="K15" i="78"/>
  <c r="K14" i="78"/>
  <c r="D20" i="35"/>
  <c r="C19" i="43"/>
  <c r="E11" i="24"/>
  <c r="B50" i="24"/>
  <c r="E12" i="24"/>
  <c r="B51" i="24"/>
  <c r="E13" i="24"/>
  <c r="B52" i="24"/>
  <c r="E14" i="24"/>
  <c r="E15" i="24"/>
  <c r="B54" i="24"/>
  <c r="E16" i="24"/>
  <c r="E17" i="24"/>
  <c r="E18" i="24"/>
  <c r="E19" i="24"/>
  <c r="E20" i="24"/>
  <c r="E21" i="24"/>
  <c r="B22" i="24"/>
  <c r="C22" i="24"/>
  <c r="E22" i="24"/>
  <c r="B53" i="24"/>
  <c r="L12" i="38"/>
  <c r="L13" i="38"/>
  <c r="L14" i="38"/>
  <c r="L15" i="38"/>
  <c r="L16" i="38"/>
  <c r="L17" i="38"/>
  <c r="L18" i="38"/>
  <c r="L19" i="38"/>
  <c r="L20" i="38"/>
  <c r="C18" i="2"/>
  <c r="D18" i="2"/>
  <c r="E18" i="2"/>
  <c r="B18" i="2"/>
  <c r="D16" i="4"/>
  <c r="B16" i="4"/>
  <c r="B23" i="54"/>
  <c r="E20" i="35"/>
  <c r="P22" i="35" s="1"/>
  <c r="E12" i="44"/>
  <c r="D16" i="42"/>
  <c r="G16" i="42"/>
  <c r="G11" i="42"/>
  <c r="C22" i="32"/>
  <c r="B22" i="32"/>
  <c r="E12" i="32"/>
  <c r="H18" i="26"/>
  <c r="I18" i="26"/>
  <c r="B51" i="32"/>
  <c r="J12" i="76"/>
  <c r="J13" i="76"/>
  <c r="J14" i="76"/>
  <c r="J15" i="76"/>
  <c r="J16" i="76"/>
  <c r="J17" i="76"/>
  <c r="J18" i="76"/>
  <c r="J12" i="38"/>
  <c r="J13" i="38"/>
  <c r="J14" i="38"/>
  <c r="J15" i="38"/>
  <c r="J16" i="38"/>
  <c r="J17" i="38"/>
  <c r="J18" i="38"/>
  <c r="J19" i="38"/>
  <c r="J20" i="38"/>
  <c r="C11" i="38"/>
  <c r="F10" i="4"/>
  <c r="B20" i="35"/>
  <c r="P19" i="35" s="1"/>
  <c r="C10" i="36"/>
  <c r="B16" i="44"/>
  <c r="E11" i="44"/>
  <c r="F19" i="43"/>
  <c r="G18" i="43"/>
  <c r="G17" i="43"/>
  <c r="G16" i="43"/>
  <c r="G15" i="43"/>
  <c r="G14" i="43"/>
  <c r="G13" i="43"/>
  <c r="G11" i="43"/>
  <c r="G10" i="43"/>
  <c r="F19" i="42"/>
  <c r="G18" i="42"/>
  <c r="G17" i="42"/>
  <c r="G15" i="42"/>
  <c r="G14" i="42"/>
  <c r="G13" i="42"/>
  <c r="G12" i="42"/>
  <c r="C10" i="44"/>
  <c r="C13" i="44"/>
  <c r="C11" i="44"/>
  <c r="C14" i="44"/>
  <c r="C12" i="44"/>
  <c r="C15" i="44"/>
  <c r="C15" i="36"/>
  <c r="C13" i="36"/>
  <c r="C12" i="36"/>
  <c r="C11" i="36"/>
  <c r="E15" i="44"/>
  <c r="E13" i="44"/>
  <c r="E16" i="44"/>
  <c r="G19" i="43"/>
  <c r="G19" i="42"/>
  <c r="B16" i="13"/>
  <c r="N17" i="13"/>
  <c r="C16" i="44"/>
  <c r="C16" i="36"/>
  <c r="J21" i="80"/>
  <c r="I21" i="80"/>
  <c r="H21" i="80"/>
  <c r="G21" i="80"/>
  <c r="F21" i="80"/>
  <c r="E21" i="80"/>
  <c r="D21" i="80"/>
  <c r="C21" i="80"/>
  <c r="B21" i="80"/>
  <c r="K20" i="80"/>
  <c r="K19" i="80"/>
  <c r="K18" i="80"/>
  <c r="K17" i="80"/>
  <c r="K16" i="80"/>
  <c r="K15" i="80"/>
  <c r="K14" i="80"/>
  <c r="K13" i="80"/>
  <c r="K12" i="80"/>
  <c r="K21" i="80"/>
  <c r="K13" i="78"/>
  <c r="K20" i="78"/>
  <c r="C21" i="78"/>
  <c r="D21" i="78"/>
  <c r="E21" i="78"/>
  <c r="F21" i="78"/>
  <c r="G21" i="78"/>
  <c r="H21" i="78"/>
  <c r="I21" i="78"/>
  <c r="J21" i="78"/>
  <c r="K21" i="78"/>
  <c r="P28" i="35"/>
  <c r="D16" i="36"/>
  <c r="E12" i="36"/>
  <c r="E10" i="36"/>
  <c r="E13" i="36"/>
  <c r="E14" i="36"/>
  <c r="E15" i="36"/>
  <c r="E11" i="36"/>
  <c r="D18" i="43"/>
  <c r="D17" i="43"/>
  <c r="D15" i="43"/>
  <c r="D14" i="43"/>
  <c r="D13" i="43"/>
  <c r="D12" i="43"/>
  <c r="D11" i="43"/>
  <c r="D18" i="42"/>
  <c r="D17" i="42"/>
  <c r="D15" i="42"/>
  <c r="D14" i="42"/>
  <c r="D13" i="42"/>
  <c r="D12" i="42"/>
  <c r="D11" i="42"/>
  <c r="D19" i="42"/>
  <c r="D19" i="76"/>
  <c r="H19" i="76"/>
  <c r="I14" i="76" s="1"/>
  <c r="F19" i="76"/>
  <c r="G12" i="76" s="1"/>
  <c r="E11" i="76"/>
  <c r="C13" i="76"/>
  <c r="E17" i="76"/>
  <c r="E16" i="76"/>
  <c r="E15" i="76"/>
  <c r="E13" i="76"/>
  <c r="B19" i="42"/>
  <c r="J10" i="26"/>
  <c r="G11" i="26"/>
  <c r="G12" i="26"/>
  <c r="C41" i="26"/>
  <c r="G13" i="26"/>
  <c r="G14" i="26"/>
  <c r="G15" i="26"/>
  <c r="G16" i="26"/>
  <c r="G17" i="26"/>
  <c r="G10" i="26"/>
  <c r="C40" i="26"/>
  <c r="B42" i="26"/>
  <c r="B43" i="26"/>
  <c r="B44" i="26"/>
  <c r="B45" i="26"/>
  <c r="B46" i="26"/>
  <c r="G18" i="26"/>
  <c r="B47" i="26"/>
  <c r="C19" i="42"/>
  <c r="J17" i="26"/>
  <c r="D46" i="26"/>
  <c r="J16" i="26"/>
  <c r="J15" i="26"/>
  <c r="J14" i="26"/>
  <c r="J13" i="26"/>
  <c r="J12" i="26"/>
  <c r="D41" i="26"/>
  <c r="J11" i="26"/>
  <c r="D40" i="26"/>
  <c r="J18" i="26"/>
  <c r="E16" i="36"/>
  <c r="G18" i="38"/>
  <c r="C18" i="38"/>
  <c r="C19" i="38"/>
  <c r="G19" i="38"/>
  <c r="H21" i="38"/>
  <c r="E11" i="38"/>
  <c r="B19" i="43"/>
  <c r="I13" i="38"/>
  <c r="I11" i="38"/>
  <c r="E14" i="38"/>
  <c r="E15" i="38"/>
  <c r="E20" i="38"/>
  <c r="E18" i="38"/>
  <c r="E19" i="38"/>
  <c r="I20" i="38"/>
  <c r="I19" i="38"/>
  <c r="I18" i="38"/>
  <c r="E17" i="38"/>
  <c r="E16" i="38"/>
  <c r="I17" i="38"/>
  <c r="I16" i="38"/>
  <c r="I12" i="38"/>
  <c r="I15" i="38"/>
  <c r="I14" i="38"/>
  <c r="E13" i="38"/>
  <c r="E12" i="38"/>
  <c r="D19" i="43"/>
  <c r="D23" i="55"/>
  <c r="N22" i="2"/>
  <c r="O22" i="2"/>
  <c r="P22" i="2"/>
  <c r="M22" i="2"/>
  <c r="J12" i="55"/>
  <c r="K12" i="55"/>
  <c r="J13" i="55"/>
  <c r="K13" i="55"/>
  <c r="J14" i="55"/>
  <c r="K14" i="55"/>
  <c r="J15" i="55"/>
  <c r="K15" i="55"/>
  <c r="J16" i="55"/>
  <c r="K16" i="55"/>
  <c r="J17" i="55"/>
  <c r="K17" i="55"/>
  <c r="J18" i="55"/>
  <c r="K18" i="55"/>
  <c r="J19" i="55"/>
  <c r="K19" i="55"/>
  <c r="J20" i="55"/>
  <c r="K20" i="55"/>
  <c r="J21" i="55"/>
  <c r="K21" i="55"/>
  <c r="J22" i="55"/>
  <c r="K22" i="55"/>
  <c r="B23" i="55"/>
  <c r="C23" i="55"/>
  <c r="E23" i="55"/>
  <c r="F23" i="55"/>
  <c r="G23" i="55"/>
  <c r="H23" i="55"/>
  <c r="I23" i="55"/>
  <c r="K23" i="55"/>
  <c r="M12" i="55"/>
  <c r="J23" i="55"/>
  <c r="L12" i="55"/>
  <c r="M16" i="55"/>
  <c r="I24" i="55"/>
  <c r="F24" i="55"/>
  <c r="C24" i="55"/>
  <c r="M13" i="55"/>
  <c r="M15" i="55"/>
  <c r="E24" i="55"/>
  <c r="M17" i="55"/>
  <c r="M14" i="55"/>
  <c r="M19" i="55"/>
  <c r="M18" i="55"/>
  <c r="M21" i="55"/>
  <c r="D24" i="55"/>
  <c r="H24" i="55"/>
  <c r="L20" i="55"/>
  <c r="L22" i="55"/>
  <c r="L19" i="55"/>
  <c r="L21" i="55"/>
  <c r="B24" i="55"/>
  <c r="L13" i="55"/>
  <c r="L18" i="55"/>
  <c r="L16" i="55"/>
  <c r="L15" i="55"/>
  <c r="L14" i="55"/>
  <c r="L17" i="55"/>
  <c r="G24" i="55"/>
  <c r="M22" i="55"/>
  <c r="M20" i="55"/>
  <c r="F11" i="2"/>
  <c r="F13" i="2"/>
  <c r="F14" i="2"/>
  <c r="F16" i="2"/>
  <c r="F17" i="2"/>
  <c r="F10" i="2"/>
  <c r="M23" i="55"/>
  <c r="K24" i="55"/>
  <c r="J24" i="55"/>
  <c r="L23" i="55"/>
  <c r="B20" i="5"/>
  <c r="C16" i="13"/>
  <c r="N18" i="13"/>
  <c r="D16" i="13"/>
  <c r="F16" i="13"/>
  <c r="G16" i="13"/>
  <c r="M17" i="13"/>
  <c r="I21" i="38"/>
  <c r="E21" i="38"/>
  <c r="G16" i="38"/>
  <c r="G15" i="38"/>
  <c r="G12" i="38"/>
  <c r="C20" i="38"/>
  <c r="G20" i="38"/>
  <c r="G17" i="38"/>
  <c r="C17" i="38"/>
  <c r="C16" i="38"/>
  <c r="C15" i="38"/>
  <c r="C13" i="38"/>
  <c r="C12" i="38"/>
  <c r="G21" i="38"/>
  <c r="D23" i="54"/>
  <c r="H20" i="5"/>
  <c r="J21" i="38"/>
  <c r="K14" i="38" s="1"/>
  <c r="K11" i="38"/>
  <c r="K18" i="38"/>
  <c r="F20" i="5"/>
  <c r="I20" i="35"/>
  <c r="L21" i="38"/>
  <c r="M14" i="38"/>
  <c r="M11" i="38"/>
  <c r="M19" i="38"/>
  <c r="M18" i="38"/>
  <c r="M12" i="38"/>
  <c r="M15" i="38"/>
  <c r="M16" i="38"/>
  <c r="M20" i="38"/>
  <c r="M17" i="38"/>
  <c r="M13" i="38"/>
  <c r="M21" i="38"/>
  <c r="C42" i="26"/>
  <c r="D42" i="26"/>
  <c r="C43" i="26"/>
  <c r="D43" i="26"/>
  <c r="C44" i="26"/>
  <c r="D44" i="26"/>
  <c r="C45" i="26"/>
  <c r="D45" i="26"/>
  <c r="C46" i="26"/>
  <c r="P22" i="55"/>
  <c r="P21" i="55"/>
  <c r="P20" i="55"/>
  <c r="P19" i="55"/>
  <c r="P18" i="55"/>
  <c r="P17" i="55"/>
  <c r="P16" i="55"/>
  <c r="P15" i="55"/>
  <c r="P14" i="55"/>
  <c r="P13" i="55"/>
  <c r="I23" i="54"/>
  <c r="H23" i="54"/>
  <c r="G23" i="54"/>
  <c r="F23" i="54"/>
  <c r="E23" i="54"/>
  <c r="C23" i="54"/>
  <c r="P22" i="54"/>
  <c r="K22" i="54"/>
  <c r="J22" i="54"/>
  <c r="P21" i="54"/>
  <c r="K21" i="54"/>
  <c r="J21" i="54"/>
  <c r="P20" i="54"/>
  <c r="K20" i="54"/>
  <c r="J20" i="54"/>
  <c r="P19" i="54"/>
  <c r="K19" i="54"/>
  <c r="J19" i="54"/>
  <c r="P18" i="54"/>
  <c r="K18" i="54"/>
  <c r="J18" i="54"/>
  <c r="P17" i="54"/>
  <c r="K17" i="54"/>
  <c r="J17" i="54"/>
  <c r="P16" i="54"/>
  <c r="K16" i="54"/>
  <c r="J16" i="54"/>
  <c r="P15" i="54"/>
  <c r="K15" i="54"/>
  <c r="J15" i="54"/>
  <c r="P14" i="54"/>
  <c r="K14" i="54"/>
  <c r="J14" i="54"/>
  <c r="P13" i="54"/>
  <c r="K13" i="54"/>
  <c r="J13" i="54"/>
  <c r="K12" i="54"/>
  <c r="J12" i="54"/>
  <c r="K23" i="54"/>
  <c r="M17" i="54"/>
  <c r="J23" i="54"/>
  <c r="L20" i="54"/>
  <c r="M19" i="54"/>
  <c r="L18" i="54"/>
  <c r="L12" i="54"/>
  <c r="M14" i="54"/>
  <c r="M15" i="54"/>
  <c r="L14" i="54"/>
  <c r="B24" i="54"/>
  <c r="C24" i="54"/>
  <c r="G24" i="54"/>
  <c r="E24" i="54"/>
  <c r="I24" i="54"/>
  <c r="M16" i="54"/>
  <c r="M21" i="54"/>
  <c r="M18" i="54"/>
  <c r="M13" i="54"/>
  <c r="M20" i="54"/>
  <c r="M12" i="54"/>
  <c r="M22" i="54"/>
  <c r="L22" i="54"/>
  <c r="D24" i="54"/>
  <c r="H24" i="54"/>
  <c r="L19" i="54"/>
  <c r="L21" i="54"/>
  <c r="L16" i="54"/>
  <c r="F24" i="54"/>
  <c r="L13" i="54"/>
  <c r="L15" i="54"/>
  <c r="L17" i="54"/>
  <c r="K24" i="54"/>
  <c r="J24" i="54"/>
  <c r="M23" i="54"/>
  <c r="L23" i="54"/>
  <c r="K16" i="38"/>
  <c r="K17" i="38"/>
  <c r="K13" i="38"/>
  <c r="K20" i="38"/>
  <c r="K15" i="38"/>
  <c r="K12" i="38"/>
  <c r="J11" i="35"/>
  <c r="O20" i="35" s="1"/>
  <c r="J12" i="35"/>
  <c r="O21" i="35" s="1"/>
  <c r="J13" i="35"/>
  <c r="O22" i="35" s="1"/>
  <c r="J14" i="35"/>
  <c r="O23" i="35"/>
  <c r="O24" i="35"/>
  <c r="J16" i="35"/>
  <c r="O25" i="35" s="1"/>
  <c r="J17" i="35"/>
  <c r="O26" i="35"/>
  <c r="J18" i="35"/>
  <c r="O27" i="35" s="1"/>
  <c r="J19" i="35"/>
  <c r="O28" i="35" s="1"/>
  <c r="P27" i="35"/>
  <c r="H20" i="35"/>
  <c r="P25" i="35" s="1"/>
  <c r="G20" i="35"/>
  <c r="P24" i="35" s="1"/>
  <c r="P21" i="35"/>
  <c r="C20" i="35"/>
  <c r="P20" i="35" s="1"/>
  <c r="J18" i="5"/>
  <c r="O27" i="5"/>
  <c r="O28" i="5"/>
  <c r="E21" i="32"/>
  <c r="B60" i="32"/>
  <c r="E20" i="32"/>
  <c r="B59" i="32"/>
  <c r="E19" i="32"/>
  <c r="B58" i="32"/>
  <c r="B57" i="32"/>
  <c r="E17" i="32"/>
  <c r="B56" i="32"/>
  <c r="E16" i="32"/>
  <c r="B55" i="32"/>
  <c r="E15" i="32"/>
  <c r="B54" i="32"/>
  <c r="E14" i="32"/>
  <c r="B53" i="32"/>
  <c r="E13" i="32"/>
  <c r="B60" i="24"/>
  <c r="B59" i="24"/>
  <c r="B58" i="24"/>
  <c r="B57" i="24"/>
  <c r="B56" i="24"/>
  <c r="B55" i="24"/>
  <c r="B61" i="24"/>
  <c r="B52" i="32"/>
  <c r="E22" i="32"/>
  <c r="B50" i="32"/>
  <c r="B61" i="32"/>
  <c r="C47" i="26"/>
  <c r="D47" i="26"/>
  <c r="F12" i="4"/>
  <c r="F13" i="4"/>
  <c r="J15" i="4"/>
  <c r="F14" i="4"/>
  <c r="J17" i="4"/>
  <c r="F15" i="4"/>
  <c r="J18" i="4"/>
  <c r="J12" i="4"/>
  <c r="J14" i="4"/>
  <c r="F16" i="4"/>
  <c r="B17" i="4"/>
  <c r="J13" i="4"/>
  <c r="N22" i="13"/>
  <c r="N21" i="13"/>
  <c r="N20" i="13"/>
  <c r="N19" i="13"/>
  <c r="H15" i="13"/>
  <c r="M22" i="13"/>
  <c r="H14" i="13"/>
  <c r="M21" i="13"/>
  <c r="M20" i="13"/>
  <c r="H12" i="13"/>
  <c r="M19" i="13"/>
  <c r="H11" i="13"/>
  <c r="C17" i="4"/>
  <c r="L10" i="4"/>
  <c r="E17" i="4"/>
  <c r="N10" i="4"/>
  <c r="D17" i="4"/>
  <c r="M10" i="4"/>
  <c r="M18" i="13"/>
  <c r="H16" i="13"/>
  <c r="P26" i="5"/>
  <c r="P25" i="5"/>
  <c r="G20" i="5"/>
  <c r="P24" i="5"/>
  <c r="P23" i="5"/>
  <c r="E20" i="5"/>
  <c r="P22" i="5"/>
  <c r="D20" i="5"/>
  <c r="P21" i="5"/>
  <c r="C20" i="5"/>
  <c r="P20" i="5"/>
  <c r="P19" i="5"/>
  <c r="J17" i="5"/>
  <c r="O26" i="5"/>
  <c r="J16" i="5"/>
  <c r="O25" i="5"/>
  <c r="J15" i="5"/>
  <c r="O24" i="5"/>
  <c r="J14" i="5"/>
  <c r="O23" i="5"/>
  <c r="J13" i="5"/>
  <c r="J12" i="5"/>
  <c r="O21" i="5"/>
  <c r="J11" i="5"/>
  <c r="O20" i="5"/>
  <c r="J10" i="5"/>
  <c r="O19" i="5"/>
  <c r="F17" i="4"/>
  <c r="K10" i="4"/>
  <c r="O10" i="4"/>
  <c r="O22" i="5"/>
  <c r="J20" i="5"/>
  <c r="J19" i="88" l="1"/>
  <c r="J20" i="88" s="1"/>
  <c r="N20" i="88"/>
  <c r="J11" i="88"/>
  <c r="G20" i="88"/>
  <c r="M20" i="88"/>
  <c r="G17" i="76"/>
  <c r="I16" i="76"/>
  <c r="G14" i="76"/>
  <c r="G15" i="76"/>
  <c r="G18" i="76"/>
  <c r="G16" i="76"/>
  <c r="G11" i="76"/>
  <c r="C18" i="76"/>
  <c r="G13" i="76"/>
  <c r="C15" i="76"/>
  <c r="I15" i="76"/>
  <c r="M13" i="76"/>
  <c r="J19" i="76"/>
  <c r="K11" i="76" s="1"/>
  <c r="M15" i="76"/>
  <c r="K15" i="76"/>
  <c r="C14" i="76"/>
  <c r="I12" i="76"/>
  <c r="I17" i="76"/>
  <c r="I11" i="76"/>
  <c r="E14" i="76"/>
  <c r="E18" i="76"/>
  <c r="C16" i="76"/>
  <c r="I13" i="76"/>
  <c r="I18" i="76"/>
  <c r="E12" i="76"/>
  <c r="C12" i="76"/>
  <c r="C17" i="76"/>
  <c r="C11" i="76"/>
  <c r="J20" i="35"/>
  <c r="P26" i="35"/>
  <c r="O19" i="35"/>
  <c r="C14" i="38"/>
  <c r="C21" i="38" s="1"/>
  <c r="K19" i="38"/>
  <c r="K21" i="38" s="1"/>
  <c r="F18" i="2"/>
  <c r="D19" i="2" s="1"/>
  <c r="K16" i="76" l="1"/>
  <c r="G19" i="76"/>
  <c r="M12" i="76"/>
  <c r="K18" i="76"/>
  <c r="K12" i="76"/>
  <c r="K14" i="76"/>
  <c r="K13" i="76"/>
  <c r="M14" i="76"/>
  <c r="M16" i="76"/>
  <c r="C19" i="76"/>
  <c r="M17" i="76"/>
  <c r="M11" i="76"/>
  <c r="M18" i="76"/>
  <c r="K17" i="76"/>
  <c r="I19" i="76"/>
  <c r="E19" i="76"/>
  <c r="E19" i="2"/>
  <c r="C19" i="2"/>
  <c r="B19" i="2"/>
  <c r="M19" i="76" l="1"/>
  <c r="K19" i="76"/>
  <c r="F19" i="2"/>
</calcChain>
</file>

<file path=xl/connections.xml><?xml version="1.0" encoding="utf-8"?>
<connections xmlns="http://schemas.openxmlformats.org/spreadsheetml/2006/main">
  <connection id="1" name="(Default) XLS_TAB_27_111" type="1" refreshedVersion="4" minRefreshableVersion="3" savePassword="1" saveData="1">
    <dbPr connection="DSN=VITAL_DB;UID=md_qry;PWD=md4421;SERVER=DEV;" command="SELECT   _x000d__x000a_           X.BAAN_SMALLERQATAR,_x000d__x000a_           X.RAJEE,_x000d__x000a_           X.KHULLA,_x000d__x000a_           X.BAAN_GREATER,_x000d__x000a_           X.TOTAL_x000d__x000a_    FROM   XLS_TAB_27 X_x000d__x000a_   WHERE   X.BULLTEN_YEAR = ? AND X.CAT_QATRI_NQATRI_TOT = 2_x000d__x000a_ORDER BY   X.ROW_ORDER"/>
    <parameters count="1">
      <parameter name="Parameter1" parameterType="cell" refreshOnChange="1" cell="'P:\نشرات\الزواج والطلاق\2014\[Bulletin_Marriages_Divorces_DB_2014.xlsx]Sheet1'!$B$1"/>
    </parameters>
  </connection>
  <connection id="2" name="(Default) XLS_TAB_27_11111" type="1" refreshedVersion="4" minRefreshableVersion="3" savePassword="1" saveData="1">
    <dbPr connection="DSN=VITAL_DB;UID=md_qry;PWD=md4421;SERVER=DEV;" command="SELECT   _x000d__x000a_           X.BAAN_SMALLERQATAR,_x000d__x000a_           X.RAJEE,_x000d__x000a_           X.KHULLA,_x000d__x000a_           X.BAAN_GREATER,_x000d__x000a_           X.TOTAL_x000d__x000a_    FROM   XLS_TAB_27 X_x000d__x000a_   WHERE   X.BULLTEN_YEAR = ? AND X.CAT_QATRI_NQATRI_TOT = 2_x000d__x000a_ORDER BY   X.ROW_ORDER"/>
    <parameters count="1">
      <parameter name="Parameter1" parameterType="cell" refreshOnChange="1" cell="'P:\نشرات\الزواج والطلاق\2014\[Bulletin_Marriages_Divorces_DB_2014.xlsx]Sheet1'!$B$1"/>
    </parameters>
  </connection>
</connections>
</file>

<file path=xl/sharedStrings.xml><?xml version="1.0" encoding="utf-8"?>
<sst xmlns="http://schemas.openxmlformats.org/spreadsheetml/2006/main" count="1344" uniqueCount="529">
  <si>
    <t>إشهادات الطلاق حسب نوع الطلاق وفئة عمر الزوجة</t>
  </si>
  <si>
    <r>
      <t>خلع</t>
    </r>
    <r>
      <rPr>
        <sz val="10"/>
        <rFont val="Arial"/>
        <family val="2"/>
      </rPr>
      <t xml:space="preserve">
Divorce against compensation</t>
    </r>
  </si>
  <si>
    <r>
      <t>بينونة كبرى</t>
    </r>
    <r>
      <rPr>
        <sz val="10"/>
        <rFont val="Arial"/>
        <family val="2"/>
      </rPr>
      <t xml:space="preserve">
Major irrevocable divorce </t>
    </r>
  </si>
  <si>
    <r>
      <t xml:space="preserve">المجموع
</t>
    </r>
    <r>
      <rPr>
        <b/>
        <sz val="8"/>
        <rFont val="Arial"/>
        <family val="2"/>
      </rPr>
      <t>Total</t>
    </r>
  </si>
  <si>
    <t>20 - 24</t>
  </si>
  <si>
    <t>25 - 29</t>
  </si>
  <si>
    <t>30 - 34</t>
  </si>
  <si>
    <t>35 - 39</t>
  </si>
  <si>
    <t>40 - 44</t>
  </si>
  <si>
    <t>45 - 49</t>
  </si>
  <si>
    <t>50 - 54</t>
  </si>
  <si>
    <t>55 - 59</t>
  </si>
  <si>
    <t>60 +</t>
  </si>
  <si>
    <t>المجموع</t>
  </si>
  <si>
    <t>Total</t>
  </si>
  <si>
    <t>إشهادات الطلاق حسب نوع الطلاق وجنسية الزوج</t>
  </si>
  <si>
    <t xml:space="preserve">  قطر</t>
  </si>
  <si>
    <t xml:space="preserve">  Other G.C.C Countries</t>
  </si>
  <si>
    <t xml:space="preserve">  باقي الدول العربية</t>
  </si>
  <si>
    <t xml:space="preserve">  Other Arab Countries</t>
  </si>
  <si>
    <t xml:space="preserve">  دول أسيوية</t>
  </si>
  <si>
    <t xml:space="preserve">  Asian Countries</t>
  </si>
  <si>
    <t xml:space="preserve">  دول أوروبية</t>
  </si>
  <si>
    <t xml:space="preserve">  European Countries</t>
  </si>
  <si>
    <t xml:space="preserve">  دول أخرى</t>
  </si>
  <si>
    <t xml:space="preserve">  Other Countries</t>
  </si>
  <si>
    <t xml:space="preserve">المجموع  </t>
  </si>
  <si>
    <t xml:space="preserve">Total  </t>
  </si>
  <si>
    <t>إشهادات الطلاق حسب فئة عمر الزوجة والزوج</t>
  </si>
  <si>
    <t>DIVORCES BY AGE GROUP OF WIFE AND HUSBAND</t>
  </si>
  <si>
    <t>24-20</t>
  </si>
  <si>
    <t>29-25</t>
  </si>
  <si>
    <t>34-30</t>
  </si>
  <si>
    <t>39-35</t>
  </si>
  <si>
    <t>44-40</t>
  </si>
  <si>
    <t>49-45</t>
  </si>
  <si>
    <t>إشهادات الطلاق حسب نوع الطلاق ومدة الحياة الزواجية للزوج</t>
  </si>
  <si>
    <t>DIVORCES BY TYPE OF DIVORCE AND DURATION OF MARRIAGE OF HUSBAND</t>
  </si>
  <si>
    <t>مدة الحياة الزواجية بالسنوات</t>
  </si>
  <si>
    <t>Duration of Marriage
In Years</t>
  </si>
  <si>
    <t>قبل الدخول</t>
  </si>
  <si>
    <t>Before Consummation</t>
  </si>
  <si>
    <t xml:space="preserve"> 5 - 9</t>
  </si>
  <si>
    <t>5-9</t>
  </si>
  <si>
    <t xml:space="preserve"> 10 - 14</t>
  </si>
  <si>
    <t>10-14</t>
  </si>
  <si>
    <t xml:space="preserve"> 15 - 19</t>
  </si>
  <si>
    <t>15-19</t>
  </si>
  <si>
    <t xml:space="preserve"> 20 - 24</t>
  </si>
  <si>
    <t>20-24</t>
  </si>
  <si>
    <t>25 +</t>
  </si>
  <si>
    <t>النسبة لنوع الطلاق</t>
  </si>
  <si>
    <t>Percentage Type of Divorce</t>
  </si>
  <si>
    <t>جدول (1)</t>
  </si>
  <si>
    <t>جدول (2)</t>
  </si>
  <si>
    <t>جدول (3)</t>
  </si>
  <si>
    <t>جدول (4)</t>
  </si>
  <si>
    <t>جدول (5)</t>
  </si>
  <si>
    <t>جدول (6)</t>
  </si>
  <si>
    <t>TABLE (6)</t>
  </si>
  <si>
    <t>جدول (7)</t>
  </si>
  <si>
    <t>TABLE (7)</t>
  </si>
  <si>
    <r>
      <t>رجعي</t>
    </r>
    <r>
      <rPr>
        <sz val="10"/>
        <rFont val="Arial"/>
        <family val="2"/>
      </rPr>
      <t xml:space="preserve">
</t>
    </r>
    <r>
      <rPr>
        <sz val="9"/>
        <rFont val="Arial"/>
        <family val="2"/>
      </rPr>
      <t xml:space="preserve">Revocable divorce </t>
    </r>
  </si>
  <si>
    <r>
      <t>بينونة صغرى</t>
    </r>
    <r>
      <rPr>
        <sz val="10"/>
        <rFont val="Arial"/>
        <family val="2"/>
      </rPr>
      <t xml:space="preserve">
</t>
    </r>
    <r>
      <rPr>
        <sz val="9"/>
        <rFont val="Arial"/>
        <family val="2"/>
      </rPr>
      <t>Minor irrevocable divorce</t>
    </r>
    <r>
      <rPr>
        <sz val="10"/>
        <rFont val="Arial"/>
        <family val="2"/>
      </rPr>
      <t xml:space="preserve"> </t>
    </r>
  </si>
  <si>
    <t>50 +</t>
  </si>
  <si>
    <t>الدوحة</t>
  </si>
  <si>
    <t>Doha</t>
  </si>
  <si>
    <t>الريان</t>
  </si>
  <si>
    <t>Al Rayyan</t>
  </si>
  <si>
    <t>الوكرة</t>
  </si>
  <si>
    <t>Al Wakra</t>
  </si>
  <si>
    <t>Umm Salal</t>
  </si>
  <si>
    <t>الخور</t>
  </si>
  <si>
    <t>Al Khor</t>
  </si>
  <si>
    <t>الشمال</t>
  </si>
  <si>
    <t>Al Shamal</t>
  </si>
  <si>
    <t>الظعاين</t>
  </si>
  <si>
    <t>Al Daayen</t>
  </si>
  <si>
    <t xml:space="preserve">الشحانية </t>
  </si>
  <si>
    <t>خارج قطر</t>
  </si>
  <si>
    <t xml:space="preserve">عقود الزواج حسب جنسية الزوجة والزوج </t>
  </si>
  <si>
    <t>جدول (9)</t>
  </si>
  <si>
    <t>TABLE (9)</t>
  </si>
  <si>
    <t xml:space="preserve"> بقية دول مجلس التعاون لدول الخليج العربية</t>
  </si>
  <si>
    <t>عقود الزواج حسب فئة عمر الزوجة والزوج</t>
  </si>
  <si>
    <t>MARRIAGES BY AGE GROUP OF WIFE AND HUSBAND</t>
  </si>
  <si>
    <t>Other G.C.C Countries</t>
  </si>
  <si>
    <t>Other Arab Countries</t>
  </si>
  <si>
    <t>Asian Countries</t>
  </si>
  <si>
    <t>European Countries</t>
  </si>
  <si>
    <t>Other Countries</t>
  </si>
  <si>
    <t xml:space="preserve">بقية دول مجلس التعاون </t>
  </si>
  <si>
    <t>باقي الدول العربية</t>
  </si>
  <si>
    <t>دول أسيوية</t>
  </si>
  <si>
    <t>دول أوروبية</t>
  </si>
  <si>
    <t>دول أخرى</t>
  </si>
  <si>
    <t xml:space="preserve">                        Type of  Divorce  
   Age Group
   of Wife (in Years)</t>
  </si>
  <si>
    <t xml:space="preserve">DIVORCES BY TYPE OF DIVORCE AND NATIONALITY OF HUSBAND </t>
  </si>
  <si>
    <t>DIVORCES BY TYPE OF DIVORCE AND WIFE'S AGE GROUP</t>
  </si>
  <si>
    <t>جدول (8)</t>
  </si>
  <si>
    <t>TABLE (8)</t>
  </si>
  <si>
    <r>
      <t xml:space="preserve">قطريون </t>
    </r>
    <r>
      <rPr>
        <b/>
        <sz val="8"/>
        <rFont val="Arial"/>
        <family val="2"/>
      </rPr>
      <t>Qataris</t>
    </r>
  </si>
  <si>
    <r>
      <t xml:space="preserve">غير قطريين </t>
    </r>
    <r>
      <rPr>
        <b/>
        <sz val="8"/>
        <rFont val="Arial"/>
        <family val="2"/>
      </rPr>
      <t>Non-Qataris</t>
    </r>
  </si>
  <si>
    <t>ام صلال</t>
  </si>
  <si>
    <t>المواليد أحياء المسجلون حسب الجنسية والنوع وفئة عمر الأم</t>
  </si>
  <si>
    <r>
      <t xml:space="preserve">المجموع  </t>
    </r>
    <r>
      <rPr>
        <b/>
        <sz val="8"/>
        <rFont val="Arial"/>
        <family val="2"/>
      </rPr>
      <t>Total</t>
    </r>
  </si>
  <si>
    <t xml:space="preserve">                             Nationality 
                               &amp; Gender
  Age Group
  of Mother
  (in Years)</t>
  </si>
  <si>
    <r>
      <t xml:space="preserve">المجموع العام
</t>
    </r>
    <r>
      <rPr>
        <b/>
        <sz val="8"/>
        <rFont val="Arial"/>
        <family val="2"/>
      </rPr>
      <t>G.Total</t>
    </r>
  </si>
  <si>
    <t>G.Total</t>
  </si>
  <si>
    <t>قطر</t>
  </si>
  <si>
    <t>بقية دول مجلس التعاون</t>
  </si>
  <si>
    <t>بقية الدول العربية</t>
  </si>
  <si>
    <t>TABLE (5)</t>
  </si>
  <si>
    <t>وفيات الأطفال الرضع المسجلة حسب النوع والجنسية</t>
  </si>
  <si>
    <t>القادمون حسب المنفذ ومجموعات جنسيات الدول</t>
  </si>
  <si>
    <t>مجموعات دول الجنسية</t>
  </si>
  <si>
    <t>دول اسيوية</t>
  </si>
  <si>
    <t>دول افريقية</t>
  </si>
  <si>
    <t>دول اوروبية</t>
  </si>
  <si>
    <t>دول امريكــا الشماليـــة</t>
  </si>
  <si>
    <t>دول امريكا الوسطى والكاريبية</t>
  </si>
  <si>
    <t>دول امريكــا الجنوبيــــه</t>
  </si>
  <si>
    <t>الدول المحيطية</t>
  </si>
  <si>
    <t>دول اخرى</t>
  </si>
  <si>
    <t xml:space="preserve">السكان حسب النوع والفئات العمرية </t>
  </si>
  <si>
    <t>الفئات العمرية</t>
  </si>
  <si>
    <t>10 - 14</t>
  </si>
  <si>
    <t>15 - 19</t>
  </si>
  <si>
    <t>65 +</t>
  </si>
  <si>
    <t>الزواج والطلاق</t>
  </si>
  <si>
    <t>Population</t>
  </si>
  <si>
    <t>الســــــــــــــــــــــــــــــــــــكان</t>
  </si>
  <si>
    <t>بقية دول مجلس التعاون  Other G.C.C Countries</t>
  </si>
  <si>
    <t>بقية الدول العربية  Other Arab Countries</t>
  </si>
  <si>
    <t>دول اسيوية  Asian Countries</t>
  </si>
  <si>
    <t>دول افريقية  African Countries</t>
  </si>
  <si>
    <t>دول اوروبية  European Countries</t>
  </si>
  <si>
    <t>المغادرون حسب المنفذ ومجموعات جنسيات الدول</t>
  </si>
  <si>
    <t>بقية دول مجلس التعاون
 Other G.C.C Countries</t>
  </si>
  <si>
    <t>باقي الدول العربية
Other Arab Countries</t>
  </si>
  <si>
    <t>دول أسيوية
Asian Countries</t>
  </si>
  <si>
    <t>دول أوروبية
European Countries</t>
  </si>
  <si>
    <t>دول أخرى
Other Countries</t>
  </si>
  <si>
    <t>الزوج
Husband</t>
  </si>
  <si>
    <t xml:space="preserve"> الزوجة
Wife</t>
  </si>
  <si>
    <t>قبل الدخول
Before Consummation</t>
  </si>
  <si>
    <t>قطريون   Qataris</t>
  </si>
  <si>
    <t>غير قطريين  Non-Qataris</t>
  </si>
  <si>
    <t>إشهادات الطلاق حسب مدة الحياة الزواجية للزوج (قطريون - غير قطريين)</t>
  </si>
  <si>
    <t>DIVORCES BY  DURATION OF MARRIAGE OF HUSBAND (QATRIS &amp; NON-QATARIS)</t>
  </si>
  <si>
    <t>بينونة صغرى</t>
  </si>
  <si>
    <t>رجعي</t>
  </si>
  <si>
    <t>خلع</t>
  </si>
  <si>
    <t>بينونة كبرى</t>
  </si>
  <si>
    <t>Marriage &amp; Divorce</t>
  </si>
  <si>
    <r>
      <rPr>
        <b/>
        <sz val="11"/>
        <rFont val="Sakkal Majalla"/>
      </rPr>
      <t>قطريون</t>
    </r>
    <r>
      <rPr>
        <b/>
        <sz val="11"/>
        <rFont val="Arial"/>
        <family val="2"/>
      </rPr>
      <t xml:space="preserve">
</t>
    </r>
    <r>
      <rPr>
        <b/>
        <sz val="8"/>
        <rFont val="Arial"/>
        <family val="2"/>
      </rPr>
      <t>Qatari</t>
    </r>
  </si>
  <si>
    <r>
      <rPr>
        <b/>
        <sz val="11"/>
        <rFont val="Sakkal Majalla"/>
      </rPr>
      <t>غير قطريين</t>
    </r>
    <r>
      <rPr>
        <b/>
        <sz val="8"/>
        <rFont val="Arial"/>
        <family val="2"/>
      </rPr>
      <t xml:space="preserve">
Non-Qatari</t>
    </r>
  </si>
  <si>
    <r>
      <rPr>
        <b/>
        <sz val="11"/>
        <rFont val="Sakkal Majalla"/>
      </rPr>
      <t>المجموع</t>
    </r>
    <r>
      <rPr>
        <b/>
        <sz val="8"/>
        <rFont val="Arial"/>
        <family val="2"/>
      </rPr>
      <t xml:space="preserve">
Total</t>
    </r>
  </si>
  <si>
    <t>Qatar</t>
  </si>
  <si>
    <t>جدول (11)</t>
  </si>
  <si>
    <t>جدول (13)</t>
  </si>
  <si>
    <t>TABLE (13)</t>
  </si>
  <si>
    <t xml:space="preserve"> بقية دول مجلس التعاون لدول الخليج العربية
  Other G.C.C Countries</t>
  </si>
  <si>
    <t xml:space="preserve">  باقي الدول العربية
 Other Arab Countries</t>
  </si>
  <si>
    <t xml:space="preserve">  دول أسيوية
  Asian Countries</t>
  </si>
  <si>
    <t xml:space="preserve">  دول أوروبية
  European Countries</t>
  </si>
  <si>
    <t xml:space="preserve">  دول أخرى
  Other Countries</t>
  </si>
  <si>
    <t>المواليد والوفيات</t>
  </si>
  <si>
    <t>Births &amp; Deaths</t>
  </si>
  <si>
    <t>قطريون
Qataris</t>
  </si>
  <si>
    <t>غير قطريين
Non-Qataris</t>
  </si>
  <si>
    <t>إشهادات الطلاق حسب جنسية الزوج</t>
  </si>
  <si>
    <t xml:space="preserve">  بقية دول مجلس التعاون </t>
  </si>
  <si>
    <t>البلدية
مكان إقامة الزوج</t>
  </si>
  <si>
    <r>
      <t xml:space="preserve">غير قطريين
</t>
    </r>
    <r>
      <rPr>
        <b/>
        <sz val="10"/>
        <rFont val="Arial"/>
        <family val="2"/>
      </rPr>
      <t>Non-Qatari</t>
    </r>
  </si>
  <si>
    <r>
      <t xml:space="preserve">قطريات
</t>
    </r>
    <r>
      <rPr>
        <b/>
        <sz val="10"/>
        <rFont val="Arial"/>
        <family val="2"/>
      </rPr>
      <t>Qatari</t>
    </r>
  </si>
  <si>
    <t>Municipality
Place of Husband Resident</t>
  </si>
  <si>
    <t>Municipality
Place of Wife Resident</t>
  </si>
  <si>
    <t>البلدية
مكان إقامة الزوجة</t>
  </si>
  <si>
    <t xml:space="preserve">جنسية الزوج </t>
  </si>
  <si>
    <t xml:space="preserve"> Nationality of Husband</t>
  </si>
  <si>
    <t>عقود الزواج حسب جنسية الزوج</t>
  </si>
  <si>
    <t>REGISTERED INFANT DEATHS BY GENDER AND NATIONALITY</t>
  </si>
  <si>
    <t xml:space="preserve"> Nationality</t>
  </si>
  <si>
    <t xml:space="preserve">الجنسية </t>
  </si>
  <si>
    <t>Al Shahannia</t>
  </si>
  <si>
    <t>REGISTERED LIVE BIRTHS BY NATIONALITY &amp; AGE GROUP OF MOTHER</t>
  </si>
  <si>
    <t>المواليد أحياء المسجلون حسب الجنسية وفئة عمر الأم</t>
  </si>
  <si>
    <r>
      <rPr>
        <b/>
        <sz val="12"/>
        <rFont val="Sakkal Majalla"/>
      </rPr>
      <t>المجموع</t>
    </r>
    <r>
      <rPr>
        <b/>
        <sz val="12"/>
        <rFont val="Arial"/>
        <family val="2"/>
      </rPr>
      <t xml:space="preserve">
</t>
    </r>
    <r>
      <rPr>
        <sz val="9"/>
        <rFont val="Arial"/>
        <family val="2"/>
      </rPr>
      <t>Total</t>
    </r>
  </si>
  <si>
    <r>
      <rPr>
        <b/>
        <sz val="12"/>
        <rFont val="Sakkal Majalla"/>
      </rPr>
      <t>إناث</t>
    </r>
    <r>
      <rPr>
        <b/>
        <sz val="10"/>
        <rFont val="Arial"/>
        <family val="2"/>
      </rPr>
      <t xml:space="preserve">
</t>
    </r>
    <r>
      <rPr>
        <sz val="10"/>
        <rFont val="Arial"/>
        <family val="2"/>
      </rPr>
      <t>Females</t>
    </r>
  </si>
  <si>
    <r>
      <rPr>
        <b/>
        <sz val="12"/>
        <rFont val="Sakkal Majalla"/>
      </rPr>
      <t>ذكور</t>
    </r>
    <r>
      <rPr>
        <b/>
        <sz val="10"/>
        <rFont val="Arial"/>
        <family val="2"/>
      </rPr>
      <t xml:space="preserve">
</t>
    </r>
    <r>
      <rPr>
        <sz val="9"/>
        <rFont val="Arial"/>
        <family val="2"/>
      </rPr>
      <t>Males</t>
    </r>
  </si>
  <si>
    <t>مكان الوفاة</t>
  </si>
  <si>
    <t>Place of Death</t>
  </si>
  <si>
    <t>إشهادات الطلاق حسب  جنسية الزوج والفئة العمرية</t>
  </si>
  <si>
    <t>DIVORCES BY  NATIONALITY OF HUSBAND AND AGE GROUP</t>
  </si>
  <si>
    <t>DIVORCES BY  NATIONALITY OF WIFE AND AGE GROUP</t>
  </si>
  <si>
    <t>إشهادات الطلاق حسب جنسية الزوجة والفئة العمرية</t>
  </si>
  <si>
    <t>إشهادات الطلاق حسب نوع الطلاق ومدة الحياة الزواجية للزوجة</t>
  </si>
  <si>
    <t>DIVORCES BY TYPE OF DIVORCE AND DURATION OF MARRIAGE OF WIFE</t>
  </si>
  <si>
    <t>جدول (12)</t>
  </si>
  <si>
    <t>قطريات   Qataris</t>
  </si>
  <si>
    <t>غير قطريات  Non-Qataris</t>
  </si>
  <si>
    <t>إشهادات الطلاق حسب مدة الحياة الزواجية للزوجة (قطريات - غير قطريات)</t>
  </si>
  <si>
    <t>تقديم</t>
  </si>
  <si>
    <t>د. صالح بن محمد النابت</t>
  </si>
  <si>
    <t>وزير التخطيط التنموي والإحصاء</t>
  </si>
  <si>
    <t>الجداول</t>
  </si>
  <si>
    <t>Tables</t>
  </si>
  <si>
    <t>المحتويات</t>
  </si>
  <si>
    <t>Contents</t>
  </si>
  <si>
    <t>3</t>
  </si>
  <si>
    <t>4</t>
  </si>
  <si>
    <t>5</t>
  </si>
  <si>
    <t>1</t>
  </si>
  <si>
    <t>2</t>
  </si>
  <si>
    <t>6</t>
  </si>
  <si>
    <t>7</t>
  </si>
  <si>
    <t>8</t>
  </si>
  <si>
    <t>9</t>
  </si>
  <si>
    <t>10</t>
  </si>
  <si>
    <t>11</t>
  </si>
  <si>
    <t>12</t>
  </si>
  <si>
    <t>13</t>
  </si>
  <si>
    <t>14</t>
  </si>
  <si>
    <t>15</t>
  </si>
  <si>
    <t>16</t>
  </si>
  <si>
    <t>17</t>
  </si>
  <si>
    <t>18</t>
  </si>
  <si>
    <t>19</t>
  </si>
  <si>
    <t>20</t>
  </si>
  <si>
    <t>21</t>
  </si>
  <si>
    <t>22</t>
  </si>
  <si>
    <t>23</t>
  </si>
  <si>
    <t>24</t>
  </si>
  <si>
    <t>25</t>
  </si>
  <si>
    <t>POPULATION BY GENDER &amp; AGE GROUPS</t>
  </si>
  <si>
    <t>جدول (15)</t>
  </si>
  <si>
    <t>جدول (16)</t>
  </si>
  <si>
    <t>جدول (17)</t>
  </si>
  <si>
    <t>جدول (18)</t>
  </si>
  <si>
    <t>جدول (19)</t>
  </si>
  <si>
    <t>جدول (20)</t>
  </si>
  <si>
    <t>TABLE (22)</t>
  </si>
  <si>
    <t>جدول (22)</t>
  </si>
  <si>
    <t>TABLE (23)</t>
  </si>
  <si>
    <t>جدول (23)</t>
  </si>
  <si>
    <t>جدول (25)</t>
  </si>
  <si>
    <t>TABLE (25)</t>
  </si>
  <si>
    <t>TABLE (26)</t>
  </si>
  <si>
    <t>&lt; 1</t>
  </si>
  <si>
    <t>1 - 4</t>
  </si>
  <si>
    <t>5 - 9</t>
  </si>
  <si>
    <t>25 - 64</t>
  </si>
  <si>
    <t>0 - 4</t>
  </si>
  <si>
    <t>26</t>
  </si>
  <si>
    <t>REGISTERED LIVE BIRTHS BY NATIONALITY, GENDER AND AGE GROUP OF MOTHER</t>
  </si>
  <si>
    <t>أولاً: الإحصاءات السكانية</t>
  </si>
  <si>
    <r>
      <t xml:space="preserve">ثانياً: الإحصاءات الحيوية 
</t>
    </r>
    <r>
      <rPr>
        <b/>
        <sz val="20"/>
        <rFont val="Sakkal Majalla"/>
      </rPr>
      <t>(الزواج والطلاق)</t>
    </r>
  </si>
  <si>
    <r>
      <t xml:space="preserve">ثالثاً: الإحصاءات الحيوية 
</t>
    </r>
    <r>
      <rPr>
        <b/>
        <sz val="20"/>
        <rFont val="Sakkal Majalla"/>
      </rPr>
      <t>(المواليد والوفيات)</t>
    </r>
  </si>
  <si>
    <t>يتضمن هذا الجزء من نشرة الإحصاءات السكانية والاجتماعية بيانات عن المواليد أحياء حسب الجنسية والجنس والبلدية وفئة عمر الأم كما تتضمن بيانات عن الوفيات حسب مكان الوفاة والجنسية والجنس والبلدية ووفيات الأطفال الرضع</t>
  </si>
  <si>
    <t>TABLE (4)</t>
  </si>
  <si>
    <r>
      <t xml:space="preserve">غير قطريات
</t>
    </r>
    <r>
      <rPr>
        <b/>
        <sz val="10"/>
        <rFont val="Arial"/>
        <family val="2"/>
      </rPr>
      <t>Non-Qatari</t>
    </r>
  </si>
  <si>
    <t>إشهادات الطلاق حسب جنسية الزوجة ومدة الحياة الزواجية للزوجة</t>
  </si>
  <si>
    <t>DIVORCES BY NATIONALITY OF WIFE AND DURATION  MARRIAGE OF WIFE</t>
  </si>
  <si>
    <t>North American countries</t>
  </si>
  <si>
    <t>Central American and Caribbean countries</t>
  </si>
  <si>
    <t>South American countries</t>
  </si>
  <si>
    <t>Peripheral countries</t>
  </si>
  <si>
    <t>TABLE (11)</t>
  </si>
  <si>
    <t>جدول (24)</t>
  </si>
  <si>
    <t>TABLE (24)</t>
  </si>
  <si>
    <t>الجوي</t>
  </si>
  <si>
    <t>البري</t>
  </si>
  <si>
    <t>البحري</t>
  </si>
  <si>
    <t>تصدر هذه النشرة بصفة دورية (ربع سنوية) عن إدارة الإحصاءات السكانية والاجتماعية والتي تتضمن بيانات عن السكان، الإحصاءات الحيوية (الزواج والطلاق - المواليد والوفيات)، علماً بأن هذه البيانات أولية.</t>
  </si>
  <si>
    <t>ونأمل أن يكون ما وفرته هذه النشرة من بيانات ذات فائدة وتغطي بعض متطلبات المستخدمين للبيانات الإحصائية ولا يسعنا إلا أن نتقدم بجزيل الشكر لجميع الجهات التي تزودنا بالبيانات والمعلومات بصورة منتظمة من خلال الربط الالكتروني.</t>
  </si>
  <si>
    <r>
      <t xml:space="preserve">العدد
</t>
    </r>
    <r>
      <rPr>
        <sz val="9"/>
        <rFont val="Arial"/>
        <family val="2"/>
      </rPr>
      <t>No.</t>
    </r>
  </si>
  <si>
    <r>
      <t xml:space="preserve">النسبة
</t>
    </r>
    <r>
      <rPr>
        <sz val="8"/>
        <rFont val="Arial"/>
        <family val="2"/>
      </rPr>
      <t>%</t>
    </r>
  </si>
  <si>
    <r>
      <t xml:space="preserve">قطريون
</t>
    </r>
    <r>
      <rPr>
        <b/>
        <sz val="10"/>
        <rFont val="Arial"/>
        <family val="2"/>
      </rPr>
      <t>Qatari</t>
    </r>
  </si>
  <si>
    <t>Forward</t>
  </si>
  <si>
    <t>Minister of Development Planning and Statistics</t>
  </si>
  <si>
    <t>Overview</t>
  </si>
  <si>
    <t>First: Population Statistics</t>
  </si>
  <si>
    <r>
      <t xml:space="preserve">Second: Vital Statistics 
</t>
    </r>
    <r>
      <rPr>
        <b/>
        <sz val="16"/>
        <rFont val="Arial"/>
        <family val="2"/>
      </rPr>
      <t>(Marriage and Divorce)</t>
    </r>
  </si>
  <si>
    <r>
      <t xml:space="preserve">Third: Vital Statistics 
</t>
    </r>
    <r>
      <rPr>
        <b/>
        <sz val="16"/>
        <rFont val="Arial"/>
        <family val="2"/>
      </rPr>
      <t>(Births and Deaths)</t>
    </r>
  </si>
  <si>
    <t>دول أخرى  Other Countries</t>
  </si>
  <si>
    <t xml:space="preserve">دول امريكــا الشماليـــة  North American countries </t>
  </si>
  <si>
    <t>دول امريكا الوسطى والكاريبية  Central American and Caribbean countries</t>
  </si>
  <si>
    <t>دول امريكــا الجنوبيــــه  South American countries</t>
  </si>
  <si>
    <t>الدول المحيطية  Peripheral countries</t>
  </si>
  <si>
    <t>الوفيات المسجلة للقطريين حسب النوع ومكان الوفاة</t>
  </si>
  <si>
    <t>60+</t>
  </si>
  <si>
    <r>
      <rPr>
        <b/>
        <sz val="11"/>
        <rFont val="Sakkal Majalla"/>
      </rPr>
      <t>قطريات</t>
    </r>
    <r>
      <rPr>
        <b/>
        <sz val="11"/>
        <rFont val="Arial"/>
        <family val="2"/>
      </rPr>
      <t xml:space="preserve">
</t>
    </r>
    <r>
      <rPr>
        <b/>
        <sz val="8"/>
        <rFont val="Arial"/>
        <family val="2"/>
      </rPr>
      <t>Qatari</t>
    </r>
  </si>
  <si>
    <r>
      <rPr>
        <b/>
        <sz val="11"/>
        <rFont val="Sakkal Majalla"/>
      </rPr>
      <t>غير قطريات</t>
    </r>
    <r>
      <rPr>
        <b/>
        <sz val="8"/>
        <rFont val="Arial"/>
        <family val="2"/>
      </rPr>
      <t xml:space="preserve">
Non-Qatari</t>
    </r>
  </si>
  <si>
    <t>We hope that this bulletin provides you with useful data and covers most of the requirements of statistical data users. We seize this opportunity to extend our sincere thanks to all those who provide us with data and information on a regular basis via electronic links.</t>
  </si>
  <si>
    <t>This part includes data on live births by nationality, sex, municipality and mother age group, as well as data on deaths by place of death, nationality, sex, municipality and infant mortality.</t>
  </si>
  <si>
    <t>المواليد أحياء المسجلون حسب النوع والجنسية</t>
  </si>
  <si>
    <t>Country of Nationality Groups</t>
  </si>
  <si>
    <t>Air</t>
  </si>
  <si>
    <t>Land</t>
  </si>
  <si>
    <t>Sea</t>
  </si>
  <si>
    <t>السكان</t>
  </si>
  <si>
    <t>POPULATION</t>
  </si>
  <si>
    <t>MARRIAGE &amp; DIVORCE</t>
  </si>
  <si>
    <t>BIRTHS &amp; DEATHS</t>
  </si>
  <si>
    <r>
      <t xml:space="preserve">رقم الجدول
</t>
    </r>
    <r>
      <rPr>
        <b/>
        <sz val="8"/>
        <color rgb="FF993366"/>
        <rFont val="Arial"/>
        <family val="2"/>
      </rPr>
      <t>Table No.</t>
    </r>
  </si>
  <si>
    <r>
      <t xml:space="preserve">رقم الصفحة
</t>
    </r>
    <r>
      <rPr>
        <b/>
        <sz val="8"/>
        <color rgb="FF993366"/>
        <rFont val="Arial"/>
        <family val="2"/>
      </rPr>
      <t>Page No.</t>
    </r>
  </si>
  <si>
    <t>المواليد أحياء المسجلون حسب الجنسية والنوع والبلدية</t>
  </si>
  <si>
    <t>REGISTERED LIVE BIRTHS BY NATIONALITY, GENDER AND MUNICIPALITY</t>
  </si>
  <si>
    <t>Municipality</t>
  </si>
  <si>
    <t>البلدية</t>
  </si>
  <si>
    <r>
      <t xml:space="preserve">قطريون
</t>
    </r>
    <r>
      <rPr>
        <b/>
        <sz val="10"/>
        <rFont val="Arial"/>
        <family val="2"/>
      </rPr>
      <t>Qataris</t>
    </r>
  </si>
  <si>
    <r>
      <rPr>
        <b/>
        <sz val="11"/>
        <rFont val="Sakkal Majalla"/>
      </rPr>
      <t>ذكور</t>
    </r>
    <r>
      <rPr>
        <b/>
        <sz val="11"/>
        <rFont val="Arial"/>
        <family val="2"/>
      </rPr>
      <t xml:space="preserve">
</t>
    </r>
    <r>
      <rPr>
        <b/>
        <sz val="8"/>
        <rFont val="Arial"/>
        <family val="2"/>
      </rPr>
      <t>Males</t>
    </r>
  </si>
  <si>
    <r>
      <rPr>
        <b/>
        <sz val="11"/>
        <rFont val="Sakkal Majalla"/>
      </rPr>
      <t>إناث</t>
    </r>
    <r>
      <rPr>
        <b/>
        <sz val="8"/>
        <rFont val="Arial"/>
        <family val="2"/>
      </rPr>
      <t xml:space="preserve">
Females</t>
    </r>
  </si>
  <si>
    <r>
      <t xml:space="preserve">غير قطريين
</t>
    </r>
    <r>
      <rPr>
        <b/>
        <sz val="10"/>
        <rFont val="Arial"/>
        <family val="2"/>
      </rPr>
      <t>Non-Qataris</t>
    </r>
  </si>
  <si>
    <r>
      <t xml:space="preserve">المجموع
</t>
    </r>
    <r>
      <rPr>
        <b/>
        <sz val="10"/>
        <rFont val="Arial"/>
        <family val="2"/>
      </rPr>
      <t>Total</t>
    </r>
  </si>
  <si>
    <t>TABLE (12)</t>
  </si>
  <si>
    <t xml:space="preserve">  بقية دول مجلس التعاون
Other G.C.C Countries</t>
  </si>
  <si>
    <t xml:space="preserve">  باقي الدول العربية
Other Arab Countries</t>
  </si>
  <si>
    <t xml:space="preserve">  دول أسيوية
Asian Countries</t>
  </si>
  <si>
    <t xml:space="preserve">  دول أوروبية
European Countries</t>
  </si>
  <si>
    <t xml:space="preserve">  دول أخرى
Other Countries</t>
  </si>
  <si>
    <t>الدوحة
Doha</t>
  </si>
  <si>
    <t>الريان
Al Rayyan</t>
  </si>
  <si>
    <t>الوكرة
Al Wakra</t>
  </si>
  <si>
    <t>ام صلال
Umm Salal</t>
  </si>
  <si>
    <t>الخور
Al Khor</t>
  </si>
  <si>
    <t>الشمال
Al Shamal</t>
  </si>
  <si>
    <t>الظعاين
Al Daayen</t>
  </si>
  <si>
    <t>الشحانية
Al Shahannia</t>
  </si>
  <si>
    <t>REGISTERED DEATHS BY NATIONALITY, GENDER AND MUNICIPALITY</t>
  </si>
  <si>
    <t>الوفيات المسجلة حسب الجنسية والنوع والبلدية</t>
  </si>
  <si>
    <t>جدول (26)</t>
  </si>
  <si>
    <t>TABLE (20)</t>
  </si>
  <si>
    <t>TABLE (19)</t>
  </si>
  <si>
    <t>TABLE (14)</t>
  </si>
  <si>
    <t>جدول (14)</t>
  </si>
  <si>
    <t>TABLE (1)</t>
  </si>
  <si>
    <t>TABLE (2)</t>
  </si>
  <si>
    <t>TABLE (3)</t>
  </si>
  <si>
    <t>TABLE (16)</t>
  </si>
  <si>
    <t xml:space="preserve">  Qatar</t>
  </si>
  <si>
    <t>قطر  Qatar</t>
  </si>
  <si>
    <t xml:space="preserve">  قطر
 Qatar</t>
  </si>
  <si>
    <t>Outside Qatar</t>
  </si>
  <si>
    <r>
      <t>بينونة كبرى</t>
    </r>
    <r>
      <rPr>
        <sz val="10"/>
        <rFont val="Arial"/>
        <family val="2"/>
      </rPr>
      <t xml:space="preserve">
Major Irrevocable Divorce </t>
    </r>
  </si>
  <si>
    <r>
      <t>خلع</t>
    </r>
    <r>
      <rPr>
        <sz val="10"/>
        <rFont val="Arial"/>
        <family val="2"/>
      </rPr>
      <t xml:space="preserve">
Divorce Against Compensation</t>
    </r>
  </si>
  <si>
    <r>
      <t>رجعي</t>
    </r>
    <r>
      <rPr>
        <sz val="10"/>
        <rFont val="Arial"/>
        <family val="2"/>
      </rPr>
      <t xml:space="preserve">
</t>
    </r>
    <r>
      <rPr>
        <sz val="9"/>
        <rFont val="Arial"/>
        <family val="2"/>
      </rPr>
      <t xml:space="preserve">Revocable Divorce </t>
    </r>
  </si>
  <si>
    <r>
      <t>بينونة صغرى</t>
    </r>
    <r>
      <rPr>
        <sz val="10"/>
        <rFont val="Arial"/>
        <family val="2"/>
      </rPr>
      <t xml:space="preserve">
</t>
    </r>
    <r>
      <rPr>
        <sz val="9"/>
        <rFont val="Arial"/>
        <family val="2"/>
      </rPr>
      <t>Minor Irrevocable Divorce</t>
    </r>
    <r>
      <rPr>
        <sz val="10"/>
        <rFont val="Arial"/>
        <family val="2"/>
      </rPr>
      <t xml:space="preserve"> </t>
    </r>
  </si>
  <si>
    <t>Age Groups</t>
  </si>
  <si>
    <r>
      <t xml:space="preserve">اناث
</t>
    </r>
    <r>
      <rPr>
        <b/>
        <sz val="8"/>
        <rFont val="Arial"/>
        <family val="2"/>
      </rPr>
      <t>Females</t>
    </r>
  </si>
  <si>
    <r>
      <t xml:space="preserve">ذكور
</t>
    </r>
    <r>
      <rPr>
        <b/>
        <sz val="8"/>
        <rFont val="Arial"/>
        <family val="2"/>
      </rPr>
      <t>Males</t>
    </r>
  </si>
  <si>
    <t>African Countries</t>
  </si>
  <si>
    <r>
      <rPr>
        <sz val="10"/>
        <rFont val="Sakkal Majalla"/>
      </rPr>
      <t>النسبة</t>
    </r>
    <r>
      <rPr>
        <sz val="9"/>
        <rFont val="Sakkal Majalla"/>
      </rPr>
      <t xml:space="preserve">
</t>
    </r>
    <r>
      <rPr>
        <sz val="8"/>
        <rFont val="Arial"/>
        <family val="2"/>
      </rPr>
      <t>Percentage</t>
    </r>
  </si>
  <si>
    <t xml:space="preserve">  قطر
Qatar</t>
  </si>
  <si>
    <r>
      <t xml:space="preserve">المجموع
</t>
    </r>
    <r>
      <rPr>
        <b/>
        <sz val="9"/>
        <rFont val="Arial"/>
        <family val="2"/>
      </rPr>
      <t>Total</t>
    </r>
  </si>
  <si>
    <t xml:space="preserve">Minor Irrevocable Divorce </t>
  </si>
  <si>
    <t xml:space="preserve">Revocable Divorce </t>
  </si>
  <si>
    <t>Divorce Against Compensation</t>
  </si>
  <si>
    <r>
      <rPr>
        <b/>
        <sz val="11"/>
        <rFont val="Sakkal Majalla"/>
      </rPr>
      <t>النسبة لمدة الحياة الزواجية</t>
    </r>
    <r>
      <rPr>
        <sz val="8"/>
        <rFont val="Arial"/>
        <family val="2"/>
        <charset val="178"/>
      </rPr>
      <t xml:space="preserve">
Percentage of Duration of Marriage </t>
    </r>
  </si>
  <si>
    <t>خارج قطر
Outside Qatar</t>
  </si>
  <si>
    <r>
      <rPr>
        <sz val="10"/>
        <rFont val="Sakkal Majalla"/>
      </rPr>
      <t>العدد</t>
    </r>
    <r>
      <rPr>
        <sz val="9"/>
        <rFont val="Sakkal Majalla"/>
      </rPr>
      <t xml:space="preserve">
</t>
    </r>
    <r>
      <rPr>
        <sz val="8"/>
        <rFont val="Arial"/>
        <family val="2"/>
      </rPr>
      <t>No.</t>
    </r>
  </si>
  <si>
    <r>
      <t xml:space="preserve">العدد
</t>
    </r>
    <r>
      <rPr>
        <sz val="8"/>
        <rFont val="Arial"/>
        <family val="2"/>
      </rPr>
      <t>No.</t>
    </r>
  </si>
  <si>
    <t>لمحة عامة</t>
  </si>
  <si>
    <t>الشحانية</t>
  </si>
  <si>
    <t>Municipality (Place of Wife)</t>
  </si>
  <si>
    <t>TABLE (15)</t>
  </si>
  <si>
    <t>TABLE (27)</t>
  </si>
  <si>
    <t>جدول (27)</t>
  </si>
  <si>
    <t>27</t>
  </si>
  <si>
    <t>Dr. Saleh Bin Mohammed Al-Nabit</t>
  </si>
  <si>
    <t xml:space="preserve">عقود الزواج حسب جنسية ومكان إقامة الزوج </t>
  </si>
  <si>
    <t>MARRIAGES BY NATIONALITY AND PLACE OF HUSBAND'S RESIDENCE</t>
  </si>
  <si>
    <t>عقود الزواج حسب جنسية ومكان إقامة الزوجة</t>
  </si>
  <si>
    <t>MARRIAGES BY NATIONALITY AND PLACE OF WIFE'S RESIDENCE</t>
  </si>
  <si>
    <t>REGISTERED QATARI DEATHS BY GENDER AND PLACE OF DEATH</t>
  </si>
  <si>
    <t>وفيات الأطفال الرضع المسجلة  حسب الجنسية والنوع والبلدية</t>
  </si>
  <si>
    <t>REGISTERED INFANT DEATHS BY NATIONALITY, GENDER AND MUNICIPALITY</t>
  </si>
  <si>
    <t xml:space="preserve">              Nationality          
 Age Group
 (in Years)</t>
  </si>
  <si>
    <t xml:space="preserve">            Nationality 
                      &amp; Gender
 Municipality</t>
  </si>
  <si>
    <t xml:space="preserve">            Nationality 
                      &amp; Gender
  Municipality</t>
  </si>
  <si>
    <t>عقود الزواج حسب مكان إقامة الزوجة و الزوج</t>
  </si>
  <si>
    <t>MARRIAGES BY  PLACE OF WIFE AND HUSBAND'S RESIDENCE</t>
  </si>
  <si>
    <t>النسبة</t>
  </si>
  <si>
    <t>Percentage</t>
  </si>
  <si>
    <t>إشهادات الطلاق حسب مكان إقامة الزوجة والزوج</t>
  </si>
  <si>
    <t>DIVORCES BY PLACE OF WIFE AND HUSBAND'S RESIDENCE</t>
  </si>
  <si>
    <r>
      <t xml:space="preserve">النسبة
</t>
    </r>
    <r>
      <rPr>
        <sz val="8"/>
        <rFont val="Arial"/>
        <family val="2"/>
      </rPr>
      <t>Percentage</t>
    </r>
  </si>
  <si>
    <t>50+</t>
  </si>
  <si>
    <t>This  bulletin is periodically published (quarterly) by the Population and Social Statistics Dept. It includes data on population and vital statistics (marriage and divorce, births and deaths), bearing in mind that these data are preliminary.</t>
  </si>
  <si>
    <t xml:space="preserve">DIVORCES BY NATIONALITY OF HUSBAND </t>
  </si>
  <si>
    <r>
      <t xml:space="preserve">الربع الأول، 2018
</t>
    </r>
    <r>
      <rPr>
        <b/>
        <sz val="8"/>
        <rFont val="Arial"/>
        <family val="2"/>
      </rPr>
      <t>First Quarter, 2018</t>
    </r>
  </si>
  <si>
    <r>
      <t xml:space="preserve">الربع الأول، 2018
</t>
    </r>
    <r>
      <rPr>
        <b/>
        <sz val="8"/>
        <rFont val="Arial"/>
        <family val="2"/>
        <scheme val="minor"/>
      </rPr>
      <t>First Quarter, 2018</t>
    </r>
  </si>
  <si>
    <r>
      <t xml:space="preserve">الربع الأول، 2018
</t>
    </r>
    <r>
      <rPr>
        <b/>
        <sz val="7.5"/>
        <rFont val="Arial"/>
        <family val="2"/>
        <scheme val="minor"/>
      </rPr>
      <t>First Quarter, 2018</t>
    </r>
  </si>
  <si>
    <r>
      <t xml:space="preserve">الربع الأول، 2018
</t>
    </r>
    <r>
      <rPr>
        <b/>
        <sz val="9"/>
        <rFont val="Arial"/>
        <family val="2"/>
        <scheme val="minor"/>
      </rPr>
      <t>First Quarter, 2018</t>
    </r>
  </si>
  <si>
    <t>البلدية (مكان إقامة الزوجة)</t>
  </si>
  <si>
    <r>
      <t xml:space="preserve">الربع الأول 2018
</t>
    </r>
    <r>
      <rPr>
        <b/>
        <sz val="9"/>
        <rFont val="Arial"/>
        <family val="2"/>
        <scheme val="minor"/>
      </rPr>
      <t>First Quarter, 2018</t>
    </r>
  </si>
  <si>
    <r>
      <rPr>
        <b/>
        <sz val="12"/>
        <rFont val="Sakkal Majalla"/>
      </rPr>
      <t>نوع الطلاق</t>
    </r>
    <r>
      <rPr>
        <b/>
        <sz val="11"/>
        <rFont val="Arial"/>
        <family val="2"/>
        <charset val="178"/>
      </rPr>
      <t xml:space="preserve"> </t>
    </r>
    <r>
      <rPr>
        <b/>
        <sz val="10"/>
        <rFont val="Arial"/>
        <family val="2"/>
      </rPr>
      <t>Type of Divorce</t>
    </r>
  </si>
  <si>
    <t>DIVORCES BY DURATION OF MARRIAGE OF WIFE (QATRIS &amp; NON-QATARIS)</t>
  </si>
  <si>
    <t xml:space="preserve">                  فئة عمر الزوجة 
                                     (بالسنوات)
  فئة عمر
 الزوج (بالسنوات)</t>
  </si>
  <si>
    <t xml:space="preserve">                جنسية الزوجة 
  جنسية الزوج </t>
  </si>
  <si>
    <t xml:space="preserve">                   نوع الطلاق
 جنسية الزوج</t>
  </si>
  <si>
    <t xml:space="preserve">          الجنسية 
 فئات العمر
 (بالسنوات)</t>
  </si>
  <si>
    <t xml:space="preserve">                   نوع الطلاق
   فئة عمر
   الزوجة (بالسنوات)</t>
  </si>
  <si>
    <t xml:space="preserve">                 Age Group of Wife
                              (in Years)
 Age Group of
 Husband (in Years)</t>
  </si>
  <si>
    <t xml:space="preserve">                 الجنسية والنوع
 فئة عمرالأم
 (بالسنوات)</t>
  </si>
  <si>
    <t xml:space="preserve">                الجنسية والسنة
  فئات عمر الأم 
  (بالسنوات)</t>
  </si>
  <si>
    <t xml:space="preserve">             الجنسية
             والنوع
  البلدية         </t>
  </si>
  <si>
    <t xml:space="preserve">            الجنسية
            والنوع
  البلدية</t>
  </si>
  <si>
    <t>ARRIVALS BY PORTS OF ENTRY AND COUNTRY OF NATIONALITY GROUPS</t>
  </si>
  <si>
    <t>DEPARTURES BY PORTS OF EXIT AND AND COUNTRY OF NATIONALITY GROUPS</t>
  </si>
  <si>
    <t>يتضمن هذا الجزء من نشرة الإحصاءات السكانية والاجتماعية بيانات عن عدد السكان للربع الثاني 2018 حسب الفئات العمرية والنوع.</t>
  </si>
  <si>
    <t>كما يتضمن عدد القادمين والمغادرين عبر المنافذ خلال فترة الربع الثاني لعام 2018</t>
  </si>
  <si>
    <t>It also includes the number of  arrivals and departures via various Qatari ports during Q2, 2018.</t>
  </si>
  <si>
    <t>The Second Quarter, 2018</t>
  </si>
  <si>
    <t xml:space="preserve">يونيو June 2018 </t>
  </si>
  <si>
    <t xml:space="preserve">مايو May 2018 </t>
  </si>
  <si>
    <t>أبريل  April 2018</t>
  </si>
  <si>
    <t>يتضمن هذا الجزء من نشرة الإحصاءات السكانية والاجتماعية بيانات عن عقود الزواج وإشهادات الطلاق حسب جنسية الزوج والزوجة وأيضاً حسب مكان إقامة الزوجة وحسب فئة عمر الزوج والزوجة للربع الثاني لعام 2018، كذلك يتضمن بيانات إشهادات الطلاق حسب مدة الحياة الزواجية ونوع الطلاق.</t>
  </si>
  <si>
    <t>كما يتضمن بيانات للربع الرابع الثاني مقارنة بالربع الأول لعام 2018 حسب المواضيع أعلاه.</t>
  </si>
  <si>
    <t>It also includes data for Q2, 2018 compared to Q1, 2018 by the themes above.</t>
  </si>
  <si>
    <r>
      <t xml:space="preserve">الربع الثاني، 2018
</t>
    </r>
    <r>
      <rPr>
        <b/>
        <sz val="9"/>
        <rFont val="Arial"/>
        <family val="2"/>
        <scheme val="minor"/>
      </rPr>
      <t>Second Quarter, 2018</t>
    </r>
  </si>
  <si>
    <t>الربع الثاني، 2018</t>
  </si>
  <si>
    <t xml:space="preserve"> The Second Quarter, 2018</t>
  </si>
  <si>
    <r>
      <t xml:space="preserve">الربع الثاني 2018
</t>
    </r>
    <r>
      <rPr>
        <b/>
        <sz val="9"/>
        <rFont val="Arial"/>
        <family val="2"/>
        <scheme val="minor"/>
      </rPr>
      <t>Second Quarter, 2018</t>
    </r>
  </si>
  <si>
    <r>
      <t xml:space="preserve">الربع الثاني، 2018
</t>
    </r>
    <r>
      <rPr>
        <b/>
        <sz val="7.5"/>
        <rFont val="Arial"/>
        <family val="2"/>
        <scheme val="minor"/>
      </rPr>
      <t>Second Quarter, 2018</t>
    </r>
  </si>
  <si>
    <t xml:space="preserve">The Second Quarter, 2018 </t>
  </si>
  <si>
    <t>كما يتضمن بيانات الربع الثاني 2018 مقارنة بالربع الأول لعام 2018 حسب المواضيع أعلاه.</t>
  </si>
  <si>
    <r>
      <t xml:space="preserve">الربع الثاني 2018
</t>
    </r>
    <r>
      <rPr>
        <b/>
        <sz val="8"/>
        <rFont val="Arial"/>
        <family val="2"/>
        <scheme val="minor"/>
      </rPr>
      <t>Second Quarter, 2018</t>
    </r>
  </si>
  <si>
    <t xml:space="preserve">السكان حسب النوع والفئات العمرية، الربع الثاني، 2018 </t>
  </si>
  <si>
    <t xml:space="preserve">القادمون حسب المنفذ ومجموعات جنسيات الدول، الربع الثاني، 2018 </t>
  </si>
  <si>
    <t xml:space="preserve">المغادرون حسب المنفذ ومجموعات جنسيات الدول، الربع الثاني، 2018 </t>
  </si>
  <si>
    <t>عقود الزواج حسب مكان إقامة الزوجة والزوج، الربع الثاني، 2018</t>
  </si>
  <si>
    <t>عقود الزواج حسب جنسية الزوجة والزوج، الربع الثاني، 2018</t>
  </si>
  <si>
    <t>عقود الزواج حسب فئة عمر الزوجة والزوج، الربع الثاني، 2018</t>
  </si>
  <si>
    <t>إشهادات الطلاق حسب نوع الطلاق وجنسية الزوج، الربع الثاني، 2018</t>
  </si>
  <si>
    <t>إشهادات الطلاق حسب مكان إقامة الزوجة والزوج، الربع الثاني، 2018</t>
  </si>
  <si>
    <t>إشهادات الطلاق حسب نوع الطلاق وفئة عمر الزوجة، الربع الثاني، 2018</t>
  </si>
  <si>
    <t>إشهادات الطلاق حسب فئة عمر الزوجة والزوج، الربع الثاني، 2018</t>
  </si>
  <si>
    <t>إشهادات الطلاق حسب نوع الطلاق ومدة الحياة الزواجية للزوج، الربع الثاني، 2018</t>
  </si>
  <si>
    <t xml:space="preserve">إشهادات الطلاق حسب نوع الطلاق ومدة الحياة الزواجية للزوجة، الربع الثاني، 2018 </t>
  </si>
  <si>
    <t xml:space="preserve">المواليد أحياء المسجلون حسب الجنسية والنوع والبلدية، الربع الثاني، 2018 </t>
  </si>
  <si>
    <t xml:space="preserve">المواليد أحياء المسجلون حسب الجنسية والنوع وفئة عمر الأم، الربع الثاني، 2018 </t>
  </si>
  <si>
    <t xml:space="preserve">الوفيات المسجلة حسب الجنسية والنوع والبلدية، الربع الثاني، 2018 </t>
  </si>
  <si>
    <t xml:space="preserve">وفيات الأطفال الرضع المسجلة  حسب الجنسية والنوع والبلدية، الربع الثاني، 2018 </t>
  </si>
  <si>
    <t>POPULATION BY GENDER &amp; AGE GROUPS, The Second Quarter, 2018</t>
  </si>
  <si>
    <t>ARRIVALS BY PORTS OF ENTRY ANDAND COUNTRY OF NATIONALITY GROUPS, The Second Quarter, 2018</t>
  </si>
  <si>
    <t>DEPARTURES BY PORTS OF EXIT AND AND COUNTRY OF NATIONALITY GROUPS, The Second Quarter, 2018</t>
  </si>
  <si>
    <t>MARRIAGES BY  PLACE OF WIFE AND HUSBAND'S  RESIDENCE, The Second Quarter, 2018</t>
  </si>
  <si>
    <t>MARRIAGES BY NATIONALITY OF  WIFE AND HUSBAND, The Second Quarter, 2018</t>
  </si>
  <si>
    <t>MARRIAGES BY AGE GROUP OF WIFE AND HUSBAND, The Second Quarter, 2018</t>
  </si>
  <si>
    <t>DIVORCES BY  PLACE OF WIFE AND HUSBAND'S  RESIDENCE, The Second Quarter, 2018</t>
  </si>
  <si>
    <t>DIVORCES BY TYPE OF DIVORCE AND WIFE'S AGE GROUP, The Second Quarter, 2018</t>
  </si>
  <si>
    <t>DIVORCES BY AGE GROUP OF WIFE AND HUSBAND, The Second Quarter, 2018</t>
  </si>
  <si>
    <t>DIVORCES BY TYPE OF DIVORCE AND DURATION OF MARRIAGE OF HUSBAND, The Second Quarter, 2018</t>
  </si>
  <si>
    <t>DIVORCES BY TYPE OF DIVORCE AND DURATION MARRIAGE OF WIFE, The Second Quarter, 2018</t>
  </si>
  <si>
    <t>REGISTERED LIVE BIRTHS BY NATIONALITY, GENDER AND MUNICIPALITY, The Second Quarter, 2018</t>
  </si>
  <si>
    <t>REGISTERED LIVE BIRTHS BY NATIONALITY, GENDER AND AGE GROUP OF MOTHER, The Second Quarter, 2018</t>
  </si>
  <si>
    <t>REGISTERED DEATHS BY NATIONALITY, GENDER AND MUNICIPALITY, The Second Quarter, 2018</t>
  </si>
  <si>
    <t>REGISTERED INFANT DEATHS BY NATIONALITY, GENDER AND MUNICIPALITY, The Second Quarter, 2018</t>
  </si>
  <si>
    <t xml:space="preserve"> The First Quarter, 2018  - The Second Quarter, 2018 </t>
  </si>
  <si>
    <t xml:space="preserve">The First Quarter, 2018 – The Second Quarter, 2018 </t>
  </si>
  <si>
    <t xml:space="preserve">عقود الزواج حسب جنسية ومكان إقامة الزوج ، الربع الأول، 2018 -  الربع الثاني، 2018 </t>
  </si>
  <si>
    <t xml:space="preserve">عقود الزواج حسب جنسية ومكان إقامة الزوجة،الربع الأول، 2018 -  الربع الثاني، 2018 </t>
  </si>
  <si>
    <t xml:space="preserve">إشهادات الطلاق حسب  جنسية الزوج والفئة العمرية، الربع الأول، 2018 -  الربع الثاني، 2018 </t>
  </si>
  <si>
    <t xml:space="preserve">إشهادات الطلاق حسب جنسية الزوجة والفئة العمرية، الربع الأول، 2018 -  الربع الثاني، 2018 </t>
  </si>
  <si>
    <t xml:space="preserve">إشهادات الطلاق حسب جنسية الزوجة ومدة الحياة الزواجية للزوجة، الربع الأول، 2018 -  الربع الثاني، 2018 </t>
  </si>
  <si>
    <t xml:space="preserve">المواليد الأحياء المسجلون حسب النوع والجنسية، الربع الأول، 2018 -  الربع الثاني، 2018 </t>
  </si>
  <si>
    <t xml:space="preserve">المواليد أحياء المسجلون حسب الجنسية وفئة عمر الأم، الربع الأول، 2018 -  الربع الثاني، 2018 </t>
  </si>
  <si>
    <t xml:space="preserve">الوفيات المسجلة للقطريين حسب النوع ومكان الوفاة، الربع الأول، 2018 -  الربع الثاني، 2018 </t>
  </si>
  <si>
    <t xml:space="preserve">وفيات الأطفال الرضع المسجلة حسب النوع والجنسية،الربع الأول، 2018 -  الربع الثاني، 2018 </t>
  </si>
  <si>
    <t>MARRIAGES BY NATIONALITY AND PLACE OF HUSBAND'S RESIDENCE, The First Quarter 2018 - The Second Quarter, 2018</t>
  </si>
  <si>
    <t>MARRIAGES BY NATIONALITY AND PLACE OF WIFE'S RESIDENCE, The First Quarter 2018 - The Second Quarter, 2018</t>
  </si>
  <si>
    <t>DIVORCES BY  NATIONALITY OF WIFE AND AGE GROUP, The First Quarter 2018 - The Second Quarter, 2018</t>
  </si>
  <si>
    <t>DIVORCES BY NATIONALITY OF WIFE AND DURATION  MARRIAGE OF WIFE, The First Quarter 2018 - The Second Quarter, 2018</t>
  </si>
  <si>
    <t>REGISTERED LIVE BIRTHS BY NATIONALITY &amp; AGE GROUP OF MOTHER, The First Quarter 2018 - The Second Quarter, 2018</t>
  </si>
  <si>
    <t>REGISTERED QATARI DEATHS BY GENDER AND PLACE OF DEATH, The First Quarter 2018 - The Second Quarter, 2018</t>
  </si>
  <si>
    <t>REGISTERED INFANT DEATHS BY GENDER AND NATIONALITY, The First Quarter 2018 - The Second Quarter, 2018</t>
  </si>
  <si>
    <t xml:space="preserve">إشهادات الطلاق حسب جنسية الزوج، الربع الأول، 2018 -  الربع الثاني، 2018 </t>
  </si>
  <si>
    <t>DIVORCES BY  NATIONALITY OF HUSBAND, The First Quarter 2018 - The Second Quarter, 2018</t>
  </si>
  <si>
    <t>MARRIAGES BY  NATIONALITY OF HUSBAND, The First Quarter 2018 - The Second Quarter, 2018</t>
  </si>
  <si>
    <t xml:space="preserve">عقود الزواج حسب جنسية الزوج، الربع الأول، 2018 -  الربع الثاني، 2018 </t>
  </si>
  <si>
    <t>DIVORCES BY TYPE OF DIVORCE AND NATIONALITY OF HUSBAND, The Second Quarter, 2018</t>
  </si>
  <si>
    <t>DIVORCES BY  NATIONALITY OF HUSBAND AND AGE GROUP, The First Quarter 2018 - The Second Quarter, 2018</t>
  </si>
  <si>
    <t>REGISTERED LIVE BIRTHS  BY GENDER AND NATIONALITY, The First Quarter 2018 - The Second Quarter, 2018</t>
  </si>
  <si>
    <t>هذا العدد من النشرة الفصلية للاحصاءات السكانية والاجتماعية والذي يغطي الربع الثاني من عام 2018 مع مقارنة الربع الأول لعام 2018.  والهدف من هذه النشرة هو تزويد جميع مستخدمي البيانات بأحدث المعلومات والمؤشرات السكانية والاجتماعية نظراً للطلب المتزايد على مثل هذه البيانات من ذوي  الاختصاص.</t>
  </si>
  <si>
    <t>This issue of the Quarterly Population and Social Statistics bulletin which covers the second quarter 2018 compared to Q1, 2018. The bulletin aims to provide all data users with the latest information on population and social indicators in view of the increasing demand for such data by specialists.</t>
  </si>
  <si>
    <t>This part of the Population and Social Statistics bulletin includes data on the number of population for Q2, 2018 by age groups and gender.</t>
  </si>
  <si>
    <t>أبريل April 2018</t>
  </si>
  <si>
    <t>السكان المتواجدون داخل حدود الدولة في نهاية الشهر.</t>
  </si>
  <si>
    <t>Population within the country at the end of the month.</t>
  </si>
  <si>
    <t>This part of the bulletin includes data on marriages contracts and divorce Declarations by nationality and age groups of spouses and by residence of the wife for Q2, 2018, as well as data on divorce declarations by duration of marriage and type of divorce.</t>
  </si>
  <si>
    <r>
      <t>الربع الثاني، 2018
Second</t>
    </r>
    <r>
      <rPr>
        <b/>
        <sz val="8"/>
        <rFont val="Arial"/>
        <family val="2"/>
      </rPr>
      <t xml:space="preserve"> Quarter, 2018</t>
    </r>
  </si>
  <si>
    <t>الربع الأول، 2018 - الربع الثاني، 2018</t>
  </si>
  <si>
    <t>Municipality
(Place of Husband)</t>
  </si>
  <si>
    <t>البلدية
(مكان إقامة الزوج)</t>
  </si>
  <si>
    <t xml:space="preserve">MARRIAGES BY NATIONALITY OF HUSBAND </t>
  </si>
  <si>
    <t xml:space="preserve">                        Nationality                                   of Wife
  Nationality 
  of Husband </t>
  </si>
  <si>
    <t>MARRIAGES BY NATIONALITY OF WIFE AND HUSBAND</t>
  </si>
  <si>
    <t xml:space="preserve">                        Age Group of                                         Wife (in Years)
 Age Group of
 Husband (in Years)</t>
  </si>
  <si>
    <t xml:space="preserve">Municipality
(Place of Husband)  </t>
  </si>
  <si>
    <t xml:space="preserve">                 فئة عمر الزوجة 
                                      (بالسنوات)
  فئة عمر
 الزوج (بالسنوات)</t>
  </si>
  <si>
    <t xml:space="preserve">Major Irrevocable Divorce </t>
  </si>
  <si>
    <t>الربع الأول، 2018  -  الربع الثاني، 2018</t>
  </si>
  <si>
    <t>REGISTERED LIVE BIRTHS BY GENDER AND NATIONALITY</t>
  </si>
  <si>
    <t xml:space="preserve">                             Nationality 
                              &amp; Year
 Age Group
  of Mother
  (in Years)</t>
  </si>
  <si>
    <r>
      <t>بينونة كبرى</t>
    </r>
    <r>
      <rPr>
        <sz val="10"/>
        <rFont val="Arial"/>
        <family val="2"/>
      </rPr>
      <t xml:space="preserve">
</t>
    </r>
    <r>
      <rPr>
        <sz val="8"/>
        <rFont val="Arial"/>
        <family val="2"/>
      </rPr>
      <t>Major Irrevocable Divorce</t>
    </r>
    <r>
      <rPr>
        <sz val="9"/>
        <rFont val="Arial"/>
        <family val="2"/>
      </rPr>
      <t xml:space="preserve"> </t>
    </r>
  </si>
  <si>
    <r>
      <rPr>
        <b/>
        <sz val="11"/>
        <rFont val="Arial"/>
        <family val="2"/>
      </rPr>
      <t>خلع</t>
    </r>
    <r>
      <rPr>
        <sz val="8"/>
        <rFont val="Arial"/>
        <family val="2"/>
      </rPr>
      <t xml:space="preserve">
Divorce Against Compensation</t>
    </r>
  </si>
  <si>
    <r>
      <t>رجعي</t>
    </r>
    <r>
      <rPr>
        <sz val="10"/>
        <rFont val="Arial"/>
        <family val="2"/>
      </rPr>
      <t xml:space="preserve">
</t>
    </r>
    <r>
      <rPr>
        <sz val="8"/>
        <rFont val="Arial"/>
        <family val="2"/>
      </rPr>
      <t xml:space="preserve">Revocable Divorce </t>
    </r>
  </si>
  <si>
    <r>
      <t>بينونة صغرى</t>
    </r>
    <r>
      <rPr>
        <sz val="10"/>
        <rFont val="Arial"/>
        <family val="2"/>
      </rPr>
      <t xml:space="preserve">
</t>
    </r>
    <r>
      <rPr>
        <sz val="8"/>
        <rFont val="Arial"/>
        <family val="2"/>
      </rPr>
      <t>Minor Irrevocable Divorce</t>
    </r>
    <r>
      <rPr>
        <sz val="10"/>
        <rFont val="Arial"/>
        <family val="2"/>
      </rPr>
      <t xml:space="preserve"> </t>
    </r>
  </si>
  <si>
    <r>
      <t>بينونة صغرى</t>
    </r>
    <r>
      <rPr>
        <sz val="8"/>
        <rFont val="Arial"/>
        <family val="2"/>
      </rPr>
      <t xml:space="preserve">
Minor Irrevocable Divorce </t>
    </r>
  </si>
  <si>
    <r>
      <t>رجعي</t>
    </r>
    <r>
      <rPr>
        <sz val="10"/>
        <rFont val="Arial"/>
        <family val="2"/>
      </rPr>
      <t xml:space="preserve">
</t>
    </r>
    <r>
      <rPr>
        <sz val="8"/>
        <rFont val="Arial"/>
        <family val="2"/>
      </rPr>
      <t>Revocable Divorce</t>
    </r>
    <r>
      <rPr>
        <sz val="9"/>
        <rFont val="Arial"/>
        <family val="2"/>
      </rPr>
      <t xml:space="preserve"> </t>
    </r>
  </si>
  <si>
    <r>
      <t>خلع</t>
    </r>
    <r>
      <rPr>
        <sz val="9"/>
        <rFont val="Arial"/>
        <family val="2"/>
      </rPr>
      <t xml:space="preserve">
</t>
    </r>
    <r>
      <rPr>
        <sz val="8"/>
        <rFont val="Arial"/>
        <family val="2"/>
      </rPr>
      <t>Divorce Against Compensation</t>
    </r>
  </si>
  <si>
    <r>
      <t>بينونة كبرى</t>
    </r>
    <r>
      <rPr>
        <sz val="10"/>
        <rFont val="Arial"/>
        <family val="2"/>
      </rPr>
      <t xml:space="preserve">
</t>
    </r>
    <r>
      <rPr>
        <sz val="8"/>
        <rFont val="Arial"/>
        <family val="2"/>
      </rPr>
      <t xml:space="preserve">Major Irrevocable Divorce </t>
    </r>
  </si>
  <si>
    <r>
      <rPr>
        <b/>
        <sz val="12"/>
        <rFont val="Sakkal Majalla"/>
      </rPr>
      <t>المجموع</t>
    </r>
    <r>
      <rPr>
        <b/>
        <sz val="10"/>
        <rFont val="Arial"/>
        <family val="2"/>
      </rPr>
      <t xml:space="preserve">
</t>
    </r>
    <r>
      <rPr>
        <b/>
        <sz val="9"/>
        <rFont val="Arial"/>
        <family val="2"/>
      </rPr>
      <t>Total</t>
    </r>
  </si>
  <si>
    <r>
      <t xml:space="preserve">المنفذ  </t>
    </r>
    <r>
      <rPr>
        <b/>
        <sz val="9"/>
        <rFont val="Arial"/>
        <family val="2"/>
      </rPr>
      <t>Port</t>
    </r>
  </si>
  <si>
    <r>
      <rPr>
        <b/>
        <sz val="11"/>
        <rFont val="Sakkal Majalla"/>
      </rPr>
      <t>المجموع</t>
    </r>
    <r>
      <rPr>
        <b/>
        <sz val="10"/>
        <rFont val="Arial"/>
        <family val="2"/>
      </rPr>
      <t xml:space="preserve">
</t>
    </r>
    <r>
      <rPr>
        <b/>
        <sz val="8"/>
        <rFont val="Arial"/>
        <family val="2"/>
      </rPr>
      <t>Total</t>
    </r>
  </si>
  <si>
    <r>
      <rPr>
        <b/>
        <sz val="11"/>
        <rFont val="Sakkal Majalla"/>
      </rPr>
      <t>إناث</t>
    </r>
    <r>
      <rPr>
        <b/>
        <sz val="10"/>
        <rFont val="Arial"/>
        <family val="2"/>
      </rPr>
      <t xml:space="preserve">
</t>
    </r>
    <r>
      <rPr>
        <sz val="8"/>
        <rFont val="Arial"/>
        <family val="2"/>
      </rPr>
      <t>Females</t>
    </r>
  </si>
  <si>
    <r>
      <rPr>
        <b/>
        <sz val="11"/>
        <rFont val="Sakkal Majalla"/>
      </rPr>
      <t>ذكور</t>
    </r>
    <r>
      <rPr>
        <b/>
        <sz val="11"/>
        <rFont val="Arial"/>
        <family val="2"/>
      </rPr>
      <t xml:space="preserve">
</t>
    </r>
    <r>
      <rPr>
        <sz val="8"/>
        <rFont val="Arial"/>
        <family val="2"/>
      </rPr>
      <t>Males</t>
    </r>
  </si>
  <si>
    <t>0</t>
  </si>
  <si>
    <t>جدول (10)</t>
  </si>
  <si>
    <t>TABLE (10)</t>
  </si>
  <si>
    <t>TABLE (18)</t>
  </si>
  <si>
    <t>Table (17)</t>
  </si>
  <si>
    <t>TABLE (21)</t>
  </si>
  <si>
    <t>جدول (21)</t>
  </si>
  <si>
    <t xml:space="preserve">                              Type of                                         Divorce  
  Nationality 
  of Husband</t>
  </si>
  <si>
    <r>
      <t xml:space="preserve">غير قطريين
</t>
    </r>
    <r>
      <rPr>
        <sz val="8"/>
        <rFont val="Arial"/>
        <family val="2"/>
      </rPr>
      <t>Non-Qatari</t>
    </r>
  </si>
  <si>
    <r>
      <t xml:space="preserve">قطريون 
</t>
    </r>
    <r>
      <rPr>
        <sz val="8"/>
        <rFont val="Arial"/>
        <family val="2"/>
      </rPr>
      <t>Qatari</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</si>
</sst>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_(* \(#,##0.00\);_(* &quot;-&quot;??_);_(@_)"/>
    <numFmt numFmtId="165" formatCode="#,##0.0"/>
    <numFmt numFmtId="166" formatCode="0.0"/>
    <numFmt numFmtId="167" formatCode="#,##0_ ;\-#,##0\ "/>
  </numFmts>
  <fonts count="71" x14ac:knownFonts="1">
    <font>
      <sz val="11"/>
      <color theme="1"/>
      <name val="Arial"/>
      <family val="2"/>
      <scheme val="minor"/>
    </font>
    <font>
      <sz val="11"/>
      <color theme="1"/>
      <name val="Arial"/>
      <family val="2"/>
      <charset val="178"/>
      <scheme val="minor"/>
    </font>
    <font>
      <sz val="11"/>
      <color theme="1"/>
      <name val="Arial"/>
      <family val="2"/>
      <charset val="178"/>
      <scheme val="minor"/>
    </font>
    <font>
      <sz val="11"/>
      <color theme="1"/>
      <name val="Arial"/>
      <family val="2"/>
      <charset val="178"/>
      <scheme val="minor"/>
    </font>
    <font>
      <sz val="10"/>
      <name val="Arial"/>
      <family val="2"/>
    </font>
    <font>
      <b/>
      <sz val="14"/>
      <color indexed="12"/>
      <name val="Arial"/>
      <family val="2"/>
    </font>
    <font>
      <b/>
      <sz val="12"/>
      <color indexed="12"/>
      <name val="Arial"/>
      <family val="2"/>
    </font>
    <font>
      <b/>
      <sz val="12"/>
      <name val="Arial"/>
      <family val="2"/>
    </font>
    <font>
      <b/>
      <sz val="9"/>
      <name val="Arial"/>
      <family val="2"/>
    </font>
    <font>
      <b/>
      <sz val="12"/>
      <name val="Arial"/>
      <family val="2"/>
      <charset val="178"/>
    </font>
    <font>
      <b/>
      <sz val="11"/>
      <name val="Arial"/>
      <family val="2"/>
      <charset val="178"/>
    </font>
    <font>
      <b/>
      <sz val="8"/>
      <name val="Arial"/>
      <family val="2"/>
    </font>
    <font>
      <sz val="8"/>
      <name val="Arial"/>
      <family val="2"/>
      <charset val="178"/>
    </font>
    <font>
      <b/>
      <sz val="10"/>
      <color indexed="10"/>
      <name val="Arial"/>
      <family val="2"/>
      <charset val="178"/>
    </font>
    <font>
      <b/>
      <sz val="8"/>
      <color indexed="10"/>
      <name val="Arial"/>
      <family val="2"/>
    </font>
    <font>
      <b/>
      <sz val="12"/>
      <color indexed="10"/>
      <name val="Arial"/>
      <family val="2"/>
      <charset val="178"/>
    </font>
    <font>
      <sz val="10"/>
      <name val="Arial"/>
      <family val="2"/>
      <charset val="178"/>
    </font>
    <font>
      <b/>
      <sz val="14"/>
      <name val="Arial"/>
      <family val="2"/>
    </font>
    <font>
      <sz val="14"/>
      <name val="Arial"/>
      <family val="2"/>
    </font>
    <font>
      <b/>
      <sz val="10"/>
      <name val="Arial"/>
      <family val="2"/>
    </font>
    <font>
      <b/>
      <sz val="11"/>
      <name val="Arial"/>
      <family val="2"/>
    </font>
    <font>
      <sz val="8"/>
      <name val="Arial"/>
      <family val="2"/>
    </font>
    <font>
      <b/>
      <sz val="12"/>
      <name val="Courier New"/>
      <family val="3"/>
    </font>
    <font>
      <b/>
      <sz val="10"/>
      <name val="Arial"/>
      <family val="2"/>
      <charset val="178"/>
    </font>
    <font>
      <b/>
      <sz val="9"/>
      <name val="Arial"/>
      <family val="2"/>
      <charset val="178"/>
    </font>
    <font>
      <sz val="9"/>
      <name val="Arial"/>
      <family val="2"/>
    </font>
    <font>
      <sz val="11"/>
      <color theme="1"/>
      <name val="Arial"/>
      <family val="2"/>
      <charset val="178"/>
      <scheme val="minor"/>
    </font>
    <font>
      <sz val="10"/>
      <color theme="0"/>
      <name val="Arial"/>
      <family val="2"/>
    </font>
    <font>
      <sz val="11"/>
      <name val="Arial"/>
      <family val="2"/>
    </font>
    <font>
      <sz val="11"/>
      <name val="Calibri"/>
      <family val="2"/>
    </font>
    <font>
      <sz val="10"/>
      <color indexed="10"/>
      <name val="Arial"/>
      <family val="2"/>
      <charset val="178"/>
    </font>
    <font>
      <sz val="10"/>
      <color indexed="10"/>
      <name val="Arial"/>
      <family val="2"/>
    </font>
    <font>
      <b/>
      <sz val="16"/>
      <color indexed="12"/>
      <name val="Arial"/>
      <family val="2"/>
    </font>
    <font>
      <b/>
      <sz val="13.5"/>
      <name val="Arial"/>
      <family val="2"/>
    </font>
    <font>
      <sz val="10"/>
      <color indexed="12"/>
      <name val="Arial"/>
      <family val="2"/>
    </font>
    <font>
      <b/>
      <sz val="20"/>
      <color theme="5"/>
      <name val="Sakkal Majalla"/>
    </font>
    <font>
      <sz val="10"/>
      <color theme="5"/>
      <name val="Arial"/>
      <family val="2"/>
    </font>
    <font>
      <i/>
      <sz val="16"/>
      <color theme="5"/>
      <name val="Arial"/>
      <family val="2"/>
    </font>
    <font>
      <b/>
      <sz val="14"/>
      <name val="Sakkal Majalla"/>
    </font>
    <font>
      <b/>
      <sz val="12"/>
      <name val="Sakkal Majalla"/>
    </font>
    <font>
      <b/>
      <sz val="11"/>
      <name val="Sakkal Majalla"/>
    </font>
    <font>
      <sz val="9"/>
      <name val="Sakkal Majalla"/>
    </font>
    <font>
      <b/>
      <sz val="24"/>
      <name val="Sakkal Majalla"/>
    </font>
    <font>
      <b/>
      <sz val="14"/>
      <name val="Arabic Transparent"/>
      <charset val="178"/>
    </font>
    <font>
      <sz val="14"/>
      <name val="Arabic Transparent"/>
      <charset val="178"/>
    </font>
    <font>
      <b/>
      <sz val="20"/>
      <name val="Sakkal Majalla"/>
    </font>
    <font>
      <b/>
      <sz val="18"/>
      <name val="Arial"/>
      <family val="2"/>
    </font>
    <font>
      <b/>
      <sz val="16"/>
      <name val="Arial"/>
      <family val="2"/>
    </font>
    <font>
      <sz val="10.5"/>
      <name val="Arial"/>
      <family val="2"/>
    </font>
    <font>
      <b/>
      <sz val="24"/>
      <color rgb="FF993366"/>
      <name val="Sakkal Majalla"/>
    </font>
    <font>
      <b/>
      <sz val="18"/>
      <color rgb="FF993366"/>
      <name val="Arial Narrow"/>
      <family val="2"/>
    </font>
    <font>
      <b/>
      <sz val="11"/>
      <color rgb="FF993366"/>
      <name val="Sakkal Majalla"/>
    </font>
    <font>
      <b/>
      <sz val="10"/>
      <color rgb="FF993366"/>
      <name val="Arial"/>
      <family val="2"/>
    </font>
    <font>
      <b/>
      <sz val="8"/>
      <color rgb="FF993366"/>
      <name val="Arial"/>
      <family val="2"/>
    </font>
    <font>
      <sz val="14"/>
      <name val="Arial Narrow"/>
      <family val="2"/>
    </font>
    <font>
      <b/>
      <sz val="18"/>
      <name val="Sakkal Majalla"/>
    </font>
    <font>
      <b/>
      <sz val="14"/>
      <name val="Arial Narrow"/>
      <family val="2"/>
    </font>
    <font>
      <sz val="11"/>
      <color theme="1"/>
      <name val="Arial"/>
      <family val="2"/>
      <scheme val="minor"/>
    </font>
    <font>
      <sz val="10"/>
      <name val="Sakkal Majalla"/>
    </font>
    <font>
      <b/>
      <sz val="11"/>
      <color theme="1"/>
      <name val="Arial"/>
      <family val="2"/>
      <scheme val="minor"/>
    </font>
    <font>
      <sz val="10"/>
      <color theme="1"/>
      <name val="Arial"/>
      <family val="2"/>
    </font>
    <font>
      <b/>
      <sz val="12"/>
      <color theme="1"/>
      <name val="Sakkal Majalla"/>
    </font>
    <font>
      <b/>
      <sz val="10"/>
      <color theme="1"/>
      <name val="Arial"/>
      <family val="2"/>
    </font>
    <font>
      <b/>
      <sz val="9"/>
      <name val="Arial"/>
      <family val="2"/>
      <scheme val="minor"/>
    </font>
    <font>
      <b/>
      <sz val="8"/>
      <name val="Arial"/>
      <family val="2"/>
      <scheme val="minor"/>
    </font>
    <font>
      <b/>
      <sz val="7.5"/>
      <name val="Arial"/>
      <family val="2"/>
      <scheme val="minor"/>
    </font>
    <font>
      <sz val="12"/>
      <name val="Arial"/>
      <family val="2"/>
    </font>
    <font>
      <sz val="18"/>
      <name val="Sakkal Majalla"/>
    </font>
    <font>
      <b/>
      <sz val="10"/>
      <name val="Arial"/>
      <family val="2"/>
    </font>
    <font>
      <b/>
      <sz val="10"/>
      <name val="Arial"/>
      <family val="2"/>
      <scheme val="minor"/>
    </font>
    <font>
      <sz val="9"/>
      <name val="Arial"/>
      <family val="2"/>
      <charset val="178"/>
    </font>
  </fonts>
  <fills count="6">
    <fill>
      <patternFill patternType="none"/>
    </fill>
    <fill>
      <patternFill patternType="gray125"/>
    </fill>
    <fill>
      <patternFill patternType="solid">
        <fgColor theme="0"/>
        <bgColor indexed="64"/>
      </patternFill>
    </fill>
    <fill>
      <patternFill patternType="solid">
        <fgColor indexed="43"/>
        <bgColor indexed="64"/>
      </patternFill>
    </fill>
    <fill>
      <patternFill patternType="solid">
        <fgColor theme="2"/>
        <bgColor indexed="64"/>
      </patternFill>
    </fill>
    <fill>
      <patternFill patternType="solid">
        <fgColor rgb="FFFFFFFF"/>
        <bgColor indexed="64"/>
      </patternFill>
    </fill>
  </fills>
  <borders count="120">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diagonalUp="1">
      <left style="thick">
        <color theme="0"/>
      </left>
      <right style="thick">
        <color theme="0"/>
      </right>
      <top style="thin">
        <color indexed="64"/>
      </top>
      <bottom style="thick">
        <color theme="0"/>
      </bottom>
      <diagonal style="thick">
        <color theme="0"/>
      </diagonal>
    </border>
    <border>
      <left style="thick">
        <color theme="0"/>
      </left>
      <right style="thick">
        <color theme="0"/>
      </right>
      <top style="thin">
        <color indexed="64"/>
      </top>
      <bottom style="thick">
        <color theme="0"/>
      </bottom>
      <diagonal/>
    </border>
    <border diagonalDown="1">
      <left style="thick">
        <color theme="0"/>
      </left>
      <right style="thick">
        <color theme="0"/>
      </right>
      <top style="thin">
        <color indexed="64"/>
      </top>
      <bottom style="thick">
        <color theme="0"/>
      </bottom>
      <diagonal style="thick">
        <color theme="0"/>
      </diagonal>
    </border>
    <border diagonalUp="1">
      <left style="thick">
        <color theme="0"/>
      </left>
      <right style="thick">
        <color theme="0"/>
      </right>
      <top style="thick">
        <color theme="0"/>
      </top>
      <bottom style="thick">
        <color theme="0"/>
      </bottom>
      <diagonal style="thick">
        <color theme="0"/>
      </diagonal>
    </border>
    <border>
      <left style="thick">
        <color theme="0"/>
      </left>
      <right style="thick">
        <color theme="0"/>
      </right>
      <top style="thick">
        <color theme="0"/>
      </top>
      <bottom style="thick">
        <color theme="0"/>
      </bottom>
      <diagonal/>
    </border>
    <border diagonalUp="1">
      <left style="thick">
        <color theme="0"/>
      </left>
      <right style="thick">
        <color theme="0"/>
      </right>
      <top style="thick">
        <color theme="0"/>
      </top>
      <bottom style="thin">
        <color indexed="64"/>
      </bottom>
      <diagonal style="thick">
        <color theme="0"/>
      </diagonal>
    </border>
    <border>
      <left style="thick">
        <color theme="0"/>
      </left>
      <right style="thick">
        <color theme="0"/>
      </right>
      <top style="thick">
        <color theme="0"/>
      </top>
      <bottom style="thin">
        <color indexed="64"/>
      </bottom>
      <diagonal/>
    </border>
    <border diagonalDown="1">
      <left style="thick">
        <color theme="0"/>
      </left>
      <right style="thick">
        <color theme="0"/>
      </right>
      <top style="thick">
        <color theme="0"/>
      </top>
      <bottom style="thin">
        <color indexed="64"/>
      </bottom>
      <diagonal style="thick">
        <color theme="0"/>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thick">
        <color theme="0"/>
      </left>
      <right style="thick">
        <color theme="0"/>
      </right>
      <top style="thick">
        <color theme="0"/>
      </top>
      <bottom/>
      <diagonal/>
    </border>
    <border>
      <left style="medium">
        <color theme="0"/>
      </left>
      <right style="medium">
        <color theme="0"/>
      </right>
      <top style="medium">
        <color theme="0"/>
      </top>
      <bottom/>
      <diagonal/>
    </border>
    <border>
      <left style="thick">
        <color theme="0"/>
      </left>
      <right style="thick">
        <color theme="0"/>
      </right>
      <top style="thin">
        <color indexed="64"/>
      </top>
      <bottom style="thin">
        <color indexed="64"/>
      </bottom>
      <diagonal/>
    </border>
    <border>
      <left style="medium">
        <color theme="0"/>
      </left>
      <right style="medium">
        <color theme="0"/>
      </right>
      <top style="thin">
        <color indexed="64"/>
      </top>
      <bottom style="medium">
        <color theme="0"/>
      </bottom>
      <diagonal/>
    </border>
    <border>
      <left style="medium">
        <color theme="0"/>
      </left>
      <right/>
      <top style="thin">
        <color indexed="64"/>
      </top>
      <bottom/>
      <diagonal/>
    </border>
    <border>
      <left/>
      <right style="medium">
        <color theme="0"/>
      </right>
      <top style="thin">
        <color indexed="64"/>
      </top>
      <bottom/>
      <diagonal/>
    </border>
    <border>
      <left style="medium">
        <color theme="0"/>
      </left>
      <right/>
      <top/>
      <bottom/>
      <diagonal/>
    </border>
    <border>
      <left/>
      <right style="medium">
        <color theme="0"/>
      </right>
      <top/>
      <bottom/>
      <diagonal/>
    </border>
    <border>
      <left style="medium">
        <color theme="0"/>
      </left>
      <right/>
      <top/>
      <bottom style="thin">
        <color indexed="64"/>
      </bottom>
      <diagonal/>
    </border>
    <border>
      <left/>
      <right style="medium">
        <color theme="0"/>
      </right>
      <top/>
      <bottom style="thin">
        <color indexed="64"/>
      </bottom>
      <diagonal/>
    </border>
    <border>
      <left style="thick">
        <color theme="0"/>
      </left>
      <right style="thick">
        <color theme="0"/>
      </right>
      <top/>
      <bottom style="thick">
        <color theme="0"/>
      </bottom>
      <diagonal/>
    </border>
    <border>
      <left style="medium">
        <color theme="0"/>
      </left>
      <right style="medium">
        <color theme="0"/>
      </right>
      <top/>
      <bottom/>
      <diagonal/>
    </border>
    <border>
      <left style="medium">
        <color theme="0"/>
      </left>
      <right/>
      <top style="thin">
        <color auto="1"/>
      </top>
      <bottom style="thin">
        <color auto="1"/>
      </bottom>
      <diagonal/>
    </border>
    <border>
      <left/>
      <right/>
      <top style="thin">
        <color indexed="64"/>
      </top>
      <bottom style="thin">
        <color indexed="64"/>
      </bottom>
      <diagonal/>
    </border>
    <border>
      <left/>
      <right style="medium">
        <color theme="0"/>
      </right>
      <top style="thin">
        <color indexed="64"/>
      </top>
      <bottom style="thin">
        <color indexed="64"/>
      </bottom>
      <diagonal/>
    </border>
    <border>
      <left style="medium">
        <color theme="0"/>
      </left>
      <right style="medium">
        <color theme="0"/>
      </right>
      <top style="thin">
        <color indexed="64"/>
      </top>
      <bottom style="thin">
        <color indexed="64"/>
      </bottom>
      <diagonal/>
    </border>
    <border>
      <left/>
      <right style="medium">
        <color theme="0"/>
      </right>
      <top style="thin">
        <color indexed="64"/>
      </top>
      <bottom style="medium">
        <color theme="0"/>
      </bottom>
      <diagonal/>
    </border>
    <border>
      <left style="medium">
        <color theme="0"/>
      </left>
      <right/>
      <top style="thin">
        <color indexed="64"/>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style="thin">
        <color indexed="64"/>
      </bottom>
      <diagonal/>
    </border>
    <border>
      <left style="medium">
        <color theme="0"/>
      </left>
      <right/>
      <top style="medium">
        <color theme="0"/>
      </top>
      <bottom style="thin">
        <color indexed="64"/>
      </bottom>
      <diagonal/>
    </border>
    <border diagonalUp="1">
      <left style="thick">
        <color theme="0"/>
      </left>
      <right style="thick">
        <color theme="0"/>
      </right>
      <top style="thin">
        <color indexed="64"/>
      </top>
      <bottom/>
      <diagonal style="thick">
        <color theme="0"/>
      </diagonal>
    </border>
    <border diagonalUp="1">
      <left style="thick">
        <color theme="0"/>
      </left>
      <right style="thick">
        <color theme="0"/>
      </right>
      <top/>
      <bottom style="thin">
        <color indexed="64"/>
      </bottom>
      <diagonal style="thick">
        <color theme="0"/>
      </diagonal>
    </border>
    <border diagonalDown="1">
      <left style="thick">
        <color theme="0"/>
      </left>
      <right style="thick">
        <color theme="0"/>
      </right>
      <top style="thin">
        <color indexed="64"/>
      </top>
      <bottom/>
      <diagonal style="thick">
        <color theme="0"/>
      </diagonal>
    </border>
    <border diagonalDown="1">
      <left style="thick">
        <color theme="0"/>
      </left>
      <right style="thick">
        <color theme="0"/>
      </right>
      <top/>
      <bottom/>
      <diagonal style="thick">
        <color theme="0"/>
      </diagonal>
    </border>
    <border diagonalDown="1">
      <left style="thick">
        <color theme="0"/>
      </left>
      <right style="thick">
        <color theme="0"/>
      </right>
      <top/>
      <bottom style="thin">
        <color indexed="64"/>
      </bottom>
      <diagonal style="thick">
        <color theme="0"/>
      </diagonal>
    </border>
    <border>
      <left style="thick">
        <color theme="0"/>
      </left>
      <right style="thick">
        <color theme="0"/>
      </right>
      <top/>
      <bottom/>
      <diagonal/>
    </border>
    <border>
      <left style="thick">
        <color theme="0"/>
      </left>
      <right style="thick">
        <color theme="0"/>
      </right>
      <top/>
      <bottom style="thin">
        <color indexed="64"/>
      </bottom>
      <diagonal/>
    </border>
    <border>
      <left/>
      <right style="thick">
        <color theme="0"/>
      </right>
      <top style="thin">
        <color indexed="64"/>
      </top>
      <bottom/>
      <diagonal/>
    </border>
    <border>
      <left/>
      <right/>
      <top/>
      <bottom style="thin">
        <color indexed="64"/>
      </bottom>
      <diagonal/>
    </border>
    <border>
      <left/>
      <right/>
      <top style="thin">
        <color indexed="64"/>
      </top>
      <bottom/>
      <diagonal/>
    </border>
    <border>
      <left style="thick">
        <color theme="0"/>
      </left>
      <right/>
      <top style="thin">
        <color indexed="64"/>
      </top>
      <bottom style="thick">
        <color theme="0"/>
      </bottom>
      <diagonal/>
    </border>
    <border>
      <left style="thick">
        <color theme="0"/>
      </left>
      <right/>
      <top style="thick">
        <color theme="0"/>
      </top>
      <bottom style="thick">
        <color theme="0"/>
      </bottom>
      <diagonal/>
    </border>
    <border>
      <left style="thick">
        <color theme="0"/>
      </left>
      <right/>
      <top style="thin">
        <color indexed="64"/>
      </top>
      <bottom style="thin">
        <color indexed="64"/>
      </bottom>
      <diagonal/>
    </border>
    <border>
      <left style="medium">
        <color theme="0"/>
      </left>
      <right style="medium">
        <color theme="0"/>
      </right>
      <top style="thin">
        <color indexed="64"/>
      </top>
      <bottom/>
      <diagonal/>
    </border>
    <border>
      <left style="medium">
        <color theme="0"/>
      </left>
      <right style="medium">
        <color theme="0"/>
      </right>
      <top/>
      <bottom style="thin">
        <color indexed="64"/>
      </bottom>
      <diagonal/>
    </border>
    <border>
      <left style="thick">
        <color theme="0"/>
      </left>
      <right style="medium">
        <color theme="0"/>
      </right>
      <top style="thin">
        <color auto="1"/>
      </top>
      <bottom style="medium">
        <color theme="0"/>
      </bottom>
      <diagonal/>
    </border>
    <border>
      <left style="thick">
        <color theme="0"/>
      </left>
      <right style="medium">
        <color theme="0"/>
      </right>
      <top style="medium">
        <color theme="0"/>
      </top>
      <bottom style="medium">
        <color theme="0"/>
      </bottom>
      <diagonal/>
    </border>
    <border>
      <left style="thick">
        <color theme="0"/>
      </left>
      <right style="medium">
        <color theme="0"/>
      </right>
      <top style="medium">
        <color theme="0"/>
      </top>
      <bottom/>
      <diagonal/>
    </border>
    <border>
      <left style="medium">
        <color theme="0"/>
      </left>
      <right/>
      <top style="medium">
        <color theme="0"/>
      </top>
      <bottom/>
      <diagonal/>
    </border>
    <border>
      <left style="thick">
        <color theme="0"/>
      </left>
      <right style="thick">
        <color theme="0"/>
      </right>
      <top style="thin">
        <color indexed="64"/>
      </top>
      <bottom/>
      <diagonal/>
    </border>
    <border>
      <left/>
      <right style="medium">
        <color theme="0"/>
      </right>
      <top style="medium">
        <color theme="0"/>
      </top>
      <bottom/>
      <diagonal/>
    </border>
    <border diagonalUp="1">
      <left/>
      <right style="medium">
        <color theme="0"/>
      </right>
      <top style="thin">
        <color indexed="64"/>
      </top>
      <bottom/>
      <diagonal style="medium">
        <color theme="0"/>
      </diagonal>
    </border>
    <border diagonalDown="1">
      <left style="medium">
        <color theme="0"/>
      </left>
      <right/>
      <top style="thin">
        <color indexed="64"/>
      </top>
      <bottom/>
      <diagonal style="medium">
        <color theme="0"/>
      </diagonal>
    </border>
    <border diagonalUp="1">
      <left/>
      <right style="medium">
        <color theme="0"/>
      </right>
      <top/>
      <bottom style="thin">
        <color indexed="64"/>
      </bottom>
      <diagonal style="medium">
        <color theme="0"/>
      </diagonal>
    </border>
    <border diagonalDown="1">
      <left style="medium">
        <color theme="0"/>
      </left>
      <right/>
      <top/>
      <bottom style="thin">
        <color indexed="64"/>
      </bottom>
      <diagonal style="medium">
        <color theme="0"/>
      </diagonal>
    </border>
    <border>
      <left/>
      <right style="thick">
        <color theme="0"/>
      </right>
      <top style="thin">
        <color indexed="64"/>
      </top>
      <bottom style="thin">
        <color indexed="64"/>
      </bottom>
      <diagonal/>
    </border>
    <border diagonalDown="1">
      <left style="thick">
        <color theme="0"/>
      </left>
      <right style="thick">
        <color theme="0"/>
      </right>
      <top style="thick">
        <color theme="0"/>
      </top>
      <bottom style="thick">
        <color theme="0"/>
      </bottom>
      <diagonal style="thick">
        <color theme="0"/>
      </diagonal>
    </border>
    <border>
      <left/>
      <right style="medium">
        <color indexed="60"/>
      </right>
      <top style="thin">
        <color indexed="64"/>
      </top>
      <bottom style="thin">
        <color indexed="64"/>
      </bottom>
      <diagonal/>
    </border>
    <border>
      <left style="medium">
        <color indexed="60"/>
      </left>
      <right/>
      <top style="thin">
        <color indexed="64"/>
      </top>
      <bottom style="thin">
        <color indexed="64"/>
      </bottom>
      <diagonal/>
    </border>
    <border>
      <left/>
      <right style="thick">
        <color theme="0"/>
      </right>
      <top/>
      <bottom style="thick">
        <color theme="0"/>
      </bottom>
      <diagonal/>
    </border>
    <border>
      <left/>
      <right style="thick">
        <color theme="0"/>
      </right>
      <top style="thick">
        <color theme="0"/>
      </top>
      <bottom style="thick">
        <color theme="0"/>
      </bottom>
      <diagonal/>
    </border>
    <border>
      <left style="thick">
        <color theme="0"/>
      </left>
      <right/>
      <top/>
      <bottom style="thick">
        <color theme="0"/>
      </bottom>
      <diagonal/>
    </border>
    <border>
      <left style="thick">
        <color theme="0"/>
      </left>
      <right/>
      <top/>
      <bottom/>
      <diagonal/>
    </border>
    <border>
      <left/>
      <right style="thick">
        <color theme="0"/>
      </right>
      <top/>
      <bottom/>
      <diagonal/>
    </border>
    <border>
      <left style="thick">
        <color theme="0"/>
      </left>
      <right style="medium">
        <color theme="0"/>
      </right>
      <top style="thin">
        <color indexed="64"/>
      </top>
      <bottom/>
      <diagonal/>
    </border>
    <border>
      <left style="medium">
        <color theme="0"/>
      </left>
      <right style="medium">
        <color theme="0"/>
      </right>
      <top/>
      <bottom style="thin">
        <color theme="1"/>
      </bottom>
      <diagonal/>
    </border>
    <border>
      <left/>
      <right style="medium">
        <color theme="0"/>
      </right>
      <top style="thin">
        <color auto="1"/>
      </top>
      <bottom style="thin">
        <color theme="1"/>
      </bottom>
      <diagonal/>
    </border>
    <border>
      <left style="medium">
        <color theme="0"/>
      </left>
      <right style="medium">
        <color theme="0"/>
      </right>
      <top style="thin">
        <color auto="1"/>
      </top>
      <bottom style="thin">
        <color theme="1"/>
      </bottom>
      <diagonal/>
    </border>
    <border>
      <left style="medium">
        <color theme="0"/>
      </left>
      <right/>
      <top style="thin">
        <color auto="1"/>
      </top>
      <bottom style="thin">
        <color theme="1"/>
      </bottom>
      <diagonal/>
    </border>
    <border>
      <left style="medium">
        <color rgb="FFC00000"/>
      </left>
      <right style="thin">
        <color rgb="FFC00000"/>
      </right>
      <top/>
      <bottom/>
      <diagonal/>
    </border>
    <border>
      <left style="thin">
        <color rgb="FFC00000"/>
      </left>
      <right style="thin">
        <color rgb="FFC00000"/>
      </right>
      <top/>
      <bottom/>
      <diagonal/>
    </border>
    <border>
      <left style="thin">
        <color rgb="FFC00000"/>
      </left>
      <right style="medium">
        <color rgb="FFC00000"/>
      </right>
      <top/>
      <bottom/>
      <diagonal/>
    </border>
    <border>
      <left style="medium">
        <color rgb="FFC00000"/>
      </left>
      <right style="thin">
        <color rgb="FFC00000"/>
      </right>
      <top/>
      <bottom style="medium">
        <color rgb="FFC00000"/>
      </bottom>
      <diagonal/>
    </border>
    <border>
      <left style="thin">
        <color rgb="FFC00000"/>
      </left>
      <right style="thin">
        <color rgb="FFC00000"/>
      </right>
      <top/>
      <bottom style="medium">
        <color rgb="FFC00000"/>
      </bottom>
      <diagonal/>
    </border>
    <border>
      <left style="thin">
        <color rgb="FFC00000"/>
      </left>
      <right style="medium">
        <color rgb="FFC00000"/>
      </right>
      <top/>
      <bottom style="medium">
        <color rgb="FFC00000"/>
      </bottom>
      <diagonal/>
    </border>
    <border>
      <left style="medium">
        <color rgb="FFC00000"/>
      </left>
      <right style="thin">
        <color rgb="FFC00000"/>
      </right>
      <top style="medium">
        <color rgb="FFC00000"/>
      </top>
      <bottom style="medium">
        <color rgb="FFC00000"/>
      </bottom>
      <diagonal/>
    </border>
    <border>
      <left style="thin">
        <color rgb="FFC00000"/>
      </left>
      <right style="thin">
        <color rgb="FFC00000"/>
      </right>
      <top style="medium">
        <color rgb="FFC00000"/>
      </top>
      <bottom style="medium">
        <color rgb="FFC00000"/>
      </bottom>
      <diagonal/>
    </border>
    <border>
      <left style="thin">
        <color rgb="FFC00000"/>
      </left>
      <right style="medium">
        <color rgb="FFC00000"/>
      </right>
      <top style="medium">
        <color rgb="FFC00000"/>
      </top>
      <bottom style="medium">
        <color rgb="FFC00000"/>
      </bottom>
      <diagonal/>
    </border>
    <border>
      <left style="medium">
        <color rgb="FFC00000"/>
      </left>
      <right style="thin">
        <color rgb="FFC00000"/>
      </right>
      <top style="medium">
        <color rgb="FFC00000"/>
      </top>
      <bottom/>
      <diagonal/>
    </border>
    <border>
      <left style="thin">
        <color rgb="FFC00000"/>
      </left>
      <right style="thin">
        <color rgb="FFC00000"/>
      </right>
      <top style="medium">
        <color rgb="FFC00000"/>
      </top>
      <bottom/>
      <diagonal/>
    </border>
    <border>
      <left style="thin">
        <color rgb="FFC00000"/>
      </left>
      <right style="medium">
        <color rgb="FFC00000"/>
      </right>
      <top style="medium">
        <color rgb="FFC00000"/>
      </top>
      <bottom/>
      <diagonal/>
    </border>
    <border>
      <left/>
      <right style="medium">
        <color theme="0"/>
      </right>
      <top/>
      <bottom style="thin">
        <color theme="1"/>
      </bottom>
      <diagonal/>
    </border>
    <border>
      <left style="medium">
        <color theme="0"/>
      </left>
      <right/>
      <top style="thin">
        <color rgb="FF000000"/>
      </top>
      <bottom style="medium">
        <color theme="0"/>
      </bottom>
      <diagonal/>
    </border>
    <border>
      <left/>
      <right/>
      <top/>
      <bottom style="medium">
        <color theme="0"/>
      </bottom>
      <diagonal/>
    </border>
    <border>
      <left/>
      <right/>
      <top style="thin">
        <color indexed="64"/>
      </top>
      <bottom style="medium">
        <color theme="0"/>
      </bottom>
      <diagonal/>
    </border>
    <border>
      <left/>
      <right/>
      <top style="medium">
        <color theme="0"/>
      </top>
      <bottom style="medium">
        <color theme="0"/>
      </bottom>
      <diagonal/>
    </border>
    <border>
      <left style="medium">
        <color theme="0"/>
      </left>
      <right style="thick">
        <color theme="0"/>
      </right>
      <top style="thin">
        <color indexed="64"/>
      </top>
      <bottom style="medium">
        <color theme="0"/>
      </bottom>
      <diagonal/>
    </border>
    <border>
      <left style="medium">
        <color theme="0"/>
      </left>
      <right style="thick">
        <color theme="0"/>
      </right>
      <top style="medium">
        <color theme="0"/>
      </top>
      <bottom style="medium">
        <color theme="0"/>
      </bottom>
      <diagonal/>
    </border>
    <border>
      <left style="medium">
        <color theme="0"/>
      </left>
      <right style="thick">
        <color theme="0"/>
      </right>
      <top style="medium">
        <color theme="0"/>
      </top>
      <bottom style="thin">
        <color indexed="64"/>
      </bottom>
      <diagonal/>
    </border>
    <border>
      <left style="thick">
        <color theme="0"/>
      </left>
      <right style="medium">
        <color theme="0"/>
      </right>
      <top style="medium">
        <color theme="0"/>
      </top>
      <bottom style="thin">
        <color indexed="64"/>
      </bottom>
      <diagonal/>
    </border>
    <border>
      <left style="medium">
        <color theme="0"/>
      </left>
      <right style="thick">
        <color theme="0"/>
      </right>
      <top/>
      <bottom style="medium">
        <color theme="0"/>
      </bottom>
      <diagonal/>
    </border>
    <border>
      <left style="thick">
        <color theme="0"/>
      </left>
      <right style="thick">
        <color theme="0"/>
      </right>
      <top/>
      <bottom style="medium">
        <color theme="0"/>
      </bottom>
      <diagonal/>
    </border>
    <border>
      <left style="thick">
        <color theme="0"/>
      </left>
      <right style="medium">
        <color theme="0"/>
      </right>
      <top/>
      <bottom style="medium">
        <color theme="0"/>
      </bottom>
      <diagonal/>
    </border>
    <border>
      <left style="thick">
        <color theme="0"/>
      </left>
      <right style="thick">
        <color theme="0"/>
      </right>
      <top style="medium">
        <color theme="0"/>
      </top>
      <bottom style="medium">
        <color theme="0"/>
      </bottom>
      <diagonal/>
    </border>
    <border>
      <left style="medium">
        <color theme="0"/>
      </left>
      <right style="thick">
        <color theme="0"/>
      </right>
      <top style="medium">
        <color theme="0"/>
      </top>
      <bottom/>
      <diagonal/>
    </border>
    <border>
      <left style="thick">
        <color theme="0"/>
      </left>
      <right style="thick">
        <color theme="0"/>
      </right>
      <top style="medium">
        <color theme="0"/>
      </top>
      <bottom/>
      <diagonal/>
    </border>
    <border>
      <left style="medium">
        <color theme="0"/>
      </left>
      <right style="thick">
        <color theme="0"/>
      </right>
      <top style="thin">
        <color theme="1"/>
      </top>
      <bottom style="thin">
        <color indexed="64"/>
      </bottom>
      <diagonal/>
    </border>
    <border>
      <left style="thick">
        <color theme="0"/>
      </left>
      <right style="thick">
        <color theme="0"/>
      </right>
      <top style="thin">
        <color theme="1"/>
      </top>
      <bottom style="thin">
        <color indexed="64"/>
      </bottom>
      <diagonal/>
    </border>
    <border>
      <left style="thick">
        <color theme="0"/>
      </left>
      <right style="medium">
        <color theme="0"/>
      </right>
      <top style="thin">
        <color theme="1"/>
      </top>
      <bottom style="thin">
        <color indexed="64"/>
      </bottom>
      <diagonal/>
    </border>
    <border>
      <left/>
      <right/>
      <top style="medium">
        <color theme="0"/>
      </top>
      <bottom/>
      <diagonal/>
    </border>
    <border>
      <left style="thick">
        <color theme="0"/>
      </left>
      <right style="medium">
        <color theme="0"/>
      </right>
      <top/>
      <bottom style="thin">
        <color auto="1"/>
      </bottom>
      <diagonal/>
    </border>
    <border diagonalUp="1">
      <left style="thick">
        <color theme="0"/>
      </left>
      <right style="thick">
        <color theme="0"/>
      </right>
      <top/>
      <bottom/>
      <diagonal style="thick">
        <color theme="0"/>
      </diagonal>
    </border>
    <border>
      <left style="medium">
        <color theme="0"/>
      </left>
      <right style="thick">
        <color theme="0"/>
      </right>
      <top/>
      <bottom/>
      <diagonal/>
    </border>
    <border>
      <left style="thick">
        <color theme="0"/>
      </left>
      <right style="medium">
        <color theme="0"/>
      </right>
      <top/>
      <bottom/>
      <diagonal/>
    </border>
    <border>
      <left style="medium">
        <color theme="0"/>
      </left>
      <right style="thick">
        <color theme="0"/>
      </right>
      <top style="thin">
        <color indexed="64"/>
      </top>
      <bottom style="thin">
        <color indexed="64"/>
      </bottom>
      <diagonal/>
    </border>
    <border>
      <left style="thick">
        <color theme="0"/>
      </left>
      <right style="medium">
        <color theme="0"/>
      </right>
      <top style="thin">
        <color indexed="64"/>
      </top>
      <bottom style="thin">
        <color indexed="64"/>
      </bottom>
      <diagonal/>
    </border>
    <border>
      <left/>
      <right style="thick">
        <color theme="0"/>
      </right>
      <top style="thick">
        <color theme="0"/>
      </top>
      <bottom/>
      <diagonal/>
    </border>
    <border>
      <left style="thick">
        <color theme="0"/>
      </left>
      <right/>
      <top style="thick">
        <color theme="0"/>
      </top>
      <bottom/>
      <diagonal/>
    </border>
    <border>
      <left/>
      <right/>
      <top style="thin">
        <color theme="1"/>
      </top>
      <bottom/>
      <diagonal/>
    </border>
  </borders>
  <cellStyleXfs count="53">
    <xf numFmtId="0" fontId="0" fillId="0" borderId="0"/>
    <xf numFmtId="0" fontId="4" fillId="0" borderId="0"/>
    <xf numFmtId="164" fontId="4" fillId="0" borderId="0" applyFont="0" applyFill="0" applyBorder="0" applyAlignment="0" applyProtection="0"/>
    <xf numFmtId="0" fontId="5" fillId="0" borderId="0" applyAlignment="0">
      <alignment horizontal="centerContinuous" vertical="center"/>
    </xf>
    <xf numFmtId="0" fontId="5" fillId="0" borderId="0" applyAlignment="0">
      <alignment horizontal="centerContinuous" vertical="center"/>
    </xf>
    <xf numFmtId="0" fontId="5" fillId="0" borderId="0" applyAlignment="0">
      <alignment horizontal="centerContinuous" vertical="center"/>
    </xf>
    <xf numFmtId="0" fontId="6" fillId="0" borderId="0" applyAlignment="0">
      <alignment horizontal="centerContinuous" vertical="center"/>
    </xf>
    <xf numFmtId="0" fontId="6" fillId="0" borderId="0" applyAlignment="0">
      <alignment horizontal="centerContinuous" vertical="center"/>
    </xf>
    <xf numFmtId="0" fontId="6" fillId="0" borderId="0" applyAlignment="0">
      <alignment horizontal="centerContinuous" vertical="center"/>
    </xf>
    <xf numFmtId="0" fontId="7" fillId="3" borderId="1">
      <alignment horizontal="right" vertical="center" wrapText="1"/>
    </xf>
    <xf numFmtId="0" fontId="7" fillId="3" borderId="1">
      <alignment horizontal="right" vertical="center" wrapText="1"/>
    </xf>
    <xf numFmtId="0" fontId="7" fillId="3" borderId="1">
      <alignment horizontal="right" vertical="center" wrapText="1"/>
    </xf>
    <xf numFmtId="1" fontId="8" fillId="3" borderId="2">
      <alignment horizontal="left" vertical="center" wrapText="1"/>
    </xf>
    <xf numFmtId="1" fontId="9" fillId="3" borderId="3">
      <alignment horizontal="center" vertical="center"/>
    </xf>
    <xf numFmtId="0" fontId="10" fillId="3" borderId="3">
      <alignment horizontal="center" vertical="center" wrapText="1"/>
    </xf>
    <xf numFmtId="0" fontId="11" fillId="3" borderId="3">
      <alignment horizontal="center" vertical="center" wrapText="1"/>
    </xf>
    <xf numFmtId="0" fontId="11" fillId="3" borderId="3">
      <alignment horizontal="center" vertical="center" wrapText="1"/>
    </xf>
    <xf numFmtId="0" fontId="11" fillId="3" borderId="3">
      <alignment horizontal="center" vertical="center" wrapText="1"/>
    </xf>
    <xf numFmtId="0" fontId="4" fillId="0" borderId="0">
      <alignment horizontal="center" vertical="center" readingOrder="2"/>
    </xf>
    <xf numFmtId="0" fontId="4" fillId="0" borderId="0">
      <alignment horizontal="center" vertical="center" readingOrder="2"/>
    </xf>
    <xf numFmtId="0" fontId="12" fillId="0" borderId="0">
      <alignment horizontal="left" vertical="center"/>
    </xf>
    <xf numFmtId="0" fontId="4" fillId="0" borderId="0"/>
    <xf numFmtId="0" fontId="4" fillId="0" borderId="0"/>
    <xf numFmtId="0" fontId="4" fillId="0" borderId="0"/>
    <xf numFmtId="0" fontId="4" fillId="0" borderId="0"/>
    <xf numFmtId="0" fontId="13" fillId="0" borderId="0">
      <alignment horizontal="right" vertical="center"/>
    </xf>
    <xf numFmtId="0" fontId="14" fillId="0" borderId="0">
      <alignment horizontal="left" vertical="center"/>
    </xf>
    <xf numFmtId="0" fontId="7" fillId="0" borderId="0">
      <alignment horizontal="right" vertical="center"/>
    </xf>
    <xf numFmtId="0" fontId="7" fillId="0" borderId="0">
      <alignment horizontal="right" vertical="center"/>
    </xf>
    <xf numFmtId="0" fontId="7" fillId="0" borderId="0">
      <alignment horizontal="right" vertical="center"/>
    </xf>
    <xf numFmtId="0" fontId="4" fillId="0" borderId="0">
      <alignment horizontal="left" vertical="center"/>
    </xf>
    <xf numFmtId="0" fontId="4" fillId="0" borderId="0">
      <alignment horizontal="left" vertical="center"/>
    </xf>
    <xf numFmtId="0" fontId="4" fillId="0" borderId="0">
      <alignment horizontal="left" vertical="center"/>
    </xf>
    <xf numFmtId="0" fontId="4" fillId="0" borderId="0">
      <alignment horizontal="left" vertical="center"/>
    </xf>
    <xf numFmtId="0" fontId="4" fillId="0" borderId="0">
      <alignment horizontal="left" vertical="center"/>
    </xf>
    <xf numFmtId="0" fontId="15" fillId="3" borderId="3" applyAlignment="0">
      <alignment horizontal="center" vertical="center"/>
    </xf>
    <xf numFmtId="0" fontId="13" fillId="0" borderId="4">
      <alignment horizontal="right" vertical="center" indent="1"/>
    </xf>
    <xf numFmtId="0" fontId="7" fillId="3" borderId="4">
      <alignment horizontal="right" vertical="center" wrapText="1" indent="1" readingOrder="2"/>
    </xf>
    <xf numFmtId="0" fontId="7" fillId="3" borderId="4">
      <alignment horizontal="right" vertical="center" wrapText="1" indent="1" readingOrder="2"/>
    </xf>
    <xf numFmtId="0" fontId="7" fillId="3" borderId="4">
      <alignment horizontal="right" vertical="center" wrapText="1" indent="1" readingOrder="2"/>
    </xf>
    <xf numFmtId="0" fontId="7" fillId="3" borderId="4">
      <alignment horizontal="right" vertical="center" wrapText="1" indent="1" readingOrder="2"/>
    </xf>
    <xf numFmtId="0" fontId="16" fillId="0" borderId="4">
      <alignment horizontal="right" vertical="center" indent="1"/>
    </xf>
    <xf numFmtId="0" fontId="16" fillId="3" borderId="4">
      <alignment horizontal="left" vertical="center" wrapText="1" indent="1"/>
    </xf>
    <xf numFmtId="0" fontId="16" fillId="0" borderId="5">
      <alignment horizontal="left" vertical="center"/>
    </xf>
    <xf numFmtId="0" fontId="16" fillId="0" borderId="6">
      <alignment horizontal="left" vertical="center"/>
    </xf>
    <xf numFmtId="0" fontId="26" fillId="0" borderId="0"/>
    <xf numFmtId="0" fontId="3" fillId="0" borderId="0"/>
    <xf numFmtId="0" fontId="4" fillId="0" borderId="0"/>
    <xf numFmtId="0" fontId="2" fillId="0" borderId="0"/>
    <xf numFmtId="0" fontId="2" fillId="0" borderId="0"/>
    <xf numFmtId="0" fontId="2" fillId="0" borderId="0"/>
    <xf numFmtId="164" fontId="57" fillId="0" borderId="0" applyFont="0" applyFill="0" applyBorder="0" applyAlignment="0" applyProtection="0"/>
    <xf numFmtId="0" fontId="1" fillId="0" borderId="0"/>
  </cellStyleXfs>
  <cellXfs count="616">
    <xf numFmtId="0" fontId="0" fillId="0" borderId="0" xfId="0"/>
    <xf numFmtId="0" fontId="4" fillId="0" borderId="0" xfId="1"/>
    <xf numFmtId="1" fontId="18" fillId="0" borderId="0" xfId="23" applyNumberFormat="1" applyFont="1" applyBorder="1" applyAlignment="1">
      <alignment vertical="center"/>
    </xf>
    <xf numFmtId="1" fontId="4" fillId="0" borderId="0" xfId="23" applyNumberFormat="1" applyFont="1" applyBorder="1" applyAlignment="1">
      <alignment vertical="center"/>
    </xf>
    <xf numFmtId="0" fontId="7" fillId="2" borderId="0" xfId="28" applyFont="1" applyFill="1">
      <alignment horizontal="right" vertical="center"/>
    </xf>
    <xf numFmtId="1" fontId="9" fillId="2" borderId="0" xfId="1" applyNumberFormat="1" applyFont="1" applyFill="1" applyBorder="1" applyAlignment="1">
      <alignment horizontal="centerContinuous" vertical="center"/>
    </xf>
    <xf numFmtId="1" fontId="15" fillId="2" borderId="0" xfId="1" applyNumberFormat="1" applyFont="1" applyFill="1" applyBorder="1" applyAlignment="1">
      <alignment horizontal="centerContinuous" vertical="center"/>
    </xf>
    <xf numFmtId="1" fontId="16" fillId="0" borderId="0" xfId="1" applyNumberFormat="1" applyFont="1" applyBorder="1" applyAlignment="1">
      <alignment vertical="center"/>
    </xf>
    <xf numFmtId="0" fontId="19" fillId="2" borderId="0" xfId="31" applyFont="1" applyFill="1">
      <alignment horizontal="left" vertical="center"/>
    </xf>
    <xf numFmtId="1" fontId="19" fillId="0" borderId="0" xfId="23" applyNumberFormat="1" applyFont="1" applyBorder="1" applyAlignment="1">
      <alignment horizontal="center" vertical="center"/>
    </xf>
    <xf numFmtId="1" fontId="4" fillId="0" borderId="0" xfId="23" applyNumberFormat="1" applyFont="1" applyBorder="1" applyAlignment="1">
      <alignment horizontal="center" vertical="center"/>
    </xf>
    <xf numFmtId="3" fontId="19" fillId="0" borderId="17" xfId="41" applyNumberFormat="1" applyFont="1" applyFill="1" applyBorder="1">
      <alignment horizontal="right" vertical="center" indent="1"/>
    </xf>
    <xf numFmtId="0" fontId="4" fillId="2" borderId="8" xfId="42" applyFont="1" applyFill="1" applyBorder="1" applyAlignment="1">
      <alignment horizontal="center" vertical="center" wrapText="1"/>
    </xf>
    <xf numFmtId="0" fontId="4" fillId="4" borderId="11" xfId="42" applyFont="1" applyFill="1" applyBorder="1" applyAlignment="1">
      <alignment horizontal="center" vertical="center" wrapText="1"/>
    </xf>
    <xf numFmtId="0" fontId="4" fillId="0" borderId="11" xfId="42" applyFont="1" applyFill="1" applyBorder="1" applyAlignment="1">
      <alignment horizontal="center" vertical="center" wrapText="1"/>
    </xf>
    <xf numFmtId="0" fontId="4" fillId="0" borderId="0" xfId="23" applyFont="1"/>
    <xf numFmtId="1" fontId="4" fillId="0" borderId="0" xfId="23" applyNumberFormat="1" applyFont="1" applyBorder="1" applyAlignment="1">
      <alignment horizontal="left" vertical="center"/>
    </xf>
    <xf numFmtId="3" fontId="19" fillId="2" borderId="22" xfId="35" applyNumberFormat="1" applyFont="1" applyFill="1" applyBorder="1" applyAlignment="1">
      <alignment horizontal="right" vertical="center" indent="1"/>
    </xf>
    <xf numFmtId="0" fontId="7" fillId="2" borderId="0" xfId="27" applyFont="1" applyFill="1" applyAlignment="1">
      <alignment vertical="center"/>
    </xf>
    <xf numFmtId="0" fontId="22" fillId="2" borderId="0" xfId="1" applyFont="1" applyFill="1" applyAlignment="1">
      <alignment horizontal="right"/>
    </xf>
    <xf numFmtId="0" fontId="19" fillId="2" borderId="0" xfId="30" applyFont="1" applyFill="1" applyBorder="1" applyAlignment="1">
      <alignment vertical="center"/>
    </xf>
    <xf numFmtId="0" fontId="19" fillId="0" borderId="0" xfId="1" applyFont="1"/>
    <xf numFmtId="3" fontId="19" fillId="0" borderId="37" xfId="41" applyNumberFormat="1" applyFont="1" applyFill="1" applyBorder="1">
      <alignment horizontal="right" vertical="center" indent="1"/>
    </xf>
    <xf numFmtId="165" fontId="4" fillId="0" borderId="37" xfId="41" applyNumberFormat="1" applyFont="1" applyFill="1" applyBorder="1">
      <alignment horizontal="right" vertical="center" indent="1"/>
    </xf>
    <xf numFmtId="3" fontId="4" fillId="0" borderId="17" xfId="41" applyNumberFormat="1" applyFont="1" applyFill="1" applyBorder="1">
      <alignment horizontal="right" vertical="center" indent="1"/>
    </xf>
    <xf numFmtId="165" fontId="4" fillId="0" borderId="17" xfId="41" applyNumberFormat="1" applyFont="1" applyFill="1" applyBorder="1">
      <alignment horizontal="right" vertical="center" indent="1"/>
    </xf>
    <xf numFmtId="165" fontId="4" fillId="4" borderId="17" xfId="41" applyNumberFormat="1" applyFont="1" applyFill="1" applyBorder="1">
      <alignment horizontal="right" vertical="center" indent="1"/>
    </xf>
    <xf numFmtId="1" fontId="27" fillId="0" borderId="0" xfId="23" applyNumberFormat="1" applyFont="1" applyBorder="1" applyAlignment="1">
      <alignment horizontal="center" vertical="center"/>
    </xf>
    <xf numFmtId="0" fontId="4" fillId="4" borderId="20" xfId="42" applyFont="1" applyFill="1" applyBorder="1" applyAlignment="1">
      <alignment horizontal="center" vertical="center" wrapText="1"/>
    </xf>
    <xf numFmtId="0" fontId="4" fillId="2" borderId="51" xfId="42" applyFont="1" applyFill="1" applyBorder="1" applyAlignment="1">
      <alignment horizontal="center" vertical="center" wrapText="1"/>
    </xf>
    <xf numFmtId="0" fontId="4" fillId="4" borderId="52" xfId="42" applyFont="1" applyFill="1" applyBorder="1" applyAlignment="1">
      <alignment horizontal="center" vertical="center" wrapText="1"/>
    </xf>
    <xf numFmtId="0" fontId="4" fillId="0" borderId="52" xfId="42" applyFont="1" applyFill="1" applyBorder="1" applyAlignment="1">
      <alignment horizontal="center" vertical="center" wrapText="1"/>
    </xf>
    <xf numFmtId="10" fontId="4" fillId="0" borderId="0" xfId="23" applyNumberFormat="1" applyFont="1" applyBorder="1" applyAlignment="1">
      <alignment horizontal="center" vertical="center"/>
    </xf>
    <xf numFmtId="3" fontId="4" fillId="0" borderId="37" xfId="41" applyNumberFormat="1" applyFont="1" applyFill="1" applyBorder="1">
      <alignment horizontal="right" vertical="center" indent="1"/>
    </xf>
    <xf numFmtId="0" fontId="4" fillId="2" borderId="0" xfId="1" applyFill="1"/>
    <xf numFmtId="3" fontId="19" fillId="0" borderId="23" xfId="1" applyNumberFormat="1" applyFont="1" applyFill="1" applyBorder="1" applyAlignment="1">
      <alignment horizontal="right" vertical="center" indent="1" readingOrder="1"/>
    </xf>
    <xf numFmtId="3" fontId="19" fillId="4" borderId="19" xfId="1" applyNumberFormat="1" applyFont="1" applyFill="1" applyBorder="1" applyAlignment="1">
      <alignment horizontal="right" vertical="center" indent="1" readingOrder="1"/>
    </xf>
    <xf numFmtId="3" fontId="19" fillId="0" borderId="19" xfId="1" applyNumberFormat="1" applyFont="1" applyFill="1" applyBorder="1" applyAlignment="1">
      <alignment horizontal="right" vertical="center" indent="1" readingOrder="1"/>
    </xf>
    <xf numFmtId="3" fontId="19" fillId="4" borderId="21" xfId="1" applyNumberFormat="1" applyFont="1" applyFill="1" applyBorder="1" applyAlignment="1">
      <alignment horizontal="right" vertical="center" indent="1" readingOrder="1"/>
    </xf>
    <xf numFmtId="0" fontId="19" fillId="2" borderId="22" xfId="35" applyFont="1" applyFill="1" applyBorder="1" applyAlignment="1">
      <alignment horizontal="center" vertical="center"/>
    </xf>
    <xf numFmtId="3" fontId="19" fillId="2" borderId="22" xfId="35" applyNumberFormat="1" applyFont="1" applyFill="1" applyBorder="1" applyAlignment="1">
      <alignment horizontal="center" vertical="center"/>
    </xf>
    <xf numFmtId="0" fontId="4" fillId="2" borderId="23" xfId="1" applyNumberFormat="1" applyFont="1" applyFill="1" applyBorder="1" applyAlignment="1">
      <alignment horizontal="right" vertical="center" indent="1" readingOrder="1"/>
    </xf>
    <xf numFmtId="0" fontId="4" fillId="2" borderId="30" xfId="42" applyFont="1" applyFill="1" applyBorder="1" applyAlignment="1">
      <alignment horizontal="center" vertical="center" wrapText="1"/>
    </xf>
    <xf numFmtId="0" fontId="4" fillId="4" borderId="16" xfId="1" applyNumberFormat="1" applyFont="1" applyFill="1" applyBorder="1" applyAlignment="1">
      <alignment horizontal="right" vertical="center" indent="1" readingOrder="1"/>
    </xf>
    <xf numFmtId="0" fontId="19" fillId="4" borderId="16" xfId="1" applyNumberFormat="1" applyFont="1" applyFill="1" applyBorder="1" applyAlignment="1">
      <alignment horizontal="right" vertical="center" indent="1" readingOrder="1"/>
    </xf>
    <xf numFmtId="0" fontId="4" fillId="0" borderId="16" xfId="1" applyNumberFormat="1" applyFont="1" applyBorder="1" applyAlignment="1">
      <alignment horizontal="right" vertical="center" indent="1" readingOrder="1"/>
    </xf>
    <xf numFmtId="0" fontId="19" fillId="0" borderId="16" xfId="1" applyNumberFormat="1" applyFont="1" applyBorder="1" applyAlignment="1">
      <alignment horizontal="right" vertical="center" indent="1" readingOrder="1"/>
    </xf>
    <xf numFmtId="0" fontId="4" fillId="2" borderId="11" xfId="42" applyFont="1" applyFill="1" applyBorder="1" applyAlignment="1">
      <alignment horizontal="center" vertical="center" wrapText="1"/>
    </xf>
    <xf numFmtId="0" fontId="4" fillId="4" borderId="31" xfId="1" applyNumberFormat="1" applyFont="1" applyFill="1" applyBorder="1" applyAlignment="1">
      <alignment horizontal="right" vertical="center" indent="1" readingOrder="1"/>
    </xf>
    <xf numFmtId="0" fontId="19" fillId="4" borderId="31" xfId="1" applyNumberFormat="1" applyFont="1" applyFill="1" applyBorder="1" applyAlignment="1">
      <alignment horizontal="right" vertical="center" indent="1" readingOrder="1"/>
    </xf>
    <xf numFmtId="0" fontId="8" fillId="0" borderId="37" xfId="37" applyFont="1" applyFill="1" applyBorder="1" applyAlignment="1">
      <alignment horizontal="center" vertical="center" wrapText="1" readingOrder="1"/>
    </xf>
    <xf numFmtId="0" fontId="8" fillId="4" borderId="38" xfId="37" applyFont="1" applyFill="1" applyBorder="1" applyAlignment="1">
      <alignment horizontal="center" vertical="center" wrapText="1" readingOrder="1"/>
    </xf>
    <xf numFmtId="0" fontId="8" fillId="0" borderId="38" xfId="37" applyFont="1" applyFill="1" applyBorder="1" applyAlignment="1">
      <alignment horizontal="center" vertical="center" wrapText="1" readingOrder="1"/>
    </xf>
    <xf numFmtId="0" fontId="8" fillId="4" borderId="40" xfId="37" applyFont="1" applyFill="1" applyBorder="1" applyAlignment="1">
      <alignment horizontal="center" vertical="center" wrapText="1" readingOrder="1"/>
    </xf>
    <xf numFmtId="0" fontId="25" fillId="4" borderId="35" xfId="22" applyFont="1" applyFill="1" applyBorder="1" applyAlignment="1">
      <alignment horizontal="center" vertical="center" wrapText="1" readingOrder="1"/>
    </xf>
    <xf numFmtId="0" fontId="19" fillId="2" borderId="53" xfId="35" applyFont="1" applyFill="1" applyBorder="1" applyAlignment="1">
      <alignment horizontal="center" vertical="center"/>
    </xf>
    <xf numFmtId="1" fontId="16" fillId="0" borderId="0" xfId="1" applyNumberFormat="1" applyFont="1" applyBorder="1" applyAlignment="1">
      <alignment horizontal="center" vertical="center"/>
    </xf>
    <xf numFmtId="1" fontId="16" fillId="0" borderId="0" xfId="1" applyNumberFormat="1" applyFont="1" applyBorder="1" applyAlignment="1">
      <alignment horizontal="left" vertical="center"/>
    </xf>
    <xf numFmtId="1" fontId="30" fillId="0" borderId="0" xfId="1" applyNumberFormat="1" applyFont="1" applyBorder="1" applyAlignment="1">
      <alignment vertical="center"/>
    </xf>
    <xf numFmtId="1" fontId="23" fillId="0" borderId="0" xfId="1" applyNumberFormat="1" applyFont="1" applyBorder="1" applyAlignment="1">
      <alignment horizontal="center" vertical="center"/>
    </xf>
    <xf numFmtId="3" fontId="4" fillId="2" borderId="30" xfId="41" applyNumberFormat="1" applyFont="1" applyFill="1" applyBorder="1">
      <alignment horizontal="right" vertical="center" indent="1"/>
    </xf>
    <xf numFmtId="3" fontId="19" fillId="2" borderId="30" xfId="41" applyNumberFormat="1" applyFont="1" applyFill="1" applyBorder="1">
      <alignment horizontal="right" vertical="center" indent="1"/>
    </xf>
    <xf numFmtId="0" fontId="19" fillId="2" borderId="30" xfId="42" applyFont="1" applyFill="1" applyBorder="1" applyAlignment="1">
      <alignment horizontal="center" vertical="center" wrapText="1"/>
    </xf>
    <xf numFmtId="3" fontId="4" fillId="4" borderId="11" xfId="41" applyNumberFormat="1" applyFont="1" applyFill="1" applyBorder="1">
      <alignment horizontal="right" vertical="center" indent="1"/>
    </xf>
    <xf numFmtId="3" fontId="19" fillId="4" borderId="11" xfId="41" applyNumberFormat="1" applyFont="1" applyFill="1" applyBorder="1">
      <alignment horizontal="right" vertical="center" indent="1"/>
    </xf>
    <xf numFmtId="0" fontId="19" fillId="4" borderId="11" xfId="42" applyFont="1" applyFill="1" applyBorder="1" applyAlignment="1">
      <alignment horizontal="center" vertical="center" wrapText="1"/>
    </xf>
    <xf numFmtId="3" fontId="4" fillId="2" borderId="11" xfId="41" applyNumberFormat="1" applyFont="1" applyFill="1" applyBorder="1">
      <alignment horizontal="right" vertical="center" indent="1"/>
    </xf>
    <xf numFmtId="3" fontId="19" fillId="2" borderId="11" xfId="41" applyNumberFormat="1" applyFont="1" applyFill="1" applyBorder="1">
      <alignment horizontal="right" vertical="center" indent="1"/>
    </xf>
    <xf numFmtId="0" fontId="19" fillId="2" borderId="11" xfId="42" applyFont="1" applyFill="1" applyBorder="1" applyAlignment="1">
      <alignment horizontal="center" vertical="center" wrapText="1"/>
    </xf>
    <xf numFmtId="3" fontId="4" fillId="4" borderId="20" xfId="41" applyNumberFormat="1" applyFont="1" applyFill="1" applyBorder="1">
      <alignment horizontal="right" vertical="center" indent="1"/>
    </xf>
    <xf numFmtId="3" fontId="19" fillId="4" borderId="20" xfId="41" applyNumberFormat="1" applyFont="1" applyFill="1" applyBorder="1">
      <alignment horizontal="right" vertical="center" indent="1"/>
    </xf>
    <xf numFmtId="0" fontId="19" fillId="4" borderId="20" xfId="42" applyFont="1" applyFill="1" applyBorder="1" applyAlignment="1">
      <alignment horizontal="center" vertical="center" wrapText="1"/>
    </xf>
    <xf numFmtId="3" fontId="19" fillId="2" borderId="22" xfId="41" applyNumberFormat="1" applyFont="1" applyFill="1" applyBorder="1">
      <alignment horizontal="right" vertical="center" indent="1"/>
    </xf>
    <xf numFmtId="3" fontId="19" fillId="2" borderId="22" xfId="36" applyNumberFormat="1" applyFont="1" applyFill="1" applyBorder="1">
      <alignment horizontal="right" vertical="center" indent="1"/>
    </xf>
    <xf numFmtId="1" fontId="31" fillId="0" borderId="0" xfId="1" applyNumberFormat="1" applyFont="1" applyBorder="1" applyAlignment="1">
      <alignment vertical="center"/>
    </xf>
    <xf numFmtId="1" fontId="16" fillId="2" borderId="0" xfId="1" applyNumberFormat="1" applyFont="1" applyFill="1" applyBorder="1" applyAlignment="1">
      <alignment vertical="center"/>
    </xf>
    <xf numFmtId="3" fontId="4" fillId="2" borderId="23" xfId="41" applyNumberFormat="1" applyFont="1" applyFill="1" applyBorder="1" applyAlignment="1">
      <alignment horizontal="right" vertical="center" indent="1"/>
    </xf>
    <xf numFmtId="3" fontId="4" fillId="4" borderId="19" xfId="41" applyNumberFormat="1" applyFont="1" applyFill="1" applyBorder="1" applyAlignment="1">
      <alignment horizontal="right" vertical="center" indent="1"/>
    </xf>
    <xf numFmtId="3" fontId="4" fillId="2" borderId="19" xfId="41" applyNumberFormat="1" applyFont="1" applyFill="1" applyBorder="1" applyAlignment="1">
      <alignment horizontal="right" vertical="center" indent="1"/>
    </xf>
    <xf numFmtId="3" fontId="4" fillId="4" borderId="21" xfId="41" applyNumberFormat="1" applyFont="1" applyFill="1" applyBorder="1" applyAlignment="1">
      <alignment horizontal="right" vertical="center" indent="1"/>
    </xf>
    <xf numFmtId="0" fontId="32" fillId="0" borderId="0" xfId="47" applyNumberFormat="1" applyFont="1" applyAlignment="1">
      <alignment vertical="center"/>
    </xf>
    <xf numFmtId="0" fontId="33" fillId="2" borderId="0" xfId="24" applyFont="1" applyFill="1" applyAlignment="1">
      <alignment vertical="center" wrapText="1" readingOrder="2"/>
    </xf>
    <xf numFmtId="0" fontId="34" fillId="0" borderId="0" xfId="24" applyFont="1" applyAlignment="1">
      <alignment vertical="center" readingOrder="2"/>
    </xf>
    <xf numFmtId="0" fontId="7" fillId="2" borderId="0" xfId="47" applyNumberFormat="1" applyFont="1" applyFill="1" applyBorder="1" applyAlignment="1">
      <alignment vertical="center" wrapText="1"/>
    </xf>
    <xf numFmtId="0" fontId="19" fillId="4" borderId="35" xfId="1" applyNumberFormat="1" applyFont="1" applyFill="1" applyBorder="1" applyAlignment="1">
      <alignment horizontal="center" vertical="center" wrapText="1"/>
    </xf>
    <xf numFmtId="0" fontId="19" fillId="0" borderId="0" xfId="47" applyNumberFormat="1" applyFont="1" applyAlignment="1">
      <alignment horizontal="center" vertical="center"/>
    </xf>
    <xf numFmtId="167" fontId="4" fillId="0" borderId="16" xfId="2" applyNumberFormat="1" applyFont="1" applyFill="1" applyBorder="1" applyAlignment="1">
      <alignment horizontal="left" vertical="center" wrapText="1" indent="1"/>
    </xf>
    <xf numFmtId="167" fontId="19" fillId="0" borderId="16" xfId="2" applyNumberFormat="1" applyFont="1" applyFill="1" applyBorder="1" applyAlignment="1">
      <alignment horizontal="left" vertical="center" wrapText="1" indent="1"/>
    </xf>
    <xf numFmtId="0" fontId="4" fillId="0" borderId="0" xfId="23" applyAlignment="1">
      <alignment vertical="center"/>
    </xf>
    <xf numFmtId="167" fontId="4" fillId="4" borderId="19" xfId="2" applyNumberFormat="1" applyFont="1" applyFill="1" applyBorder="1" applyAlignment="1">
      <alignment horizontal="left" vertical="center" wrapText="1" indent="1"/>
    </xf>
    <xf numFmtId="167" fontId="19" fillId="4" borderId="19" xfId="2" applyNumberFormat="1" applyFont="1" applyFill="1" applyBorder="1" applyAlignment="1">
      <alignment horizontal="left" vertical="center" wrapText="1" indent="1"/>
    </xf>
    <xf numFmtId="167" fontId="4" fillId="0" borderId="31" xfId="2" applyNumberFormat="1" applyFont="1" applyFill="1" applyBorder="1" applyAlignment="1">
      <alignment horizontal="left" vertical="center" wrapText="1" indent="1"/>
    </xf>
    <xf numFmtId="167" fontId="19" fillId="0" borderId="31" xfId="2" applyNumberFormat="1" applyFont="1" applyFill="1" applyBorder="1" applyAlignment="1">
      <alignment horizontal="left" vertical="center" wrapText="1" indent="1"/>
    </xf>
    <xf numFmtId="167" fontId="19" fillId="4" borderId="35" xfId="2" applyNumberFormat="1" applyFont="1" applyFill="1" applyBorder="1" applyAlignment="1">
      <alignment horizontal="left" vertical="center" wrapText="1" indent="1"/>
    </xf>
    <xf numFmtId="0" fontId="4" fillId="0" borderId="0" xfId="47" applyNumberFormat="1" applyFont="1" applyAlignment="1">
      <alignment vertical="center"/>
    </xf>
    <xf numFmtId="0" fontId="17" fillId="0" borderId="0" xfId="47" applyNumberFormat="1" applyFont="1" applyAlignment="1">
      <alignment horizontal="center" vertical="center"/>
    </xf>
    <xf numFmtId="0" fontId="7" fillId="2" borderId="15" xfId="1" applyFont="1" applyFill="1" applyBorder="1" applyAlignment="1">
      <alignment horizontal="right" vertical="center" wrapText="1" indent="1" readingOrder="2"/>
    </xf>
    <xf numFmtId="0" fontId="4" fillId="0" borderId="0" xfId="1" applyAlignment="1">
      <alignment vertical="center"/>
    </xf>
    <xf numFmtId="0" fontId="4" fillId="0" borderId="0" xfId="1" applyAlignment="1">
      <alignment wrapText="1"/>
    </xf>
    <xf numFmtId="0" fontId="4" fillId="2" borderId="0" xfId="23" applyFont="1" applyFill="1"/>
    <xf numFmtId="1" fontId="4" fillId="2" borderId="0" xfId="23" applyNumberFormat="1" applyFont="1" applyFill="1" applyBorder="1" applyAlignment="1">
      <alignment horizontal="left" vertical="center"/>
    </xf>
    <xf numFmtId="1" fontId="4" fillId="2" borderId="0" xfId="23" applyNumberFormat="1" applyFont="1" applyFill="1" applyBorder="1" applyAlignment="1">
      <alignment vertical="center"/>
    </xf>
    <xf numFmtId="1" fontId="4" fillId="2" borderId="49" xfId="23" applyNumberFormat="1" applyFont="1" applyFill="1" applyBorder="1" applyAlignment="1">
      <alignment vertical="center"/>
    </xf>
    <xf numFmtId="1" fontId="35" fillId="2" borderId="49" xfId="23" applyNumberFormat="1" applyFont="1" applyFill="1" applyBorder="1" applyAlignment="1">
      <alignment horizontal="right" vertical="center"/>
    </xf>
    <xf numFmtId="1" fontId="36" fillId="2" borderId="49" xfId="23" applyNumberFormat="1" applyFont="1" applyFill="1" applyBorder="1" applyAlignment="1">
      <alignment vertical="center"/>
    </xf>
    <xf numFmtId="1" fontId="37" fillId="2" borderId="49" xfId="23" applyNumberFormat="1" applyFont="1" applyFill="1" applyBorder="1" applyAlignment="1">
      <alignment horizontal="left" vertical="center"/>
    </xf>
    <xf numFmtId="0" fontId="39" fillId="0" borderId="15" xfId="23" applyFont="1" applyFill="1" applyBorder="1" applyAlignment="1">
      <alignment horizontal="right" vertical="center" wrapText="1" indent="1" readingOrder="2"/>
    </xf>
    <xf numFmtId="0" fontId="39" fillId="4" borderId="18" xfId="23" applyFont="1" applyFill="1" applyBorder="1" applyAlignment="1">
      <alignment horizontal="right" vertical="center" wrapText="1" indent="1" readingOrder="2"/>
    </xf>
    <xf numFmtId="0" fontId="39" fillId="0" borderId="27" xfId="23" applyFont="1" applyFill="1" applyBorder="1" applyAlignment="1">
      <alignment horizontal="right" vertical="center" wrapText="1" indent="1" readingOrder="2"/>
    </xf>
    <xf numFmtId="0" fontId="39" fillId="4" borderId="34" xfId="23" applyFont="1" applyFill="1" applyBorder="1" applyAlignment="1">
      <alignment horizontal="right" vertical="center" wrapText="1" indent="1" readingOrder="2"/>
    </xf>
    <xf numFmtId="167" fontId="4" fillId="0" borderId="0" xfId="47" applyNumberFormat="1" applyFont="1" applyAlignment="1">
      <alignment vertical="center"/>
    </xf>
    <xf numFmtId="0" fontId="4" fillId="2" borderId="0" xfId="47" applyNumberFormat="1" applyFont="1" applyFill="1" applyAlignment="1">
      <alignment vertical="center"/>
    </xf>
    <xf numFmtId="0" fontId="39" fillId="2" borderId="8" xfId="37" applyFont="1" applyFill="1" applyBorder="1" applyAlignment="1">
      <alignment horizontal="center" vertical="center" wrapText="1" readingOrder="2"/>
    </xf>
    <xf numFmtId="0" fontId="39" fillId="4" borderId="11" xfId="37" applyFont="1" applyFill="1" applyBorder="1" applyAlignment="1">
      <alignment horizontal="center" vertical="center" wrapText="1" readingOrder="2"/>
    </xf>
    <xf numFmtId="0" fontId="39" fillId="0" borderId="11" xfId="37" applyFont="1" applyFill="1" applyBorder="1" applyAlignment="1">
      <alignment horizontal="center" vertical="center" wrapText="1" readingOrder="2"/>
    </xf>
    <xf numFmtId="0" fontId="39" fillId="4" borderId="20" xfId="37" applyFont="1" applyFill="1" applyBorder="1" applyAlignment="1">
      <alignment horizontal="center" vertical="center" wrapText="1" readingOrder="2"/>
    </xf>
    <xf numFmtId="0" fontId="39" fillId="2" borderId="22" xfId="35" applyFont="1" applyFill="1" applyBorder="1" applyAlignment="1">
      <alignment horizontal="center" vertical="center" readingOrder="2"/>
    </xf>
    <xf numFmtId="1" fontId="4" fillId="0" borderId="49" xfId="23" applyNumberFormat="1" applyFont="1" applyBorder="1" applyAlignment="1">
      <alignment vertical="center"/>
    </xf>
    <xf numFmtId="49" fontId="39" fillId="4" borderId="32" xfId="1" applyNumberFormat="1" applyFont="1" applyFill="1" applyBorder="1" applyAlignment="1">
      <alignment vertical="center" wrapText="1"/>
    </xf>
    <xf numFmtId="0" fontId="39" fillId="0" borderId="56" xfId="37" applyFont="1" applyFill="1" applyBorder="1" applyAlignment="1">
      <alignment horizontal="right" vertical="center" wrapText="1" indent="1" readingOrder="2"/>
    </xf>
    <xf numFmtId="0" fontId="39" fillId="4" borderId="57" xfId="37" applyFont="1" applyFill="1" applyBorder="1" applyAlignment="1">
      <alignment horizontal="right" vertical="center" wrapText="1" indent="1" readingOrder="2"/>
    </xf>
    <xf numFmtId="0" fontId="39" fillId="0" borderId="57" xfId="37" applyFont="1" applyFill="1" applyBorder="1" applyAlignment="1">
      <alignment horizontal="right" vertical="center" wrapText="1" indent="1" readingOrder="2"/>
    </xf>
    <xf numFmtId="0" fontId="39" fillId="4" borderId="58" xfId="37" applyFont="1" applyFill="1" applyBorder="1" applyAlignment="1">
      <alignment horizontal="right" vertical="center" wrapText="1" indent="1" readingOrder="2"/>
    </xf>
    <xf numFmtId="1" fontId="4" fillId="0" borderId="0" xfId="23" applyNumberFormat="1" applyFont="1" applyBorder="1" applyAlignment="1">
      <alignment horizontal="center" vertical="center" wrapText="1"/>
    </xf>
    <xf numFmtId="0" fontId="39" fillId="2" borderId="30" xfId="37" applyFont="1" applyFill="1" applyBorder="1" applyAlignment="1">
      <alignment horizontal="center" vertical="center" wrapText="1" readingOrder="2"/>
    </xf>
    <xf numFmtId="0" fontId="39" fillId="2" borderId="11" xfId="37" applyFont="1" applyFill="1" applyBorder="1" applyAlignment="1">
      <alignment horizontal="center" vertical="center" wrapText="1" readingOrder="2"/>
    </xf>
    <xf numFmtId="0" fontId="19" fillId="2" borderId="23" xfId="1" applyNumberFormat="1" applyFont="1" applyFill="1" applyBorder="1" applyAlignment="1">
      <alignment horizontal="right" vertical="center" indent="1" readingOrder="1"/>
    </xf>
    <xf numFmtId="0" fontId="40" fillId="0" borderId="36" xfId="37" applyFont="1" applyFill="1" applyBorder="1" applyAlignment="1">
      <alignment horizontal="center" vertical="center" wrapText="1" readingOrder="2"/>
    </xf>
    <xf numFmtId="0" fontId="40" fillId="4" borderId="18" xfId="37" applyFont="1" applyFill="1" applyBorder="1" applyAlignment="1">
      <alignment horizontal="center" vertical="center" wrapText="1" readingOrder="2"/>
    </xf>
    <xf numFmtId="0" fontId="40" fillId="0" borderId="18" xfId="37" applyFont="1" applyFill="1" applyBorder="1" applyAlignment="1">
      <alignment horizontal="center" vertical="center" wrapText="1" readingOrder="2"/>
    </xf>
    <xf numFmtId="0" fontId="40" fillId="4" borderId="39" xfId="37" applyFont="1" applyFill="1" applyBorder="1" applyAlignment="1">
      <alignment horizontal="center" vertical="center" wrapText="1" readingOrder="2"/>
    </xf>
    <xf numFmtId="0" fontId="4" fillId="4" borderId="47" xfId="14" applyFont="1" applyFill="1" applyBorder="1" applyAlignment="1">
      <alignment horizontal="center" vertical="top" wrapText="1"/>
    </xf>
    <xf numFmtId="0" fontId="39" fillId="4" borderId="60" xfId="14" applyFont="1" applyFill="1" applyBorder="1" applyAlignment="1">
      <alignment horizontal="center" wrapText="1"/>
    </xf>
    <xf numFmtId="0" fontId="39" fillId="4" borderId="60" xfId="35" applyFont="1" applyFill="1" applyBorder="1" applyAlignment="1">
      <alignment horizontal="center" wrapText="1"/>
    </xf>
    <xf numFmtId="0" fontId="39" fillId="2" borderId="22" xfId="35" applyFont="1" applyFill="1" applyBorder="1" applyAlignment="1">
      <alignment horizontal="center" vertical="center"/>
    </xf>
    <xf numFmtId="0" fontId="4" fillId="4" borderId="47" xfId="35" applyFont="1" applyFill="1" applyBorder="1" applyAlignment="1">
      <alignment horizontal="center" vertical="top" wrapText="1"/>
    </xf>
    <xf numFmtId="1" fontId="4" fillId="0" borderId="0" xfId="23" applyNumberFormat="1" applyFont="1" applyBorder="1" applyAlignment="1">
      <alignment vertical="center" wrapText="1"/>
    </xf>
    <xf numFmtId="0" fontId="39" fillId="2" borderId="30" xfId="38" applyFont="1" applyFill="1" applyBorder="1" applyAlignment="1">
      <alignment horizontal="center" vertical="center" wrapText="1" readingOrder="2"/>
    </xf>
    <xf numFmtId="0" fontId="39" fillId="4" borderId="11" xfId="38" applyFont="1" applyFill="1" applyBorder="1" applyAlignment="1">
      <alignment horizontal="center" vertical="center" wrapText="1" readingOrder="2"/>
    </xf>
    <xf numFmtId="0" fontId="39" fillId="2" borderId="11" xfId="38" applyFont="1" applyFill="1" applyBorder="1" applyAlignment="1">
      <alignment horizontal="center" vertical="center" wrapText="1" readingOrder="2"/>
    </xf>
    <xf numFmtId="0" fontId="39" fillId="4" borderId="20" xfId="38" applyFont="1" applyFill="1" applyBorder="1" applyAlignment="1">
      <alignment horizontal="center" vertical="center" wrapText="1" readingOrder="2"/>
    </xf>
    <xf numFmtId="1" fontId="16" fillId="0" borderId="0" xfId="1" applyNumberFormat="1" applyFont="1" applyBorder="1" applyAlignment="1">
      <alignment horizontal="center" vertical="center" wrapText="1"/>
    </xf>
    <xf numFmtId="1" fontId="16" fillId="2" borderId="0" xfId="1" applyNumberFormat="1" applyFont="1" applyFill="1" applyBorder="1" applyAlignment="1">
      <alignment horizontal="left" vertical="center"/>
    </xf>
    <xf numFmtId="1" fontId="30" fillId="2" borderId="0" xfId="1" applyNumberFormat="1" applyFont="1" applyFill="1" applyBorder="1" applyAlignment="1">
      <alignment vertical="center"/>
    </xf>
    <xf numFmtId="1" fontId="31" fillId="2" borderId="0" xfId="1" applyNumberFormat="1" applyFont="1" applyFill="1" applyBorder="1" applyAlignment="1">
      <alignment vertical="center"/>
    </xf>
    <xf numFmtId="0" fontId="19" fillId="0" borderId="37" xfId="37" applyFont="1" applyFill="1" applyBorder="1" applyAlignment="1">
      <alignment horizontal="center" vertical="center" wrapText="1" readingOrder="1"/>
    </xf>
    <xf numFmtId="0" fontId="19" fillId="4" borderId="38" xfId="37" applyFont="1" applyFill="1" applyBorder="1" applyAlignment="1">
      <alignment horizontal="center" vertical="center" wrapText="1" readingOrder="1"/>
    </xf>
    <xf numFmtId="0" fontId="39" fillId="2" borderId="30" xfId="37" applyFont="1" applyFill="1" applyBorder="1" applyAlignment="1">
      <alignment horizontal="right" vertical="center" wrapText="1" indent="1" readingOrder="2"/>
    </xf>
    <xf numFmtId="0" fontId="39" fillId="4" borderId="11" xfId="37" applyFont="1" applyFill="1" applyBorder="1" applyAlignment="1">
      <alignment horizontal="right" vertical="center" wrapText="1" indent="1" readingOrder="2"/>
    </xf>
    <xf numFmtId="0" fontId="39" fillId="2" borderId="11" xfId="37" applyFont="1" applyFill="1" applyBorder="1" applyAlignment="1">
      <alignment horizontal="right" vertical="center" wrapText="1" indent="1" readingOrder="2"/>
    </xf>
    <xf numFmtId="0" fontId="39" fillId="4" borderId="20" xfId="37" applyFont="1" applyFill="1" applyBorder="1" applyAlignment="1">
      <alignment horizontal="right" vertical="center" wrapText="1" indent="1" readingOrder="2"/>
    </xf>
    <xf numFmtId="0" fontId="4" fillId="2" borderId="30" xfId="42" applyFont="1" applyFill="1" applyBorder="1" applyAlignment="1">
      <alignment horizontal="left" vertical="center" wrapText="1" indent="1"/>
    </xf>
    <xf numFmtId="0" fontId="4" fillId="4" borderId="11" xfId="42" applyFont="1" applyFill="1" applyBorder="1" applyAlignment="1">
      <alignment horizontal="left" vertical="center" wrapText="1" indent="1"/>
    </xf>
    <xf numFmtId="0" fontId="4" fillId="2" borderId="11" xfId="42" applyFont="1" applyFill="1" applyBorder="1" applyAlignment="1">
      <alignment horizontal="left" vertical="center" wrapText="1" indent="1"/>
    </xf>
    <xf numFmtId="0" fontId="4" fillId="4" borderId="20" xfId="42" applyFont="1" applyFill="1" applyBorder="1" applyAlignment="1">
      <alignment horizontal="left" vertical="center" wrapText="1" indent="1"/>
    </xf>
    <xf numFmtId="0" fontId="39" fillId="0" borderId="36" xfId="37" applyFont="1" applyFill="1" applyBorder="1" applyAlignment="1">
      <alignment horizontal="center" vertical="center" wrapText="1" readingOrder="2"/>
    </xf>
    <xf numFmtId="0" fontId="39" fillId="4" borderId="18" xfId="37" applyFont="1" applyFill="1" applyBorder="1" applyAlignment="1">
      <alignment horizontal="center" vertical="center" wrapText="1" readingOrder="2"/>
    </xf>
    <xf numFmtId="0" fontId="19" fillId="2" borderId="22" xfId="35" applyFont="1" applyFill="1" applyBorder="1" applyAlignment="1">
      <alignment horizontal="right" vertical="center" indent="1" readingOrder="1"/>
    </xf>
    <xf numFmtId="0" fontId="39" fillId="2" borderId="70" xfId="37" applyFont="1" applyFill="1" applyBorder="1" applyAlignment="1">
      <alignment horizontal="right" vertical="center" wrapText="1" indent="1" readingOrder="2"/>
    </xf>
    <xf numFmtId="0" fontId="39" fillId="4" borderId="71" xfId="37" applyFont="1" applyFill="1" applyBorder="1" applyAlignment="1">
      <alignment horizontal="right" vertical="center" wrapText="1" indent="1" readingOrder="2"/>
    </xf>
    <xf numFmtId="0" fontId="4" fillId="2" borderId="72" xfId="42" applyFont="1" applyFill="1" applyBorder="1" applyAlignment="1">
      <alignment horizontal="left" vertical="center" wrapText="1" indent="1"/>
    </xf>
    <xf numFmtId="0" fontId="4" fillId="4" borderId="52" xfId="42" applyFont="1" applyFill="1" applyBorder="1" applyAlignment="1">
      <alignment horizontal="left" vertical="center" wrapText="1" indent="1"/>
    </xf>
    <xf numFmtId="0" fontId="39" fillId="2" borderId="74" xfId="37" applyFont="1" applyFill="1" applyBorder="1" applyAlignment="1">
      <alignment horizontal="right" vertical="center" wrapText="1" indent="1" readingOrder="2"/>
    </xf>
    <xf numFmtId="0" fontId="4" fillId="2" borderId="73" xfId="42" applyFont="1" applyFill="1" applyBorder="1" applyAlignment="1">
      <alignment horizontal="left" vertical="center" wrapText="1" indent="1"/>
    </xf>
    <xf numFmtId="0" fontId="39" fillId="4" borderId="66" xfId="37" applyFont="1" applyFill="1" applyBorder="1" applyAlignment="1">
      <alignment horizontal="right" vertical="center" wrapText="1" indent="1" readingOrder="2"/>
    </xf>
    <xf numFmtId="165" fontId="4" fillId="4" borderId="37" xfId="41" applyNumberFormat="1" applyFont="1" applyFill="1" applyBorder="1">
      <alignment horizontal="right" vertical="center" indent="1"/>
    </xf>
    <xf numFmtId="1" fontId="4" fillId="2" borderId="0" xfId="37" applyNumberFormat="1" applyFont="1" applyFill="1" applyBorder="1" applyAlignment="1">
      <alignment horizontal="left" vertical="center" wrapText="1" indent="1" readingOrder="1"/>
    </xf>
    <xf numFmtId="1" fontId="19" fillId="2" borderId="22" xfId="35" applyNumberFormat="1" applyFont="1" applyFill="1" applyBorder="1" applyAlignment="1">
      <alignment horizontal="right" vertical="center" indent="1" readingOrder="1"/>
    </xf>
    <xf numFmtId="166" fontId="19" fillId="2" borderId="22" xfId="35" applyNumberFormat="1" applyFont="1" applyFill="1" applyBorder="1" applyAlignment="1">
      <alignment horizontal="right" vertical="center" indent="1" readingOrder="1"/>
    </xf>
    <xf numFmtId="3" fontId="4" fillId="2" borderId="16" xfId="41" applyNumberFormat="1" applyFont="1" applyFill="1" applyBorder="1" applyAlignment="1">
      <alignment horizontal="right" vertical="center" indent="1"/>
    </xf>
    <xf numFmtId="3" fontId="4" fillId="2" borderId="21" xfId="41" applyNumberFormat="1" applyFont="1" applyFill="1" applyBorder="1" applyAlignment="1">
      <alignment horizontal="right" vertical="center" indent="1"/>
    </xf>
    <xf numFmtId="3" fontId="4" fillId="4" borderId="0" xfId="41" applyNumberFormat="1" applyFont="1" applyFill="1" applyBorder="1" applyAlignment="1">
      <alignment horizontal="right" vertical="center" indent="1"/>
    </xf>
    <xf numFmtId="0" fontId="39" fillId="2" borderId="22" xfId="38" applyFont="1" applyFill="1" applyBorder="1" applyAlignment="1">
      <alignment horizontal="center" vertical="center" wrapText="1" readingOrder="2"/>
    </xf>
    <xf numFmtId="3" fontId="19" fillId="2" borderId="35" xfId="41" applyNumberFormat="1" applyFont="1" applyFill="1" applyBorder="1" applyAlignment="1">
      <alignment horizontal="right" vertical="center" indent="1"/>
    </xf>
    <xf numFmtId="3" fontId="19" fillId="2" borderId="23" xfId="14" applyNumberFormat="1" applyFont="1" applyFill="1" applyBorder="1" applyAlignment="1">
      <alignment horizontal="left" vertical="center" wrapText="1" indent="1" readingOrder="1"/>
    </xf>
    <xf numFmtId="3" fontId="19" fillId="4" borderId="19" xfId="14" applyNumberFormat="1" applyFont="1" applyFill="1" applyBorder="1" applyAlignment="1">
      <alignment horizontal="left" vertical="center" wrapText="1" indent="1" readingOrder="1"/>
    </xf>
    <xf numFmtId="3" fontId="19" fillId="2" borderId="19" xfId="14" applyNumberFormat="1" applyFont="1" applyFill="1" applyBorder="1" applyAlignment="1">
      <alignment horizontal="left" vertical="center" wrapText="1" indent="1" readingOrder="1"/>
    </xf>
    <xf numFmtId="3" fontId="19" fillId="4" borderId="21" xfId="14" applyNumberFormat="1" applyFont="1" applyFill="1" applyBorder="1" applyAlignment="1">
      <alignment horizontal="left" vertical="center" wrapText="1" indent="1" readingOrder="1"/>
    </xf>
    <xf numFmtId="0" fontId="19" fillId="2" borderId="0" xfId="1" applyFont="1" applyFill="1"/>
    <xf numFmtId="0" fontId="19" fillId="2" borderId="0" xfId="1" applyFont="1" applyFill="1" applyAlignment="1">
      <alignment horizontal="left" indent="1"/>
    </xf>
    <xf numFmtId="0" fontId="4" fillId="2" borderId="0" xfId="1" applyFill="1" applyAlignment="1">
      <alignment horizontal="left" indent="1"/>
    </xf>
    <xf numFmtId="0" fontId="43" fillId="0" borderId="0" xfId="1" applyFont="1" applyBorder="1" applyAlignment="1">
      <alignment horizontal="center" vertical="top" wrapText="1" readingOrder="2"/>
    </xf>
    <xf numFmtId="0" fontId="7" fillId="0" borderId="0" xfId="1" applyFont="1" applyBorder="1" applyAlignment="1">
      <alignment horizontal="center" vertical="top" wrapText="1" readingOrder="1"/>
    </xf>
    <xf numFmtId="0" fontId="44" fillId="0" borderId="0" xfId="1" applyFont="1" applyBorder="1" applyAlignment="1">
      <alignment horizontal="center" vertical="top" wrapText="1" readingOrder="2"/>
    </xf>
    <xf numFmtId="0" fontId="28" fillId="0" borderId="0" xfId="1" applyFont="1" applyBorder="1" applyAlignment="1">
      <alignment horizontal="center" vertical="top" wrapText="1" readingOrder="1"/>
    </xf>
    <xf numFmtId="0" fontId="21" fillId="2" borderId="0" xfId="1" applyFont="1" applyFill="1"/>
    <xf numFmtId="49" fontId="19" fillId="0" borderId="81" xfId="1" applyNumberFormat="1" applyFont="1" applyBorder="1" applyAlignment="1">
      <alignment horizontal="center" vertical="center" wrapText="1" readingOrder="1"/>
    </xf>
    <xf numFmtId="0" fontId="21" fillId="0" borderId="85" xfId="0" applyFont="1" applyBorder="1" applyAlignment="1">
      <alignment horizontal="left" vertical="center" wrapText="1" indent="1" readingOrder="1"/>
    </xf>
    <xf numFmtId="0" fontId="19" fillId="0" borderId="84" xfId="1" applyFont="1" applyBorder="1" applyAlignment="1">
      <alignment horizontal="center" vertical="center" wrapText="1" readingOrder="1"/>
    </xf>
    <xf numFmtId="49" fontId="19" fillId="0" borderId="84" xfId="1" applyNumberFormat="1" applyFont="1" applyBorder="1" applyAlignment="1">
      <alignment horizontal="center" vertical="center" wrapText="1" readingOrder="1"/>
    </xf>
    <xf numFmtId="0" fontId="40" fillId="0" borderId="83" xfId="1" applyFont="1" applyBorder="1" applyAlignment="1">
      <alignment horizontal="right" vertical="center" wrapText="1" indent="1" readingOrder="2"/>
    </xf>
    <xf numFmtId="0" fontId="21" fillId="0" borderId="82" xfId="0" applyFont="1" applyBorder="1" applyAlignment="1">
      <alignment horizontal="left" vertical="center" wrapText="1" indent="1" readingOrder="1"/>
    </xf>
    <xf numFmtId="0" fontId="19" fillId="0" borderId="81" xfId="1" applyFont="1" applyBorder="1" applyAlignment="1">
      <alignment horizontal="center" vertical="center" wrapText="1" readingOrder="1"/>
    </xf>
    <xf numFmtId="0" fontId="40" fillId="0" borderId="80" xfId="1" applyFont="1" applyBorder="1" applyAlignment="1">
      <alignment horizontal="right" vertical="center" wrapText="1" indent="1" readingOrder="2"/>
    </xf>
    <xf numFmtId="167" fontId="25" fillId="2" borderId="16" xfId="2" applyNumberFormat="1" applyFont="1" applyFill="1" applyBorder="1" applyAlignment="1">
      <alignment horizontal="left" vertical="center" wrapText="1" indent="1"/>
    </xf>
    <xf numFmtId="167" fontId="8" fillId="2" borderId="16" xfId="2" applyNumberFormat="1" applyFont="1" applyFill="1" applyBorder="1" applyAlignment="1">
      <alignment horizontal="left" vertical="center" wrapText="1" indent="1"/>
    </xf>
    <xf numFmtId="49" fontId="7" fillId="4" borderId="18" xfId="1" applyNumberFormat="1" applyFont="1" applyFill="1" applyBorder="1" applyAlignment="1">
      <alignment horizontal="right" vertical="center" wrapText="1" indent="1" readingOrder="2"/>
    </xf>
    <xf numFmtId="167" fontId="25" fillId="4" borderId="19" xfId="2" applyNumberFormat="1" applyFont="1" applyFill="1" applyBorder="1" applyAlignment="1">
      <alignment horizontal="left" vertical="center" wrapText="1" indent="1"/>
    </xf>
    <xf numFmtId="167" fontId="8" fillId="4" borderId="19" xfId="2" applyNumberFormat="1" applyFont="1" applyFill="1" applyBorder="1" applyAlignment="1">
      <alignment horizontal="left" vertical="center" wrapText="1" indent="1"/>
    </xf>
    <xf numFmtId="167" fontId="25" fillId="2" borderId="19" xfId="2" applyNumberFormat="1" applyFont="1" applyFill="1" applyBorder="1" applyAlignment="1">
      <alignment horizontal="left" vertical="center" wrapText="1" indent="1"/>
    </xf>
    <xf numFmtId="167" fontId="8" fillId="2" borderId="19" xfId="2" applyNumberFormat="1" applyFont="1" applyFill="1" applyBorder="1" applyAlignment="1">
      <alignment horizontal="left" vertical="center" wrapText="1" indent="1"/>
    </xf>
    <xf numFmtId="49" fontId="7" fillId="2" borderId="18" xfId="1" applyNumberFormat="1" applyFont="1" applyFill="1" applyBorder="1" applyAlignment="1">
      <alignment horizontal="right" vertical="center" wrapText="1" indent="1" readingOrder="2"/>
    </xf>
    <xf numFmtId="49" fontId="7" fillId="4" borderId="61" xfId="1" applyNumberFormat="1" applyFont="1" applyFill="1" applyBorder="1" applyAlignment="1">
      <alignment horizontal="right" vertical="center" wrapText="1" indent="1" readingOrder="2"/>
    </xf>
    <xf numFmtId="167" fontId="25" fillId="4" borderId="21" xfId="2" applyNumberFormat="1" applyFont="1" applyFill="1" applyBorder="1" applyAlignment="1">
      <alignment horizontal="left" vertical="center" wrapText="1" indent="1"/>
    </xf>
    <xf numFmtId="167" fontId="8" fillId="4" borderId="21" xfId="2" applyNumberFormat="1" applyFont="1" applyFill="1" applyBorder="1" applyAlignment="1">
      <alignment horizontal="left" vertical="center" wrapText="1" indent="1"/>
    </xf>
    <xf numFmtId="167" fontId="8" fillId="2" borderId="78" xfId="2" applyNumberFormat="1" applyFont="1" applyFill="1" applyBorder="1" applyAlignment="1">
      <alignment horizontal="left" vertical="center" wrapText="1" indent="1"/>
    </xf>
    <xf numFmtId="0" fontId="43" fillId="2" borderId="0" xfId="1" applyFont="1" applyFill="1" applyBorder="1" applyAlignment="1">
      <alignment horizontal="center" vertical="top" wrapText="1" readingOrder="2"/>
    </xf>
    <xf numFmtId="0" fontId="7" fillId="2" borderId="0" xfId="1" applyFont="1" applyFill="1" applyBorder="1" applyAlignment="1">
      <alignment horizontal="center" vertical="top" wrapText="1" readingOrder="1"/>
    </xf>
    <xf numFmtId="0" fontId="44" fillId="2" borderId="0" xfId="1" applyFont="1" applyFill="1" applyBorder="1" applyAlignment="1">
      <alignment horizontal="center" vertical="top" wrapText="1" readingOrder="2"/>
    </xf>
    <xf numFmtId="0" fontId="28" fillId="2" borderId="0" xfId="1" applyFont="1" applyFill="1" applyBorder="1" applyAlignment="1">
      <alignment horizontal="center" vertical="top" wrapText="1" readingOrder="1"/>
    </xf>
    <xf numFmtId="0" fontId="4" fillId="0" borderId="0" xfId="47" applyNumberFormat="1" applyFont="1" applyAlignment="1">
      <alignment vertical="center" wrapText="1"/>
    </xf>
    <xf numFmtId="0" fontId="41" fillId="4" borderId="32" xfId="22" applyFont="1" applyFill="1" applyBorder="1" applyAlignment="1">
      <alignment horizontal="center" vertical="center" wrapText="1" readingOrder="1"/>
    </xf>
    <xf numFmtId="0" fontId="39" fillId="2" borderId="0" xfId="1" applyFont="1" applyFill="1" applyAlignment="1">
      <alignment horizontal="right" vertical="center" wrapText="1" indent="1"/>
    </xf>
    <xf numFmtId="0" fontId="42" fillId="2" borderId="0" xfId="1" applyFont="1" applyFill="1" applyAlignment="1">
      <alignment horizontal="center" vertical="center"/>
    </xf>
    <xf numFmtId="0" fontId="4" fillId="2" borderId="0" xfId="1" applyFont="1" applyFill="1" applyAlignment="1">
      <alignment horizontal="left" indent="1"/>
    </xf>
    <xf numFmtId="0" fontId="4" fillId="4" borderId="13" xfId="42" applyFont="1" applyFill="1" applyBorder="1" applyAlignment="1">
      <alignment horizontal="center" vertical="center" wrapText="1"/>
    </xf>
    <xf numFmtId="165" fontId="4" fillId="4" borderId="24" xfId="41" applyNumberFormat="1" applyFont="1" applyFill="1" applyBorder="1">
      <alignment horizontal="right" vertical="center" indent="1"/>
    </xf>
    <xf numFmtId="0" fontId="39" fillId="4" borderId="54" xfId="1" applyNumberFormat="1" applyFont="1" applyFill="1" applyBorder="1" applyAlignment="1">
      <alignment horizontal="center" wrapText="1"/>
    </xf>
    <xf numFmtId="3" fontId="19" fillId="2" borderId="0" xfId="37" applyNumberFormat="1" applyFont="1" applyFill="1" applyBorder="1" applyAlignment="1">
      <alignment horizontal="left" vertical="center" wrapText="1" indent="1" readingOrder="1"/>
    </xf>
    <xf numFmtId="3" fontId="19" fillId="4" borderId="0" xfId="37" applyNumberFormat="1" applyFont="1" applyFill="1" applyBorder="1" applyAlignment="1">
      <alignment horizontal="left" vertical="center" wrapText="1" indent="1" readingOrder="1"/>
    </xf>
    <xf numFmtId="3" fontId="19" fillId="2" borderId="33" xfId="37" applyNumberFormat="1" applyFont="1" applyFill="1" applyBorder="1" applyAlignment="1">
      <alignment horizontal="left" vertical="center" wrapText="1" indent="1" readingOrder="1"/>
    </xf>
    <xf numFmtId="0" fontId="49" fillId="2" borderId="0" xfId="1" applyFont="1" applyFill="1" applyAlignment="1">
      <alignment horizontal="center" vertical="center"/>
    </xf>
    <xf numFmtId="0" fontId="51" fillId="4" borderId="86" xfId="1" applyFont="1" applyFill="1" applyBorder="1" applyAlignment="1">
      <alignment horizontal="center" vertical="center" wrapText="1" readingOrder="2"/>
    </xf>
    <xf numFmtId="49" fontId="52" fillId="4" borderId="87" xfId="1" applyNumberFormat="1" applyFont="1" applyFill="1" applyBorder="1" applyAlignment="1">
      <alignment horizontal="center" vertical="center" wrapText="1" readingOrder="1"/>
    </xf>
    <xf numFmtId="0" fontId="52" fillId="4" borderId="87" xfId="1" applyFont="1" applyFill="1" applyBorder="1" applyAlignment="1">
      <alignment horizontal="center" vertical="center" wrapText="1" readingOrder="1"/>
    </xf>
    <xf numFmtId="0" fontId="53" fillId="4" borderId="88" xfId="1" applyFont="1" applyFill="1" applyBorder="1" applyAlignment="1">
      <alignment horizontal="center" vertical="center" wrapText="1" readingOrder="2"/>
    </xf>
    <xf numFmtId="0" fontId="25" fillId="0" borderId="37" xfId="42" applyFont="1" applyFill="1" applyBorder="1" applyAlignment="1">
      <alignment horizontal="left" vertical="center" wrapText="1" indent="1"/>
    </xf>
    <xf numFmtId="0" fontId="25" fillId="4" borderId="38" xfId="42" applyFont="1" applyFill="1" applyBorder="1" applyAlignment="1">
      <alignment horizontal="left" vertical="center" wrapText="1" indent="1"/>
    </xf>
    <xf numFmtId="0" fontId="25" fillId="0" borderId="38" xfId="42" applyFont="1" applyFill="1" applyBorder="1" applyAlignment="1">
      <alignment horizontal="left" vertical="center" wrapText="1" indent="1"/>
    </xf>
    <xf numFmtId="0" fontId="25" fillId="4" borderId="59" xfId="42" applyFont="1" applyFill="1" applyBorder="1" applyAlignment="1">
      <alignment horizontal="left" vertical="center" wrapText="1" indent="1"/>
    </xf>
    <xf numFmtId="0" fontId="20" fillId="4" borderId="35" xfId="22" applyFont="1" applyFill="1" applyBorder="1" applyAlignment="1">
      <alignment horizontal="center" vertical="center" wrapText="1"/>
    </xf>
    <xf numFmtId="1" fontId="16" fillId="0" borderId="0" xfId="1" applyNumberFormat="1" applyFont="1" applyBorder="1" applyAlignment="1">
      <alignment vertical="center" wrapText="1"/>
    </xf>
    <xf numFmtId="0" fontId="55" fillId="2" borderId="80" xfId="1" applyFont="1" applyFill="1" applyBorder="1" applyAlignment="1">
      <alignment horizontal="center" vertical="center" wrapText="1" readingOrder="2"/>
    </xf>
    <xf numFmtId="0" fontId="19" fillId="2" borderId="81" xfId="1" applyFont="1" applyFill="1" applyBorder="1" applyAlignment="1">
      <alignment horizontal="center" vertical="center" wrapText="1" readingOrder="1"/>
    </xf>
    <xf numFmtId="0" fontId="56" fillId="2" borderId="82" xfId="1" applyFont="1" applyFill="1" applyBorder="1" applyAlignment="1">
      <alignment horizontal="center" vertical="center" wrapText="1" readingOrder="2"/>
    </xf>
    <xf numFmtId="49" fontId="19" fillId="2" borderId="81" xfId="1" applyNumberFormat="1" applyFont="1" applyFill="1" applyBorder="1" applyAlignment="1">
      <alignment horizontal="center" vertical="center" wrapText="1" readingOrder="1"/>
    </xf>
    <xf numFmtId="0" fontId="55" fillId="2" borderId="89" xfId="1" applyFont="1" applyFill="1" applyBorder="1" applyAlignment="1">
      <alignment horizontal="center" vertical="center" wrapText="1" readingOrder="2"/>
    </xf>
    <xf numFmtId="49" fontId="19" fillId="2" borderId="90" xfId="1" applyNumberFormat="1" applyFont="1" applyFill="1" applyBorder="1" applyAlignment="1">
      <alignment horizontal="center" vertical="center" wrapText="1" readingOrder="1"/>
    </xf>
    <xf numFmtId="0" fontId="19" fillId="2" borderId="90" xfId="1" applyFont="1" applyFill="1" applyBorder="1" applyAlignment="1">
      <alignment horizontal="center" vertical="center" wrapText="1" readingOrder="1"/>
    </xf>
    <xf numFmtId="0" fontId="56" fillId="2" borderId="91" xfId="1" applyFont="1" applyFill="1" applyBorder="1" applyAlignment="1">
      <alignment horizontal="center" vertical="center" wrapText="1" readingOrder="2"/>
    </xf>
    <xf numFmtId="3" fontId="4" fillId="0" borderId="17" xfId="41" applyNumberFormat="1" applyFont="1" applyBorder="1" applyAlignment="1">
      <alignment horizontal="right" vertical="center" indent="1"/>
    </xf>
    <xf numFmtId="3" fontId="4" fillId="4" borderId="17" xfId="41" applyNumberFormat="1" applyFont="1" applyFill="1" applyBorder="1" applyAlignment="1">
      <alignment horizontal="right" vertical="center" indent="1"/>
    </xf>
    <xf numFmtId="3" fontId="4" fillId="0" borderId="93" xfId="41" applyNumberFormat="1" applyFont="1" applyBorder="1" applyAlignment="1">
      <alignment horizontal="right" vertical="center" indent="1"/>
    </xf>
    <xf numFmtId="3" fontId="4" fillId="4" borderId="26" xfId="41" applyNumberFormat="1" applyFont="1" applyFill="1" applyBorder="1" applyAlignment="1">
      <alignment horizontal="right" vertical="center" indent="1"/>
    </xf>
    <xf numFmtId="3" fontId="19" fillId="2" borderId="22" xfId="35" applyNumberFormat="1" applyFont="1" applyFill="1" applyBorder="1" applyAlignment="1">
      <alignment horizontal="right" vertical="center" indent="1" readingOrder="1"/>
    </xf>
    <xf numFmtId="1" fontId="16" fillId="0" borderId="0" xfId="22" applyNumberFormat="1" applyFont="1" applyBorder="1" applyAlignment="1">
      <alignment vertical="center"/>
    </xf>
    <xf numFmtId="1" fontId="15" fillId="2" borderId="0" xfId="22" applyNumberFormat="1" applyFont="1" applyFill="1" applyBorder="1" applyAlignment="1">
      <alignment horizontal="centerContinuous" vertical="center"/>
    </xf>
    <xf numFmtId="1" fontId="9" fillId="2" borderId="0" xfId="22" applyNumberFormat="1" applyFont="1" applyFill="1" applyBorder="1" applyAlignment="1">
      <alignment horizontal="centerContinuous" vertical="center"/>
    </xf>
    <xf numFmtId="3" fontId="4" fillId="0" borderId="37" xfId="41" applyNumberFormat="1" applyFont="1" applyBorder="1" applyAlignment="1">
      <alignment horizontal="right" vertical="center" indent="1"/>
    </xf>
    <xf numFmtId="1" fontId="4" fillId="2" borderId="46" xfId="37" applyNumberFormat="1" applyFont="1" applyFill="1" applyBorder="1" applyAlignment="1">
      <alignment horizontal="left" vertical="center" wrapText="1" indent="1" readingOrder="1"/>
    </xf>
    <xf numFmtId="1" fontId="4" fillId="4" borderId="46" xfId="37" applyNumberFormat="1" applyFont="1" applyFill="1" applyBorder="1" applyAlignment="1">
      <alignment horizontal="left" vertical="center" wrapText="1" indent="1" readingOrder="1"/>
    </xf>
    <xf numFmtId="1" fontId="4" fillId="2" borderId="47" xfId="37" applyNumberFormat="1" applyFont="1" applyFill="1" applyBorder="1" applyAlignment="1">
      <alignment horizontal="left" vertical="center" wrapText="1" indent="1" readingOrder="1"/>
    </xf>
    <xf numFmtId="0" fontId="19" fillId="4" borderId="53" xfId="42" applyFont="1" applyFill="1" applyBorder="1" applyAlignment="1">
      <alignment horizontal="left" vertical="center" wrapText="1" indent="1"/>
    </xf>
    <xf numFmtId="165" fontId="19" fillId="0" borderId="37" xfId="41" applyNumberFormat="1" applyFont="1" applyFill="1" applyBorder="1">
      <alignment horizontal="right" vertical="center" indent="1"/>
    </xf>
    <xf numFmtId="165" fontId="19" fillId="4" borderId="37" xfId="41" applyNumberFormat="1" applyFont="1" applyFill="1" applyBorder="1">
      <alignment horizontal="right" vertical="center" indent="1"/>
    </xf>
    <xf numFmtId="3" fontId="19" fillId="4" borderId="17" xfId="41" applyNumberFormat="1" applyFont="1" applyFill="1" applyBorder="1">
      <alignment horizontal="right" vertical="center" indent="1"/>
    </xf>
    <xf numFmtId="49" fontId="7" fillId="2" borderId="15" xfId="1" applyNumberFormat="1" applyFont="1" applyFill="1" applyBorder="1" applyAlignment="1">
      <alignment horizontal="center" vertical="center" wrapText="1" readingOrder="2"/>
    </xf>
    <xf numFmtId="49" fontId="7" fillId="4" borderId="18" xfId="1" applyNumberFormat="1" applyFont="1" applyFill="1" applyBorder="1" applyAlignment="1">
      <alignment horizontal="center" vertical="center" wrapText="1" readingOrder="2"/>
    </xf>
    <xf numFmtId="49" fontId="7" fillId="2" borderId="18" xfId="1" applyNumberFormat="1" applyFont="1" applyFill="1" applyBorder="1" applyAlignment="1">
      <alignment horizontal="center" vertical="center" wrapText="1" readingOrder="2"/>
    </xf>
    <xf numFmtId="49" fontId="7" fillId="4" borderId="61" xfId="1" applyNumberFormat="1" applyFont="1" applyFill="1" applyBorder="1" applyAlignment="1">
      <alignment horizontal="center" vertical="center" wrapText="1" readingOrder="2"/>
    </xf>
    <xf numFmtId="49" fontId="4" fillId="2" borderId="17" xfId="1" applyNumberFormat="1" applyFont="1" applyFill="1" applyBorder="1" applyAlignment="1">
      <alignment horizontal="center" vertical="center" wrapText="1"/>
    </xf>
    <xf numFmtId="49" fontId="4" fillId="4" borderId="38" xfId="1" applyNumberFormat="1" applyFont="1" applyFill="1" applyBorder="1" applyAlignment="1">
      <alignment horizontal="center" vertical="center" wrapText="1"/>
    </xf>
    <xf numFmtId="49" fontId="4" fillId="2" borderId="38" xfId="1" applyNumberFormat="1" applyFont="1" applyFill="1" applyBorder="1" applyAlignment="1">
      <alignment horizontal="center" vertical="center" wrapText="1"/>
    </xf>
    <xf numFmtId="49" fontId="4" fillId="4" borderId="59" xfId="1" applyNumberFormat="1" applyFont="1" applyFill="1" applyBorder="1" applyAlignment="1">
      <alignment horizontal="center" vertical="center" wrapText="1"/>
    </xf>
    <xf numFmtId="0" fontId="20" fillId="4" borderId="22" xfId="22" applyFont="1" applyFill="1" applyBorder="1" applyAlignment="1">
      <alignment horizontal="center" vertical="center" wrapText="1"/>
    </xf>
    <xf numFmtId="1" fontId="19" fillId="2" borderId="46" xfId="37" applyNumberFormat="1" applyFont="1" applyFill="1" applyBorder="1" applyAlignment="1">
      <alignment horizontal="left" vertical="center" wrapText="1" indent="1" readingOrder="1"/>
    </xf>
    <xf numFmtId="0" fontId="8" fillId="2" borderId="79" xfId="1" applyFont="1" applyFill="1" applyBorder="1" applyAlignment="1">
      <alignment horizontal="center" vertical="center" wrapText="1"/>
    </xf>
    <xf numFmtId="1" fontId="4" fillId="2" borderId="60" xfId="37" applyNumberFormat="1" applyFont="1" applyFill="1" applyBorder="1" applyAlignment="1">
      <alignment horizontal="left" vertical="center" wrapText="1" indent="1" readingOrder="1"/>
    </xf>
    <xf numFmtId="1" fontId="19" fillId="2" borderId="60" xfId="37" applyNumberFormat="1" applyFont="1" applyFill="1" applyBorder="1" applyAlignment="1">
      <alignment horizontal="left" vertical="center" wrapText="1" indent="1" readingOrder="1"/>
    </xf>
    <xf numFmtId="1" fontId="19" fillId="4" borderId="46" xfId="37" applyNumberFormat="1" applyFont="1" applyFill="1" applyBorder="1" applyAlignment="1">
      <alignment horizontal="left" vertical="center" wrapText="1" indent="1" readingOrder="1"/>
    </xf>
    <xf numFmtId="1" fontId="19" fillId="4" borderId="22" xfId="37" applyNumberFormat="1" applyFont="1" applyFill="1" applyBorder="1" applyAlignment="1">
      <alignment horizontal="left" vertical="center" wrapText="1" indent="1" readingOrder="1"/>
    </xf>
    <xf numFmtId="166" fontId="19" fillId="2" borderId="60" xfId="37" applyNumberFormat="1" applyFont="1" applyFill="1" applyBorder="1" applyAlignment="1">
      <alignment horizontal="left" vertical="center" wrapText="1" indent="1" readingOrder="1"/>
    </xf>
    <xf numFmtId="166" fontId="19" fillId="4" borderId="46" xfId="37" applyNumberFormat="1" applyFont="1" applyFill="1" applyBorder="1" applyAlignment="1">
      <alignment horizontal="left" vertical="center" wrapText="1" indent="1" readingOrder="1"/>
    </xf>
    <xf numFmtId="166" fontId="19" fillId="2" borderId="46" xfId="37" applyNumberFormat="1" applyFont="1" applyFill="1" applyBorder="1" applyAlignment="1">
      <alignment horizontal="left" vertical="center" wrapText="1" indent="1" readingOrder="1"/>
    </xf>
    <xf numFmtId="166" fontId="4" fillId="2" borderId="60" xfId="37" applyNumberFormat="1" applyFont="1" applyFill="1" applyBorder="1" applyAlignment="1">
      <alignment horizontal="left" vertical="center" wrapText="1" indent="1" readingOrder="1"/>
    </xf>
    <xf numFmtId="166" fontId="4" fillId="4" borderId="46" xfId="37" applyNumberFormat="1" applyFont="1" applyFill="1" applyBorder="1" applyAlignment="1">
      <alignment horizontal="left" vertical="center" wrapText="1" indent="1" readingOrder="1"/>
    </xf>
    <xf numFmtId="166" fontId="4" fillId="2" borderId="46" xfId="37" applyNumberFormat="1" applyFont="1" applyFill="1" applyBorder="1" applyAlignment="1">
      <alignment horizontal="left" vertical="center" wrapText="1" indent="1" readingOrder="1"/>
    </xf>
    <xf numFmtId="167" fontId="25" fillId="0" borderId="16" xfId="2" applyNumberFormat="1" applyFont="1" applyFill="1" applyBorder="1" applyAlignment="1">
      <alignment horizontal="left" vertical="center" wrapText="1" indent="1"/>
    </xf>
    <xf numFmtId="167" fontId="25" fillId="0" borderId="31" xfId="2" applyNumberFormat="1" applyFont="1" applyFill="1" applyBorder="1" applyAlignment="1">
      <alignment horizontal="left" vertical="center" wrapText="1" indent="1"/>
    </xf>
    <xf numFmtId="167" fontId="8" fillId="4" borderId="35" xfId="2" applyNumberFormat="1" applyFont="1" applyFill="1" applyBorder="1" applyAlignment="1">
      <alignment horizontal="left" vertical="center" wrapText="1" indent="1"/>
    </xf>
    <xf numFmtId="0" fontId="8" fillId="2" borderId="22" xfId="35" applyFont="1" applyFill="1" applyBorder="1" applyAlignment="1">
      <alignment horizontal="center" vertical="center"/>
    </xf>
    <xf numFmtId="3" fontId="4" fillId="0" borderId="23" xfId="1" applyNumberFormat="1" applyFont="1" applyFill="1" applyBorder="1" applyAlignment="1">
      <alignment horizontal="right" vertical="center" indent="1" readingOrder="1"/>
    </xf>
    <xf numFmtId="3" fontId="4" fillId="4" borderId="19" xfId="1" applyNumberFormat="1" applyFont="1" applyFill="1" applyBorder="1" applyAlignment="1">
      <alignment horizontal="right" vertical="center" indent="1" readingOrder="1"/>
    </xf>
    <xf numFmtId="3" fontId="4" fillId="0" borderId="19" xfId="1" applyNumberFormat="1" applyFont="1" applyFill="1" applyBorder="1" applyAlignment="1">
      <alignment horizontal="right" vertical="center" indent="1" readingOrder="1"/>
    </xf>
    <xf numFmtId="3" fontId="4" fillId="4" borderId="21" xfId="1" applyNumberFormat="1" applyFont="1" applyFill="1" applyBorder="1" applyAlignment="1">
      <alignment horizontal="right" vertical="center" indent="1" readingOrder="1"/>
    </xf>
    <xf numFmtId="3" fontId="4" fillId="0" borderId="23" xfId="41" applyNumberFormat="1" applyFont="1" applyFill="1" applyBorder="1" applyAlignment="1">
      <alignment horizontal="right" vertical="center" indent="1"/>
    </xf>
    <xf numFmtId="3" fontId="19" fillId="0" borderId="23" xfId="41" applyNumberFormat="1" applyFont="1" applyFill="1" applyBorder="1" applyAlignment="1">
      <alignment horizontal="right" vertical="center" indent="1"/>
    </xf>
    <xf numFmtId="3" fontId="19" fillId="4" borderId="19" xfId="41" applyNumberFormat="1" applyFont="1" applyFill="1" applyBorder="1" applyAlignment="1">
      <alignment horizontal="right" vertical="center" indent="1"/>
    </xf>
    <xf numFmtId="3" fontId="4" fillId="0" borderId="19" xfId="41" applyNumberFormat="1" applyFont="1" applyFill="1" applyBorder="1" applyAlignment="1">
      <alignment horizontal="right" vertical="center" indent="1"/>
    </xf>
    <xf numFmtId="3" fontId="19" fillId="0" borderId="19" xfId="41" applyNumberFormat="1" applyFont="1" applyFill="1" applyBorder="1" applyAlignment="1">
      <alignment horizontal="right" vertical="center" indent="1"/>
    </xf>
    <xf numFmtId="3" fontId="19" fillId="4" borderId="21" xfId="41" applyNumberFormat="1" applyFont="1" applyFill="1" applyBorder="1" applyAlignment="1">
      <alignment horizontal="right" vertical="center" indent="1"/>
    </xf>
    <xf numFmtId="165" fontId="19" fillId="4" borderId="24" xfId="41" applyNumberFormat="1" applyFont="1" applyFill="1" applyBorder="1">
      <alignment horizontal="right" vertical="center" indent="1"/>
    </xf>
    <xf numFmtId="3" fontId="19" fillId="4" borderId="26" xfId="41" applyNumberFormat="1" applyFont="1" applyFill="1" applyBorder="1">
      <alignment horizontal="right" vertical="center" indent="1"/>
    </xf>
    <xf numFmtId="3" fontId="4" fillId="0" borderId="16" xfId="41" applyNumberFormat="1" applyFont="1" applyFill="1" applyBorder="1" applyAlignment="1">
      <alignment horizontal="right" vertical="center" indent="1"/>
    </xf>
    <xf numFmtId="3" fontId="19" fillId="0" borderId="16" xfId="41" applyNumberFormat="1" applyFont="1" applyFill="1" applyBorder="1" applyAlignment="1">
      <alignment horizontal="right" vertical="center" indent="1"/>
    </xf>
    <xf numFmtId="165" fontId="4" fillId="4" borderId="17" xfId="41" applyNumberFormat="1" applyFont="1" applyFill="1" applyBorder="1" applyAlignment="1">
      <alignment horizontal="right" vertical="center" indent="1"/>
    </xf>
    <xf numFmtId="0" fontId="40" fillId="0" borderId="95" xfId="37" applyFont="1" applyFill="1" applyBorder="1" applyAlignment="1">
      <alignment horizontal="center" vertical="center" wrapText="1" readingOrder="2"/>
    </xf>
    <xf numFmtId="0" fontId="40" fillId="4" borderId="96" xfId="37" applyFont="1" applyFill="1" applyBorder="1" applyAlignment="1">
      <alignment horizontal="center" vertical="center" wrapText="1" readingOrder="2"/>
    </xf>
    <xf numFmtId="0" fontId="40" fillId="0" borderId="96" xfId="37" applyFont="1" applyFill="1" applyBorder="1" applyAlignment="1">
      <alignment horizontal="center" vertical="center" wrapText="1" readingOrder="2"/>
    </xf>
    <xf numFmtId="0" fontId="8" fillId="0" borderId="95" xfId="37" applyFont="1" applyFill="1" applyBorder="1" applyAlignment="1">
      <alignment horizontal="center" vertical="center" wrapText="1" readingOrder="1"/>
    </xf>
    <xf numFmtId="0" fontId="8" fillId="4" borderId="96" xfId="37" applyFont="1" applyFill="1" applyBorder="1" applyAlignment="1">
      <alignment horizontal="center" vertical="center" wrapText="1" readingOrder="1"/>
    </xf>
    <xf numFmtId="0" fontId="8" fillId="0" borderId="96" xfId="37" applyFont="1" applyFill="1" applyBorder="1" applyAlignment="1">
      <alignment horizontal="center" vertical="center" wrapText="1" readingOrder="1"/>
    </xf>
    <xf numFmtId="3" fontId="4" fillId="0" borderId="94" xfId="41" applyNumberFormat="1" applyFont="1" applyFill="1" applyBorder="1" applyAlignment="1">
      <alignment horizontal="right" vertical="center" indent="1"/>
    </xf>
    <xf numFmtId="3" fontId="4" fillId="0" borderId="17" xfId="41" applyNumberFormat="1" applyFont="1" applyFill="1" applyBorder="1" applyAlignment="1">
      <alignment horizontal="right" vertical="center" indent="1"/>
    </xf>
    <xf numFmtId="3" fontId="19" fillId="0" borderId="17" xfId="41" applyNumberFormat="1" applyFont="1" applyFill="1" applyBorder="1" applyAlignment="1">
      <alignment horizontal="right" vertical="center" indent="1"/>
    </xf>
    <xf numFmtId="165" fontId="4" fillId="0" borderId="17" xfId="41" applyNumberFormat="1" applyFont="1" applyFill="1" applyBorder="1" applyAlignment="1">
      <alignment horizontal="right" vertical="center" indent="1"/>
    </xf>
    <xf numFmtId="0" fontId="8" fillId="2" borderId="69" xfId="35" applyFont="1" applyFill="1" applyBorder="1" applyAlignment="1">
      <alignment horizontal="center" vertical="center"/>
    </xf>
    <xf numFmtId="0" fontId="20" fillId="2" borderId="68" xfId="35" applyFont="1" applyFill="1" applyBorder="1" applyAlignment="1">
      <alignment horizontal="center" vertical="center"/>
    </xf>
    <xf numFmtId="3" fontId="4" fillId="2" borderId="23" xfId="41" applyNumberFormat="1" applyFont="1" applyFill="1" applyBorder="1" applyAlignment="1">
      <alignment horizontal="right" vertical="center" indent="1" readingOrder="1"/>
    </xf>
    <xf numFmtId="3" fontId="4" fillId="4" borderId="19" xfId="41" applyNumberFormat="1" applyFont="1" applyFill="1" applyBorder="1" applyAlignment="1">
      <alignment horizontal="right" vertical="center" indent="1" readingOrder="1"/>
    </xf>
    <xf numFmtId="3" fontId="4" fillId="2" borderId="19" xfId="41" applyNumberFormat="1" applyFont="1" applyFill="1" applyBorder="1" applyAlignment="1">
      <alignment horizontal="right" vertical="center" indent="1" readingOrder="1"/>
    </xf>
    <xf numFmtId="1" fontId="19" fillId="2" borderId="0" xfId="37" applyNumberFormat="1" applyFont="1" applyFill="1" applyBorder="1" applyAlignment="1">
      <alignment horizontal="right" vertical="center" indent="1" readingOrder="1"/>
    </xf>
    <xf numFmtId="1" fontId="19" fillId="4" borderId="0" xfId="37" applyNumberFormat="1" applyFont="1" applyFill="1" applyBorder="1" applyAlignment="1">
      <alignment horizontal="right" vertical="center" indent="1" readingOrder="1"/>
    </xf>
    <xf numFmtId="1" fontId="19" fillId="2" borderId="33" xfId="37" applyNumberFormat="1" applyFont="1" applyFill="1" applyBorder="1" applyAlignment="1">
      <alignment horizontal="right" vertical="center" indent="1" readingOrder="1"/>
    </xf>
    <xf numFmtId="3" fontId="4" fillId="2" borderId="30" xfId="41" applyNumberFormat="1" applyFont="1" applyFill="1" applyBorder="1" applyAlignment="1">
      <alignment horizontal="right" vertical="center" indent="1" readingOrder="1"/>
    </xf>
    <xf numFmtId="3" fontId="4" fillId="4" borderId="11" xfId="41" applyNumberFormat="1" applyFont="1" applyFill="1" applyBorder="1" applyAlignment="1">
      <alignment horizontal="right" vertical="center" indent="1" readingOrder="1"/>
    </xf>
    <xf numFmtId="3" fontId="4" fillId="2" borderId="11" xfId="41" applyNumberFormat="1" applyFont="1" applyFill="1" applyBorder="1" applyAlignment="1">
      <alignment horizontal="right" vertical="center" indent="1" readingOrder="1"/>
    </xf>
    <xf numFmtId="3" fontId="4" fillId="4" borderId="20" xfId="41" applyNumberFormat="1" applyFont="1" applyFill="1" applyBorder="1" applyAlignment="1">
      <alignment horizontal="right" vertical="center" indent="1" readingOrder="1"/>
    </xf>
    <xf numFmtId="0" fontId="39" fillId="2" borderId="77" xfId="1" applyFont="1" applyFill="1" applyBorder="1" applyAlignment="1">
      <alignment horizontal="center" vertical="center" wrapText="1"/>
    </xf>
    <xf numFmtId="0" fontId="20" fillId="4" borderId="54" xfId="22" applyFont="1" applyFill="1" applyBorder="1" applyAlignment="1">
      <alignment horizontal="center" vertical="center" wrapText="1"/>
    </xf>
    <xf numFmtId="0" fontId="59" fillId="0" borderId="0" xfId="0" applyFont="1" applyAlignment="1">
      <alignment vertical="center"/>
    </xf>
    <xf numFmtId="0" fontId="60" fillId="0" borderId="102" xfId="0" applyFont="1" applyBorder="1" applyAlignment="1">
      <alignment horizontal="center" vertical="center"/>
    </xf>
    <xf numFmtId="0" fontId="4" fillId="2" borderId="103" xfId="42" applyFont="1" applyFill="1" applyBorder="1" applyAlignment="1">
      <alignment horizontal="left" vertical="center" wrapText="1" indent="1"/>
    </xf>
    <xf numFmtId="0" fontId="60" fillId="0" borderId="104" xfId="0" applyFont="1" applyBorder="1" applyAlignment="1">
      <alignment horizontal="center" vertical="center"/>
    </xf>
    <xf numFmtId="0" fontId="4" fillId="4" borderId="57" xfId="42" applyFont="1" applyFill="1" applyBorder="1" applyAlignment="1">
      <alignment horizontal="left" vertical="center" wrapText="1" indent="1"/>
    </xf>
    <xf numFmtId="0" fontId="4" fillId="2" borderId="57" xfId="42" applyFont="1" applyFill="1" applyBorder="1" applyAlignment="1">
      <alignment horizontal="left" vertical="center" wrapText="1" indent="1"/>
    </xf>
    <xf numFmtId="0" fontId="21" fillId="4" borderId="47" xfId="42" applyFont="1" applyFill="1" applyBorder="1" applyAlignment="1">
      <alignment horizontal="center" vertical="top" wrapText="1"/>
    </xf>
    <xf numFmtId="0" fontId="11" fillId="4" borderId="47" xfId="42" applyFont="1" applyFill="1" applyBorder="1" applyAlignment="1">
      <alignment horizontal="center" vertical="top" wrapText="1"/>
    </xf>
    <xf numFmtId="0" fontId="60" fillId="4" borderId="104" xfId="0" applyFont="1" applyFill="1" applyBorder="1" applyAlignment="1">
      <alignment horizontal="center" vertical="center"/>
    </xf>
    <xf numFmtId="0" fontId="60" fillId="0" borderId="106" xfId="0" applyFont="1" applyBorder="1" applyAlignment="1">
      <alignment horizontal="center" vertical="center"/>
    </xf>
    <xf numFmtId="0" fontId="4" fillId="2" borderId="58" xfId="42" applyFont="1" applyFill="1" applyBorder="1" applyAlignment="1">
      <alignment horizontal="left" vertical="center" wrapText="1" indent="1"/>
    </xf>
    <xf numFmtId="0" fontId="19" fillId="4" borderId="109" xfId="42" applyFont="1" applyFill="1" applyBorder="1" applyAlignment="1">
      <alignment horizontal="left" vertical="center" wrapText="1" indent="1"/>
    </xf>
    <xf numFmtId="0" fontId="62" fillId="0" borderId="102" xfId="0" applyFont="1" applyBorder="1" applyAlignment="1">
      <alignment horizontal="center" vertical="center"/>
    </xf>
    <xf numFmtId="0" fontId="62" fillId="4" borderId="104" xfId="0" applyFont="1" applyFill="1" applyBorder="1" applyAlignment="1">
      <alignment horizontal="center" vertical="center"/>
    </xf>
    <xf numFmtId="0" fontId="62" fillId="0" borderId="104" xfId="0" applyFont="1" applyBorder="1" applyAlignment="1">
      <alignment horizontal="center" vertical="center"/>
    </xf>
    <xf numFmtId="0" fontId="62" fillId="0" borderId="106" xfId="0" applyFont="1" applyBorder="1" applyAlignment="1">
      <alignment horizontal="center" vertical="center"/>
    </xf>
    <xf numFmtId="0" fontId="62" fillId="4" borderId="108" xfId="0" applyFont="1" applyFill="1" applyBorder="1" applyAlignment="1">
      <alignment horizontal="center" vertical="center"/>
    </xf>
    <xf numFmtId="0" fontId="61" fillId="4" borderId="60" xfId="0" applyFont="1" applyFill="1" applyBorder="1" applyAlignment="1">
      <alignment horizontal="center" readingOrder="2"/>
    </xf>
    <xf numFmtId="0" fontId="40" fillId="0" borderId="89" xfId="1" applyFont="1" applyBorder="1" applyAlignment="1">
      <alignment horizontal="right" vertical="center" wrapText="1" indent="1" readingOrder="2"/>
    </xf>
    <xf numFmtId="49" fontId="19" fillId="0" borderId="90" xfId="1" applyNumberFormat="1" applyFont="1" applyBorder="1" applyAlignment="1">
      <alignment horizontal="center" vertical="center" wrapText="1" readingOrder="1"/>
    </xf>
    <xf numFmtId="0" fontId="19" fillId="0" borderId="90" xfId="1" applyFont="1" applyBorder="1" applyAlignment="1">
      <alignment horizontal="center" vertical="center" wrapText="1" readingOrder="1"/>
    </xf>
    <xf numFmtId="0" fontId="21" fillId="0" borderId="91" xfId="0" applyFont="1" applyBorder="1" applyAlignment="1">
      <alignment horizontal="left" vertical="center" wrapText="1" indent="1" readingOrder="1"/>
    </xf>
    <xf numFmtId="3" fontId="4" fillId="4" borderId="37" xfId="41" applyNumberFormat="1" applyFont="1" applyFill="1" applyBorder="1">
      <alignment horizontal="right" vertical="center" indent="1"/>
    </xf>
    <xf numFmtId="3" fontId="19" fillId="0" borderId="37" xfId="41" applyNumberFormat="1" applyFont="1" applyFill="1" applyBorder="1" applyAlignment="1">
      <alignment horizontal="right" vertical="center" indent="1"/>
    </xf>
    <xf numFmtId="3" fontId="19" fillId="4" borderId="37" xfId="41" applyNumberFormat="1" applyFont="1" applyFill="1" applyBorder="1" applyAlignment="1">
      <alignment horizontal="right" vertical="center" indent="1"/>
    </xf>
    <xf numFmtId="3" fontId="19" fillId="4" borderId="24" xfId="41" applyNumberFormat="1" applyFont="1" applyFill="1" applyBorder="1" applyAlignment="1">
      <alignment horizontal="right" vertical="center" indent="1"/>
    </xf>
    <xf numFmtId="3" fontId="4" fillId="0" borderId="0" xfId="41" applyNumberFormat="1" applyFont="1" applyFill="1" applyBorder="1" applyAlignment="1">
      <alignment horizontal="right" vertical="center" indent="1"/>
    </xf>
    <xf numFmtId="0" fontId="40" fillId="0" borderId="61" xfId="37" applyFont="1" applyFill="1" applyBorder="1" applyAlignment="1">
      <alignment horizontal="center" vertical="center" wrapText="1" readingOrder="2"/>
    </xf>
    <xf numFmtId="3" fontId="4" fillId="0" borderId="26" xfId="41" applyNumberFormat="1" applyFont="1" applyFill="1" applyBorder="1">
      <alignment horizontal="right" vertical="center" indent="1"/>
    </xf>
    <xf numFmtId="3" fontId="19" fillId="0" borderId="26" xfId="41" applyNumberFormat="1" applyFont="1" applyFill="1" applyBorder="1">
      <alignment horizontal="right" vertical="center" indent="1"/>
    </xf>
    <xf numFmtId="165" fontId="4" fillId="0" borderId="26" xfId="41" applyNumberFormat="1" applyFont="1" applyFill="1" applyBorder="1">
      <alignment horizontal="right" vertical="center" indent="1"/>
    </xf>
    <xf numFmtId="0" fontId="8" fillId="0" borderId="59" xfId="37" applyFont="1" applyFill="1" applyBorder="1" applyAlignment="1">
      <alignment horizontal="center" vertical="center" wrapText="1" readingOrder="1"/>
    </xf>
    <xf numFmtId="0" fontId="40" fillId="4" borderId="25" xfId="37" applyFont="1" applyFill="1" applyBorder="1" applyAlignment="1">
      <alignment horizontal="center" vertical="center" wrapText="1" readingOrder="2"/>
    </xf>
    <xf numFmtId="0" fontId="8" fillId="4" borderId="24" xfId="37" applyFont="1" applyFill="1" applyBorder="1" applyAlignment="1">
      <alignment horizontal="center" vertical="center" wrapText="1" readingOrder="1"/>
    </xf>
    <xf numFmtId="0" fontId="40" fillId="4" borderId="34" xfId="37" applyFont="1" applyFill="1" applyBorder="1" applyAlignment="1">
      <alignment horizontal="center" vertical="center" wrapText="1" readingOrder="2"/>
    </xf>
    <xf numFmtId="166" fontId="19" fillId="4" borderId="35" xfId="37" applyNumberFormat="1" applyFont="1" applyFill="1" applyBorder="1" applyAlignment="1">
      <alignment horizontal="left" vertical="center" wrapText="1" indent="1"/>
    </xf>
    <xf numFmtId="166" fontId="19" fillId="4" borderId="32" xfId="37" applyNumberFormat="1" applyFont="1" applyFill="1" applyBorder="1" applyAlignment="1">
      <alignment horizontal="left" vertical="center" wrapText="1" indent="1"/>
    </xf>
    <xf numFmtId="0" fontId="8" fillId="4" borderId="32" xfId="37" applyFont="1" applyFill="1" applyBorder="1" applyAlignment="1">
      <alignment horizontal="center" vertical="center" wrapText="1" readingOrder="1"/>
    </xf>
    <xf numFmtId="3" fontId="4" fillId="0" borderId="24" xfId="41" applyNumberFormat="1" applyFont="1" applyFill="1" applyBorder="1">
      <alignment horizontal="right" vertical="center" indent="1"/>
    </xf>
    <xf numFmtId="165" fontId="4" fillId="0" borderId="24" xfId="41" applyNumberFormat="1" applyFont="1" applyFill="1" applyBorder="1">
      <alignment horizontal="right" vertical="center" indent="1"/>
    </xf>
    <xf numFmtId="165" fontId="19" fillId="0" borderId="24" xfId="41" applyNumberFormat="1" applyFont="1" applyFill="1" applyBorder="1">
      <alignment horizontal="right" vertical="center" indent="1"/>
    </xf>
    <xf numFmtId="0" fontId="39" fillId="4" borderId="34" xfId="37" applyFont="1" applyFill="1" applyBorder="1" applyAlignment="1">
      <alignment horizontal="center" vertical="center" wrapText="1" readingOrder="2"/>
    </xf>
    <xf numFmtId="0" fontId="40" fillId="0" borderId="110" xfId="37" applyFont="1" applyFill="1" applyBorder="1" applyAlignment="1">
      <alignment horizontal="center" vertical="center" wrapText="1" readingOrder="2"/>
    </xf>
    <xf numFmtId="3" fontId="4" fillId="0" borderId="26" xfId="41" applyNumberFormat="1" applyFont="1" applyFill="1" applyBorder="1" applyAlignment="1">
      <alignment horizontal="right" vertical="center" indent="1"/>
    </xf>
    <xf numFmtId="3" fontId="19" fillId="0" borderId="26" xfId="41" applyNumberFormat="1" applyFont="1" applyFill="1" applyBorder="1" applyAlignment="1">
      <alignment horizontal="right" vertical="center" indent="1"/>
    </xf>
    <xf numFmtId="165" fontId="4" fillId="0" borderId="26" xfId="41" applyNumberFormat="1" applyFont="1" applyFill="1" applyBorder="1" applyAlignment="1">
      <alignment horizontal="right" vertical="center" indent="1"/>
    </xf>
    <xf numFmtId="0" fontId="8" fillId="0" borderId="110" xfId="37" applyFont="1" applyFill="1" applyBorder="1" applyAlignment="1">
      <alignment horizontal="center" vertical="center" wrapText="1" readingOrder="1"/>
    </xf>
    <xf numFmtId="166" fontId="19" fillId="4" borderId="55" xfId="37" applyNumberFormat="1" applyFont="1" applyFill="1" applyBorder="1" applyAlignment="1">
      <alignment horizontal="right" vertical="center" wrapText="1" indent="1"/>
    </xf>
    <xf numFmtId="0" fontId="39" fillId="2" borderId="13" xfId="35" applyFont="1" applyFill="1" applyBorder="1" applyAlignment="1">
      <alignment horizontal="center" vertical="center" readingOrder="2"/>
    </xf>
    <xf numFmtId="0" fontId="19" fillId="2" borderId="8" xfId="35" applyFont="1" applyFill="1" applyBorder="1" applyAlignment="1">
      <alignment horizontal="center" vertical="center"/>
    </xf>
    <xf numFmtId="0" fontId="19" fillId="2" borderId="13" xfId="35" applyFont="1" applyFill="1" applyBorder="1" applyAlignment="1">
      <alignment horizontal="center" vertical="center"/>
    </xf>
    <xf numFmtId="3" fontId="19" fillId="2" borderId="13" xfId="35" applyNumberFormat="1" applyFont="1" applyFill="1" applyBorder="1" applyAlignment="1">
      <alignment horizontal="right" vertical="center" indent="1"/>
    </xf>
    <xf numFmtId="3" fontId="19" fillId="2" borderId="8" xfId="35" applyNumberFormat="1" applyFont="1" applyFill="1" applyBorder="1" applyAlignment="1">
      <alignment horizontal="right" vertical="center" indent="1"/>
    </xf>
    <xf numFmtId="0" fontId="39" fillId="2" borderId="8" xfId="35" applyFont="1" applyFill="1" applyBorder="1" applyAlignment="1">
      <alignment horizontal="center" vertical="center" readingOrder="2"/>
    </xf>
    <xf numFmtId="0" fontId="19" fillId="4" borderId="66" xfId="35" applyFont="1" applyFill="1" applyBorder="1" applyAlignment="1">
      <alignment horizontal="center" vertical="center" wrapText="1"/>
    </xf>
    <xf numFmtId="0" fontId="7" fillId="2" borderId="0" xfId="28" applyFont="1" applyFill="1">
      <alignment horizontal="right" vertical="center"/>
    </xf>
    <xf numFmtId="1" fontId="4" fillId="0" borderId="0" xfId="23" applyNumberFormat="1" applyFont="1" applyBorder="1" applyAlignment="1">
      <alignment horizontal="left" vertical="center"/>
    </xf>
    <xf numFmtId="0" fontId="4" fillId="4" borderId="20" xfId="42" applyFont="1" applyFill="1" applyBorder="1" applyAlignment="1">
      <alignment horizontal="center" vertical="center" wrapText="1"/>
    </xf>
    <xf numFmtId="0" fontId="19" fillId="4" borderId="35" xfId="14" applyFont="1" applyFill="1" applyBorder="1" applyAlignment="1">
      <alignment horizontal="center" vertical="center" wrapText="1"/>
    </xf>
    <xf numFmtId="0" fontId="19" fillId="4" borderId="35" xfId="35" applyFont="1" applyFill="1" applyBorder="1" applyAlignment="1">
      <alignment horizontal="center" vertical="center" wrapText="1"/>
    </xf>
    <xf numFmtId="3" fontId="4" fillId="4" borderId="21" xfId="41" applyNumberFormat="1" applyFont="1" applyFill="1" applyBorder="1" applyAlignment="1">
      <alignment horizontal="right" vertical="center" indent="1"/>
    </xf>
    <xf numFmtId="1" fontId="4" fillId="2" borderId="0" xfId="23" applyNumberFormat="1" applyFont="1" applyFill="1" applyBorder="1" applyAlignment="1">
      <alignment horizontal="left" vertical="center"/>
    </xf>
    <xf numFmtId="1" fontId="4" fillId="2" borderId="0" xfId="23" applyNumberFormat="1" applyFont="1" applyFill="1" applyBorder="1" applyAlignment="1">
      <alignment vertical="center"/>
    </xf>
    <xf numFmtId="1" fontId="4" fillId="2" borderId="49" xfId="23" applyNumberFormat="1" applyFont="1" applyFill="1" applyBorder="1" applyAlignment="1">
      <alignment vertical="center"/>
    </xf>
    <xf numFmtId="1" fontId="36" fillId="2" borderId="49" xfId="23" applyNumberFormat="1" applyFont="1" applyFill="1" applyBorder="1" applyAlignment="1">
      <alignment vertical="center"/>
    </xf>
    <xf numFmtId="0" fontId="39" fillId="4" borderId="20" xfId="37" applyFont="1" applyFill="1" applyBorder="1" applyAlignment="1">
      <alignment horizontal="center" vertical="center" wrapText="1" readingOrder="2"/>
    </xf>
    <xf numFmtId="3" fontId="19" fillId="4" borderId="21" xfId="41" applyNumberFormat="1" applyFont="1" applyFill="1" applyBorder="1" applyAlignment="1">
      <alignment horizontal="right" vertical="center" indent="1"/>
    </xf>
    <xf numFmtId="0" fontId="39" fillId="2" borderId="75" xfId="37" applyFont="1" applyFill="1" applyBorder="1" applyAlignment="1">
      <alignment horizontal="right" vertical="center" wrapText="1" indent="1" readingOrder="2"/>
    </xf>
    <xf numFmtId="3" fontId="19" fillId="2" borderId="54" xfId="41" applyNumberFormat="1" applyFont="1" applyFill="1" applyBorder="1" applyAlignment="1">
      <alignment horizontal="right" vertical="center" indent="1"/>
    </xf>
    <xf numFmtId="0" fontId="8" fillId="2" borderId="24" xfId="42" applyFont="1" applyFill="1" applyBorder="1" applyAlignment="1">
      <alignment horizontal="left" vertical="center" wrapText="1" indent="1"/>
    </xf>
    <xf numFmtId="0" fontId="39" fillId="2" borderId="111" xfId="37" applyFont="1" applyFill="1" applyBorder="1" applyAlignment="1">
      <alignment horizontal="right" vertical="center" wrapText="1" indent="1" readingOrder="2"/>
    </xf>
    <xf numFmtId="3" fontId="19" fillId="2" borderId="55" xfId="41" applyNumberFormat="1" applyFont="1" applyFill="1" applyBorder="1" applyAlignment="1">
      <alignment horizontal="right" vertical="center" indent="1"/>
    </xf>
    <xf numFmtId="0" fontId="8" fillId="2" borderId="28" xfId="42" applyFont="1" applyFill="1" applyBorder="1" applyAlignment="1">
      <alignment horizontal="left" vertical="center" wrapText="1" indent="1"/>
    </xf>
    <xf numFmtId="0" fontId="61" fillId="0" borderId="101" xfId="0" applyFont="1" applyBorder="1" applyAlignment="1">
      <alignment horizontal="right" vertical="center" indent="1" readingOrder="2"/>
    </xf>
    <xf numFmtId="0" fontId="61" fillId="4" borderId="98" xfId="0" applyFont="1" applyFill="1" applyBorder="1" applyAlignment="1">
      <alignment horizontal="right" vertical="center" indent="1" readingOrder="2"/>
    </xf>
    <xf numFmtId="0" fontId="61" fillId="0" borderId="98" xfId="0" applyFont="1" applyBorder="1" applyAlignment="1">
      <alignment horizontal="right" vertical="center" indent="1" readingOrder="2"/>
    </xf>
    <xf numFmtId="0" fontId="61" fillId="0" borderId="105" xfId="0" applyFont="1" applyBorder="1" applyAlignment="1">
      <alignment horizontal="right" vertical="center" indent="1" readingOrder="2"/>
    </xf>
    <xf numFmtId="0" fontId="25" fillId="2" borderId="30" xfId="42" applyFont="1" applyFill="1" applyBorder="1" applyAlignment="1">
      <alignment horizontal="left" vertical="center" wrapText="1" indent="1"/>
    </xf>
    <xf numFmtId="0" fontId="25" fillId="4" borderId="11" xfId="42" applyFont="1" applyFill="1" applyBorder="1" applyAlignment="1">
      <alignment horizontal="left" vertical="center" wrapText="1" indent="1"/>
    </xf>
    <xf numFmtId="0" fontId="25" fillId="2" borderId="11" xfId="42" applyFont="1" applyFill="1" applyBorder="1" applyAlignment="1">
      <alignment horizontal="left" vertical="center" wrapText="1" indent="1"/>
    </xf>
    <xf numFmtId="0" fontId="25" fillId="4" borderId="20" xfId="42" applyFont="1" applyFill="1" applyBorder="1" applyAlignment="1">
      <alignment horizontal="left" vertical="center" wrapText="1" indent="1"/>
    </xf>
    <xf numFmtId="1" fontId="66" fillId="0" borderId="0" xfId="23" applyNumberFormat="1" applyFont="1" applyBorder="1" applyAlignment="1">
      <alignment horizontal="center" vertical="center"/>
    </xf>
    <xf numFmtId="0" fontId="61" fillId="0" borderId="113" xfId="0" applyFont="1" applyBorder="1" applyAlignment="1">
      <alignment horizontal="right" vertical="center" indent="1" readingOrder="2"/>
    </xf>
    <xf numFmtId="0" fontId="4" fillId="2" borderId="114" xfId="42" applyFont="1" applyFill="1" applyBorder="1" applyAlignment="1">
      <alignment horizontal="left" vertical="center" wrapText="1" indent="1"/>
    </xf>
    <xf numFmtId="0" fontId="61" fillId="4" borderId="115" xfId="0" applyFont="1" applyFill="1" applyBorder="1" applyAlignment="1">
      <alignment horizontal="center" vertical="center" readingOrder="2"/>
    </xf>
    <xf numFmtId="0" fontId="19" fillId="4" borderId="116" xfId="42" applyFont="1" applyFill="1" applyBorder="1" applyAlignment="1">
      <alignment horizontal="left" vertical="center" wrapText="1" indent="1"/>
    </xf>
    <xf numFmtId="3" fontId="4" fillId="0" borderId="0" xfId="1" applyNumberFormat="1"/>
    <xf numFmtId="0" fontId="39" fillId="0" borderId="25" xfId="37" applyFont="1" applyFill="1" applyBorder="1" applyAlignment="1">
      <alignment horizontal="center" vertical="center" wrapText="1" readingOrder="2"/>
    </xf>
    <xf numFmtId="3" fontId="19" fillId="0" borderId="24" xfId="41" applyNumberFormat="1" applyFont="1" applyFill="1" applyBorder="1">
      <alignment horizontal="right" vertical="center" indent="1"/>
    </xf>
    <xf numFmtId="0" fontId="19" fillId="0" borderId="24" xfId="37" applyFont="1" applyFill="1" applyBorder="1" applyAlignment="1">
      <alignment horizontal="center" vertical="center" wrapText="1" readingOrder="1"/>
    </xf>
    <xf numFmtId="3" fontId="19" fillId="4" borderId="32" xfId="41" applyNumberFormat="1" applyFont="1" applyFill="1" applyBorder="1">
      <alignment horizontal="right" vertical="center" indent="1"/>
    </xf>
    <xf numFmtId="165" fontId="19" fillId="4" borderId="32" xfId="41" applyNumberFormat="1" applyFont="1" applyFill="1" applyBorder="1">
      <alignment horizontal="right" vertical="center" indent="1"/>
    </xf>
    <xf numFmtId="0" fontId="19" fillId="4" borderId="32" xfId="37" applyFont="1" applyFill="1" applyBorder="1" applyAlignment="1">
      <alignment horizontal="center" vertical="center" wrapText="1" readingOrder="1"/>
    </xf>
    <xf numFmtId="3" fontId="19" fillId="4" borderId="35" xfId="41" applyNumberFormat="1" applyFont="1" applyFill="1" applyBorder="1">
      <alignment horizontal="right" vertical="center" indent="1"/>
    </xf>
    <xf numFmtId="3" fontId="19" fillId="2" borderId="19" xfId="41" applyNumberFormat="1" applyFont="1" applyFill="1" applyBorder="1" applyAlignment="1">
      <alignment horizontal="right" vertical="center" indent="1" readingOrder="1"/>
    </xf>
    <xf numFmtId="3" fontId="19" fillId="4" borderId="19" xfId="41" applyNumberFormat="1" applyFont="1" applyFill="1" applyBorder="1" applyAlignment="1">
      <alignment horizontal="right" vertical="center" indent="1" readingOrder="1"/>
    </xf>
    <xf numFmtId="3" fontId="19" fillId="4" borderId="21" xfId="41" applyNumberFormat="1" applyFont="1" applyFill="1" applyBorder="1" applyAlignment="1">
      <alignment horizontal="right" vertical="center" indent="1" readingOrder="1"/>
    </xf>
    <xf numFmtId="3" fontId="19" fillId="2" borderId="97" xfId="41" applyNumberFormat="1" applyFont="1" applyFill="1" applyBorder="1" applyAlignment="1">
      <alignment horizontal="right" vertical="center" indent="1" readingOrder="1"/>
    </xf>
    <xf numFmtId="3" fontId="4" fillId="4" borderId="21" xfId="41" applyNumberFormat="1" applyFont="1" applyFill="1" applyBorder="1" applyAlignment="1">
      <alignment horizontal="right" vertical="center" indent="1" readingOrder="1"/>
    </xf>
    <xf numFmtId="1" fontId="4" fillId="4" borderId="30" xfId="37" applyNumberFormat="1" applyFont="1" applyFill="1" applyBorder="1" applyAlignment="1">
      <alignment horizontal="left" vertical="center" wrapText="1" indent="1" readingOrder="1"/>
    </xf>
    <xf numFmtId="1" fontId="19" fillId="4" borderId="30" xfId="37" applyNumberFormat="1" applyFont="1" applyFill="1" applyBorder="1" applyAlignment="1">
      <alignment horizontal="left" vertical="center" wrapText="1" indent="1" readingOrder="1"/>
    </xf>
    <xf numFmtId="0" fontId="39" fillId="2" borderId="71" xfId="37" applyFont="1" applyFill="1" applyBorder="1" applyAlignment="1">
      <alignment horizontal="right" vertical="center" wrapText="1" indent="1" readingOrder="2"/>
    </xf>
    <xf numFmtId="1" fontId="4" fillId="2" borderId="11" xfId="37" applyNumberFormat="1" applyFont="1" applyFill="1" applyBorder="1" applyAlignment="1">
      <alignment horizontal="left" vertical="center" wrapText="1" indent="1" readingOrder="1"/>
    </xf>
    <xf numFmtId="1" fontId="19" fillId="2" borderId="11" xfId="37" applyNumberFormat="1" applyFont="1" applyFill="1" applyBorder="1" applyAlignment="1">
      <alignment horizontal="left" vertical="center" wrapText="1" indent="1" readingOrder="1"/>
    </xf>
    <xf numFmtId="0" fontId="4" fillId="2" borderId="52" xfId="42" applyFont="1" applyFill="1" applyBorder="1" applyAlignment="1">
      <alignment horizontal="left" vertical="center" wrapText="1" indent="1"/>
    </xf>
    <xf numFmtId="1" fontId="4" fillId="4" borderId="11" xfId="37" applyNumberFormat="1" applyFont="1" applyFill="1" applyBorder="1" applyAlignment="1">
      <alignment horizontal="left" vertical="center" wrapText="1" indent="1" readingOrder="1"/>
    </xf>
    <xf numFmtId="1" fontId="19" fillId="4" borderId="11" xfId="37" applyNumberFormat="1" applyFont="1" applyFill="1" applyBorder="1" applyAlignment="1">
      <alignment horizontal="left" vertical="center" wrapText="1" indent="1" readingOrder="1"/>
    </xf>
    <xf numFmtId="0" fontId="39" fillId="2" borderId="117" xfId="37" applyFont="1" applyFill="1" applyBorder="1" applyAlignment="1">
      <alignment horizontal="right" vertical="center" wrapText="1" indent="1" readingOrder="2"/>
    </xf>
    <xf numFmtId="1" fontId="4" fillId="2" borderId="20" xfId="37" applyNumberFormat="1" applyFont="1" applyFill="1" applyBorder="1" applyAlignment="1">
      <alignment horizontal="left" vertical="center" wrapText="1" indent="1" readingOrder="1"/>
    </xf>
    <xf numFmtId="1" fontId="19" fillId="2" borderId="20" xfId="37" applyNumberFormat="1" applyFont="1" applyFill="1" applyBorder="1" applyAlignment="1">
      <alignment horizontal="left" vertical="center" wrapText="1" indent="1" readingOrder="1"/>
    </xf>
    <xf numFmtId="0" fontId="4" fillId="2" borderId="118" xfId="42" applyFont="1" applyFill="1" applyBorder="1" applyAlignment="1">
      <alignment horizontal="left" vertical="center" wrapText="1" indent="1"/>
    </xf>
    <xf numFmtId="3" fontId="19" fillId="2" borderId="35" xfId="41" applyNumberFormat="1" applyFont="1" applyFill="1" applyBorder="1" applyAlignment="1">
      <alignment horizontal="right" vertical="center" indent="1" readingOrder="1"/>
    </xf>
    <xf numFmtId="3" fontId="19" fillId="2" borderId="115" xfId="41" applyNumberFormat="1" applyFont="1" applyFill="1" applyBorder="1" applyAlignment="1">
      <alignment horizontal="right" vertical="center" indent="1" readingOrder="1"/>
    </xf>
    <xf numFmtId="167" fontId="25" fillId="0" borderId="0" xfId="47" applyNumberFormat="1" applyFont="1" applyAlignment="1">
      <alignment vertical="center"/>
    </xf>
    <xf numFmtId="167" fontId="19" fillId="0" borderId="0" xfId="47" applyNumberFormat="1" applyFont="1" applyAlignment="1">
      <alignment vertical="center"/>
    </xf>
    <xf numFmtId="165" fontId="19" fillId="2" borderId="55" xfId="41" applyNumberFormat="1" applyFont="1" applyFill="1" applyBorder="1" applyAlignment="1">
      <alignment horizontal="right" vertical="center" indent="1"/>
    </xf>
    <xf numFmtId="166" fontId="4" fillId="0" borderId="0" xfId="23" applyNumberFormat="1" applyFont="1" applyBorder="1" applyAlignment="1">
      <alignment horizontal="center" vertical="center"/>
    </xf>
    <xf numFmtId="165" fontId="19" fillId="2" borderId="13" xfId="35" applyNumberFormat="1" applyFont="1" applyFill="1" applyBorder="1" applyAlignment="1">
      <alignment horizontal="right" vertical="center" indent="1"/>
    </xf>
    <xf numFmtId="165" fontId="4" fillId="2" borderId="0" xfId="37" applyNumberFormat="1" applyFont="1" applyFill="1" applyBorder="1" applyAlignment="1">
      <alignment horizontal="left" vertical="center" wrapText="1" indent="1" readingOrder="1"/>
    </xf>
    <xf numFmtId="165" fontId="4" fillId="4" borderId="0" xfId="37" applyNumberFormat="1" applyFont="1" applyFill="1" applyBorder="1" applyAlignment="1">
      <alignment horizontal="left" vertical="center" wrapText="1" indent="1" readingOrder="1"/>
    </xf>
    <xf numFmtId="165" fontId="19" fillId="2" borderId="33" xfId="37" applyNumberFormat="1" applyFont="1" applyFill="1" applyBorder="1" applyAlignment="1">
      <alignment horizontal="left" vertical="center" wrapText="1" indent="1" readingOrder="1"/>
    </xf>
    <xf numFmtId="167" fontId="19" fillId="4" borderId="46" xfId="51" applyNumberFormat="1" applyFont="1" applyFill="1" applyBorder="1" applyAlignment="1">
      <alignment horizontal="left" vertical="center" wrapText="1" indent="1" readingOrder="1"/>
    </xf>
    <xf numFmtId="167" fontId="19" fillId="2" borderId="46" xfId="51" applyNumberFormat="1" applyFont="1" applyFill="1" applyBorder="1" applyAlignment="1">
      <alignment horizontal="left" vertical="center" wrapText="1" indent="1" readingOrder="1"/>
    </xf>
    <xf numFmtId="167" fontId="19" fillId="2" borderId="46" xfId="37" applyNumberFormat="1" applyFont="1" applyFill="1" applyBorder="1" applyAlignment="1">
      <alignment horizontal="left" vertical="center" wrapText="1" indent="1" readingOrder="1"/>
    </xf>
    <xf numFmtId="167" fontId="19" fillId="4" borderId="22" xfId="51" applyNumberFormat="1" applyFont="1" applyFill="1" applyBorder="1" applyAlignment="1">
      <alignment horizontal="left" vertical="center" wrapText="1" indent="1" readingOrder="1"/>
    </xf>
    <xf numFmtId="167" fontId="4" fillId="2" borderId="46" xfId="51" applyNumberFormat="1" applyFont="1" applyFill="1" applyBorder="1" applyAlignment="1">
      <alignment horizontal="left" vertical="center" wrapText="1" indent="1" readingOrder="1"/>
    </xf>
    <xf numFmtId="167" fontId="4" fillId="4" borderId="46" xfId="51" applyNumberFormat="1" applyFont="1" applyFill="1" applyBorder="1" applyAlignment="1">
      <alignment horizontal="left" vertical="center" wrapText="1" indent="1" readingOrder="1"/>
    </xf>
    <xf numFmtId="167" fontId="4" fillId="2" borderId="46" xfId="37" applyNumberFormat="1" applyFont="1" applyFill="1" applyBorder="1" applyAlignment="1">
      <alignment horizontal="left" vertical="center" wrapText="1" indent="1" readingOrder="1"/>
    </xf>
    <xf numFmtId="3" fontId="68" fillId="4" borderId="24" xfId="0" applyNumberFormat="1" applyFont="1" applyFill="1" applyBorder="1" applyAlignment="1" applyProtection="1">
      <alignment horizontal="right" vertical="center" indent="1"/>
    </xf>
    <xf numFmtId="167" fontId="8" fillId="2" borderId="35" xfId="2" applyNumberFormat="1" applyFont="1" applyFill="1" applyBorder="1" applyAlignment="1">
      <alignment horizontal="left" vertical="center" wrapText="1" indent="1"/>
    </xf>
    <xf numFmtId="1" fontId="16" fillId="2" borderId="49" xfId="1" applyNumberFormat="1" applyFont="1" applyFill="1" applyBorder="1" applyAlignment="1">
      <alignment vertical="center"/>
    </xf>
    <xf numFmtId="1" fontId="16" fillId="2" borderId="0" xfId="22" applyNumberFormat="1" applyFont="1" applyFill="1" applyBorder="1" applyAlignment="1">
      <alignment vertical="center"/>
    </xf>
    <xf numFmtId="0" fontId="69" fillId="0" borderId="37" xfId="37" applyFont="1" applyFill="1" applyBorder="1" applyAlignment="1">
      <alignment horizontal="center" vertical="center" wrapText="1" readingOrder="1"/>
    </xf>
    <xf numFmtId="0" fontId="62" fillId="0" borderId="102" xfId="0" applyFont="1" applyBorder="1" applyAlignment="1">
      <alignment horizontal="right" vertical="center" indent="1"/>
    </xf>
    <xf numFmtId="0" fontId="62" fillId="4" borderId="104" xfId="0" applyFont="1" applyFill="1" applyBorder="1" applyAlignment="1">
      <alignment horizontal="right" vertical="center" indent="1"/>
    </xf>
    <xf numFmtId="0" fontId="62" fillId="0" borderId="46" xfId="0" applyFont="1" applyBorder="1" applyAlignment="1">
      <alignment horizontal="right" vertical="center" indent="1"/>
    </xf>
    <xf numFmtId="0" fontId="62" fillId="4" borderId="22" xfId="0" applyFont="1" applyFill="1" applyBorder="1" applyAlignment="1">
      <alignment horizontal="right" vertical="center" indent="1"/>
    </xf>
    <xf numFmtId="0" fontId="60" fillId="0" borderId="102" xfId="0" applyFont="1" applyBorder="1" applyAlignment="1">
      <alignment horizontal="right" vertical="center" indent="1"/>
    </xf>
    <xf numFmtId="0" fontId="60" fillId="4" borderId="104" xfId="0" applyFont="1" applyFill="1" applyBorder="1" applyAlignment="1">
      <alignment horizontal="right" vertical="center" indent="1"/>
    </xf>
    <xf numFmtId="0" fontId="60" fillId="0" borderId="46" xfId="0" applyFont="1" applyBorder="1" applyAlignment="1">
      <alignment horizontal="right" vertical="center" indent="1"/>
    </xf>
    <xf numFmtId="0" fontId="61" fillId="4" borderId="107" xfId="0" applyFont="1" applyFill="1" applyBorder="1" applyAlignment="1">
      <alignment horizontal="right" vertical="center" indent="1" readingOrder="2"/>
    </xf>
    <xf numFmtId="3" fontId="19" fillId="4" borderId="29" xfId="0" applyNumberFormat="1" applyFont="1" applyFill="1" applyBorder="1" applyAlignment="1">
      <alignment horizontal="right" vertical="center" indent="1"/>
    </xf>
    <xf numFmtId="0" fontId="8" fillId="4" borderId="76" xfId="1" applyNumberFormat="1" applyFont="1" applyFill="1" applyBorder="1" applyAlignment="1">
      <alignment horizontal="center" vertical="center" wrapText="1"/>
    </xf>
    <xf numFmtId="0" fontId="19" fillId="4" borderId="54" xfId="35" applyFont="1" applyFill="1" applyBorder="1" applyAlignment="1">
      <alignment horizontal="center" vertical="center" wrapText="1"/>
    </xf>
    <xf numFmtId="0" fontId="29" fillId="0" borderId="0" xfId="52" applyFont="1" applyAlignment="1">
      <alignment vertical="center" wrapText="1"/>
    </xf>
    <xf numFmtId="0" fontId="11" fillId="5" borderId="28" xfId="52" applyFont="1" applyFill="1" applyBorder="1" applyAlignment="1">
      <alignment horizontal="center" vertical="center"/>
    </xf>
    <xf numFmtId="0" fontId="39" fillId="4" borderId="74" xfId="37" applyFont="1" applyFill="1" applyBorder="1" applyAlignment="1">
      <alignment horizontal="right" vertical="center" wrapText="1" indent="1" readingOrder="2"/>
    </xf>
    <xf numFmtId="0" fontId="4" fillId="4" borderId="73" xfId="42" applyFont="1" applyFill="1" applyBorder="1" applyAlignment="1">
      <alignment horizontal="left" vertical="center" wrapText="1" indent="1"/>
    </xf>
    <xf numFmtId="0" fontId="39" fillId="2" borderId="66" xfId="37" applyFont="1" applyFill="1" applyBorder="1" applyAlignment="1">
      <alignment horizontal="right" vertical="center" wrapText="1" indent="1" readingOrder="2"/>
    </xf>
    <xf numFmtId="1" fontId="19" fillId="2" borderId="22" xfId="37" applyNumberFormat="1" applyFont="1" applyFill="1" applyBorder="1" applyAlignment="1">
      <alignment horizontal="left" vertical="center" wrapText="1" indent="1" readingOrder="1"/>
    </xf>
    <xf numFmtId="0" fontId="19" fillId="2" borderId="53" xfId="42" applyFont="1" applyFill="1" applyBorder="1" applyAlignment="1">
      <alignment horizontal="left" vertical="center" wrapText="1" indent="1"/>
    </xf>
    <xf numFmtId="1" fontId="4" fillId="2" borderId="23" xfId="1" applyNumberFormat="1" applyFont="1" applyFill="1" applyBorder="1" applyAlignment="1">
      <alignment horizontal="right" vertical="center" indent="1" readingOrder="1"/>
    </xf>
    <xf numFmtId="0" fontId="54" fillId="2" borderId="0" xfId="1" applyFont="1" applyFill="1" applyAlignment="1">
      <alignment horizontal="center" vertical="center" wrapText="1"/>
    </xf>
    <xf numFmtId="0" fontId="54" fillId="2" borderId="0" xfId="1" applyFont="1" applyFill="1" applyAlignment="1">
      <alignment horizontal="center" vertical="center"/>
    </xf>
    <xf numFmtId="0" fontId="67" fillId="2" borderId="0" xfId="1" applyFont="1" applyFill="1" applyAlignment="1">
      <alignment horizontal="center"/>
    </xf>
    <xf numFmtId="0" fontId="39" fillId="2" borderId="0" xfId="1" applyFont="1" applyFill="1" applyAlignment="1">
      <alignment horizontal="right" vertical="center" wrapText="1" indent="1"/>
    </xf>
    <xf numFmtId="0" fontId="19" fillId="2" borderId="0" xfId="1" applyFont="1" applyFill="1" applyAlignment="1">
      <alignment horizontal="left" vertical="center" wrapText="1" indent="1"/>
    </xf>
    <xf numFmtId="0" fontId="42" fillId="2" borderId="0" xfId="1" applyFont="1" applyFill="1" applyAlignment="1">
      <alignment horizontal="center" vertical="center"/>
    </xf>
    <xf numFmtId="0" fontId="46" fillId="2" borderId="0" xfId="1" applyFont="1" applyFill="1" applyAlignment="1">
      <alignment horizontal="center" vertical="center" wrapText="1"/>
    </xf>
    <xf numFmtId="0" fontId="46" fillId="2" borderId="0" xfId="1" applyFont="1" applyFill="1" applyAlignment="1">
      <alignment horizontal="center" vertical="center"/>
    </xf>
    <xf numFmtId="0" fontId="48" fillId="2" borderId="0" xfId="1" applyFont="1" applyFill="1" applyAlignment="1">
      <alignment horizontal="left" vertical="center" wrapText="1" indent="1"/>
    </xf>
    <xf numFmtId="0" fontId="4" fillId="0" borderId="0" xfId="1" applyAlignment="1">
      <alignment horizontal="center"/>
    </xf>
    <xf numFmtId="0" fontId="47" fillId="2" borderId="0" xfId="1" applyFont="1" applyFill="1" applyAlignment="1">
      <alignment horizontal="center" vertical="center"/>
    </xf>
    <xf numFmtId="0" fontId="4" fillId="2" borderId="0" xfId="1" applyFont="1" applyFill="1" applyAlignment="1">
      <alignment horizontal="left" vertical="center" wrapText="1" indent="1"/>
    </xf>
    <xf numFmtId="0" fontId="50" fillId="2" borderId="0" xfId="1" applyFont="1" applyFill="1" applyAlignment="1">
      <alignment horizontal="center" vertical="center"/>
    </xf>
    <xf numFmtId="0" fontId="25" fillId="2" borderId="119" xfId="47" applyNumberFormat="1" applyFont="1" applyFill="1" applyBorder="1" applyAlignment="1">
      <alignment horizontal="left" vertical="center"/>
    </xf>
    <xf numFmtId="0" fontId="4" fillId="2" borderId="0" xfId="47" applyNumberFormat="1" applyFont="1" applyFill="1" applyAlignment="1">
      <alignment horizontal="right" vertical="center"/>
    </xf>
    <xf numFmtId="0" fontId="38" fillId="2" borderId="0" xfId="47" applyNumberFormat="1" applyFont="1" applyFill="1" applyAlignment="1">
      <alignment horizontal="center" vertical="center" wrapText="1"/>
    </xf>
    <xf numFmtId="0" fontId="39" fillId="2" borderId="0" xfId="47" applyNumberFormat="1" applyFont="1" applyFill="1" applyAlignment="1">
      <alignment horizontal="center" vertical="center" wrapText="1"/>
    </xf>
    <xf numFmtId="0" fontId="19" fillId="2" borderId="0" xfId="24" applyFont="1" applyFill="1" applyAlignment="1">
      <alignment horizontal="center" vertical="center" wrapText="1" readingOrder="2"/>
    </xf>
    <xf numFmtId="0" fontId="39" fillId="4" borderId="25" xfId="47" applyNumberFormat="1" applyFont="1" applyFill="1" applyBorder="1" applyAlignment="1">
      <alignment horizontal="center" vertical="center" wrapText="1"/>
    </xf>
    <xf numFmtId="0" fontId="39" fillId="4" borderId="29" xfId="47" applyNumberFormat="1" applyFont="1" applyFill="1" applyBorder="1" applyAlignment="1">
      <alignment horizontal="center" vertical="center" wrapText="1"/>
    </xf>
    <xf numFmtId="49" fontId="39" fillId="4" borderId="32" xfId="1" applyNumberFormat="1" applyFont="1" applyFill="1" applyBorder="1" applyAlignment="1">
      <alignment horizontal="center" vertical="center" wrapText="1"/>
    </xf>
    <xf numFmtId="49" fontId="39" fillId="4" borderId="33" xfId="1" applyNumberFormat="1" applyFont="1" applyFill="1" applyBorder="1" applyAlignment="1">
      <alignment horizontal="center" vertical="center" wrapText="1"/>
    </xf>
    <xf numFmtId="49" fontId="39" fillId="4" borderId="34" xfId="1" applyNumberFormat="1" applyFont="1" applyFill="1" applyBorder="1" applyAlignment="1">
      <alignment horizontal="center" vertical="center" wrapText="1"/>
    </xf>
    <xf numFmtId="0" fontId="11" fillId="4" borderId="24" xfId="47" applyNumberFormat="1" applyFont="1" applyFill="1" applyBorder="1" applyAlignment="1">
      <alignment horizontal="center" vertical="center" wrapText="1"/>
    </xf>
    <xf numFmtId="0" fontId="11" fillId="4" borderId="28" xfId="47" applyNumberFormat="1" applyFont="1" applyFill="1" applyBorder="1" applyAlignment="1">
      <alignment horizontal="center" vertical="center" wrapText="1"/>
    </xf>
    <xf numFmtId="0" fontId="8" fillId="2" borderId="0" xfId="24" applyFont="1" applyFill="1" applyAlignment="1">
      <alignment horizontal="center" vertical="center" wrapText="1" readingOrder="2"/>
    </xf>
    <xf numFmtId="0" fontId="39" fillId="2" borderId="0" xfId="24" applyFont="1" applyFill="1" applyAlignment="1">
      <alignment horizontal="center" vertical="center" wrapText="1" readingOrder="2"/>
    </xf>
    <xf numFmtId="0" fontId="19" fillId="2" borderId="0" xfId="47" applyNumberFormat="1" applyFont="1" applyFill="1" applyAlignment="1">
      <alignment horizontal="center" vertical="center" wrapText="1"/>
    </xf>
    <xf numFmtId="0" fontId="7" fillId="2" borderId="0" xfId="47" applyNumberFormat="1" applyFont="1" applyFill="1" applyAlignment="1">
      <alignment horizontal="center" vertical="center" wrapText="1"/>
    </xf>
    <xf numFmtId="0" fontId="39" fillId="4" borderId="25" xfId="47" applyNumberFormat="1" applyFont="1" applyFill="1" applyBorder="1" applyAlignment="1">
      <alignment horizontal="center" vertical="center"/>
    </xf>
    <xf numFmtId="0" fontId="39" fillId="4" borderId="27" xfId="47" applyNumberFormat="1" applyFont="1" applyFill="1" applyBorder="1" applyAlignment="1">
      <alignment horizontal="center" vertical="center"/>
    </xf>
    <xf numFmtId="0" fontId="39" fillId="4" borderId="92" xfId="47" applyNumberFormat="1" applyFont="1" applyFill="1" applyBorder="1" applyAlignment="1">
      <alignment horizontal="center" vertical="center"/>
    </xf>
    <xf numFmtId="0" fontId="39" fillId="4" borderId="32" xfId="1" applyNumberFormat="1" applyFont="1" applyFill="1" applyBorder="1" applyAlignment="1">
      <alignment horizontal="center" vertical="center" wrapText="1"/>
    </xf>
    <xf numFmtId="0" fontId="39" fillId="4" borderId="33" xfId="1" applyNumberFormat="1" applyFont="1" applyFill="1" applyBorder="1" applyAlignment="1">
      <alignment horizontal="center" vertical="center" wrapText="1"/>
    </xf>
    <xf numFmtId="0" fontId="39" fillId="4" borderId="34" xfId="1" applyNumberFormat="1" applyFont="1" applyFill="1" applyBorder="1" applyAlignment="1">
      <alignment horizontal="center" vertical="center" wrapText="1"/>
    </xf>
    <xf numFmtId="0" fontId="19" fillId="4" borderId="54" xfId="1" applyNumberFormat="1" applyFont="1" applyFill="1" applyBorder="1" applyAlignment="1">
      <alignment horizontal="center" vertical="center" wrapText="1"/>
    </xf>
    <xf numFmtId="0" fontId="19" fillId="4" borderId="31" xfId="1" applyNumberFormat="1" applyFont="1" applyFill="1" applyBorder="1" applyAlignment="1">
      <alignment horizontal="center" vertical="center" wrapText="1"/>
    </xf>
    <xf numFmtId="0" fontId="19" fillId="4" borderId="76" xfId="1" applyNumberFormat="1" applyFont="1" applyFill="1" applyBorder="1" applyAlignment="1">
      <alignment horizontal="center" vertical="center" wrapText="1"/>
    </xf>
    <xf numFmtId="0" fontId="8" fillId="4" borderId="54" xfId="47" applyNumberFormat="1" applyFont="1" applyFill="1" applyBorder="1" applyAlignment="1">
      <alignment horizontal="center" vertical="center" wrapText="1"/>
    </xf>
    <xf numFmtId="0" fontId="8" fillId="4" borderId="31" xfId="47" applyNumberFormat="1" applyFont="1" applyFill="1" applyBorder="1" applyAlignment="1">
      <alignment horizontal="center" vertical="center" wrapText="1"/>
    </xf>
    <xf numFmtId="0" fontId="8" fillId="4" borderId="76" xfId="47" applyNumberFormat="1" applyFont="1" applyFill="1" applyBorder="1" applyAlignment="1">
      <alignment horizontal="center" vertical="center" wrapText="1"/>
    </xf>
    <xf numFmtId="0" fontId="42" fillId="2" borderId="0" xfId="1" applyFont="1" applyFill="1" applyAlignment="1">
      <alignment horizontal="center" vertical="center" wrapText="1"/>
    </xf>
    <xf numFmtId="0" fontId="38" fillId="2" borderId="0" xfId="6" applyFont="1" applyFill="1" applyAlignment="1">
      <alignment horizontal="center" vertical="center"/>
    </xf>
    <xf numFmtId="0" fontId="39" fillId="2" borderId="0" xfId="6" applyFont="1" applyFill="1" applyAlignment="1">
      <alignment horizontal="center" vertical="center" readingOrder="2"/>
    </xf>
    <xf numFmtId="0" fontId="19" fillId="2" borderId="0" xfId="6" applyFont="1" applyFill="1" applyAlignment="1">
      <alignment horizontal="center" vertical="center" readingOrder="2"/>
    </xf>
    <xf numFmtId="0" fontId="8" fillId="2" borderId="0" xfId="6" applyFont="1" applyFill="1" applyAlignment="1">
      <alignment horizontal="center" vertical="center"/>
    </xf>
    <xf numFmtId="0" fontId="39" fillId="4" borderId="97" xfId="1" applyFont="1" applyFill="1" applyBorder="1" applyAlignment="1">
      <alignment horizontal="center" vertical="center" wrapText="1"/>
    </xf>
    <xf numFmtId="0" fontId="39" fillId="4" borderId="99" xfId="1" applyFont="1" applyFill="1" applyBorder="1" applyAlignment="1">
      <alignment horizontal="center" vertical="center" wrapText="1"/>
    </xf>
    <xf numFmtId="0" fontId="39" fillId="4" borderId="32" xfId="22" applyFont="1" applyFill="1" applyBorder="1" applyAlignment="1">
      <alignment horizontal="center" vertical="center" wrapText="1"/>
    </xf>
    <xf numFmtId="0" fontId="39" fillId="4" borderId="33" xfId="22" applyFont="1" applyFill="1" applyBorder="1" applyAlignment="1">
      <alignment horizontal="center" vertical="center" wrapText="1"/>
    </xf>
    <xf numFmtId="0" fontId="39" fillId="4" borderId="34" xfId="22" applyFont="1" applyFill="1" applyBorder="1" applyAlignment="1">
      <alignment horizontal="center" vertical="center" wrapText="1"/>
    </xf>
    <xf numFmtId="1" fontId="8" fillId="4" borderId="60" xfId="12" applyFont="1" applyFill="1" applyBorder="1" applyAlignment="1">
      <alignment horizontal="center" vertical="center" wrapText="1"/>
    </xf>
    <xf numFmtId="1" fontId="8" fillId="4" borderId="47" xfId="12" applyFont="1" applyFill="1" applyBorder="1" applyAlignment="1">
      <alignment horizontal="center" vertical="center" wrapText="1"/>
    </xf>
    <xf numFmtId="0" fontId="19" fillId="4" borderId="47" xfId="1" applyFont="1" applyFill="1" applyBorder="1" applyAlignment="1">
      <alignment horizontal="center" vertical="center" wrapText="1"/>
    </xf>
    <xf numFmtId="0" fontId="39" fillId="4" borderId="98" xfId="1" applyFont="1" applyFill="1" applyBorder="1" applyAlignment="1">
      <alignment horizontal="center" vertical="center" wrapText="1"/>
    </xf>
    <xf numFmtId="0" fontId="19" fillId="4" borderId="56" xfId="1" applyFont="1" applyFill="1" applyBorder="1" applyAlignment="1">
      <alignment horizontal="center" vertical="center" wrapText="1"/>
    </xf>
    <xf numFmtId="0" fontId="19" fillId="4" borderId="57" xfId="1" applyFont="1" applyFill="1" applyBorder="1" applyAlignment="1">
      <alignment horizontal="center" vertical="center" wrapText="1"/>
    </xf>
    <xf numFmtId="0" fontId="19" fillId="4" borderId="100" xfId="1" applyFont="1" applyFill="1" applyBorder="1" applyAlignment="1">
      <alignment horizontal="center" vertical="center" wrapText="1"/>
    </xf>
    <xf numFmtId="0" fontId="39" fillId="4" borderId="60" xfId="1" applyFont="1" applyFill="1" applyBorder="1" applyAlignment="1">
      <alignment horizontal="center" vertical="center" wrapText="1"/>
    </xf>
    <xf numFmtId="0" fontId="39" fillId="4" borderId="60" xfId="9" applyFont="1" applyFill="1" applyBorder="1" applyAlignment="1">
      <alignment horizontal="center" vertical="center" wrapText="1"/>
    </xf>
    <xf numFmtId="0" fontId="39" fillId="4" borderId="47" xfId="9" applyFont="1" applyFill="1" applyBorder="1" applyAlignment="1">
      <alignment horizontal="center" vertical="center" wrapText="1"/>
    </xf>
    <xf numFmtId="1" fontId="8" fillId="4" borderId="9" xfId="12" applyFont="1" applyFill="1" applyBorder="1" applyAlignment="1">
      <alignment horizontal="left" vertical="center" wrapText="1"/>
    </xf>
    <xf numFmtId="1" fontId="8" fillId="4" borderId="14" xfId="12" applyFont="1" applyFill="1" applyBorder="1" applyAlignment="1">
      <alignment horizontal="left" vertical="center" wrapText="1"/>
    </xf>
    <xf numFmtId="0" fontId="38" fillId="2" borderId="0" xfId="3" applyFont="1" applyFill="1" applyAlignment="1">
      <alignment horizontal="center" vertical="center"/>
    </xf>
    <xf numFmtId="0" fontId="39" fillId="2" borderId="0" xfId="3" applyFont="1" applyFill="1" applyAlignment="1">
      <alignment horizontal="center" vertical="center" readingOrder="2"/>
    </xf>
    <xf numFmtId="0" fontId="19" fillId="2" borderId="0" xfId="6" applyFont="1" applyFill="1" applyAlignment="1">
      <alignment horizontal="center" vertical="center" readingOrder="1"/>
    </xf>
    <xf numFmtId="0" fontId="20" fillId="4" borderId="41" xfId="9" applyFont="1" applyFill="1" applyBorder="1" applyAlignment="1">
      <alignment horizontal="right" vertical="center" wrapText="1"/>
    </xf>
    <xf numFmtId="0" fontId="20" fillId="4" borderId="42" xfId="9" applyFont="1" applyFill="1" applyBorder="1" applyAlignment="1">
      <alignment horizontal="right" vertical="center" wrapText="1"/>
    </xf>
    <xf numFmtId="0" fontId="8" fillId="4" borderId="8" xfId="14" applyFont="1" applyFill="1" applyBorder="1">
      <alignment horizontal="center" vertical="center" wrapText="1"/>
    </xf>
    <xf numFmtId="0" fontId="8" fillId="4" borderId="13" xfId="14" applyFont="1" applyFill="1" applyBorder="1">
      <alignment horizontal="center" vertical="center" wrapText="1"/>
    </xf>
    <xf numFmtId="0" fontId="19" fillId="4" borderId="8" xfId="35" applyFont="1" applyFill="1" applyBorder="1" applyAlignment="1">
      <alignment horizontal="center" vertical="center" wrapText="1"/>
    </xf>
    <xf numFmtId="0" fontId="19" fillId="4" borderId="13" xfId="35" applyFont="1" applyFill="1" applyBorder="1" applyAlignment="1">
      <alignment horizontal="center" vertical="center" wrapText="1"/>
    </xf>
    <xf numFmtId="0" fontId="40" fillId="4" borderId="41" xfId="9" applyFont="1" applyFill="1" applyBorder="1" applyAlignment="1">
      <alignment horizontal="right" vertical="top" wrapText="1"/>
    </xf>
    <xf numFmtId="0" fontId="40" fillId="4" borderId="42" xfId="9" applyFont="1" applyFill="1" applyBorder="1" applyAlignment="1">
      <alignment horizontal="right" vertical="top" wrapText="1"/>
    </xf>
    <xf numFmtId="1" fontId="11" fillId="4" borderId="43" xfId="12" applyFont="1" applyFill="1" applyBorder="1" applyAlignment="1">
      <alignment horizontal="left" vertical="center" wrapText="1"/>
    </xf>
    <xf numFmtId="1" fontId="11" fillId="4" borderId="45" xfId="12" applyFont="1" applyFill="1" applyBorder="1" applyAlignment="1">
      <alignment horizontal="left" vertical="center" wrapText="1"/>
    </xf>
    <xf numFmtId="0" fontId="39" fillId="4" borderId="66" xfId="22" applyFont="1" applyFill="1" applyBorder="1" applyAlignment="1">
      <alignment horizontal="center" vertical="center" wrapText="1"/>
    </xf>
    <xf numFmtId="0" fontId="19" fillId="2" borderId="0" xfId="6" applyFont="1" applyFill="1" applyAlignment="1">
      <alignment horizontal="center" vertical="center" wrapText="1" readingOrder="2"/>
    </xf>
    <xf numFmtId="1" fontId="20" fillId="4" borderId="41" xfId="12" applyFont="1" applyFill="1" applyBorder="1" applyAlignment="1" applyProtection="1">
      <alignment horizontal="right" vertical="center" wrapText="1"/>
      <protection locked="0"/>
    </xf>
    <xf numFmtId="1" fontId="20" fillId="4" borderId="42" xfId="12" applyFont="1" applyFill="1" applyBorder="1" applyAlignment="1" applyProtection="1">
      <alignment horizontal="right" vertical="center" wrapText="1"/>
      <protection locked="0"/>
    </xf>
    <xf numFmtId="0" fontId="19" fillId="4" borderId="8" xfId="14" applyFont="1" applyFill="1" applyBorder="1">
      <alignment horizontal="center" vertical="center" wrapText="1"/>
    </xf>
    <xf numFmtId="0" fontId="19" fillId="4" borderId="13" xfId="14" applyFont="1" applyFill="1" applyBorder="1">
      <alignment horizontal="center" vertical="center" wrapText="1"/>
    </xf>
    <xf numFmtId="1" fontId="8" fillId="4" borderId="43" xfId="12" applyFont="1" applyFill="1" applyBorder="1" applyAlignment="1">
      <alignment horizontal="left" vertical="center" wrapText="1"/>
    </xf>
    <xf numFmtId="1" fontId="8" fillId="4" borderId="45" xfId="12" applyFont="1" applyFill="1" applyBorder="1" applyAlignment="1">
      <alignment horizontal="left" vertical="center" wrapText="1"/>
    </xf>
    <xf numFmtId="0" fontId="20" fillId="4" borderId="60" xfId="1" applyFont="1" applyFill="1" applyBorder="1" applyAlignment="1">
      <alignment horizontal="center" vertical="center" wrapText="1"/>
    </xf>
    <xf numFmtId="0" fontId="20" fillId="4" borderId="7" xfId="9" applyFont="1" applyFill="1" applyBorder="1">
      <alignment horizontal="right" vertical="center" wrapText="1"/>
    </xf>
    <xf numFmtId="0" fontId="20" fillId="4" borderId="10" xfId="9" applyFont="1" applyFill="1" applyBorder="1">
      <alignment horizontal="right" vertical="center" wrapText="1"/>
    </xf>
    <xf numFmtId="0" fontId="20" fillId="4" borderId="12" xfId="9" applyFont="1" applyFill="1" applyBorder="1">
      <alignment horizontal="right" vertical="center" wrapText="1"/>
    </xf>
    <xf numFmtId="1" fontId="8" fillId="4" borderId="44" xfId="12" applyFont="1" applyFill="1" applyBorder="1" applyAlignment="1">
      <alignment horizontal="left" vertical="center" wrapText="1"/>
    </xf>
    <xf numFmtId="0" fontId="40" fillId="4" borderId="32" xfId="22" applyFont="1" applyFill="1" applyBorder="1" applyAlignment="1">
      <alignment horizontal="center" vertical="center" wrapText="1" readingOrder="1"/>
    </xf>
    <xf numFmtId="0" fontId="39" fillId="4" borderId="34" xfId="22" applyFont="1" applyFill="1" applyBorder="1" applyAlignment="1">
      <alignment horizontal="center" vertical="center" wrapText="1" readingOrder="1"/>
    </xf>
    <xf numFmtId="0" fontId="19" fillId="4" borderId="60" xfId="14" applyFont="1" applyFill="1" applyBorder="1">
      <alignment horizontal="center" vertical="center" wrapText="1"/>
    </xf>
    <xf numFmtId="0" fontId="19" fillId="4" borderId="47" xfId="14" applyFont="1" applyFill="1" applyBorder="1">
      <alignment horizontal="center" vertical="center" wrapText="1"/>
    </xf>
    <xf numFmtId="0" fontId="40" fillId="4" borderId="41" xfId="9" applyFont="1" applyFill="1" applyBorder="1" applyAlignment="1">
      <alignment horizontal="right" vertical="center" wrapText="1"/>
    </xf>
    <xf numFmtId="0" fontId="40" fillId="4" borderId="42" xfId="9" applyFont="1" applyFill="1" applyBorder="1" applyAlignment="1">
      <alignment horizontal="right" vertical="center" wrapText="1"/>
    </xf>
    <xf numFmtId="0" fontId="39" fillId="2" borderId="0" xfId="3" applyFont="1" applyFill="1" applyAlignment="1">
      <alignment horizontal="center" vertical="center"/>
    </xf>
    <xf numFmtId="0" fontId="19" fillId="2" borderId="0" xfId="6" applyFont="1" applyFill="1" applyAlignment="1">
      <alignment horizontal="center" vertical="center"/>
    </xf>
    <xf numFmtId="0" fontId="39" fillId="4" borderId="25" xfId="1" applyFont="1" applyFill="1" applyBorder="1" applyAlignment="1">
      <alignment horizontal="center" vertical="center" wrapText="1"/>
    </xf>
    <xf numFmtId="0" fontId="39" fillId="4" borderId="27" xfId="1" applyFont="1" applyFill="1" applyBorder="1" applyAlignment="1">
      <alignment horizontal="center" vertical="center" wrapText="1"/>
    </xf>
    <xf numFmtId="0" fontId="39" fillId="4" borderId="29" xfId="1" applyFont="1" applyFill="1" applyBorder="1" applyAlignment="1">
      <alignment horizontal="center" vertical="center" wrapText="1"/>
    </xf>
    <xf numFmtId="0" fontId="10" fillId="4" borderId="32" xfId="1" applyFont="1" applyFill="1" applyBorder="1" applyAlignment="1">
      <alignment horizontal="center" vertical="center" wrapText="1"/>
    </xf>
    <xf numFmtId="0" fontId="10" fillId="4" borderId="33" xfId="1" applyFont="1" applyFill="1" applyBorder="1" applyAlignment="1">
      <alignment horizontal="center" vertical="center" wrapText="1"/>
    </xf>
    <xf numFmtId="0" fontId="10" fillId="4" borderId="34" xfId="1" applyFont="1" applyFill="1" applyBorder="1" applyAlignment="1">
      <alignment horizontal="center" vertical="center" wrapText="1"/>
    </xf>
    <xf numFmtId="0" fontId="10" fillId="4" borderId="24" xfId="1" applyFont="1" applyFill="1" applyBorder="1" applyAlignment="1">
      <alignment horizontal="center" vertical="center" wrapText="1"/>
    </xf>
    <xf numFmtId="0" fontId="10" fillId="4" borderId="25" xfId="1" applyFont="1" applyFill="1" applyBorder="1" applyAlignment="1">
      <alignment horizontal="center" vertical="center" wrapText="1"/>
    </xf>
    <xf numFmtId="0" fontId="10" fillId="4" borderId="26" xfId="1" applyFont="1" applyFill="1" applyBorder="1" applyAlignment="1">
      <alignment horizontal="center" vertical="center" wrapText="1"/>
    </xf>
    <xf numFmtId="0" fontId="10" fillId="4" borderId="27" xfId="1" applyFont="1" applyFill="1" applyBorder="1" applyAlignment="1">
      <alignment horizontal="center" vertical="center" wrapText="1"/>
    </xf>
    <xf numFmtId="0" fontId="24" fillId="4" borderId="24" xfId="1" applyFont="1" applyFill="1" applyBorder="1" applyAlignment="1">
      <alignment horizontal="center" vertical="center" wrapText="1"/>
    </xf>
    <xf numFmtId="0" fontId="24" fillId="4" borderId="26" xfId="1" applyFont="1" applyFill="1" applyBorder="1" applyAlignment="1">
      <alignment horizontal="center" vertical="center" wrapText="1"/>
    </xf>
    <xf numFmtId="0" fontId="24" fillId="4" borderId="28" xfId="1" applyFont="1" applyFill="1" applyBorder="1" applyAlignment="1">
      <alignment horizontal="center" vertical="center" wrapText="1"/>
    </xf>
    <xf numFmtId="0" fontId="40" fillId="4" borderId="54" xfId="1" applyFont="1" applyFill="1" applyBorder="1" applyAlignment="1">
      <alignment horizontal="center" vertical="center" wrapText="1"/>
    </xf>
    <xf numFmtId="0" fontId="70" fillId="4" borderId="55" xfId="1" applyFont="1" applyFill="1" applyBorder="1" applyAlignment="1">
      <alignment horizontal="center" vertical="top" wrapText="1"/>
    </xf>
    <xf numFmtId="0" fontId="24" fillId="4" borderId="55" xfId="1" applyFont="1" applyFill="1" applyBorder="1" applyAlignment="1">
      <alignment horizontal="center" vertical="top" wrapText="1"/>
    </xf>
    <xf numFmtId="0" fontId="36" fillId="2" borderId="0" xfId="1" applyFont="1" applyFill="1" applyAlignment="1">
      <alignment horizontal="center"/>
    </xf>
    <xf numFmtId="0" fontId="39" fillId="4" borderId="34" xfId="1" applyFont="1" applyFill="1" applyBorder="1" applyAlignment="1">
      <alignment horizontal="center" vertical="center" wrapText="1"/>
    </xf>
    <xf numFmtId="0" fontId="23" fillId="4" borderId="32" xfId="1" applyFont="1" applyFill="1" applyBorder="1" applyAlignment="1">
      <alignment horizontal="center" vertical="center" wrapText="1"/>
    </xf>
    <xf numFmtId="0" fontId="16" fillId="4" borderId="55" xfId="1" applyFont="1" applyFill="1" applyBorder="1" applyAlignment="1">
      <alignment horizontal="center" vertical="top" wrapText="1"/>
    </xf>
    <xf numFmtId="0" fontId="10" fillId="4" borderId="55" xfId="1" applyFont="1" applyFill="1" applyBorder="1" applyAlignment="1">
      <alignment horizontal="center" vertical="top" wrapText="1"/>
    </xf>
    <xf numFmtId="0" fontId="39" fillId="4" borderId="24" xfId="22" applyFont="1" applyFill="1" applyBorder="1" applyAlignment="1">
      <alignment horizontal="center" vertical="center" wrapText="1"/>
    </xf>
    <xf numFmtId="0" fontId="39" fillId="4" borderId="50" xfId="22" applyFont="1" applyFill="1" applyBorder="1" applyAlignment="1">
      <alignment horizontal="center" vertical="center" wrapText="1"/>
    </xf>
    <xf numFmtId="0" fontId="39" fillId="4" borderId="48" xfId="22" applyFont="1" applyFill="1" applyBorder="1" applyAlignment="1">
      <alignment horizontal="center" vertical="center" wrapText="1"/>
    </xf>
    <xf numFmtId="0" fontId="39" fillId="4" borderId="53" xfId="22" applyFont="1" applyFill="1" applyBorder="1" applyAlignment="1">
      <alignment horizontal="center" vertical="center" wrapText="1"/>
    </xf>
    <xf numFmtId="0" fontId="20" fillId="4" borderId="62" xfId="10" applyFont="1" applyFill="1" applyBorder="1" applyAlignment="1">
      <alignment horizontal="right" vertical="center" wrapText="1"/>
    </xf>
    <xf numFmtId="0" fontId="20" fillId="4" borderId="64" xfId="10" applyFont="1" applyFill="1" applyBorder="1" applyAlignment="1">
      <alignment horizontal="right" vertical="center" wrapText="1"/>
    </xf>
    <xf numFmtId="1" fontId="8" fillId="4" borderId="63" xfId="12" applyFont="1" applyFill="1" applyBorder="1" applyAlignment="1">
      <alignment horizontal="left" vertical="center" wrapText="1"/>
    </xf>
    <xf numFmtId="1" fontId="8" fillId="4" borderId="65" xfId="12" applyFont="1" applyFill="1" applyBorder="1" applyAlignment="1">
      <alignment horizontal="left" vertical="center" wrapText="1"/>
    </xf>
    <xf numFmtId="0" fontId="20" fillId="4" borderId="7" xfId="10" applyFont="1" applyFill="1" applyBorder="1">
      <alignment horizontal="right" vertical="center" wrapText="1"/>
    </xf>
    <xf numFmtId="0" fontId="20" fillId="4" borderId="10" xfId="10" applyFont="1" applyFill="1" applyBorder="1">
      <alignment horizontal="right" vertical="center" wrapText="1"/>
    </xf>
    <xf numFmtId="0" fontId="20" fillId="4" borderId="12" xfId="10" applyFont="1" applyFill="1" applyBorder="1">
      <alignment horizontal="right" vertical="center" wrapText="1"/>
    </xf>
    <xf numFmtId="0" fontId="19" fillId="4" borderId="22" xfId="14" applyFont="1" applyFill="1" applyBorder="1">
      <alignment horizontal="center" vertical="center" wrapText="1"/>
    </xf>
    <xf numFmtId="0" fontId="19" fillId="4" borderId="53" xfId="14" applyFont="1" applyFill="1" applyBorder="1">
      <alignment horizontal="center" vertical="center" wrapText="1"/>
    </xf>
    <xf numFmtId="0" fontId="19" fillId="4" borderId="33" xfId="14" applyFont="1" applyFill="1" applyBorder="1">
      <alignment horizontal="center" vertical="center" wrapText="1"/>
    </xf>
    <xf numFmtId="0" fontId="19" fillId="4" borderId="66" xfId="14" applyFont="1" applyFill="1" applyBorder="1">
      <alignment horizontal="center" vertical="center" wrapText="1"/>
    </xf>
    <xf numFmtId="0" fontId="19" fillId="4" borderId="22" xfId="35" applyFont="1" applyFill="1" applyBorder="1" applyAlignment="1">
      <alignment horizontal="center" vertical="center"/>
    </xf>
    <xf numFmtId="1" fontId="8" fillId="4" borderId="9" xfId="12" applyFont="1" applyFill="1" applyBorder="1">
      <alignment horizontal="left" vertical="center" wrapText="1"/>
    </xf>
    <xf numFmtId="1" fontId="8" fillId="4" borderId="67" xfId="12" applyFont="1" applyFill="1" applyBorder="1">
      <alignment horizontal="left" vertical="center" wrapText="1"/>
    </xf>
    <xf numFmtId="1" fontId="8" fillId="4" borderId="14" xfId="12" applyFont="1" applyFill="1" applyBorder="1">
      <alignment horizontal="left" vertical="center" wrapText="1"/>
    </xf>
    <xf numFmtId="0" fontId="19" fillId="4" borderId="30" xfId="14" applyFont="1" applyFill="1" applyBorder="1">
      <alignment horizontal="center" vertical="center" wrapText="1"/>
    </xf>
    <xf numFmtId="0" fontId="19" fillId="4" borderId="30" xfId="35" applyFont="1" applyFill="1" applyBorder="1" applyAlignment="1">
      <alignment horizontal="center" vertical="center" wrapText="1"/>
    </xf>
    <xf numFmtId="0" fontId="20" fillId="4" borderId="41" xfId="10" applyFont="1" applyFill="1" applyBorder="1" applyAlignment="1">
      <alignment horizontal="right" vertical="center" wrapText="1"/>
    </xf>
    <xf numFmtId="0" fontId="20" fillId="4" borderId="112" xfId="10" applyFont="1" applyFill="1" applyBorder="1" applyAlignment="1">
      <alignment horizontal="right" vertical="center" wrapText="1"/>
    </xf>
    <xf numFmtId="0" fontId="20" fillId="4" borderId="42" xfId="10" applyFont="1" applyFill="1" applyBorder="1" applyAlignment="1">
      <alignment horizontal="right" vertical="center" wrapText="1"/>
    </xf>
    <xf numFmtId="0" fontId="20" fillId="4" borderId="60" xfId="22" applyFont="1" applyFill="1" applyBorder="1" applyAlignment="1">
      <alignment horizontal="center" vertical="center" wrapText="1"/>
    </xf>
    <xf numFmtId="0" fontId="20" fillId="4" borderId="47" xfId="22" applyFont="1" applyFill="1" applyBorder="1" applyAlignment="1">
      <alignment horizontal="center" vertical="center" wrapText="1"/>
    </xf>
  </cellXfs>
  <cellStyles count="53">
    <cellStyle name="Comma" xfId="51" builtinId="3"/>
    <cellStyle name="Comma 2" xfId="2"/>
    <cellStyle name="H1" xfId="3"/>
    <cellStyle name="H1 2" xfId="4"/>
    <cellStyle name="H1 2 2" xfId="5"/>
    <cellStyle name="H2" xfId="6"/>
    <cellStyle name="H2 2" xfId="7"/>
    <cellStyle name="H2 2 2" xfId="8"/>
    <cellStyle name="had" xfId="9"/>
    <cellStyle name="had 2" xfId="10"/>
    <cellStyle name="had 2 2" xfId="11"/>
    <cellStyle name="had0" xfId="12"/>
    <cellStyle name="Had1" xfId="13"/>
    <cellStyle name="Had2" xfId="14"/>
    <cellStyle name="Had3" xfId="15"/>
    <cellStyle name="Had3 2" xfId="16"/>
    <cellStyle name="Had3 2 2" xfId="17"/>
    <cellStyle name="inxa" xfId="18"/>
    <cellStyle name="inxa 2" xfId="19"/>
    <cellStyle name="inxe" xfId="20"/>
    <cellStyle name="Normal" xfId="0" builtinId="0"/>
    <cellStyle name="Normal 2" xfId="1"/>
    <cellStyle name="Normal 2 2" xfId="21"/>
    <cellStyle name="Normal 2 3" xfId="22"/>
    <cellStyle name="Normal 3" xfId="23"/>
    <cellStyle name="Normal 4" xfId="24"/>
    <cellStyle name="Normal 5" xfId="45"/>
    <cellStyle name="Normal 5 2" xfId="49"/>
    <cellStyle name="Normal 6" xfId="46"/>
    <cellStyle name="Normal 6 2" xfId="50"/>
    <cellStyle name="Normal 6 3" xfId="52"/>
    <cellStyle name="Normal 7" xfId="48"/>
    <cellStyle name="Normal_جداول الأفراد" xfId="47"/>
    <cellStyle name="NotA" xfId="25"/>
    <cellStyle name="Note 2" xfId="26"/>
    <cellStyle name="T1" xfId="27"/>
    <cellStyle name="T1 2" xfId="28"/>
    <cellStyle name="T1 2 2" xfId="29"/>
    <cellStyle name="T2" xfId="30"/>
    <cellStyle name="T2 2" xfId="31"/>
    <cellStyle name="T2 2 2" xfId="32"/>
    <cellStyle name="T2 3" xfId="33"/>
    <cellStyle name="T2 4" xfId="34"/>
    <cellStyle name="Total 2" xfId="35"/>
    <cellStyle name="Total1" xfId="36"/>
    <cellStyle name="TXT1" xfId="37"/>
    <cellStyle name="TXT1 2" xfId="38"/>
    <cellStyle name="TXT1 2 2" xfId="39"/>
    <cellStyle name="TXT1_ATT50328" xfId="40"/>
    <cellStyle name="TXT2" xfId="41"/>
    <cellStyle name="TXT3" xfId="42"/>
    <cellStyle name="TXT4" xfId="43"/>
    <cellStyle name="TXT5" xfId="44"/>
  </cellStyles>
  <dxfs count="75">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top style="thin">
          <color indexed="64"/>
        </top>
        <bottom/>
      </border>
      <protection locked="1" hidden="0"/>
    </dxf>
    <dxf>
      <font>
        <sz val="10"/>
        <color auto="1"/>
      </font>
      <numFmt numFmtId="165" formatCode="#,##0.0"/>
      <fill>
        <patternFill patternType="none">
          <fgColor indexed="64"/>
          <bgColor indexed="65"/>
        </patternFill>
      </fill>
      <alignment horizontal="right" vertical="center" textRotation="0" wrapText="0" indent="1" justifyLastLine="0" shrinkToFit="0" readingOrder="0"/>
      <border diagonalUp="0" diagonalDown="0">
        <left style="medium">
          <color theme="0"/>
        </left>
        <right/>
        <top/>
        <bottom style="medium">
          <color theme="0"/>
        </bottom>
        <vertical/>
        <horizontal/>
      </border>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style="medium">
          <color theme="0"/>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top style="thin">
          <color indexed="64"/>
        </top>
        <bottom/>
      </border>
      <protection locked="1" hidden="0"/>
    </dxf>
    <dxf>
      <font>
        <sz val="10"/>
        <color auto="1"/>
      </font>
      <numFmt numFmtId="165" formatCode="#,##0.0"/>
      <fill>
        <patternFill patternType="none">
          <fgColor indexed="64"/>
          <bgColor indexed="65"/>
        </patternFill>
      </fill>
      <alignment horizontal="right" vertical="center" textRotation="0" wrapText="0" indent="1" justifyLastLine="0" shrinkToFit="0" readingOrder="0"/>
      <border diagonalUp="0" diagonalDown="0">
        <left style="medium">
          <color theme="0"/>
        </left>
        <right/>
        <top/>
        <bottom style="medium">
          <color theme="0"/>
        </bottom>
        <vertical/>
        <horizontal/>
      </border>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style="medium">
          <color theme="0"/>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top style="thin">
          <color indexed="64"/>
        </top>
        <bottom/>
      </border>
      <protection locked="1" hidden="0"/>
    </dxf>
    <dxf>
      <font>
        <b/>
        <sz val="10"/>
        <color auto="1"/>
      </font>
      <numFmt numFmtId="3" formatCode="#,##0"/>
      <fill>
        <patternFill patternType="none">
          <fgColor indexed="64"/>
          <bgColor indexed="65"/>
        </patternFill>
      </fill>
      <alignment horizontal="right" vertical="center" textRotation="0" wrapText="0" indent="1" justifyLastLine="0" shrinkToFit="0" readingOrder="0"/>
      <border diagonalUp="0" diagonalDown="0">
        <left style="medium">
          <color theme="0"/>
        </left>
        <right/>
        <top/>
        <bottom style="medium">
          <color theme="0"/>
        </bottom>
        <vertical/>
        <horizontal/>
      </border>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style="medium">
          <color theme="0"/>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top style="thin">
          <color indexed="64"/>
        </top>
        <bottom/>
      </border>
      <protection locked="1" hidden="0"/>
    </dxf>
    <dxf>
      <font>
        <b/>
        <sz val="10"/>
        <color auto="1"/>
      </font>
      <numFmt numFmtId="3" formatCode="#,##0"/>
      <fill>
        <patternFill patternType="none">
          <fgColor indexed="64"/>
          <bgColor indexed="65"/>
        </patternFill>
      </fill>
      <alignment horizontal="right" vertical="center" textRotation="0" wrapText="0" indent="1" justifyLastLine="0" shrinkToFit="0" readingOrder="0"/>
      <border diagonalUp="0" diagonalDown="0">
        <left style="medium">
          <color theme="0"/>
        </left>
        <right/>
        <top/>
        <bottom style="medium">
          <color theme="0"/>
        </bottom>
        <vertical/>
        <horizontal/>
      </border>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style="medium">
          <color theme="0"/>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top style="thin">
          <color indexed="64"/>
        </top>
        <bottom/>
      </border>
      <protection locked="1" hidden="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right" vertical="center" textRotation="0" wrapText="0" indent="1" justifyLastLine="0" shrinkToFit="0" readingOrder="0"/>
      <border diagonalUp="0" diagonalDown="0">
        <left style="medium">
          <color theme="0"/>
        </left>
        <right/>
        <top/>
        <bottom style="medium">
          <color theme="0"/>
        </bottom>
        <vertical/>
        <horizontal/>
      </border>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top style="thin">
          <color indexed="64"/>
        </top>
        <bottom/>
      </border>
      <protection locked="1" hidden="0"/>
    </dxf>
    <dxf>
      <font>
        <sz val="10"/>
        <color auto="1"/>
      </font>
      <numFmt numFmtId="3" formatCode="#,##0"/>
      <fill>
        <patternFill patternType="none">
          <fgColor indexed="64"/>
          <bgColor indexed="65"/>
        </patternFill>
      </fill>
      <alignment horizontal="right" vertical="center" textRotation="0" wrapText="0" indent="1" justifyLastLine="0" shrinkToFit="0" readingOrder="0"/>
      <border diagonalUp="0" diagonalDown="0">
        <left style="medium">
          <color theme="0"/>
        </left>
        <right/>
        <top/>
        <bottom style="medium">
          <color theme="0"/>
        </bottom>
        <vertical/>
        <horizontal/>
      </border>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top style="thin">
          <color indexed="64"/>
        </top>
        <bottom/>
      </border>
      <protection locked="1" hidden="0"/>
    </dxf>
    <dxf>
      <font>
        <sz val="10"/>
        <color auto="1"/>
      </font>
      <numFmt numFmtId="3" formatCode="#,##0"/>
      <fill>
        <patternFill patternType="none">
          <fgColor indexed="64"/>
          <bgColor indexed="65"/>
        </patternFill>
      </fill>
      <alignment horizontal="right" vertical="center" textRotation="0" wrapText="0" indent="1" justifyLastLine="0" shrinkToFit="0" readingOrder="0"/>
      <border diagonalUp="0" diagonalDown="0">
        <left style="medium">
          <color theme="0"/>
        </left>
        <right/>
        <top/>
        <bottom style="medium">
          <color theme="0"/>
        </bottom>
        <vertical/>
        <horizontal/>
      </border>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top style="thin">
          <color indexed="64"/>
        </top>
        <bottom/>
      </border>
      <protection locked="1" hidden="0"/>
    </dxf>
    <dxf>
      <font>
        <sz val="10"/>
        <color auto="1"/>
      </font>
      <numFmt numFmtId="3" formatCode="#,##0"/>
      <fill>
        <patternFill patternType="none">
          <fgColor indexed="64"/>
          <bgColor indexed="65"/>
        </patternFill>
      </fill>
      <alignment horizontal="right" vertical="center" textRotation="0" wrapText="0" indent="1" justifyLastLine="0" shrinkToFit="0" readingOrder="0"/>
      <border diagonalUp="0" diagonalDown="0">
        <left style="medium">
          <color theme="0"/>
        </left>
        <right/>
        <top/>
        <bottom style="medium">
          <color theme="0"/>
        </bottom>
        <vertical/>
        <horizontal/>
      </border>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top style="thin">
          <color indexed="64"/>
        </top>
        <bottom/>
      </border>
      <protection locked="1" hidden="0"/>
    </dxf>
    <dxf>
      <font>
        <sz val="10"/>
        <color auto="1"/>
      </font>
      <numFmt numFmtId="3" formatCode="#,##0"/>
      <fill>
        <patternFill patternType="none">
          <fgColor indexed="64"/>
          <bgColor indexed="65"/>
        </patternFill>
      </fill>
      <alignment horizontal="right" vertical="center" textRotation="0" wrapText="0" indent="1" justifyLastLine="0" shrinkToFit="0" readingOrder="0"/>
      <border diagonalUp="0" diagonalDown="0">
        <left style="medium">
          <color theme="0"/>
        </left>
        <right/>
        <top/>
        <bottom style="medium">
          <color theme="0"/>
        </bottom>
        <vertical/>
        <horizontal/>
      </border>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top style="thin">
          <color indexed="64"/>
        </top>
        <bottom/>
      </border>
      <protection locked="1" hidden="0"/>
    </dxf>
    <dxf>
      <font>
        <sz val="10"/>
        <color auto="1"/>
      </font>
      <numFmt numFmtId="3" formatCode="#,##0"/>
      <fill>
        <patternFill patternType="none">
          <fgColor indexed="64"/>
          <bgColor indexed="65"/>
        </patternFill>
      </fill>
      <alignment horizontal="right" vertical="center" textRotation="0" wrapText="0" indent="1" justifyLastLine="0" shrinkToFit="0" readingOrder="0"/>
      <border diagonalUp="0" diagonalDown="0">
        <left style="medium">
          <color theme="0"/>
        </left>
        <right/>
        <top/>
        <bottom style="medium">
          <color theme="0"/>
        </bottom>
        <vertical/>
        <horizontal/>
      </border>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top style="thin">
          <color indexed="64"/>
        </top>
        <bottom/>
      </border>
      <protection locked="1" hidden="0"/>
    </dxf>
    <dxf>
      <font>
        <sz val="10"/>
        <color auto="1"/>
      </font>
      <numFmt numFmtId="3" formatCode="#,##0"/>
      <fill>
        <patternFill patternType="none">
          <fgColor indexed="64"/>
          <bgColor indexed="65"/>
        </patternFill>
      </fill>
      <alignment horizontal="right" vertical="center" textRotation="0" wrapText="0" indent="1" justifyLastLine="0" shrinkToFit="0" readingOrder="0"/>
      <border diagonalUp="0" diagonalDown="0">
        <left style="medium">
          <color theme="0"/>
        </left>
        <right/>
        <top/>
        <bottom style="medium">
          <color theme="0"/>
        </bottom>
        <vertical/>
        <horizontal/>
      </border>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top style="thin">
          <color indexed="64"/>
        </top>
        <bottom/>
      </border>
      <protection locked="1" hidden="0"/>
    </dxf>
    <dxf>
      <font>
        <sz val="10"/>
        <color auto="1"/>
      </font>
      <numFmt numFmtId="3" formatCode="#,##0"/>
      <fill>
        <patternFill patternType="none">
          <fgColor indexed="64"/>
          <bgColor indexed="65"/>
        </patternFill>
      </fill>
      <alignment horizontal="right" vertical="center" textRotation="0" wrapText="0" indent="1" justifyLastLine="0" shrinkToFit="0" readingOrder="0"/>
      <border diagonalUp="0" diagonalDown="0">
        <left/>
        <right/>
        <top/>
        <bottom style="medium">
          <color theme="0"/>
        </bottom>
        <vertical/>
        <horizontal/>
      </border>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top/>
        <bottom/>
      </border>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right" vertical="center" textRotation="0" wrapText="0" indent="1" justifyLastLine="0" shrinkToFit="0" readingOrder="0"/>
      <protection locked="1" hidden="0"/>
    </dxf>
    <dxf>
      <border diagonalUp="0" diagonalDown="0">
        <left style="medium">
          <color theme="0"/>
        </left>
        <right style="medium">
          <color theme="0"/>
        </right>
        <top style="thin">
          <color indexed="64"/>
        </top>
        <bottom style="medium">
          <color theme="0"/>
        </bottom>
      </border>
    </dxf>
    <dxf>
      <numFmt numFmtId="3" formatCode="#,##0"/>
      <alignment horizontal="right" vertical="center" textRotation="0" wrapText="0" indent="1" justifyLastLine="0" shrinkToFit="0" readingOrder="0"/>
    </dxf>
    <dxf>
      <font>
        <b/>
        <i val="0"/>
        <strike val="0"/>
        <condense val="0"/>
        <extend val="0"/>
        <outline val="0"/>
        <shadow val="0"/>
        <u val="none"/>
        <vertAlign val="baseline"/>
        <sz val="11"/>
        <color auto="1"/>
        <name val="Arial"/>
        <scheme val="none"/>
      </font>
      <fill>
        <patternFill patternType="solid">
          <fgColor indexed="64"/>
          <bgColor theme="2"/>
        </patternFill>
      </fill>
      <alignment horizontal="right" vertical="center" textRotation="0" wrapText="0" indent="1" justifyLastLine="0" shrinkToFit="0" readingOrder="0"/>
      <border diagonalUp="0" diagonalDown="0">
        <left style="medium">
          <color theme="0"/>
        </left>
        <right style="medium">
          <color theme="0"/>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top style="thin">
          <color indexed="64"/>
        </top>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style="medium">
          <color theme="0"/>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top style="thin">
          <color indexed="64"/>
        </top>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style="medium">
          <color theme="0"/>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top style="thin">
          <color indexed="64"/>
        </top>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style="medium">
          <color theme="0"/>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top style="thin">
          <color indexed="64"/>
        </top>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style="medium">
          <color theme="0"/>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top style="thin">
          <color indexed="64"/>
        </top>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top style="thin">
          <color indexed="64"/>
        </top>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top style="thin">
          <color indexed="64"/>
        </top>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top style="thin">
          <color indexed="64"/>
        </top>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top style="thin">
          <color indexed="64"/>
        </top>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top style="thin">
          <color indexed="64"/>
        </top>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top style="thin">
          <color indexed="64"/>
        </top>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top style="thin">
          <color indexed="64"/>
        </top>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top/>
        <bottom/>
      </border>
    </dxf>
    <dxf>
      <border outline="0">
        <left style="medium">
          <color rgb="FFFFFFFF"/>
        </left>
        <right style="medium">
          <color rgb="FFFFFFFF"/>
        </right>
        <top style="thin">
          <color rgb="FF000000"/>
        </top>
        <bottom style="thin">
          <color rgb="FF000000"/>
        </bottom>
      </border>
    </dxf>
    <dxf>
      <font>
        <b/>
        <i val="0"/>
        <strike val="0"/>
        <condense val="0"/>
        <extend val="0"/>
        <outline val="0"/>
        <shadow val="0"/>
        <u val="none"/>
        <vertAlign val="baseline"/>
        <sz val="10"/>
        <color auto="1"/>
        <name val="Arial"/>
        <scheme val="none"/>
      </font>
      <fill>
        <patternFill patternType="solid">
          <fgColor rgb="FF000000"/>
          <bgColor rgb="FFEEECE1"/>
        </patternFill>
      </fill>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style="medium">
          <color theme="0"/>
        </right>
        <top/>
        <bottom/>
      </border>
    </dxf>
    <dxf>
      <border>
        <top style="thin">
          <color auto="1"/>
        </top>
      </border>
    </dxf>
    <dxf>
      <border>
        <top style="thin">
          <color auto="1"/>
        </top>
      </border>
    </dxf>
    <dxf>
      <fill>
        <patternFill>
          <bgColor theme="2"/>
        </patternFill>
      </fill>
    </dxf>
    <dxf>
      <border>
        <right/>
        <top/>
        <bottom/>
      </border>
    </dxf>
    <dxf>
      <font>
        <b/>
        <color theme="1"/>
      </font>
    </dxf>
    <dxf>
      <font>
        <b/>
        <color theme="1"/>
      </font>
      <border>
        <top style="thin">
          <color auto="1"/>
        </top>
      </border>
    </dxf>
    <dxf>
      <border>
        <top style="thin">
          <color auto="1"/>
        </top>
      </border>
    </dxf>
    <dxf>
      <font>
        <b/>
        <color theme="1"/>
      </font>
      <border>
        <top style="thin">
          <color theme="1"/>
        </top>
        <bottom style="thin">
          <color theme="1"/>
        </bottom>
      </border>
    </dxf>
  </dxfs>
  <tableStyles count="1" defaultTableStyle="TableStyleMedium2" defaultPivotStyle="PivotStyleLight16">
    <tableStyle name="VITAL" pivot="0" count="8">
      <tableStyleElement type="headerRow" dxfId="74"/>
      <tableStyleElement type="totalRow" dxfId="73"/>
      <tableStyleElement type="firstColumn" dxfId="72"/>
      <tableStyleElement type="lastColumn" dxfId="71"/>
      <tableStyleElement type="firstRowStripe" dxfId="70"/>
      <tableStyleElement type="secondRowStripe" dxfId="69"/>
      <tableStyleElement type="firstColumnStripe" dxfId="68"/>
      <tableStyleElement type="secondColumnStripe" dxfId="67"/>
    </tableStyle>
  </tableStyles>
  <colors>
    <mruColors>
      <color rgb="FF9933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onnections" Target="connections.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400">
                <a:latin typeface="Sakkal Majalla" panose="02000000000000000000" pitchFamily="2" charset="-78"/>
                <a:cs typeface="Sakkal Majalla" panose="02000000000000000000" pitchFamily="2" charset="-78"/>
              </a:rPr>
              <a:t>السكان حسب الفئات العمرية </a:t>
            </a:r>
            <a:endParaRPr lang="en-US" sz="1400">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400" b="1" i="0" baseline="0">
                <a:effectLst/>
                <a:latin typeface="Sakkal Majalla" panose="02000000000000000000" pitchFamily="2" charset="-78"/>
                <a:cs typeface="Sakkal Majalla" panose="02000000000000000000" pitchFamily="2" charset="-78"/>
              </a:rPr>
              <a:t>الربع الثاني، 2018</a:t>
            </a:r>
          </a:p>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200" b="0"/>
              <a:t>POPULATION BY</a:t>
            </a:r>
            <a:r>
              <a:rPr lang="ar-QA" sz="1200" b="0" baseline="0"/>
              <a:t> </a:t>
            </a:r>
            <a:r>
              <a:rPr lang="en-US" sz="1200" b="0"/>
              <a:t>AGE GROUPS</a:t>
            </a:r>
            <a:endParaRPr lang="ar-QA" sz="1200" b="0"/>
          </a:p>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200" b="0" i="0" baseline="0">
                <a:effectLst/>
              </a:rPr>
              <a:t>The Second Quarter, 2018</a:t>
            </a:r>
            <a:endParaRPr lang="en-US" sz="1200" b="0">
              <a:effectLst/>
            </a:endParaRPr>
          </a:p>
        </c:rich>
      </c:tx>
      <c:layout>
        <c:manualLayout>
          <c:xMode val="edge"/>
          <c:yMode val="edge"/>
          <c:x val="0.37444401867348998"/>
          <c:y val="1.3860010834817919E-2"/>
        </c:manualLayout>
      </c:layout>
      <c:overlay val="0"/>
    </c:title>
    <c:autoTitleDeleted val="0"/>
    <c:plotArea>
      <c:layout>
        <c:manualLayout>
          <c:layoutTarget val="inner"/>
          <c:xMode val="edge"/>
          <c:yMode val="edge"/>
          <c:x val="9.2748254952979364E-2"/>
          <c:y val="0.22641025641025642"/>
          <c:w val="0.90725174504702066"/>
          <c:h val="0.64175981687481376"/>
        </c:manualLayout>
      </c:layout>
      <c:barChart>
        <c:barDir val="col"/>
        <c:grouping val="clustered"/>
        <c:varyColors val="0"/>
        <c:ser>
          <c:idx val="0"/>
          <c:order val="0"/>
          <c:tx>
            <c:strRef>
              <c:f>'1'!$B$39</c:f>
              <c:strCache>
                <c:ptCount val="1"/>
                <c:pt idx="0">
                  <c:v>أبريل  April 2018</c:v>
                </c:pt>
              </c:strCache>
            </c:strRef>
          </c:tx>
          <c:spPr>
            <a:ln w="22225">
              <a:solidFill>
                <a:schemeClr val="bg1"/>
              </a:solidFill>
            </a:ln>
          </c:spPr>
          <c:invertIfNegative val="0"/>
          <c:cat>
            <c:strRef>
              <c:f>'1'!$A$40:$A$46</c:f>
              <c:strCache>
                <c:ptCount val="7"/>
                <c:pt idx="0">
                  <c:v>0 - 4</c:v>
                </c:pt>
                <c:pt idx="1">
                  <c:v>5 - 9</c:v>
                </c:pt>
                <c:pt idx="2">
                  <c:v>10 - 14</c:v>
                </c:pt>
                <c:pt idx="3">
                  <c:v>15 - 19</c:v>
                </c:pt>
                <c:pt idx="4">
                  <c:v>20 - 24</c:v>
                </c:pt>
                <c:pt idx="5">
                  <c:v>25 - 64</c:v>
                </c:pt>
                <c:pt idx="6">
                  <c:v>65 +</c:v>
                </c:pt>
              </c:strCache>
            </c:strRef>
          </c:cat>
          <c:val>
            <c:numRef>
              <c:f>'1'!$B$40:$B$46</c:f>
              <c:numCache>
                <c:formatCode>#,##0_ ;\-#,##0\ </c:formatCode>
                <c:ptCount val="7"/>
                <c:pt idx="0">
                  <c:v>137130</c:v>
                </c:pt>
                <c:pt idx="1">
                  <c:v>134870</c:v>
                </c:pt>
                <c:pt idx="2">
                  <c:v>103579</c:v>
                </c:pt>
                <c:pt idx="3">
                  <c:v>81016</c:v>
                </c:pt>
                <c:pt idx="4">
                  <c:v>257156</c:v>
                </c:pt>
                <c:pt idx="5">
                  <c:v>1961369</c:v>
                </c:pt>
                <c:pt idx="6">
                  <c:v>31697</c:v>
                </c:pt>
              </c:numCache>
            </c:numRef>
          </c:val>
        </c:ser>
        <c:ser>
          <c:idx val="1"/>
          <c:order val="1"/>
          <c:tx>
            <c:strRef>
              <c:f>'1'!$C$39</c:f>
              <c:strCache>
                <c:ptCount val="1"/>
                <c:pt idx="0">
                  <c:v>مايو May 2018 </c:v>
                </c:pt>
              </c:strCache>
            </c:strRef>
          </c:tx>
          <c:spPr>
            <a:solidFill>
              <a:schemeClr val="accent2">
                <a:lumMod val="60000"/>
                <a:lumOff val="40000"/>
              </a:schemeClr>
            </a:solidFill>
            <a:ln>
              <a:solidFill>
                <a:schemeClr val="bg1"/>
              </a:solidFill>
            </a:ln>
          </c:spPr>
          <c:invertIfNegative val="0"/>
          <c:cat>
            <c:strRef>
              <c:f>'1'!$A$40:$A$46</c:f>
              <c:strCache>
                <c:ptCount val="7"/>
                <c:pt idx="0">
                  <c:v>0 - 4</c:v>
                </c:pt>
                <c:pt idx="1">
                  <c:v>5 - 9</c:v>
                </c:pt>
                <c:pt idx="2">
                  <c:v>10 - 14</c:v>
                </c:pt>
                <c:pt idx="3">
                  <c:v>15 - 19</c:v>
                </c:pt>
                <c:pt idx="4">
                  <c:v>20 - 24</c:v>
                </c:pt>
                <c:pt idx="5">
                  <c:v>25 - 64</c:v>
                </c:pt>
                <c:pt idx="6">
                  <c:v>65 +</c:v>
                </c:pt>
              </c:strCache>
            </c:strRef>
          </c:cat>
          <c:val>
            <c:numRef>
              <c:f>'1'!$C$40:$C$46</c:f>
              <c:numCache>
                <c:formatCode>#,##0_ ;\-#,##0\ </c:formatCode>
                <c:ptCount val="7"/>
                <c:pt idx="0">
                  <c:v>136623</c:v>
                </c:pt>
                <c:pt idx="1">
                  <c:v>134343</c:v>
                </c:pt>
                <c:pt idx="2">
                  <c:v>104179</c:v>
                </c:pt>
                <c:pt idx="3">
                  <c:v>83710</c:v>
                </c:pt>
                <c:pt idx="4">
                  <c:v>261631</c:v>
                </c:pt>
                <c:pt idx="5">
                  <c:v>1979060</c:v>
                </c:pt>
                <c:pt idx="6">
                  <c:v>32364</c:v>
                </c:pt>
              </c:numCache>
            </c:numRef>
          </c:val>
        </c:ser>
        <c:ser>
          <c:idx val="2"/>
          <c:order val="2"/>
          <c:tx>
            <c:strRef>
              <c:f>'1'!$D$39</c:f>
              <c:strCache>
                <c:ptCount val="1"/>
                <c:pt idx="0">
                  <c:v>يونيو June 2018 </c:v>
                </c:pt>
              </c:strCache>
            </c:strRef>
          </c:tx>
          <c:spPr>
            <a:solidFill>
              <a:schemeClr val="accent3">
                <a:lumMod val="75000"/>
              </a:schemeClr>
            </a:solidFill>
            <a:ln>
              <a:solidFill>
                <a:schemeClr val="bg1"/>
              </a:solidFill>
            </a:ln>
          </c:spPr>
          <c:invertIfNegative val="0"/>
          <c:cat>
            <c:strRef>
              <c:f>'1'!$A$40:$A$46</c:f>
              <c:strCache>
                <c:ptCount val="7"/>
                <c:pt idx="0">
                  <c:v>0 - 4</c:v>
                </c:pt>
                <c:pt idx="1">
                  <c:v>5 - 9</c:v>
                </c:pt>
                <c:pt idx="2">
                  <c:v>10 - 14</c:v>
                </c:pt>
                <c:pt idx="3">
                  <c:v>15 - 19</c:v>
                </c:pt>
                <c:pt idx="4">
                  <c:v>20 - 24</c:v>
                </c:pt>
                <c:pt idx="5">
                  <c:v>25 - 64</c:v>
                </c:pt>
                <c:pt idx="6">
                  <c:v>65 +</c:v>
                </c:pt>
              </c:strCache>
            </c:strRef>
          </c:cat>
          <c:val>
            <c:numRef>
              <c:f>'1'!$D$40:$D$46</c:f>
              <c:numCache>
                <c:formatCode>#,##0_ ;\-#,##0\ </c:formatCode>
                <c:ptCount val="7"/>
                <c:pt idx="0">
                  <c:v>117769</c:v>
                </c:pt>
                <c:pt idx="1">
                  <c:v>112453</c:v>
                </c:pt>
                <c:pt idx="2">
                  <c:v>88957</c:v>
                </c:pt>
                <c:pt idx="3">
                  <c:v>75374</c:v>
                </c:pt>
                <c:pt idx="4">
                  <c:v>254762</c:v>
                </c:pt>
                <c:pt idx="5">
                  <c:v>1900692</c:v>
                </c:pt>
                <c:pt idx="6">
                  <c:v>30727</c:v>
                </c:pt>
              </c:numCache>
            </c:numRef>
          </c:val>
        </c:ser>
        <c:dLbls>
          <c:showLegendKey val="0"/>
          <c:showVal val="0"/>
          <c:showCatName val="0"/>
          <c:showSerName val="0"/>
          <c:showPercent val="0"/>
          <c:showBubbleSize val="0"/>
        </c:dLbls>
        <c:gapWidth val="150"/>
        <c:axId val="165960320"/>
        <c:axId val="166032128"/>
      </c:barChart>
      <c:catAx>
        <c:axId val="165960320"/>
        <c:scaling>
          <c:orientation val="minMax"/>
        </c:scaling>
        <c:delete val="0"/>
        <c:axPos val="b"/>
        <c:title>
          <c:tx>
            <c:rich>
              <a:bodyPr/>
              <a:lstStyle/>
              <a:p>
                <a:pPr>
                  <a:defRPr/>
                </a:pPr>
                <a:r>
                  <a:rPr lang="ar-QA" sz="1050"/>
                  <a:t>فئات العمر</a:t>
                </a:r>
                <a:endParaRPr lang="en-US" sz="1050"/>
              </a:p>
              <a:p>
                <a:pPr>
                  <a:defRPr/>
                </a:pPr>
                <a:r>
                  <a:rPr lang="en-US" sz="900"/>
                  <a:t>Age Groups</a:t>
                </a:r>
              </a:p>
            </c:rich>
          </c:tx>
          <c:layout>
            <c:manualLayout>
              <c:xMode val="edge"/>
              <c:yMode val="edge"/>
              <c:x val="0.45114966689769842"/>
              <c:y val="0.91453696734271905"/>
            </c:manualLayout>
          </c:layout>
          <c:overlay val="0"/>
        </c:title>
        <c:majorTickMark val="out"/>
        <c:minorTickMark val="none"/>
        <c:tickLblPos val="nextTo"/>
        <c:txPr>
          <a:bodyPr/>
          <a:lstStyle/>
          <a:p>
            <a:pPr rtl="0">
              <a:defRPr sz="1000"/>
            </a:pPr>
            <a:endParaRPr lang="ar-QA"/>
          </a:p>
        </c:txPr>
        <c:crossAx val="166032128"/>
        <c:crosses val="autoZero"/>
        <c:auto val="1"/>
        <c:lblAlgn val="ctr"/>
        <c:lblOffset val="100"/>
        <c:noMultiLvlLbl val="0"/>
      </c:catAx>
      <c:valAx>
        <c:axId val="166032128"/>
        <c:scaling>
          <c:orientation val="minMax"/>
        </c:scaling>
        <c:delete val="0"/>
        <c:axPos val="l"/>
        <c:majorGridlines>
          <c:spPr>
            <a:ln>
              <a:solidFill>
                <a:schemeClr val="bg1">
                  <a:lumMod val="75000"/>
                </a:schemeClr>
              </a:solidFill>
            </a:ln>
          </c:spPr>
        </c:majorGridlines>
        <c:numFmt formatCode="#,##0_ ;\-#,##0\ " sourceLinked="1"/>
        <c:majorTickMark val="out"/>
        <c:minorTickMark val="none"/>
        <c:tickLblPos val="nextTo"/>
        <c:txPr>
          <a:bodyPr/>
          <a:lstStyle/>
          <a:p>
            <a:pPr>
              <a:defRPr sz="1000"/>
            </a:pPr>
            <a:endParaRPr lang="ar-QA"/>
          </a:p>
        </c:txPr>
        <c:crossAx val="165960320"/>
        <c:crosses val="autoZero"/>
        <c:crossBetween val="between"/>
      </c:valAx>
    </c:plotArea>
    <c:legend>
      <c:legendPos val="r"/>
      <c:layout>
        <c:manualLayout>
          <c:xMode val="edge"/>
          <c:yMode val="edge"/>
          <c:x val="0.10079200327231823"/>
          <c:y val="0.22884143842029928"/>
          <c:w val="0.15355453824085941"/>
          <c:h val="0.18584226377336424"/>
        </c:manualLayout>
      </c:layout>
      <c:overlay val="0"/>
      <c:txPr>
        <a:bodyPr/>
        <a:lstStyle/>
        <a:p>
          <a:pPr>
            <a:defRPr sz="1000" b="1">
              <a:latin typeface="Arial" panose="020B0604020202020204" pitchFamily="34" charset="0"/>
              <a:cs typeface="Arial" panose="020B0604020202020204" pitchFamily="34" charset="0"/>
            </a:defRPr>
          </a:pPr>
          <a:endParaRPr lang="ar-QA"/>
        </a:p>
      </c:txPr>
    </c:legend>
    <c:plotVisOnly val="1"/>
    <c:dispBlanksAs val="gap"/>
    <c:showDLblsOverMax val="0"/>
  </c:chart>
  <c:spPr>
    <a:noFill/>
    <a:ln>
      <a:noFill/>
    </a:ln>
  </c:spPr>
  <c:txPr>
    <a:bodyPr/>
    <a:lstStyle/>
    <a:p>
      <a:pPr>
        <a:defRPr>
          <a:latin typeface="Arial" panose="020B0604020202020204" pitchFamily="34" charset="0"/>
          <a:cs typeface="Arial" panose="020B0604020202020204" pitchFamily="34" charset="0"/>
        </a:defRPr>
      </a:pPr>
      <a:endParaRPr lang="ar-QA"/>
    </a:p>
  </c:txPr>
  <c:printSettings>
    <c:headerFooter/>
    <c:pageMargins b="0.74803149606299213" l="0.70866141732283472" r="0.70866141732283472" t="0.74803149606299213" header="0.31496062992125984" footer="0.31496062992125984"/>
    <c:pageSetup paperSize="11"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0695066962783493E-2"/>
          <c:y val="0.12782066797153163"/>
          <c:w val="0.55981856114139583"/>
          <c:h val="0.67434863760942509"/>
        </c:manualLayout>
      </c:layout>
      <c:pieChart>
        <c:varyColors val="1"/>
        <c:ser>
          <c:idx val="0"/>
          <c:order val="0"/>
          <c:dPt>
            <c:idx val="0"/>
            <c:bubble3D val="0"/>
            <c:spPr>
              <a:solidFill>
                <a:schemeClr val="tx2"/>
              </a:solidFill>
            </c:spPr>
          </c:dPt>
          <c:dPt>
            <c:idx val="4"/>
            <c:bubble3D val="0"/>
            <c:spPr>
              <a:solidFill>
                <a:schemeClr val="tx2">
                  <a:lumMod val="60000"/>
                  <a:lumOff val="40000"/>
                </a:schemeClr>
              </a:solidFill>
            </c:spPr>
          </c:dPt>
          <c:dPt>
            <c:idx val="6"/>
            <c:bubble3D val="0"/>
            <c:spPr>
              <a:solidFill>
                <a:schemeClr val="accent4">
                  <a:lumMod val="40000"/>
                  <a:lumOff val="60000"/>
                </a:schemeClr>
              </a:solidFill>
            </c:spPr>
          </c:dPt>
          <c:dPt>
            <c:idx val="7"/>
            <c:bubble3D val="0"/>
            <c:spPr>
              <a:solidFill>
                <a:schemeClr val="accent2">
                  <a:lumMod val="60000"/>
                  <a:lumOff val="40000"/>
                </a:schemeClr>
              </a:solidFill>
            </c:spPr>
          </c:dPt>
          <c:dPt>
            <c:idx val="8"/>
            <c:bubble3D val="0"/>
            <c:spPr>
              <a:solidFill>
                <a:schemeClr val="accent3">
                  <a:lumMod val="60000"/>
                  <a:lumOff val="40000"/>
                </a:schemeClr>
              </a:solidFill>
            </c:spPr>
          </c:dPt>
          <c:dPt>
            <c:idx val="9"/>
            <c:bubble3D val="0"/>
            <c:spPr>
              <a:solidFill>
                <a:schemeClr val="accent6">
                  <a:lumMod val="50000"/>
                </a:schemeClr>
              </a:solidFill>
            </c:spPr>
          </c:dPt>
          <c:dPt>
            <c:idx val="10"/>
            <c:bubble3D val="0"/>
            <c:spPr>
              <a:solidFill>
                <a:srgbClr val="00B050"/>
              </a:solidFill>
            </c:spPr>
          </c:dPt>
          <c:dLbls>
            <c:dLbl>
              <c:idx val="0"/>
              <c:numFmt formatCode="0.0%" sourceLinked="0"/>
              <c:spPr/>
              <c:txPr>
                <a:bodyPr/>
                <a:lstStyle/>
                <a:p>
                  <a:pPr rtl="0">
                    <a:defRPr sz="800">
                      <a:solidFill>
                        <a:schemeClr val="bg1"/>
                      </a:solidFill>
                      <a:latin typeface="Arial" panose="020B0604020202020204" pitchFamily="34" charset="0"/>
                      <a:cs typeface="Arial" panose="020B0604020202020204" pitchFamily="34" charset="0"/>
                    </a:defRPr>
                  </a:pPr>
                  <a:endParaRPr lang="ar-QA"/>
                </a:p>
              </c:txPr>
              <c:showLegendKey val="0"/>
              <c:showVal val="0"/>
              <c:showCatName val="0"/>
              <c:showSerName val="0"/>
              <c:showPercent val="1"/>
              <c:showBubbleSize val="0"/>
            </c:dLbl>
            <c:numFmt formatCode="0.0%" sourceLinked="0"/>
            <c:txPr>
              <a:bodyPr/>
              <a:lstStyle/>
              <a:p>
                <a:pPr rtl="0">
                  <a:defRPr sz="800">
                    <a:latin typeface="Arial" panose="020B0604020202020204" pitchFamily="34" charset="0"/>
                    <a:cs typeface="Arial" panose="020B0604020202020204" pitchFamily="34" charset="0"/>
                  </a:defRPr>
                </a:pPr>
                <a:endParaRPr lang="ar-QA"/>
              </a:p>
            </c:txPr>
            <c:showLegendKey val="0"/>
            <c:showVal val="0"/>
            <c:showCatName val="0"/>
            <c:showSerName val="0"/>
            <c:showPercent val="1"/>
            <c:showBubbleSize val="0"/>
            <c:showLeaderLines val="1"/>
          </c:dLbls>
          <c:cat>
            <c:strRef>
              <c:f>'17'!$P$12:$P$22</c:f>
              <c:strCache>
                <c:ptCount val="11"/>
                <c:pt idx="0">
                  <c:v>قبل الدخول
Before Consummation</c:v>
                </c:pt>
                <c:pt idx="1">
                  <c:v>-1</c:v>
                </c:pt>
                <c:pt idx="2">
                  <c:v>1</c:v>
                </c:pt>
                <c:pt idx="3">
                  <c:v>2</c:v>
                </c:pt>
                <c:pt idx="4">
                  <c:v>3</c:v>
                </c:pt>
                <c:pt idx="5">
                  <c:v>4</c:v>
                </c:pt>
                <c:pt idx="6">
                  <c:v> 5 - 9</c:v>
                </c:pt>
                <c:pt idx="7">
                  <c:v> 10 - 14</c:v>
                </c:pt>
                <c:pt idx="8">
                  <c:v> 15 - 19</c:v>
                </c:pt>
                <c:pt idx="9">
                  <c:v> 20 - 24</c:v>
                </c:pt>
                <c:pt idx="10">
                  <c:v>25 +</c:v>
                </c:pt>
              </c:strCache>
            </c:strRef>
          </c:cat>
          <c:val>
            <c:numRef>
              <c:f>'17'!$M$12:$M$22</c:f>
              <c:numCache>
                <c:formatCode>#,##0.0</c:formatCode>
                <c:ptCount val="11"/>
                <c:pt idx="0">
                  <c:v>18.518518518518519</c:v>
                </c:pt>
                <c:pt idx="1">
                  <c:v>17.283950617283949</c:v>
                </c:pt>
                <c:pt idx="2">
                  <c:v>7.4074074074074066</c:v>
                </c:pt>
                <c:pt idx="3">
                  <c:v>9.8765432098765427</c:v>
                </c:pt>
                <c:pt idx="4">
                  <c:v>7.4074074074074066</c:v>
                </c:pt>
                <c:pt idx="5">
                  <c:v>6.1728395061728394</c:v>
                </c:pt>
                <c:pt idx="6">
                  <c:v>11.111111111111111</c:v>
                </c:pt>
                <c:pt idx="7">
                  <c:v>11.111111111111111</c:v>
                </c:pt>
                <c:pt idx="8">
                  <c:v>6.1728395061728394</c:v>
                </c:pt>
                <c:pt idx="9">
                  <c:v>2.4691358024691357</c:v>
                </c:pt>
                <c:pt idx="10">
                  <c:v>2.4691358024691357</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57865859075307891"/>
          <c:y val="7.5318605425376602E-3"/>
          <c:w val="0.41835009085402786"/>
          <c:h val="0.97123938253902287"/>
        </c:manualLayout>
      </c:layout>
      <c:overlay val="0"/>
      <c:txPr>
        <a:bodyPr/>
        <a:lstStyle/>
        <a:p>
          <a:pPr rtl="0">
            <a:defRPr sz="800">
              <a:latin typeface="Arial" panose="020B0604020202020204" pitchFamily="34" charset="0"/>
              <a:cs typeface="Arial" panose="020B0604020202020204" pitchFamily="34" charset="0"/>
            </a:defRPr>
          </a:pPr>
          <a:endParaRPr lang="ar-QA"/>
        </a:p>
      </c:txPr>
    </c:legend>
    <c:plotVisOnly val="1"/>
    <c:dispBlanksAs val="gap"/>
    <c:showDLblsOverMax val="0"/>
  </c:chart>
  <c:spPr>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69205710988254"/>
          <c:y val="6.7365940571297189E-2"/>
          <c:w val="0.79344018167941777"/>
          <c:h val="0.81660631837078757"/>
        </c:manualLayout>
      </c:layout>
      <c:pieChart>
        <c:varyColors val="1"/>
        <c:ser>
          <c:idx val="0"/>
          <c:order val="0"/>
          <c:dPt>
            <c:idx val="0"/>
            <c:bubble3D val="0"/>
            <c:spPr>
              <a:solidFill>
                <a:schemeClr val="tx2"/>
              </a:solidFill>
            </c:spPr>
          </c:dPt>
          <c:dPt>
            <c:idx val="4"/>
            <c:bubble3D val="0"/>
            <c:spPr>
              <a:solidFill>
                <a:schemeClr val="tx2">
                  <a:lumMod val="60000"/>
                  <a:lumOff val="40000"/>
                </a:schemeClr>
              </a:solidFill>
            </c:spPr>
          </c:dPt>
          <c:dPt>
            <c:idx val="6"/>
            <c:bubble3D val="0"/>
            <c:spPr>
              <a:solidFill>
                <a:schemeClr val="accent4">
                  <a:lumMod val="40000"/>
                  <a:lumOff val="60000"/>
                </a:schemeClr>
              </a:solidFill>
            </c:spPr>
          </c:dPt>
          <c:dPt>
            <c:idx val="7"/>
            <c:bubble3D val="0"/>
            <c:spPr>
              <a:solidFill>
                <a:schemeClr val="accent2">
                  <a:lumMod val="60000"/>
                  <a:lumOff val="40000"/>
                </a:schemeClr>
              </a:solidFill>
            </c:spPr>
          </c:dPt>
          <c:dPt>
            <c:idx val="8"/>
            <c:bubble3D val="0"/>
            <c:spPr>
              <a:solidFill>
                <a:schemeClr val="accent3">
                  <a:lumMod val="60000"/>
                  <a:lumOff val="40000"/>
                </a:schemeClr>
              </a:solidFill>
            </c:spPr>
          </c:dPt>
          <c:dPt>
            <c:idx val="9"/>
            <c:bubble3D val="0"/>
            <c:spPr>
              <a:solidFill>
                <a:schemeClr val="accent6">
                  <a:lumMod val="50000"/>
                </a:schemeClr>
              </a:solidFill>
            </c:spPr>
          </c:dPt>
          <c:dPt>
            <c:idx val="10"/>
            <c:bubble3D val="0"/>
            <c:spPr>
              <a:solidFill>
                <a:srgbClr val="00B050"/>
              </a:solidFill>
            </c:spPr>
          </c:dPt>
          <c:dLbls>
            <c:dLbl>
              <c:idx val="0"/>
              <c:numFmt formatCode="0.0%" sourceLinked="0"/>
              <c:spPr/>
              <c:txPr>
                <a:bodyPr/>
                <a:lstStyle/>
                <a:p>
                  <a:pPr rtl="0">
                    <a:defRPr sz="800">
                      <a:solidFill>
                        <a:schemeClr val="bg1"/>
                      </a:solidFill>
                      <a:latin typeface="Arial" panose="020B0604020202020204" pitchFamily="34" charset="0"/>
                      <a:cs typeface="Arial" panose="020B0604020202020204" pitchFamily="34" charset="0"/>
                    </a:defRPr>
                  </a:pPr>
                  <a:endParaRPr lang="ar-QA"/>
                </a:p>
              </c:txPr>
              <c:showLegendKey val="0"/>
              <c:showVal val="0"/>
              <c:showCatName val="0"/>
              <c:showSerName val="0"/>
              <c:showPercent val="1"/>
              <c:showBubbleSize val="0"/>
            </c:dLbl>
            <c:numFmt formatCode="0.0%" sourceLinked="0"/>
            <c:txPr>
              <a:bodyPr/>
              <a:lstStyle/>
              <a:p>
                <a:pPr rtl="0">
                  <a:defRPr sz="800">
                    <a:latin typeface="Arial" panose="020B0604020202020204" pitchFamily="34" charset="0"/>
                    <a:cs typeface="Arial" panose="020B0604020202020204" pitchFamily="34" charset="0"/>
                  </a:defRPr>
                </a:pPr>
                <a:endParaRPr lang="ar-QA"/>
              </a:p>
            </c:txPr>
            <c:showLegendKey val="0"/>
            <c:showVal val="0"/>
            <c:showCatName val="0"/>
            <c:showSerName val="0"/>
            <c:showPercent val="1"/>
            <c:showBubbleSize val="0"/>
            <c:showLeaderLines val="1"/>
          </c:dLbls>
          <c:cat>
            <c:strRef>
              <c:f>'19'!$A$12:$A$22</c:f>
              <c:strCache>
                <c:ptCount val="11"/>
                <c:pt idx="0">
                  <c:v>قبل الدخول</c:v>
                </c:pt>
                <c:pt idx="1">
                  <c:v>-1</c:v>
                </c:pt>
                <c:pt idx="2">
                  <c:v>1</c:v>
                </c:pt>
                <c:pt idx="3">
                  <c:v>2</c:v>
                </c:pt>
                <c:pt idx="4">
                  <c:v>3</c:v>
                </c:pt>
                <c:pt idx="5">
                  <c:v>4</c:v>
                </c:pt>
                <c:pt idx="6">
                  <c:v> 5 - 9</c:v>
                </c:pt>
                <c:pt idx="7">
                  <c:v> 10 - 14</c:v>
                </c:pt>
                <c:pt idx="8">
                  <c:v> 15 - 19</c:v>
                </c:pt>
                <c:pt idx="9">
                  <c:v> 20 - 24</c:v>
                </c:pt>
                <c:pt idx="10">
                  <c:v>25 +</c:v>
                </c:pt>
              </c:strCache>
            </c:strRef>
          </c:cat>
          <c:val>
            <c:numRef>
              <c:f>'19'!$L$12:$L$22</c:f>
              <c:numCache>
                <c:formatCode>#,##0.0</c:formatCode>
                <c:ptCount val="11"/>
                <c:pt idx="0">
                  <c:v>24.137931034482758</c:v>
                </c:pt>
                <c:pt idx="1">
                  <c:v>18.620689655172413</c:v>
                </c:pt>
                <c:pt idx="2">
                  <c:v>8.2758620689655178</c:v>
                </c:pt>
                <c:pt idx="3">
                  <c:v>4.1379310344827589</c:v>
                </c:pt>
                <c:pt idx="4">
                  <c:v>8.2758620689655178</c:v>
                </c:pt>
                <c:pt idx="5">
                  <c:v>2.7586206896551726</c:v>
                </c:pt>
                <c:pt idx="6">
                  <c:v>13.103448275862069</c:v>
                </c:pt>
                <c:pt idx="7">
                  <c:v>8.9655172413793114</c:v>
                </c:pt>
                <c:pt idx="8">
                  <c:v>3.4482758620689657</c:v>
                </c:pt>
                <c:pt idx="9">
                  <c:v>2.0689655172413794</c:v>
                </c:pt>
                <c:pt idx="10">
                  <c:v>6.2068965517241379</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spPr>
    <a:ln>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0695066962783493E-2"/>
          <c:y val="0.12782066797153163"/>
          <c:w val="0.55981856114139583"/>
          <c:h val="0.67434863760942509"/>
        </c:manualLayout>
      </c:layout>
      <c:pieChart>
        <c:varyColors val="1"/>
        <c:ser>
          <c:idx val="0"/>
          <c:order val="0"/>
          <c:dPt>
            <c:idx val="0"/>
            <c:bubble3D val="0"/>
            <c:spPr>
              <a:solidFill>
                <a:schemeClr val="tx2"/>
              </a:solidFill>
            </c:spPr>
          </c:dPt>
          <c:dPt>
            <c:idx val="4"/>
            <c:bubble3D val="0"/>
            <c:spPr>
              <a:solidFill>
                <a:schemeClr val="tx2">
                  <a:lumMod val="60000"/>
                  <a:lumOff val="40000"/>
                </a:schemeClr>
              </a:solidFill>
            </c:spPr>
          </c:dPt>
          <c:dPt>
            <c:idx val="6"/>
            <c:bubble3D val="0"/>
            <c:spPr>
              <a:solidFill>
                <a:schemeClr val="accent4">
                  <a:lumMod val="40000"/>
                  <a:lumOff val="60000"/>
                </a:schemeClr>
              </a:solidFill>
            </c:spPr>
          </c:dPt>
          <c:dPt>
            <c:idx val="7"/>
            <c:bubble3D val="0"/>
            <c:spPr>
              <a:solidFill>
                <a:schemeClr val="accent2">
                  <a:lumMod val="60000"/>
                  <a:lumOff val="40000"/>
                </a:schemeClr>
              </a:solidFill>
            </c:spPr>
          </c:dPt>
          <c:dPt>
            <c:idx val="8"/>
            <c:bubble3D val="0"/>
            <c:spPr>
              <a:solidFill>
                <a:schemeClr val="accent3">
                  <a:lumMod val="60000"/>
                  <a:lumOff val="40000"/>
                </a:schemeClr>
              </a:solidFill>
            </c:spPr>
          </c:dPt>
          <c:dPt>
            <c:idx val="9"/>
            <c:bubble3D val="0"/>
            <c:spPr>
              <a:solidFill>
                <a:schemeClr val="accent6">
                  <a:lumMod val="50000"/>
                </a:schemeClr>
              </a:solidFill>
            </c:spPr>
          </c:dPt>
          <c:dPt>
            <c:idx val="10"/>
            <c:bubble3D val="0"/>
            <c:spPr>
              <a:solidFill>
                <a:srgbClr val="00B050"/>
              </a:solidFill>
            </c:spPr>
          </c:dPt>
          <c:dLbls>
            <c:dLbl>
              <c:idx val="0"/>
              <c:numFmt formatCode="0.0%" sourceLinked="0"/>
              <c:spPr/>
              <c:txPr>
                <a:bodyPr/>
                <a:lstStyle/>
                <a:p>
                  <a:pPr rtl="0">
                    <a:defRPr sz="800">
                      <a:solidFill>
                        <a:schemeClr val="bg1"/>
                      </a:solidFill>
                      <a:latin typeface="Arial" panose="020B0604020202020204" pitchFamily="34" charset="0"/>
                      <a:cs typeface="Arial" panose="020B0604020202020204" pitchFamily="34" charset="0"/>
                    </a:defRPr>
                  </a:pPr>
                  <a:endParaRPr lang="ar-QA"/>
                </a:p>
              </c:txPr>
              <c:showLegendKey val="0"/>
              <c:showVal val="0"/>
              <c:showCatName val="0"/>
              <c:showSerName val="0"/>
              <c:showPercent val="1"/>
              <c:showBubbleSize val="0"/>
            </c:dLbl>
            <c:numFmt formatCode="0.0%" sourceLinked="0"/>
            <c:txPr>
              <a:bodyPr/>
              <a:lstStyle/>
              <a:p>
                <a:pPr rtl="0">
                  <a:defRPr sz="800">
                    <a:latin typeface="Arial" panose="020B0604020202020204" pitchFamily="34" charset="0"/>
                    <a:cs typeface="Arial" panose="020B0604020202020204" pitchFamily="34" charset="0"/>
                  </a:defRPr>
                </a:pPr>
                <a:endParaRPr lang="ar-QA"/>
              </a:p>
            </c:txPr>
            <c:showLegendKey val="0"/>
            <c:showVal val="0"/>
            <c:showCatName val="0"/>
            <c:showSerName val="0"/>
            <c:showPercent val="1"/>
            <c:showBubbleSize val="0"/>
            <c:showLeaderLines val="1"/>
          </c:dLbls>
          <c:cat>
            <c:strRef>
              <c:f>'19'!$P$12:$P$22</c:f>
              <c:strCache>
                <c:ptCount val="11"/>
                <c:pt idx="0">
                  <c:v>قبل الدخول
Before Consummation</c:v>
                </c:pt>
                <c:pt idx="1">
                  <c:v>-1</c:v>
                </c:pt>
                <c:pt idx="2">
                  <c:v>1</c:v>
                </c:pt>
                <c:pt idx="3">
                  <c:v>2</c:v>
                </c:pt>
                <c:pt idx="4">
                  <c:v>3</c:v>
                </c:pt>
                <c:pt idx="5">
                  <c:v>4</c:v>
                </c:pt>
                <c:pt idx="6">
                  <c:v> 5 - 9</c:v>
                </c:pt>
                <c:pt idx="7">
                  <c:v> 10 - 14</c:v>
                </c:pt>
                <c:pt idx="8">
                  <c:v> 15 - 19</c:v>
                </c:pt>
                <c:pt idx="9">
                  <c:v> 20 - 24</c:v>
                </c:pt>
                <c:pt idx="10">
                  <c:v>25 +</c:v>
                </c:pt>
              </c:strCache>
            </c:strRef>
          </c:cat>
          <c:val>
            <c:numRef>
              <c:f>'19'!$M$12:$M$22</c:f>
              <c:numCache>
                <c:formatCode>#,##0.0</c:formatCode>
                <c:ptCount val="11"/>
                <c:pt idx="0">
                  <c:v>22.950819672131146</c:v>
                </c:pt>
                <c:pt idx="1">
                  <c:v>16.393442622950818</c:v>
                </c:pt>
                <c:pt idx="2">
                  <c:v>11.475409836065573</c:v>
                </c:pt>
                <c:pt idx="3">
                  <c:v>7.3770491803278686</c:v>
                </c:pt>
                <c:pt idx="4">
                  <c:v>6.557377049180328</c:v>
                </c:pt>
                <c:pt idx="5">
                  <c:v>7.3770491803278686</c:v>
                </c:pt>
                <c:pt idx="6">
                  <c:v>12.295081967213115</c:v>
                </c:pt>
                <c:pt idx="7">
                  <c:v>9.0163934426229506</c:v>
                </c:pt>
                <c:pt idx="8">
                  <c:v>4.0983606557377046</c:v>
                </c:pt>
                <c:pt idx="9">
                  <c:v>1.639344262295082</c:v>
                </c:pt>
                <c:pt idx="10">
                  <c:v>0.81967213114754101</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57865859075307891"/>
          <c:y val="7.5318605425376602E-3"/>
          <c:w val="0.41835009085402786"/>
          <c:h val="0.97123938253902287"/>
        </c:manualLayout>
      </c:layout>
      <c:overlay val="0"/>
      <c:txPr>
        <a:bodyPr/>
        <a:lstStyle/>
        <a:p>
          <a:pPr rtl="0">
            <a:defRPr sz="800">
              <a:latin typeface="Arial" panose="020B0604020202020204" pitchFamily="34" charset="0"/>
              <a:cs typeface="Arial" panose="020B0604020202020204" pitchFamily="34" charset="0"/>
            </a:defRPr>
          </a:pPr>
          <a:endParaRPr lang="ar-QA"/>
        </a:p>
      </c:txPr>
    </c:legend>
    <c:plotVisOnly val="1"/>
    <c:dispBlanksAs val="gap"/>
    <c:showDLblsOverMax val="0"/>
  </c:chart>
  <c:spPr>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rPr>
              <a:t>المواليد أحياء المسجلون حسب النوع والبلدية</a:t>
            </a:r>
            <a:endParaRPr lang="en-US"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baseline="0">
                <a:effectLst/>
                <a:latin typeface="Sakkal Majalla" panose="02000000000000000000" pitchFamily="2" charset="-78"/>
                <a:cs typeface="Sakkal Majalla" panose="02000000000000000000" pitchFamily="2" charset="-78"/>
              </a:rPr>
              <a:t>الربع الثاني، 2018 </a:t>
            </a:r>
            <a:endParaRPr lang="en-US" sz="1200" b="1" i="0" baseline="0">
              <a:effectLst/>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u="none" strike="noStrike" kern="1200" baseline="0">
                <a:solidFill>
                  <a:sysClr val="windowText" lastClr="000000"/>
                </a:solidFill>
                <a:latin typeface="Arial" panose="020B0604020202020204" pitchFamily="34" charset="0"/>
                <a:ea typeface="+mn-ea"/>
                <a:cs typeface="Arial" panose="020B0604020202020204" pitchFamily="34" charset="0"/>
              </a:rPr>
              <a:t>REGISTERED LIVE BIRTHS BY GENDER AND MUNICIPALITY</a:t>
            </a:r>
            <a:endParaRPr lang="ar-QA" sz="1000" b="0" i="0" u="none" strike="noStrike" kern="1200" baseline="0">
              <a:solidFill>
                <a:sysClr val="windowText" lastClr="000000"/>
              </a:solidFill>
              <a:latin typeface="Arial" panose="020B0604020202020204" pitchFamily="34" charset="0"/>
              <a:ea typeface="+mn-ea"/>
              <a:cs typeface="Arial" panose="020B0604020202020204"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baseline="0">
                <a:effectLst/>
              </a:rPr>
              <a:t>The Second Quarter, 2018</a:t>
            </a:r>
            <a:endParaRPr lang="en-US" sz="1000" b="0">
              <a:effectLst/>
            </a:endParaRPr>
          </a:p>
        </c:rich>
      </c:tx>
      <c:layout>
        <c:manualLayout>
          <c:xMode val="edge"/>
          <c:yMode val="edge"/>
          <c:x val="0.16279181102362206"/>
          <c:y val="1.874159284776903E-2"/>
        </c:manualLayout>
      </c:layout>
      <c:overlay val="0"/>
    </c:title>
    <c:autoTitleDeleted val="0"/>
    <c:plotArea>
      <c:layout>
        <c:manualLayout>
          <c:layoutTarget val="inner"/>
          <c:xMode val="edge"/>
          <c:yMode val="edge"/>
          <c:x val="5.6472732376145335E-2"/>
          <c:y val="0.22641025641025642"/>
          <c:w val="0.92182257217847774"/>
          <c:h val="0.59862225229658794"/>
        </c:manualLayout>
      </c:layout>
      <c:barChart>
        <c:barDir val="col"/>
        <c:grouping val="clustered"/>
        <c:varyColors val="0"/>
        <c:ser>
          <c:idx val="0"/>
          <c:order val="0"/>
          <c:tx>
            <c:strRef>
              <c:f>'20'!$M$9</c:f>
              <c:strCache>
                <c:ptCount val="1"/>
                <c:pt idx="0">
                  <c:v>ذكور
Males</c:v>
                </c:pt>
              </c:strCache>
            </c:strRef>
          </c:tx>
          <c:spPr>
            <a:ln w="28575">
              <a:solidFill>
                <a:schemeClr val="accent5">
                  <a:lumMod val="75000"/>
                </a:schemeClr>
              </a:solidFill>
            </a:ln>
          </c:spPr>
          <c:invertIfNegative val="0"/>
          <c:cat>
            <c:strRef>
              <c:f>'20'!$L$10:$L$18</c:f>
              <c:strCache>
                <c:ptCount val="9"/>
                <c:pt idx="0">
                  <c:v>الدوحة
Doha</c:v>
                </c:pt>
                <c:pt idx="1">
                  <c:v>الريان
Al Rayyan</c:v>
                </c:pt>
                <c:pt idx="2">
                  <c:v>الوكرة
Al Wakra</c:v>
                </c:pt>
                <c:pt idx="3">
                  <c:v>ام صلال
Umm Salal</c:v>
                </c:pt>
                <c:pt idx="4">
                  <c:v>الخور
Al Khor</c:v>
                </c:pt>
                <c:pt idx="5">
                  <c:v>الشمال
Al Shamal</c:v>
                </c:pt>
                <c:pt idx="6">
                  <c:v>الظعاين
Al Daayen</c:v>
                </c:pt>
                <c:pt idx="7">
                  <c:v>الشحانية
Al Shahannia</c:v>
                </c:pt>
                <c:pt idx="8">
                  <c:v>خارج قطر
Outside Qatar</c:v>
                </c:pt>
              </c:strCache>
            </c:strRef>
          </c:cat>
          <c:val>
            <c:numRef>
              <c:f>'20'!$M$10:$M$18</c:f>
              <c:numCache>
                <c:formatCode>0</c:formatCode>
                <c:ptCount val="9"/>
                <c:pt idx="0">
                  <c:v>1478</c:v>
                </c:pt>
                <c:pt idx="1">
                  <c:v>1241</c:v>
                </c:pt>
                <c:pt idx="2">
                  <c:v>206</c:v>
                </c:pt>
                <c:pt idx="3">
                  <c:v>209</c:v>
                </c:pt>
                <c:pt idx="4">
                  <c:v>127</c:v>
                </c:pt>
                <c:pt idx="5">
                  <c:v>14</c:v>
                </c:pt>
                <c:pt idx="6">
                  <c:v>77</c:v>
                </c:pt>
                <c:pt idx="7">
                  <c:v>104</c:v>
                </c:pt>
                <c:pt idx="8">
                  <c:v>14</c:v>
                </c:pt>
              </c:numCache>
            </c:numRef>
          </c:val>
        </c:ser>
        <c:ser>
          <c:idx val="1"/>
          <c:order val="1"/>
          <c:tx>
            <c:strRef>
              <c:f>'20'!$N$9</c:f>
              <c:strCache>
                <c:ptCount val="1"/>
                <c:pt idx="0">
                  <c:v>إناث
Females</c:v>
                </c:pt>
              </c:strCache>
            </c:strRef>
          </c:tx>
          <c:invertIfNegative val="0"/>
          <c:cat>
            <c:strRef>
              <c:f>'20'!$L$10:$L$18</c:f>
              <c:strCache>
                <c:ptCount val="9"/>
                <c:pt idx="0">
                  <c:v>الدوحة
Doha</c:v>
                </c:pt>
                <c:pt idx="1">
                  <c:v>الريان
Al Rayyan</c:v>
                </c:pt>
                <c:pt idx="2">
                  <c:v>الوكرة
Al Wakra</c:v>
                </c:pt>
                <c:pt idx="3">
                  <c:v>ام صلال
Umm Salal</c:v>
                </c:pt>
                <c:pt idx="4">
                  <c:v>الخور
Al Khor</c:v>
                </c:pt>
                <c:pt idx="5">
                  <c:v>الشمال
Al Shamal</c:v>
                </c:pt>
                <c:pt idx="6">
                  <c:v>الظعاين
Al Daayen</c:v>
                </c:pt>
                <c:pt idx="7">
                  <c:v>الشحانية
Al Shahannia</c:v>
                </c:pt>
                <c:pt idx="8">
                  <c:v>خارج قطر
Outside Qatar</c:v>
                </c:pt>
              </c:strCache>
            </c:strRef>
          </c:cat>
          <c:val>
            <c:numRef>
              <c:f>'20'!$N$10:$N$18</c:f>
              <c:numCache>
                <c:formatCode>0</c:formatCode>
                <c:ptCount val="9"/>
                <c:pt idx="0">
                  <c:v>1362</c:v>
                </c:pt>
                <c:pt idx="1">
                  <c:v>1204</c:v>
                </c:pt>
                <c:pt idx="2">
                  <c:v>194</c:v>
                </c:pt>
                <c:pt idx="3">
                  <c:v>198</c:v>
                </c:pt>
                <c:pt idx="4">
                  <c:v>153</c:v>
                </c:pt>
                <c:pt idx="5">
                  <c:v>23</c:v>
                </c:pt>
                <c:pt idx="6">
                  <c:v>60</c:v>
                </c:pt>
                <c:pt idx="7">
                  <c:v>112</c:v>
                </c:pt>
                <c:pt idx="8">
                  <c:v>9</c:v>
                </c:pt>
              </c:numCache>
            </c:numRef>
          </c:val>
        </c:ser>
        <c:dLbls>
          <c:showLegendKey val="0"/>
          <c:showVal val="0"/>
          <c:showCatName val="0"/>
          <c:showSerName val="0"/>
          <c:showPercent val="0"/>
          <c:showBubbleSize val="0"/>
        </c:dLbls>
        <c:gapWidth val="150"/>
        <c:axId val="132313856"/>
        <c:axId val="132315776"/>
      </c:barChart>
      <c:catAx>
        <c:axId val="132313856"/>
        <c:scaling>
          <c:orientation val="minMax"/>
        </c:scaling>
        <c:delete val="0"/>
        <c:axPos val="b"/>
        <c:title>
          <c:tx>
            <c:rich>
              <a:bodyPr/>
              <a:lstStyle/>
              <a:p>
                <a:pPr>
                  <a:defRPr/>
                </a:pPr>
                <a:r>
                  <a:rPr lang="ar-QA"/>
                  <a:t>البلدية</a:t>
                </a:r>
                <a:endParaRPr lang="en-US"/>
              </a:p>
              <a:p>
                <a:pPr>
                  <a:defRPr/>
                </a:pPr>
                <a:r>
                  <a:rPr lang="en-US" sz="900"/>
                  <a:t>Municipality</a:t>
                </a:r>
              </a:p>
            </c:rich>
          </c:tx>
          <c:layout>
            <c:manualLayout>
              <c:xMode val="edge"/>
              <c:yMode val="edge"/>
              <c:x val="0.45713100262467193"/>
              <c:y val="0.90060100885826777"/>
            </c:manualLayout>
          </c:layout>
          <c:overlay val="0"/>
        </c:title>
        <c:majorTickMark val="out"/>
        <c:minorTickMark val="none"/>
        <c:tickLblPos val="nextTo"/>
        <c:txPr>
          <a:bodyPr/>
          <a:lstStyle/>
          <a:p>
            <a:pPr>
              <a:defRPr sz="800"/>
            </a:pPr>
            <a:endParaRPr lang="ar-QA"/>
          </a:p>
        </c:txPr>
        <c:crossAx val="132315776"/>
        <c:crosses val="autoZero"/>
        <c:auto val="1"/>
        <c:lblAlgn val="ctr"/>
        <c:lblOffset val="100"/>
        <c:noMultiLvlLbl val="0"/>
      </c:catAx>
      <c:valAx>
        <c:axId val="132315776"/>
        <c:scaling>
          <c:orientation val="minMax"/>
        </c:scaling>
        <c:delete val="0"/>
        <c:axPos val="l"/>
        <c:majorGridlines>
          <c:spPr>
            <a:ln>
              <a:solidFill>
                <a:schemeClr val="bg1">
                  <a:lumMod val="75000"/>
                </a:schemeClr>
              </a:solidFill>
            </a:ln>
          </c:spPr>
        </c:majorGridlines>
        <c:numFmt formatCode="0" sourceLinked="1"/>
        <c:majorTickMark val="out"/>
        <c:minorTickMark val="none"/>
        <c:tickLblPos val="nextTo"/>
        <c:txPr>
          <a:bodyPr/>
          <a:lstStyle/>
          <a:p>
            <a:pPr>
              <a:defRPr sz="800"/>
            </a:pPr>
            <a:endParaRPr lang="ar-QA"/>
          </a:p>
        </c:txPr>
        <c:crossAx val="132313856"/>
        <c:crosses val="autoZero"/>
        <c:crossBetween val="between"/>
      </c:valAx>
    </c:plotArea>
    <c:legend>
      <c:legendPos val="r"/>
      <c:layout>
        <c:manualLayout>
          <c:xMode val="edge"/>
          <c:yMode val="edge"/>
          <c:x val="0.72468012817416227"/>
          <c:y val="0.22652538803019992"/>
          <c:w val="0.23764342257217846"/>
          <c:h val="7.3332308070866145E-2"/>
        </c:manualLayout>
      </c:layout>
      <c:overlay val="0"/>
    </c:legend>
    <c:plotVisOnly val="1"/>
    <c:dispBlanksAs val="gap"/>
    <c:showDLblsOverMax val="0"/>
  </c:chart>
  <c:spPr>
    <a:noFill/>
    <a:ln>
      <a:noFill/>
    </a:ln>
  </c:spPr>
  <c:txPr>
    <a:bodyPr/>
    <a:lstStyle/>
    <a:p>
      <a:pPr>
        <a:defRPr>
          <a:latin typeface="Arial" panose="020B0604020202020204" pitchFamily="34" charset="0"/>
          <a:cs typeface="Arial" panose="020B0604020202020204" pitchFamily="34" charset="0"/>
        </a:defRPr>
      </a:pPr>
      <a:endParaRPr lang="ar-QA"/>
    </a:p>
  </c:txPr>
  <c:printSettings>
    <c:headerFooter/>
    <c:pageMargins b="0.74803149606299213" l="0.70866141732283472" r="0.70866141732283472" t="0.74803149606299213" header="0.31496062992125984" footer="0.31496062992125984"/>
    <c:pageSetup paperSize="11"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sz="1000"/>
            </a:pPr>
            <a:r>
              <a:rPr lang="ar-QA" sz="1200">
                <a:latin typeface="Sakkal Majalla" panose="02000000000000000000" pitchFamily="2" charset="-78"/>
                <a:cs typeface="Sakkal Majalla" panose="02000000000000000000" pitchFamily="2" charset="-78"/>
              </a:rPr>
              <a:t>المواليد أحياء المسجلون حسب الجنسية</a:t>
            </a:r>
            <a:endParaRPr lang="en-US" sz="1200">
              <a:latin typeface="Sakkal Majalla" panose="02000000000000000000" pitchFamily="2" charset="-78"/>
              <a:cs typeface="Sakkal Majalla" panose="02000000000000000000" pitchFamily="2" charset="-78"/>
            </a:endParaRPr>
          </a:p>
          <a:p>
            <a:pPr rtl="0">
              <a:defRPr sz="1000"/>
            </a:pPr>
            <a:r>
              <a:rPr lang="ar-QA" sz="1200">
                <a:latin typeface="Sakkal Majalla" panose="02000000000000000000" pitchFamily="2" charset="-78"/>
                <a:cs typeface="Sakkal Majalla" panose="02000000000000000000" pitchFamily="2" charset="-78"/>
              </a:rPr>
              <a:t>الربع الثاني،</a:t>
            </a:r>
            <a:r>
              <a:rPr lang="ar-QA" sz="1200" baseline="0">
                <a:latin typeface="Sakkal Majalla" panose="02000000000000000000" pitchFamily="2" charset="-78"/>
                <a:cs typeface="Sakkal Majalla" panose="02000000000000000000" pitchFamily="2" charset="-78"/>
              </a:rPr>
              <a:t> </a:t>
            </a:r>
            <a:r>
              <a:rPr lang="ar-QA" sz="1200">
                <a:latin typeface="Sakkal Majalla" panose="02000000000000000000" pitchFamily="2" charset="-78"/>
                <a:cs typeface="Sakkal Majalla" panose="02000000000000000000" pitchFamily="2" charset="-78"/>
              </a:rPr>
              <a:t>2018</a:t>
            </a:r>
            <a:endParaRPr lang="en-US" sz="1200">
              <a:latin typeface="Sakkal Majalla" panose="02000000000000000000" pitchFamily="2" charset="-78"/>
              <a:cs typeface="Sakkal Majalla" panose="02000000000000000000" pitchFamily="2" charset="-78"/>
            </a:endParaRPr>
          </a:p>
          <a:p>
            <a:pPr rtl="0">
              <a:defRPr sz="1000"/>
            </a:pPr>
            <a:r>
              <a:rPr lang="en-US" sz="1000" b="0">
                <a:latin typeface="Arial" panose="020B0604020202020204" pitchFamily="34" charset="0"/>
                <a:cs typeface="Arial" panose="020B0604020202020204" pitchFamily="34" charset="0"/>
              </a:rPr>
              <a:t>REGISTERED LIVE BIRTHS  BY NATIONALITY</a:t>
            </a:r>
          </a:p>
          <a:p>
            <a:pPr rtl="0">
              <a:defRPr sz="1000"/>
            </a:pPr>
            <a:r>
              <a:rPr lang="en-US" sz="1000" b="0" i="0" baseline="0">
                <a:effectLst/>
                <a:latin typeface="Arial" panose="020B0604020202020204" pitchFamily="34" charset="0"/>
                <a:cs typeface="Arial" panose="020B0604020202020204" pitchFamily="34" charset="0"/>
              </a:rPr>
              <a:t>The Second Quarter, 2018</a:t>
            </a:r>
            <a:endParaRPr lang="en-US" sz="1000">
              <a:effectLst/>
              <a:latin typeface="Arial" panose="020B0604020202020204" pitchFamily="34" charset="0"/>
              <a:cs typeface="Arial" panose="020B0604020202020204" pitchFamily="34" charset="0"/>
            </a:endParaRPr>
          </a:p>
        </c:rich>
      </c:tx>
      <c:layout>
        <c:manualLayout>
          <c:xMode val="edge"/>
          <c:yMode val="edge"/>
          <c:x val="0.21825975456771607"/>
          <c:y val="0"/>
        </c:manualLayout>
      </c:layout>
      <c:overlay val="0"/>
    </c:title>
    <c:autoTitleDeleted val="0"/>
    <c:plotArea>
      <c:layout>
        <c:manualLayout>
          <c:layoutTarget val="inner"/>
          <c:xMode val="edge"/>
          <c:yMode val="edge"/>
          <c:x val="0.22836823681623411"/>
          <c:y val="0.25479082720293766"/>
          <c:w val="0.48234137399491728"/>
          <c:h val="0.70529538284592919"/>
        </c:manualLayout>
      </c:layout>
      <c:pieChart>
        <c:varyColors val="1"/>
        <c:ser>
          <c:idx val="0"/>
          <c:order val="0"/>
          <c:dPt>
            <c:idx val="0"/>
            <c:bubble3D val="0"/>
            <c:spPr>
              <a:solidFill>
                <a:srgbClr val="993366"/>
              </a:solidFill>
            </c:spPr>
          </c:dPt>
          <c:dPt>
            <c:idx val="1"/>
            <c:bubble3D val="0"/>
            <c:spPr>
              <a:solidFill>
                <a:schemeClr val="accent1"/>
              </a:solidFill>
            </c:spPr>
          </c:dPt>
          <c:dPt>
            <c:idx val="3"/>
            <c:bubble3D val="0"/>
            <c:spPr>
              <a:solidFill>
                <a:schemeClr val="accent4">
                  <a:lumMod val="60000"/>
                  <a:lumOff val="40000"/>
                </a:schemeClr>
              </a:solidFill>
            </c:spPr>
          </c:dPt>
          <c:dPt>
            <c:idx val="4"/>
            <c:bubble3D val="0"/>
            <c:spPr>
              <a:solidFill>
                <a:schemeClr val="accent3">
                  <a:lumMod val="40000"/>
                  <a:lumOff val="60000"/>
                </a:schemeClr>
              </a:solidFill>
            </c:spPr>
          </c:dPt>
          <c:dLbls>
            <c:dLbl>
              <c:idx val="0"/>
              <c:layout>
                <c:manualLayout>
                  <c:x val="-0.12236340827766899"/>
                  <c:y val="1.0001505370055699E-2"/>
                </c:manualLayout>
              </c:layout>
              <c:numFmt formatCode="0.0%" sourceLinked="0"/>
              <c:spPr/>
              <c:txPr>
                <a:bodyPr/>
                <a:lstStyle/>
                <a:p>
                  <a:pPr>
                    <a:defRPr sz="800">
                      <a:solidFill>
                        <a:schemeClr val="bg1"/>
                      </a:solidFill>
                      <a:latin typeface="Arial" panose="020B0604020202020204" pitchFamily="34" charset="0"/>
                      <a:cs typeface="Arial" panose="020B0604020202020204" pitchFamily="34" charset="0"/>
                    </a:defRPr>
                  </a:pPr>
                  <a:endParaRPr lang="ar-QA"/>
                </a:p>
              </c:txPr>
              <c:showLegendKey val="0"/>
              <c:showVal val="0"/>
              <c:showCatName val="1"/>
              <c:showSerName val="0"/>
              <c:showPercent val="1"/>
              <c:showBubbleSize val="0"/>
            </c:dLbl>
            <c:dLbl>
              <c:idx val="1"/>
              <c:layout>
                <c:manualLayout>
                  <c:x val="7.9791137218958738E-2"/>
                  <c:y val="-3.5841886326149794E-3"/>
                </c:manualLayout>
              </c:layout>
              <c:showLegendKey val="0"/>
              <c:showVal val="0"/>
              <c:showCatName val="1"/>
              <c:showSerName val="0"/>
              <c:showPercent val="1"/>
              <c:showBubbleSize val="0"/>
            </c:dLbl>
            <c:dLbl>
              <c:idx val="2"/>
              <c:layout>
                <c:manualLayout>
                  <c:x val="0.18054983867757271"/>
                  <c:y val="-0.17790008458230314"/>
                </c:manualLayout>
              </c:layout>
              <c:showLegendKey val="0"/>
              <c:showVal val="0"/>
              <c:showCatName val="1"/>
              <c:showSerName val="0"/>
              <c:showPercent val="1"/>
              <c:showBubbleSize val="0"/>
            </c:dLbl>
            <c:dLbl>
              <c:idx val="3"/>
              <c:layout>
                <c:manualLayout>
                  <c:x val="8.7654691311734187E-2"/>
                  <c:y val="0.18009180591339682"/>
                </c:manualLayout>
              </c:layout>
              <c:showLegendKey val="0"/>
              <c:showVal val="0"/>
              <c:showCatName val="1"/>
              <c:showSerName val="0"/>
              <c:showPercent val="1"/>
              <c:showBubbleSize val="0"/>
            </c:dLbl>
            <c:dLbl>
              <c:idx val="4"/>
              <c:layout>
                <c:manualLayout>
                  <c:x val="-1.0756038180041155E-2"/>
                  <c:y val="-1.084839747144283E-2"/>
                </c:manualLayout>
              </c:layout>
              <c:showLegendKey val="0"/>
              <c:showVal val="0"/>
              <c:showCatName val="1"/>
              <c:showSerName val="0"/>
              <c:showPercent val="1"/>
              <c:showBubbleSize val="0"/>
            </c:dLbl>
            <c:dLbl>
              <c:idx val="5"/>
              <c:layout>
                <c:manualLayout>
                  <c:x val="9.6640790271586424E-2"/>
                  <c:y val="7.0529023859573881E-2"/>
                </c:manualLayout>
              </c:layout>
              <c:showLegendKey val="0"/>
              <c:showVal val="0"/>
              <c:showCatName val="1"/>
              <c:showSerName val="0"/>
              <c:showPercent val="1"/>
              <c:showBubbleSize val="0"/>
            </c:dLbl>
            <c:numFmt formatCode="0.0%" sourceLinked="0"/>
            <c:txPr>
              <a:bodyPr/>
              <a:lstStyle/>
              <a:p>
                <a:pPr>
                  <a:defRPr sz="800">
                    <a:latin typeface="Arial" panose="020B0604020202020204" pitchFamily="34" charset="0"/>
                    <a:cs typeface="Arial" panose="020B0604020202020204" pitchFamily="34" charset="0"/>
                  </a:defRPr>
                </a:pPr>
                <a:endParaRPr lang="ar-QA"/>
              </a:p>
            </c:txPr>
            <c:showLegendKey val="0"/>
            <c:showVal val="0"/>
            <c:showCatName val="1"/>
            <c:showSerName val="0"/>
            <c:showPercent val="1"/>
            <c:showBubbleSize val="0"/>
            <c:showLeaderLines val="1"/>
          </c:dLbls>
          <c:cat>
            <c:strRef>
              <c:f>'21'!$L$10:$L$15</c:f>
              <c:strCache>
                <c:ptCount val="6"/>
                <c:pt idx="0">
                  <c:v>  قطر
Qatar</c:v>
                </c:pt>
                <c:pt idx="1">
                  <c:v>  بقية دول مجلس التعاون
Other G.C.C Countries</c:v>
                </c:pt>
                <c:pt idx="2">
                  <c:v>  باقي الدول العربية
Other Arab Countries</c:v>
                </c:pt>
                <c:pt idx="3">
                  <c:v>  دول أسيوية
Asian Countries</c:v>
                </c:pt>
                <c:pt idx="4">
                  <c:v>  دول أوروبية
European Countries</c:v>
                </c:pt>
                <c:pt idx="5">
                  <c:v>  دول أخرى
Other Countries</c:v>
                </c:pt>
              </c:strCache>
            </c:strRef>
          </c:cat>
          <c:val>
            <c:numRef>
              <c:f>'21'!$M$10:$M$15</c:f>
              <c:numCache>
                <c:formatCode>0</c:formatCode>
                <c:ptCount val="6"/>
                <c:pt idx="0">
                  <c:v>1833</c:v>
                </c:pt>
                <c:pt idx="1">
                  <c:v>119</c:v>
                </c:pt>
                <c:pt idx="2">
                  <c:v>2502</c:v>
                </c:pt>
                <c:pt idx="3">
                  <c:v>1980</c:v>
                </c:pt>
                <c:pt idx="4">
                  <c:v>135</c:v>
                </c:pt>
                <c:pt idx="5">
                  <c:v>216</c:v>
                </c:pt>
              </c:numCache>
            </c:numRef>
          </c:val>
        </c:ser>
        <c:dLbls>
          <c:showLegendKey val="0"/>
          <c:showVal val="0"/>
          <c:showCatName val="0"/>
          <c:showSerName val="0"/>
          <c:showPercent val="0"/>
          <c:showBubbleSize val="0"/>
          <c:showLeaderLines val="1"/>
        </c:dLbls>
        <c:firstSliceAng val="52"/>
      </c:pieChart>
    </c:plotArea>
    <c:plotVisOnly val="1"/>
    <c:dispBlanksAs val="gap"/>
    <c:showDLblsOverMax val="0"/>
  </c:chart>
  <c:spPr>
    <a:ln>
      <a:noFill/>
    </a:ln>
  </c:spPr>
  <c:printSettings>
    <c:headerFooter/>
    <c:pageMargins b="0" l="0" r="0" t="0.47244094488188981" header="0" footer="0"/>
    <c:pageSetup paperSize="11"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rPr>
              <a:t>المواليد أحياء المسجلون حسب فئة عمر الأم</a:t>
            </a:r>
            <a:endParaRPr lang="en-US"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baseline="0">
                <a:effectLst/>
                <a:latin typeface="Sakkal Majalla" panose="02000000000000000000" pitchFamily="2" charset="-78"/>
                <a:cs typeface="Sakkal Majalla" panose="02000000000000000000" pitchFamily="2" charset="-78"/>
              </a:rPr>
              <a:t>الربع الأول 2018  -  الربع الثاني 2018</a:t>
            </a:r>
            <a:endParaRPr lang="en-US" sz="1200" b="1" i="0" baseline="0">
              <a:effectLst/>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u="none" strike="noStrike" kern="1200" baseline="0">
                <a:solidFill>
                  <a:sysClr val="windowText" lastClr="000000"/>
                </a:solidFill>
                <a:latin typeface="Arial" panose="020B0604020202020204" pitchFamily="34" charset="0"/>
                <a:ea typeface="+mn-ea"/>
                <a:cs typeface="Arial" panose="020B0604020202020204" pitchFamily="34" charset="0"/>
              </a:rPr>
              <a:t>REGISTERED LIVE BIRTHS BY AGE GROUP OF MOTHER</a:t>
            </a: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u="none" strike="noStrike" baseline="0">
                <a:effectLst/>
              </a:rPr>
              <a:t>First </a:t>
            </a:r>
            <a:r>
              <a:rPr lang="en-US" sz="1000" b="0" i="0" baseline="0">
                <a:effectLst/>
              </a:rPr>
              <a:t>Quarter, 2018 - </a:t>
            </a:r>
            <a:r>
              <a:rPr lang="ar-QA" sz="1000" b="0" i="0" baseline="0">
                <a:effectLst/>
              </a:rPr>
              <a:t> </a:t>
            </a:r>
            <a:r>
              <a:rPr lang="en-US" sz="1000" b="0" i="0" baseline="0">
                <a:effectLst/>
              </a:rPr>
              <a:t>Second Quarter, 2018</a:t>
            </a:r>
            <a:endParaRPr lang="en-US" sz="1000" b="0">
              <a:effectLst/>
            </a:endParaRPr>
          </a:p>
        </c:rich>
      </c:tx>
      <c:layout>
        <c:manualLayout>
          <c:xMode val="edge"/>
          <c:yMode val="edge"/>
          <c:x val="0.16279181102362206"/>
          <c:y val="1.874159284776903E-2"/>
        </c:manualLayout>
      </c:layout>
      <c:overlay val="0"/>
    </c:title>
    <c:autoTitleDeleted val="0"/>
    <c:plotArea>
      <c:layout>
        <c:manualLayout>
          <c:layoutTarget val="inner"/>
          <c:xMode val="edge"/>
          <c:yMode val="edge"/>
          <c:x val="5.6472732376145335E-2"/>
          <c:y val="0.22641025641025642"/>
          <c:w val="0.93035590551181102"/>
          <c:h val="0.61424725229658794"/>
        </c:manualLayout>
      </c:layout>
      <c:barChart>
        <c:barDir val="col"/>
        <c:grouping val="clustered"/>
        <c:varyColors val="0"/>
        <c:ser>
          <c:idx val="0"/>
          <c:order val="0"/>
          <c:tx>
            <c:strRef>
              <c:f>'22'!$L$9</c:f>
              <c:strCache>
                <c:ptCount val="1"/>
                <c:pt idx="0">
                  <c:v>الربع الثاني 2018
Second Quarter, 2018</c:v>
                </c:pt>
              </c:strCache>
            </c:strRef>
          </c:tx>
          <c:spPr>
            <a:ln w="28575">
              <a:solidFill>
                <a:schemeClr val="accent5">
                  <a:lumMod val="75000"/>
                </a:schemeClr>
              </a:solidFill>
            </a:ln>
          </c:spPr>
          <c:invertIfNegative val="0"/>
          <c:cat>
            <c:strRef>
              <c:f>'22'!$J$10:$J$17</c:f>
              <c:strCache>
                <c:ptCount val="8"/>
                <c:pt idx="0">
                  <c:v>-20</c:v>
                </c:pt>
                <c:pt idx="1">
                  <c:v>20 - 24</c:v>
                </c:pt>
                <c:pt idx="2">
                  <c:v>25 - 29</c:v>
                </c:pt>
                <c:pt idx="3">
                  <c:v>30 - 34</c:v>
                </c:pt>
                <c:pt idx="4">
                  <c:v>35 - 39</c:v>
                </c:pt>
                <c:pt idx="5">
                  <c:v>40 - 44</c:v>
                </c:pt>
                <c:pt idx="6">
                  <c:v>45 - 49</c:v>
                </c:pt>
                <c:pt idx="7">
                  <c:v>50 +</c:v>
                </c:pt>
              </c:strCache>
            </c:strRef>
          </c:cat>
          <c:val>
            <c:numRef>
              <c:f>'22'!$L$10:$L$17</c:f>
              <c:numCache>
                <c:formatCode>0</c:formatCode>
                <c:ptCount val="8"/>
                <c:pt idx="0">
                  <c:v>78</c:v>
                </c:pt>
                <c:pt idx="1">
                  <c:v>837</c:v>
                </c:pt>
                <c:pt idx="2">
                  <c:v>2016</c:v>
                </c:pt>
                <c:pt idx="3">
                  <c:v>2345</c:v>
                </c:pt>
                <c:pt idx="4">
                  <c:v>1173</c:v>
                </c:pt>
                <c:pt idx="5">
                  <c:v>309</c:v>
                </c:pt>
                <c:pt idx="6">
                  <c:v>27</c:v>
                </c:pt>
                <c:pt idx="7">
                  <c:v>0</c:v>
                </c:pt>
              </c:numCache>
            </c:numRef>
          </c:val>
        </c:ser>
        <c:ser>
          <c:idx val="1"/>
          <c:order val="1"/>
          <c:tx>
            <c:strRef>
              <c:f>'22'!$K$9</c:f>
              <c:strCache>
                <c:ptCount val="1"/>
                <c:pt idx="0">
                  <c:v>الربع الأول، 2018
First Quarter, 2018</c:v>
                </c:pt>
              </c:strCache>
            </c:strRef>
          </c:tx>
          <c:invertIfNegative val="0"/>
          <c:cat>
            <c:strRef>
              <c:f>'22'!$J$10:$J$17</c:f>
              <c:strCache>
                <c:ptCount val="8"/>
                <c:pt idx="0">
                  <c:v>-20</c:v>
                </c:pt>
                <c:pt idx="1">
                  <c:v>20 - 24</c:v>
                </c:pt>
                <c:pt idx="2">
                  <c:v>25 - 29</c:v>
                </c:pt>
                <c:pt idx="3">
                  <c:v>30 - 34</c:v>
                </c:pt>
                <c:pt idx="4">
                  <c:v>35 - 39</c:v>
                </c:pt>
                <c:pt idx="5">
                  <c:v>40 - 44</c:v>
                </c:pt>
                <c:pt idx="6">
                  <c:v>45 - 49</c:v>
                </c:pt>
                <c:pt idx="7">
                  <c:v>50 +</c:v>
                </c:pt>
              </c:strCache>
            </c:strRef>
          </c:cat>
          <c:val>
            <c:numRef>
              <c:f>'22'!$K$10:$K$17</c:f>
              <c:numCache>
                <c:formatCode>0</c:formatCode>
                <c:ptCount val="8"/>
                <c:pt idx="0">
                  <c:v>64</c:v>
                </c:pt>
                <c:pt idx="1">
                  <c:v>713</c:v>
                </c:pt>
                <c:pt idx="2">
                  <c:v>1898</c:v>
                </c:pt>
                <c:pt idx="3">
                  <c:v>2222</c:v>
                </c:pt>
                <c:pt idx="4">
                  <c:v>1198</c:v>
                </c:pt>
                <c:pt idx="5">
                  <c:v>329</c:v>
                </c:pt>
                <c:pt idx="6">
                  <c:v>21</c:v>
                </c:pt>
                <c:pt idx="7">
                  <c:v>3</c:v>
                </c:pt>
              </c:numCache>
            </c:numRef>
          </c:val>
        </c:ser>
        <c:dLbls>
          <c:showLegendKey val="0"/>
          <c:showVal val="0"/>
          <c:showCatName val="0"/>
          <c:showSerName val="0"/>
          <c:showPercent val="0"/>
          <c:showBubbleSize val="0"/>
        </c:dLbls>
        <c:gapWidth val="150"/>
        <c:axId val="132428544"/>
        <c:axId val="132430464"/>
      </c:barChart>
      <c:catAx>
        <c:axId val="132428544"/>
        <c:scaling>
          <c:orientation val="minMax"/>
        </c:scaling>
        <c:delete val="0"/>
        <c:axPos val="b"/>
        <c:title>
          <c:tx>
            <c:rich>
              <a:bodyPr/>
              <a:lstStyle/>
              <a:p>
                <a:pPr>
                  <a:defRPr/>
                </a:pPr>
                <a:r>
                  <a:rPr lang="ar-QA"/>
                  <a:t>فئات العمر</a:t>
                </a:r>
                <a:endParaRPr lang="en-US"/>
              </a:p>
              <a:p>
                <a:pPr>
                  <a:defRPr/>
                </a:pPr>
                <a:r>
                  <a:rPr lang="en-US" sz="900"/>
                  <a:t>Age Groups</a:t>
                </a:r>
              </a:p>
            </c:rich>
          </c:tx>
          <c:layout>
            <c:manualLayout>
              <c:xMode val="edge"/>
              <c:yMode val="edge"/>
              <c:x val="0.45713100262467193"/>
              <c:y val="0.90060100885826777"/>
            </c:manualLayout>
          </c:layout>
          <c:overlay val="0"/>
        </c:title>
        <c:majorTickMark val="out"/>
        <c:minorTickMark val="none"/>
        <c:tickLblPos val="nextTo"/>
        <c:txPr>
          <a:bodyPr/>
          <a:lstStyle/>
          <a:p>
            <a:pPr rtl="0">
              <a:defRPr sz="800"/>
            </a:pPr>
            <a:endParaRPr lang="ar-QA"/>
          </a:p>
        </c:txPr>
        <c:crossAx val="132430464"/>
        <c:crosses val="autoZero"/>
        <c:auto val="1"/>
        <c:lblAlgn val="ctr"/>
        <c:lblOffset val="100"/>
        <c:noMultiLvlLbl val="0"/>
      </c:catAx>
      <c:valAx>
        <c:axId val="132430464"/>
        <c:scaling>
          <c:orientation val="minMax"/>
        </c:scaling>
        <c:delete val="0"/>
        <c:axPos val="l"/>
        <c:majorGridlines>
          <c:spPr>
            <a:ln>
              <a:solidFill>
                <a:schemeClr val="bg1">
                  <a:lumMod val="75000"/>
                </a:schemeClr>
              </a:solidFill>
            </a:ln>
          </c:spPr>
        </c:majorGridlines>
        <c:numFmt formatCode="0" sourceLinked="1"/>
        <c:majorTickMark val="out"/>
        <c:minorTickMark val="none"/>
        <c:tickLblPos val="nextTo"/>
        <c:txPr>
          <a:bodyPr/>
          <a:lstStyle/>
          <a:p>
            <a:pPr>
              <a:defRPr sz="800"/>
            </a:pPr>
            <a:endParaRPr lang="ar-QA"/>
          </a:p>
        </c:txPr>
        <c:crossAx val="132428544"/>
        <c:crosses val="autoZero"/>
        <c:crossBetween val="between"/>
      </c:valAx>
    </c:plotArea>
    <c:legend>
      <c:legendPos val="r"/>
      <c:layout>
        <c:manualLayout>
          <c:xMode val="edge"/>
          <c:yMode val="edge"/>
          <c:x val="0.72468006299212595"/>
          <c:y val="0.23166940342354267"/>
          <c:w val="0.23764342257217846"/>
          <c:h val="0.19051980807086613"/>
        </c:manualLayout>
      </c:layout>
      <c:overlay val="0"/>
    </c:legend>
    <c:plotVisOnly val="1"/>
    <c:dispBlanksAs val="gap"/>
    <c:showDLblsOverMax val="0"/>
  </c:chart>
  <c:spPr>
    <a:noFill/>
    <a:ln>
      <a:noFill/>
    </a:ln>
  </c:spPr>
  <c:txPr>
    <a:bodyPr/>
    <a:lstStyle/>
    <a:p>
      <a:pPr>
        <a:defRPr>
          <a:latin typeface="Arial" panose="020B0604020202020204" pitchFamily="34" charset="0"/>
          <a:cs typeface="Arial" panose="020B0604020202020204" pitchFamily="34" charset="0"/>
        </a:defRPr>
      </a:pPr>
      <a:endParaRPr lang="ar-QA"/>
    </a:p>
  </c:txPr>
  <c:printSettings>
    <c:headerFooter/>
    <c:pageMargins b="0.74803149606299213" l="0.70866141732283472" r="0.70866141732283472" t="0.74803149606299213" header="0.31496062992125984" footer="0.31496062992125984"/>
    <c:pageSetup paperSize="11"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a:pPr>
            <a:r>
              <a:rPr lang="ar-QA" sz="1200">
                <a:latin typeface="Sakkal Majalla" panose="02000000000000000000" pitchFamily="2" charset="-78"/>
                <a:cs typeface="Sakkal Majalla" panose="02000000000000000000" pitchFamily="2" charset="-78"/>
              </a:rPr>
              <a:t>المواليد أحياء المسجلون حسب الجنسية وفئة عمر الأم</a:t>
            </a:r>
            <a:endParaRPr lang="en-US" sz="1200">
              <a:latin typeface="Sakkal Majalla" panose="02000000000000000000" pitchFamily="2" charset="-78"/>
              <a:cs typeface="Sakkal Majalla" panose="02000000000000000000" pitchFamily="2" charset="-78"/>
            </a:endParaRPr>
          </a:p>
          <a:p>
            <a:pPr algn="ctr">
              <a:defRPr/>
            </a:pPr>
            <a:r>
              <a:rPr lang="ar-QA" sz="1200">
                <a:latin typeface="Sakkal Majalla" panose="02000000000000000000" pitchFamily="2" charset="-78"/>
                <a:cs typeface="Sakkal Majalla" panose="02000000000000000000" pitchFamily="2" charset="-78"/>
              </a:rPr>
              <a:t>الربع الثاني،</a:t>
            </a:r>
            <a:r>
              <a:rPr lang="ar-QA" sz="1200" baseline="0">
                <a:latin typeface="Sakkal Majalla" panose="02000000000000000000" pitchFamily="2" charset="-78"/>
                <a:cs typeface="Sakkal Majalla" panose="02000000000000000000" pitchFamily="2" charset="-78"/>
              </a:rPr>
              <a:t> </a:t>
            </a:r>
            <a:r>
              <a:rPr lang="ar-QA" sz="1200">
                <a:latin typeface="Sakkal Majalla" panose="02000000000000000000" pitchFamily="2" charset="-78"/>
                <a:cs typeface="Sakkal Majalla" panose="02000000000000000000" pitchFamily="2" charset="-78"/>
              </a:rPr>
              <a:t> 2018</a:t>
            </a:r>
            <a:endParaRPr lang="en-US" sz="1200">
              <a:latin typeface="Sakkal Majalla" panose="02000000000000000000" pitchFamily="2" charset="-78"/>
              <a:cs typeface="Sakkal Majalla" panose="02000000000000000000" pitchFamily="2" charset="-78"/>
            </a:endParaRPr>
          </a:p>
          <a:p>
            <a:pPr algn="ctr">
              <a:defRPr/>
            </a:pPr>
            <a:r>
              <a:rPr lang="en-US" sz="1000" b="0">
                <a:effectLst/>
              </a:rPr>
              <a:t>REGISTERED LIVE BIRTHS BY NATIONALITY &amp; AGE GROUP OF MOTHER</a:t>
            </a:r>
          </a:p>
          <a:p>
            <a:pPr algn="ctr">
              <a:defRPr/>
            </a:pPr>
            <a:r>
              <a:rPr lang="en-US" sz="1000" b="0"/>
              <a:t>The Second Quarter,</a:t>
            </a:r>
            <a:r>
              <a:rPr lang="en-US" sz="1000" b="0" baseline="0"/>
              <a:t> </a:t>
            </a:r>
            <a:r>
              <a:rPr lang="en-US" sz="1000" b="0"/>
              <a:t>2018</a:t>
            </a:r>
          </a:p>
        </c:rich>
      </c:tx>
      <c:layout>
        <c:manualLayout>
          <c:xMode val="edge"/>
          <c:yMode val="edge"/>
          <c:x val="0.1805528455284553"/>
          <c:y val="9.0089709069350807E-3"/>
        </c:manualLayout>
      </c:layout>
      <c:overlay val="0"/>
    </c:title>
    <c:autoTitleDeleted val="0"/>
    <c:plotArea>
      <c:layout>
        <c:manualLayout>
          <c:layoutTarget val="inner"/>
          <c:xMode val="edge"/>
          <c:yMode val="edge"/>
          <c:x val="0.10573049100569745"/>
          <c:y val="0.23131898628428213"/>
          <c:w val="0.85896675415573054"/>
          <c:h val="0.70311246361221125"/>
        </c:manualLayout>
      </c:layout>
      <c:barChart>
        <c:barDir val="col"/>
        <c:grouping val="clustered"/>
        <c:varyColors val="0"/>
        <c:ser>
          <c:idx val="1"/>
          <c:order val="0"/>
          <c:tx>
            <c:strRef>
              <c:f>'23'!$O$11</c:f>
              <c:strCache>
                <c:ptCount val="1"/>
                <c:pt idx="0">
                  <c:v>قطريون
Qataris</c:v>
                </c:pt>
              </c:strCache>
            </c:strRef>
          </c:tx>
          <c:spPr>
            <a:solidFill>
              <a:schemeClr val="accent2">
                <a:lumMod val="40000"/>
                <a:lumOff val="60000"/>
              </a:schemeClr>
            </a:solidFill>
          </c:spPr>
          <c:invertIfNegative val="0"/>
          <c:dPt>
            <c:idx val="0"/>
            <c:invertIfNegative val="0"/>
            <c:bubble3D val="0"/>
          </c:dPt>
          <c:dPt>
            <c:idx val="1"/>
            <c:invertIfNegative val="0"/>
            <c:bubble3D val="0"/>
          </c:dPt>
          <c:dPt>
            <c:idx val="2"/>
            <c:invertIfNegative val="0"/>
            <c:bubble3D val="0"/>
          </c:dPt>
          <c:cat>
            <c:strRef>
              <c:f>'23'!$N$12:$N$19</c:f>
              <c:strCache>
                <c:ptCount val="8"/>
                <c:pt idx="0">
                  <c:v>-20</c:v>
                </c:pt>
                <c:pt idx="1">
                  <c:v>20 - 24</c:v>
                </c:pt>
                <c:pt idx="2">
                  <c:v>25 - 29</c:v>
                </c:pt>
                <c:pt idx="3">
                  <c:v>30 - 34</c:v>
                </c:pt>
                <c:pt idx="4">
                  <c:v>35 - 39</c:v>
                </c:pt>
                <c:pt idx="5">
                  <c:v>40 - 44</c:v>
                </c:pt>
                <c:pt idx="6">
                  <c:v>45 - 49</c:v>
                </c:pt>
                <c:pt idx="7">
                  <c:v>50 +</c:v>
                </c:pt>
              </c:strCache>
            </c:strRef>
          </c:cat>
          <c:val>
            <c:numRef>
              <c:f>'23'!$O$12:$O$19</c:f>
              <c:numCache>
                <c:formatCode>0</c:formatCode>
                <c:ptCount val="8"/>
                <c:pt idx="0">
                  <c:v>24</c:v>
                </c:pt>
                <c:pt idx="1">
                  <c:v>306</c:v>
                </c:pt>
                <c:pt idx="2">
                  <c:v>568</c:v>
                </c:pt>
                <c:pt idx="3">
                  <c:v>490</c:v>
                </c:pt>
                <c:pt idx="4">
                  <c:v>325</c:v>
                </c:pt>
                <c:pt idx="5">
                  <c:v>111</c:v>
                </c:pt>
                <c:pt idx="6">
                  <c:v>9</c:v>
                </c:pt>
                <c:pt idx="7">
                  <c:v>0</c:v>
                </c:pt>
              </c:numCache>
            </c:numRef>
          </c:val>
        </c:ser>
        <c:ser>
          <c:idx val="0"/>
          <c:order val="1"/>
          <c:tx>
            <c:strRef>
              <c:f>'23'!$P$11</c:f>
              <c:strCache>
                <c:ptCount val="1"/>
                <c:pt idx="0">
                  <c:v>غير قطريين
Non-Qataris</c:v>
                </c:pt>
              </c:strCache>
            </c:strRef>
          </c:tx>
          <c:spPr>
            <a:solidFill>
              <a:schemeClr val="tx2">
                <a:lumMod val="60000"/>
                <a:lumOff val="40000"/>
              </a:schemeClr>
            </a:solidFill>
          </c:spPr>
          <c:invertIfNegative val="0"/>
          <c:cat>
            <c:strRef>
              <c:f>'23'!$N$12:$N$19</c:f>
              <c:strCache>
                <c:ptCount val="8"/>
                <c:pt idx="0">
                  <c:v>-20</c:v>
                </c:pt>
                <c:pt idx="1">
                  <c:v>20 - 24</c:v>
                </c:pt>
                <c:pt idx="2">
                  <c:v>25 - 29</c:v>
                </c:pt>
                <c:pt idx="3">
                  <c:v>30 - 34</c:v>
                </c:pt>
                <c:pt idx="4">
                  <c:v>35 - 39</c:v>
                </c:pt>
                <c:pt idx="5">
                  <c:v>40 - 44</c:v>
                </c:pt>
                <c:pt idx="6">
                  <c:v>45 - 49</c:v>
                </c:pt>
                <c:pt idx="7">
                  <c:v>50 +</c:v>
                </c:pt>
              </c:strCache>
            </c:strRef>
          </c:cat>
          <c:val>
            <c:numRef>
              <c:f>'23'!$P$12:$P$19</c:f>
              <c:numCache>
                <c:formatCode>0</c:formatCode>
                <c:ptCount val="8"/>
                <c:pt idx="0">
                  <c:v>54</c:v>
                </c:pt>
                <c:pt idx="1">
                  <c:v>531</c:v>
                </c:pt>
                <c:pt idx="2">
                  <c:v>1448</c:v>
                </c:pt>
                <c:pt idx="3">
                  <c:v>1855</c:v>
                </c:pt>
                <c:pt idx="4">
                  <c:v>848</c:v>
                </c:pt>
                <c:pt idx="5">
                  <c:v>198</c:v>
                </c:pt>
                <c:pt idx="6">
                  <c:v>18</c:v>
                </c:pt>
                <c:pt idx="7">
                  <c:v>0</c:v>
                </c:pt>
              </c:numCache>
            </c:numRef>
          </c:val>
        </c:ser>
        <c:dLbls>
          <c:showLegendKey val="0"/>
          <c:showVal val="0"/>
          <c:showCatName val="0"/>
          <c:showSerName val="0"/>
          <c:showPercent val="0"/>
          <c:showBubbleSize val="0"/>
        </c:dLbls>
        <c:gapWidth val="100"/>
        <c:axId val="132784512"/>
        <c:axId val="132786048"/>
      </c:barChart>
      <c:catAx>
        <c:axId val="132784512"/>
        <c:scaling>
          <c:orientation val="minMax"/>
        </c:scaling>
        <c:delete val="0"/>
        <c:axPos val="b"/>
        <c:majorGridlines>
          <c:spPr>
            <a:ln>
              <a:solidFill>
                <a:schemeClr val="bg1">
                  <a:lumMod val="85000"/>
                </a:schemeClr>
              </a:solidFill>
            </a:ln>
          </c:spPr>
        </c:majorGridlines>
        <c:majorTickMark val="out"/>
        <c:minorTickMark val="none"/>
        <c:tickLblPos val="nextTo"/>
        <c:txPr>
          <a:bodyPr/>
          <a:lstStyle/>
          <a:p>
            <a:pPr rtl="0">
              <a:defRPr/>
            </a:pPr>
            <a:endParaRPr lang="ar-QA"/>
          </a:p>
        </c:txPr>
        <c:crossAx val="132786048"/>
        <c:crosses val="autoZero"/>
        <c:auto val="1"/>
        <c:lblAlgn val="ctr"/>
        <c:lblOffset val="100"/>
        <c:noMultiLvlLbl val="0"/>
      </c:catAx>
      <c:valAx>
        <c:axId val="132786048"/>
        <c:scaling>
          <c:orientation val="minMax"/>
        </c:scaling>
        <c:delete val="0"/>
        <c:axPos val="l"/>
        <c:majorGridlines>
          <c:spPr>
            <a:ln>
              <a:solidFill>
                <a:schemeClr val="bg1">
                  <a:lumMod val="85000"/>
                </a:schemeClr>
              </a:solidFill>
            </a:ln>
          </c:spPr>
        </c:majorGridlines>
        <c:numFmt formatCode="0" sourceLinked="1"/>
        <c:majorTickMark val="out"/>
        <c:minorTickMark val="none"/>
        <c:tickLblPos val="nextTo"/>
        <c:crossAx val="132784512"/>
        <c:crosses val="autoZero"/>
        <c:crossBetween val="between"/>
      </c:valAx>
    </c:plotArea>
    <c:legend>
      <c:legendPos val="r"/>
      <c:layout>
        <c:manualLayout>
          <c:xMode val="edge"/>
          <c:yMode val="edge"/>
          <c:x val="0.65638337707786532"/>
          <c:y val="0.23409715866133241"/>
          <c:w val="0.30806106736657918"/>
          <c:h val="0.10782453454355202"/>
        </c:manualLayout>
      </c:layout>
      <c:overlay val="0"/>
      <c:txPr>
        <a:bodyPr/>
        <a:lstStyle/>
        <a:p>
          <a:pPr rtl="0">
            <a:defRPr sz="1000"/>
          </a:pPr>
          <a:endParaRPr lang="ar-QA"/>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ar-QA"/>
    </a:p>
  </c:txPr>
  <c:printSettings>
    <c:headerFooter/>
    <c:pageMargins b="0.75" l="0.7" r="0.7" t="0.75" header="0.3" footer="0.3"/>
    <c:pageSetup orientation="landscape" horizontalDpi="-1" verticalDpi="-1"/>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rPr>
              <a:t>الوفيات المسجلة حسب النوع والبلدية</a:t>
            </a:r>
            <a:endParaRPr lang="en-US"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baseline="0">
                <a:effectLst/>
                <a:latin typeface="Sakkal Majalla" panose="02000000000000000000" pitchFamily="2" charset="-78"/>
                <a:cs typeface="Sakkal Majalla" panose="02000000000000000000" pitchFamily="2" charset="-78"/>
              </a:rPr>
              <a:t>الربع الثاني، 2018</a:t>
            </a:r>
            <a:endParaRPr lang="en-US" sz="1200" b="1" i="0" baseline="0">
              <a:effectLst/>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u="none" strike="noStrike" kern="1200" baseline="0">
                <a:solidFill>
                  <a:sysClr val="windowText" lastClr="000000"/>
                </a:solidFill>
                <a:latin typeface="Arial" panose="020B0604020202020204" pitchFamily="34" charset="0"/>
                <a:ea typeface="+mn-ea"/>
                <a:cs typeface="Arial" panose="020B0604020202020204" pitchFamily="34" charset="0"/>
              </a:rPr>
              <a:t>REGISTERED DEAEHS BY GENDER AND MUNICIPALITY</a:t>
            </a:r>
            <a:endParaRPr lang="ar-QA" sz="1000" b="0" i="0" u="none" strike="noStrike" kern="1200" baseline="0">
              <a:solidFill>
                <a:sysClr val="windowText" lastClr="000000"/>
              </a:solidFill>
              <a:latin typeface="Arial" panose="020B0604020202020204" pitchFamily="34" charset="0"/>
              <a:ea typeface="+mn-ea"/>
              <a:cs typeface="Arial" panose="020B0604020202020204"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baseline="0">
                <a:effectLst/>
              </a:rPr>
              <a:t>The Second Quarter, 2018</a:t>
            </a:r>
          </a:p>
        </c:rich>
      </c:tx>
      <c:layout>
        <c:manualLayout>
          <c:xMode val="edge"/>
          <c:yMode val="edge"/>
          <c:x val="0.16279181102362206"/>
          <c:y val="1.874159284776903E-2"/>
        </c:manualLayout>
      </c:layout>
      <c:overlay val="0"/>
    </c:title>
    <c:autoTitleDeleted val="0"/>
    <c:plotArea>
      <c:layout>
        <c:manualLayout>
          <c:layoutTarget val="inner"/>
          <c:xMode val="edge"/>
          <c:yMode val="edge"/>
          <c:x val="5.6472732376145335E-2"/>
          <c:y val="0.22641025641025642"/>
          <c:w val="0.92182257217847774"/>
          <c:h val="0.59862225229658794"/>
        </c:manualLayout>
      </c:layout>
      <c:barChart>
        <c:barDir val="col"/>
        <c:grouping val="clustered"/>
        <c:varyColors val="0"/>
        <c:ser>
          <c:idx val="0"/>
          <c:order val="0"/>
          <c:tx>
            <c:strRef>
              <c:f>'24'!$M$10</c:f>
              <c:strCache>
                <c:ptCount val="1"/>
                <c:pt idx="0">
                  <c:v>ذكور
Males</c:v>
                </c:pt>
              </c:strCache>
            </c:strRef>
          </c:tx>
          <c:spPr>
            <a:ln w="28575">
              <a:solidFill>
                <a:schemeClr val="accent5">
                  <a:lumMod val="75000"/>
                </a:schemeClr>
              </a:solidFill>
            </a:ln>
          </c:spPr>
          <c:invertIfNegative val="0"/>
          <c:cat>
            <c:strRef>
              <c:f>'24'!$L$11:$L$19</c:f>
              <c:strCache>
                <c:ptCount val="9"/>
                <c:pt idx="0">
                  <c:v>الدوحة
Doha</c:v>
                </c:pt>
                <c:pt idx="1">
                  <c:v>الريان
Al Rayyan</c:v>
                </c:pt>
                <c:pt idx="2">
                  <c:v>الوكرة
Al Wakra</c:v>
                </c:pt>
                <c:pt idx="3">
                  <c:v>ام صلال
Umm Salal</c:v>
                </c:pt>
                <c:pt idx="4">
                  <c:v>الخور
Al Khor</c:v>
                </c:pt>
                <c:pt idx="5">
                  <c:v>الشمال
Al Shamal</c:v>
                </c:pt>
                <c:pt idx="6">
                  <c:v>الظعاين
Al Daayen</c:v>
                </c:pt>
                <c:pt idx="7">
                  <c:v>الشحانية
Al Shahannia</c:v>
                </c:pt>
                <c:pt idx="8">
                  <c:v>خارج قطر
Outside Qatar</c:v>
                </c:pt>
              </c:strCache>
            </c:strRef>
          </c:cat>
          <c:val>
            <c:numRef>
              <c:f>'24'!$M$11:$M$19</c:f>
              <c:numCache>
                <c:formatCode>0</c:formatCode>
                <c:ptCount val="9"/>
                <c:pt idx="0">
                  <c:v>302</c:v>
                </c:pt>
                <c:pt idx="1">
                  <c:v>64</c:v>
                </c:pt>
                <c:pt idx="2">
                  <c:v>11</c:v>
                </c:pt>
                <c:pt idx="3">
                  <c:v>6</c:v>
                </c:pt>
                <c:pt idx="4">
                  <c:v>11</c:v>
                </c:pt>
                <c:pt idx="5">
                  <c:v>2</c:v>
                </c:pt>
                <c:pt idx="6">
                  <c:v>2</c:v>
                </c:pt>
                <c:pt idx="7">
                  <c:v>8</c:v>
                </c:pt>
                <c:pt idx="8">
                  <c:v>15</c:v>
                </c:pt>
              </c:numCache>
            </c:numRef>
          </c:val>
        </c:ser>
        <c:ser>
          <c:idx val="1"/>
          <c:order val="1"/>
          <c:tx>
            <c:strRef>
              <c:f>'24'!$N$10</c:f>
              <c:strCache>
                <c:ptCount val="1"/>
                <c:pt idx="0">
                  <c:v>إناث
Females</c:v>
                </c:pt>
              </c:strCache>
            </c:strRef>
          </c:tx>
          <c:invertIfNegative val="0"/>
          <c:cat>
            <c:strRef>
              <c:f>'24'!$L$11:$L$19</c:f>
              <c:strCache>
                <c:ptCount val="9"/>
                <c:pt idx="0">
                  <c:v>الدوحة
Doha</c:v>
                </c:pt>
                <c:pt idx="1">
                  <c:v>الريان
Al Rayyan</c:v>
                </c:pt>
                <c:pt idx="2">
                  <c:v>الوكرة
Al Wakra</c:v>
                </c:pt>
                <c:pt idx="3">
                  <c:v>ام صلال
Umm Salal</c:v>
                </c:pt>
                <c:pt idx="4">
                  <c:v>الخور
Al Khor</c:v>
                </c:pt>
                <c:pt idx="5">
                  <c:v>الشمال
Al Shamal</c:v>
                </c:pt>
                <c:pt idx="6">
                  <c:v>الظعاين
Al Daayen</c:v>
                </c:pt>
                <c:pt idx="7">
                  <c:v>الشحانية
Al Shahannia</c:v>
                </c:pt>
                <c:pt idx="8">
                  <c:v>خارج قطر
Outside Qatar</c:v>
                </c:pt>
              </c:strCache>
            </c:strRef>
          </c:cat>
          <c:val>
            <c:numRef>
              <c:f>'24'!$N$11:$N$19</c:f>
              <c:numCache>
                <c:formatCode>0</c:formatCode>
                <c:ptCount val="9"/>
                <c:pt idx="0">
                  <c:v>99</c:v>
                </c:pt>
                <c:pt idx="1">
                  <c:v>33</c:v>
                </c:pt>
                <c:pt idx="2">
                  <c:v>5</c:v>
                </c:pt>
                <c:pt idx="3">
                  <c:v>2</c:v>
                </c:pt>
                <c:pt idx="4">
                  <c:v>4</c:v>
                </c:pt>
                <c:pt idx="5">
                  <c:v>0</c:v>
                </c:pt>
                <c:pt idx="6">
                  <c:v>1</c:v>
                </c:pt>
                <c:pt idx="7">
                  <c:v>2</c:v>
                </c:pt>
                <c:pt idx="8">
                  <c:v>12</c:v>
                </c:pt>
              </c:numCache>
            </c:numRef>
          </c:val>
        </c:ser>
        <c:dLbls>
          <c:showLegendKey val="0"/>
          <c:showVal val="0"/>
          <c:showCatName val="0"/>
          <c:showSerName val="0"/>
          <c:showPercent val="0"/>
          <c:showBubbleSize val="0"/>
        </c:dLbls>
        <c:gapWidth val="150"/>
        <c:axId val="132873216"/>
        <c:axId val="132883584"/>
      </c:barChart>
      <c:catAx>
        <c:axId val="132873216"/>
        <c:scaling>
          <c:orientation val="minMax"/>
        </c:scaling>
        <c:delete val="0"/>
        <c:axPos val="b"/>
        <c:title>
          <c:tx>
            <c:rich>
              <a:bodyPr/>
              <a:lstStyle/>
              <a:p>
                <a:pPr>
                  <a:defRPr/>
                </a:pPr>
                <a:r>
                  <a:rPr lang="ar-QA"/>
                  <a:t>البلدية</a:t>
                </a:r>
                <a:endParaRPr lang="en-US"/>
              </a:p>
              <a:p>
                <a:pPr>
                  <a:defRPr/>
                </a:pPr>
                <a:r>
                  <a:rPr lang="en-US" sz="900"/>
                  <a:t>Municipality</a:t>
                </a:r>
              </a:p>
            </c:rich>
          </c:tx>
          <c:layout>
            <c:manualLayout>
              <c:xMode val="edge"/>
              <c:yMode val="edge"/>
              <c:x val="0.45713100262467193"/>
              <c:y val="0.90060100885826777"/>
            </c:manualLayout>
          </c:layout>
          <c:overlay val="0"/>
        </c:title>
        <c:majorTickMark val="out"/>
        <c:minorTickMark val="none"/>
        <c:tickLblPos val="nextTo"/>
        <c:txPr>
          <a:bodyPr/>
          <a:lstStyle/>
          <a:p>
            <a:pPr>
              <a:defRPr sz="800"/>
            </a:pPr>
            <a:endParaRPr lang="ar-QA"/>
          </a:p>
        </c:txPr>
        <c:crossAx val="132883584"/>
        <c:crosses val="autoZero"/>
        <c:auto val="1"/>
        <c:lblAlgn val="ctr"/>
        <c:lblOffset val="100"/>
        <c:noMultiLvlLbl val="0"/>
      </c:catAx>
      <c:valAx>
        <c:axId val="132883584"/>
        <c:scaling>
          <c:orientation val="minMax"/>
        </c:scaling>
        <c:delete val="0"/>
        <c:axPos val="l"/>
        <c:majorGridlines>
          <c:spPr>
            <a:ln>
              <a:solidFill>
                <a:schemeClr val="bg1">
                  <a:lumMod val="75000"/>
                </a:schemeClr>
              </a:solidFill>
            </a:ln>
          </c:spPr>
        </c:majorGridlines>
        <c:numFmt formatCode="0" sourceLinked="1"/>
        <c:majorTickMark val="out"/>
        <c:minorTickMark val="none"/>
        <c:tickLblPos val="nextTo"/>
        <c:txPr>
          <a:bodyPr/>
          <a:lstStyle/>
          <a:p>
            <a:pPr>
              <a:defRPr sz="800"/>
            </a:pPr>
            <a:endParaRPr lang="ar-QA"/>
          </a:p>
        </c:txPr>
        <c:crossAx val="132873216"/>
        <c:crosses val="autoZero"/>
        <c:crossBetween val="between"/>
      </c:valAx>
    </c:plotArea>
    <c:legend>
      <c:legendPos val="r"/>
      <c:layout>
        <c:manualLayout>
          <c:xMode val="edge"/>
          <c:yMode val="edge"/>
          <c:x val="0.72468006299212595"/>
          <c:y val="0.23166940342354267"/>
          <c:w val="0.23764342257217846"/>
          <c:h val="7.3332308070866145E-2"/>
        </c:manualLayout>
      </c:layout>
      <c:overlay val="0"/>
    </c:legend>
    <c:plotVisOnly val="1"/>
    <c:dispBlanksAs val="gap"/>
    <c:showDLblsOverMax val="0"/>
  </c:chart>
  <c:spPr>
    <a:noFill/>
    <a:ln>
      <a:noFill/>
    </a:ln>
  </c:spPr>
  <c:txPr>
    <a:bodyPr/>
    <a:lstStyle/>
    <a:p>
      <a:pPr>
        <a:defRPr>
          <a:latin typeface="Arial" panose="020B0604020202020204" pitchFamily="34" charset="0"/>
          <a:cs typeface="Arial" panose="020B0604020202020204" pitchFamily="34" charset="0"/>
        </a:defRPr>
      </a:pPr>
      <a:endParaRPr lang="ar-QA"/>
    </a:p>
  </c:txPr>
  <c:printSettings>
    <c:headerFooter/>
    <c:pageMargins b="0.74803149606299213" l="0.70866141732283472" r="0.70866141732283472" t="0.74803149606299213" header="0.31496062992125984" footer="0.31496062992125984"/>
    <c:pageSetup paperSize="11"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96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a:latin typeface="Sakkal Majalla" panose="02000000000000000000" pitchFamily="2" charset="-78"/>
                <a:cs typeface="Sakkal Majalla" panose="02000000000000000000" pitchFamily="2" charset="-78"/>
              </a:rPr>
              <a:t>القادمون حسب مجموعات جنسيات الدول</a:t>
            </a:r>
            <a:endParaRPr lang="en-US" sz="1200" b="1">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96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a:latin typeface="Sakkal Majalla" panose="02000000000000000000" pitchFamily="2" charset="-78"/>
                <a:cs typeface="Sakkal Majalla" panose="02000000000000000000" pitchFamily="2" charset="-78"/>
              </a:rPr>
              <a:t>الربع الثاني، 2018</a:t>
            </a:r>
          </a:p>
          <a:p>
            <a:pPr marL="0" marR="0" indent="0" algn="ctr" defTabSz="914400" rtl="0" eaLnBrk="1" fontAlgn="auto" latinLnBrk="0" hangingPunct="1">
              <a:lnSpc>
                <a:spcPct val="100000"/>
              </a:lnSpc>
              <a:spcBef>
                <a:spcPts val="0"/>
              </a:spcBef>
              <a:spcAft>
                <a:spcPts val="0"/>
              </a:spcAft>
              <a:buClrTx/>
              <a:buSzTx/>
              <a:buFontTx/>
              <a:buNone/>
              <a:tabLst/>
              <a:defRPr sz="96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a:t>ARRIVALS BY </a:t>
            </a:r>
            <a:r>
              <a:rPr lang="en-US" sz="1000" b="0">
                <a:effectLst/>
              </a:rPr>
              <a:t>COUNTRY</a:t>
            </a:r>
            <a:r>
              <a:rPr lang="ar-QA" sz="1000" b="0" baseline="0">
                <a:effectLst/>
              </a:rPr>
              <a:t> </a:t>
            </a:r>
            <a:r>
              <a:rPr lang="en-US" sz="1000" b="0">
                <a:effectLst/>
              </a:rPr>
              <a:t>OF NATIONALITY</a:t>
            </a:r>
            <a:r>
              <a:rPr lang="ar-QA" sz="1000" b="0" baseline="0">
                <a:effectLst/>
              </a:rPr>
              <a:t> </a:t>
            </a:r>
            <a:r>
              <a:rPr lang="en-US" sz="1000" b="0">
                <a:effectLst/>
              </a:rPr>
              <a:t>GROUPS</a:t>
            </a:r>
          </a:p>
          <a:p>
            <a:pPr marL="0" marR="0" indent="0" algn="ctr" defTabSz="914400" rtl="0" eaLnBrk="1" fontAlgn="auto" latinLnBrk="0" hangingPunct="1">
              <a:lnSpc>
                <a:spcPct val="100000"/>
              </a:lnSpc>
              <a:spcBef>
                <a:spcPts val="0"/>
              </a:spcBef>
              <a:spcAft>
                <a:spcPts val="0"/>
              </a:spcAft>
              <a:buClrTx/>
              <a:buSzTx/>
              <a:buFontTx/>
              <a:buNone/>
              <a:tabLst/>
              <a:defRPr sz="96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a:t>The Second Quarter, 2018</a:t>
            </a:r>
          </a:p>
        </c:rich>
      </c:tx>
      <c:overlay val="0"/>
    </c:title>
    <c:autoTitleDeleted val="0"/>
    <c:plotArea>
      <c:layout/>
      <c:barChart>
        <c:barDir val="bar"/>
        <c:grouping val="clustered"/>
        <c:varyColors val="0"/>
        <c:ser>
          <c:idx val="0"/>
          <c:order val="0"/>
          <c:spPr>
            <a:solidFill>
              <a:schemeClr val="accent3">
                <a:lumMod val="75000"/>
              </a:schemeClr>
            </a:solidFill>
          </c:spPr>
          <c:invertIfNegative val="0"/>
          <c:cat>
            <c:strRef>
              <c:f>'2'!$A$50:$A$60</c:f>
              <c:strCache>
                <c:ptCount val="11"/>
                <c:pt idx="0">
                  <c:v>قطر  Qatar</c:v>
                </c:pt>
                <c:pt idx="1">
                  <c:v>بقية دول مجلس التعاون  Other G.C.C Countries</c:v>
                </c:pt>
                <c:pt idx="2">
                  <c:v>بقية الدول العربية  Other Arab Countries</c:v>
                </c:pt>
                <c:pt idx="3">
                  <c:v>دول اسيوية  Asian Countries</c:v>
                </c:pt>
                <c:pt idx="4">
                  <c:v>دول افريقية  African Countries</c:v>
                </c:pt>
                <c:pt idx="5">
                  <c:v>دول اوروبية  European Countries</c:v>
                </c:pt>
                <c:pt idx="6">
                  <c:v>دول امريكــا الشماليـــة  North American countries </c:v>
                </c:pt>
                <c:pt idx="7">
                  <c:v>دول امريكا الوسطى والكاريبية  Central American and Caribbean countries</c:v>
                </c:pt>
                <c:pt idx="8">
                  <c:v>دول امريكــا الجنوبيــــه  South American countries</c:v>
                </c:pt>
                <c:pt idx="9">
                  <c:v>الدول المحيطية  Peripheral countries</c:v>
                </c:pt>
                <c:pt idx="10">
                  <c:v>دول أخرى  Other Countries</c:v>
                </c:pt>
              </c:strCache>
            </c:strRef>
          </c:cat>
          <c:val>
            <c:numRef>
              <c:f>'2'!$B$50:$B$60</c:f>
              <c:numCache>
                <c:formatCode>#,##0_ ;\-#,##0\ </c:formatCode>
                <c:ptCount val="11"/>
                <c:pt idx="0">
                  <c:v>81313</c:v>
                </c:pt>
                <c:pt idx="1">
                  <c:v>31263</c:v>
                </c:pt>
                <c:pt idx="2">
                  <c:v>109393</c:v>
                </c:pt>
                <c:pt idx="3">
                  <c:v>575151</c:v>
                </c:pt>
                <c:pt idx="4">
                  <c:v>34613</c:v>
                </c:pt>
                <c:pt idx="5">
                  <c:v>144838</c:v>
                </c:pt>
                <c:pt idx="6">
                  <c:v>53518</c:v>
                </c:pt>
                <c:pt idx="7">
                  <c:v>5411</c:v>
                </c:pt>
                <c:pt idx="8">
                  <c:v>15063</c:v>
                </c:pt>
                <c:pt idx="9">
                  <c:v>15273</c:v>
                </c:pt>
                <c:pt idx="10">
                  <c:v>2801</c:v>
                </c:pt>
              </c:numCache>
            </c:numRef>
          </c:val>
        </c:ser>
        <c:dLbls>
          <c:showLegendKey val="0"/>
          <c:showVal val="0"/>
          <c:showCatName val="0"/>
          <c:showSerName val="0"/>
          <c:showPercent val="0"/>
          <c:showBubbleSize val="0"/>
        </c:dLbls>
        <c:gapWidth val="150"/>
        <c:axId val="108169088"/>
        <c:axId val="108170624"/>
      </c:barChart>
      <c:catAx>
        <c:axId val="108169088"/>
        <c:scaling>
          <c:orientation val="minMax"/>
        </c:scaling>
        <c:delete val="0"/>
        <c:axPos val="l"/>
        <c:majorGridlines>
          <c:spPr>
            <a:ln>
              <a:solidFill>
                <a:schemeClr val="bg1">
                  <a:lumMod val="85000"/>
                </a:schemeClr>
              </a:solidFill>
            </a:ln>
          </c:spPr>
        </c:majorGridlines>
        <c:majorTickMark val="out"/>
        <c:minorTickMark val="none"/>
        <c:tickLblPos val="nextTo"/>
        <c:crossAx val="108170624"/>
        <c:crosses val="autoZero"/>
        <c:auto val="1"/>
        <c:lblAlgn val="ctr"/>
        <c:lblOffset val="100"/>
        <c:noMultiLvlLbl val="0"/>
      </c:catAx>
      <c:valAx>
        <c:axId val="108170624"/>
        <c:scaling>
          <c:orientation val="minMax"/>
        </c:scaling>
        <c:delete val="0"/>
        <c:axPos val="b"/>
        <c:majorGridlines>
          <c:spPr>
            <a:ln>
              <a:solidFill>
                <a:schemeClr val="bg1">
                  <a:lumMod val="85000"/>
                </a:schemeClr>
              </a:solidFill>
            </a:ln>
          </c:spPr>
        </c:majorGridlines>
        <c:numFmt formatCode="#,##0_ ;\-#,##0\ " sourceLinked="1"/>
        <c:majorTickMark val="out"/>
        <c:minorTickMark val="none"/>
        <c:tickLblPos val="nextTo"/>
        <c:crossAx val="108169088"/>
        <c:crosses val="autoZero"/>
        <c:crossBetween val="between"/>
        <c:majorUnit val="200000"/>
      </c:valAx>
    </c:plotArea>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ar-QA"/>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1" eaLnBrk="1" fontAlgn="auto" latinLnBrk="0" hangingPunct="1">
              <a:lnSpc>
                <a:spcPct val="100000"/>
              </a:lnSpc>
              <a:spcBef>
                <a:spcPts val="0"/>
              </a:spcBef>
              <a:spcAft>
                <a:spcPts val="0"/>
              </a:spcAft>
              <a:buClrTx/>
              <a:buSzTx/>
              <a:buFontTx/>
              <a:buNone/>
              <a:tabLst/>
              <a:defRPr sz="96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a:latin typeface="Sakkal Majalla" panose="02000000000000000000" pitchFamily="2" charset="-78"/>
                <a:cs typeface="Sakkal Majalla" panose="02000000000000000000" pitchFamily="2" charset="-78"/>
              </a:rPr>
              <a:t>المغادرون</a:t>
            </a:r>
            <a:r>
              <a:rPr lang="ar-QA" sz="1200" b="1" baseline="0">
                <a:latin typeface="Sakkal Majalla" panose="02000000000000000000" pitchFamily="2" charset="-78"/>
                <a:cs typeface="Sakkal Majalla" panose="02000000000000000000" pitchFamily="2" charset="-78"/>
              </a:rPr>
              <a:t> </a:t>
            </a:r>
            <a:r>
              <a:rPr lang="ar-QA" sz="1200" b="1">
                <a:latin typeface="Sakkal Majalla" panose="02000000000000000000" pitchFamily="2" charset="-78"/>
                <a:cs typeface="Sakkal Majalla" panose="02000000000000000000" pitchFamily="2" charset="-78"/>
              </a:rPr>
              <a:t>حسب مجموعات جنسيات الدول</a:t>
            </a:r>
            <a:endParaRPr lang="en-US" sz="1200" b="1">
              <a:latin typeface="Sakkal Majalla" panose="02000000000000000000" pitchFamily="2" charset="-78"/>
              <a:cs typeface="Sakkal Majalla" panose="02000000000000000000" pitchFamily="2" charset="-78"/>
            </a:endParaRPr>
          </a:p>
          <a:p>
            <a:pPr marL="0" marR="0" indent="0" algn="ctr" defTabSz="914400" rtl="1" eaLnBrk="1" fontAlgn="auto" latinLnBrk="0" hangingPunct="1">
              <a:lnSpc>
                <a:spcPct val="100000"/>
              </a:lnSpc>
              <a:spcBef>
                <a:spcPts val="0"/>
              </a:spcBef>
              <a:spcAft>
                <a:spcPts val="0"/>
              </a:spcAft>
              <a:buClrTx/>
              <a:buSzTx/>
              <a:buFontTx/>
              <a:buNone/>
              <a:tabLst/>
              <a:defRPr sz="96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a:latin typeface="Sakkal Majalla" panose="02000000000000000000" pitchFamily="2" charset="-78"/>
                <a:cs typeface="Sakkal Majalla" panose="02000000000000000000" pitchFamily="2" charset="-78"/>
              </a:rPr>
              <a:t>الربع الثاني، 2018</a:t>
            </a:r>
            <a:endParaRPr lang="en-US" sz="1200" b="1">
              <a:latin typeface="Sakkal Majalla" panose="02000000000000000000" pitchFamily="2" charset="-78"/>
              <a:cs typeface="Sakkal Majalla" panose="02000000000000000000" pitchFamily="2" charset="-78"/>
            </a:endParaRPr>
          </a:p>
          <a:p>
            <a:pPr marL="0" marR="0" indent="0" algn="ctr" defTabSz="914400" rtl="1" eaLnBrk="1" fontAlgn="auto" latinLnBrk="0" hangingPunct="1">
              <a:lnSpc>
                <a:spcPct val="100000"/>
              </a:lnSpc>
              <a:spcBef>
                <a:spcPts val="0"/>
              </a:spcBef>
              <a:spcAft>
                <a:spcPts val="0"/>
              </a:spcAft>
              <a:buClrTx/>
              <a:buSzTx/>
              <a:buFontTx/>
              <a:buNone/>
              <a:tabLst/>
              <a:defRPr sz="96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a:latin typeface="Arial" panose="020B0604020202020204" pitchFamily="34" charset="0"/>
                <a:cs typeface="Arial" panose="020B0604020202020204" pitchFamily="34" charset="0"/>
              </a:rPr>
              <a:t>DEPARTURES BY </a:t>
            </a:r>
            <a:r>
              <a:rPr lang="en-US" sz="1000" b="0">
                <a:effectLst/>
              </a:rPr>
              <a:t>COUNTRY OF NATIONALITY GROUPS</a:t>
            </a:r>
            <a:endParaRPr lang="ar-QA" sz="1000" b="0">
              <a:latin typeface="Arial" panose="020B0604020202020204" pitchFamily="34" charset="0"/>
              <a:cs typeface="Arial" panose="020B0604020202020204" pitchFamily="34" charset="0"/>
            </a:endParaRPr>
          </a:p>
          <a:p>
            <a:pPr marL="0" marR="0" indent="0" algn="ctr" defTabSz="914400" rtl="1" eaLnBrk="1" fontAlgn="auto" latinLnBrk="0" hangingPunct="1">
              <a:lnSpc>
                <a:spcPct val="100000"/>
              </a:lnSpc>
              <a:spcBef>
                <a:spcPts val="0"/>
              </a:spcBef>
              <a:spcAft>
                <a:spcPts val="0"/>
              </a:spcAft>
              <a:buClrTx/>
              <a:buSzTx/>
              <a:buFontTx/>
              <a:buNone/>
              <a:tabLst/>
              <a:defRPr sz="96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a:t>The Second Quarter, 2018</a:t>
            </a:r>
          </a:p>
        </c:rich>
      </c:tx>
      <c:overlay val="0"/>
    </c:title>
    <c:autoTitleDeleted val="0"/>
    <c:plotArea>
      <c:layout>
        <c:manualLayout>
          <c:layoutTarget val="inner"/>
          <c:xMode val="edge"/>
          <c:yMode val="edge"/>
          <c:x val="0.34343408951815296"/>
          <c:y val="0.20278927203065134"/>
          <c:w val="0.60458360545307421"/>
          <c:h val="0.73817117687875222"/>
        </c:manualLayout>
      </c:layout>
      <c:barChart>
        <c:barDir val="bar"/>
        <c:grouping val="clustered"/>
        <c:varyColors val="0"/>
        <c:ser>
          <c:idx val="0"/>
          <c:order val="0"/>
          <c:spPr>
            <a:solidFill>
              <a:schemeClr val="accent2">
                <a:lumMod val="60000"/>
                <a:lumOff val="40000"/>
              </a:schemeClr>
            </a:solidFill>
          </c:spPr>
          <c:invertIfNegative val="0"/>
          <c:cat>
            <c:strRef>
              <c:f>'3'!$A$50:$A$60</c:f>
              <c:strCache>
                <c:ptCount val="11"/>
                <c:pt idx="0">
                  <c:v>قطر  Qatar</c:v>
                </c:pt>
                <c:pt idx="1">
                  <c:v>بقية دول مجلس التعاون  Other G.C.C Countries</c:v>
                </c:pt>
                <c:pt idx="2">
                  <c:v>بقية الدول العربية  Other Arab Countries</c:v>
                </c:pt>
                <c:pt idx="3">
                  <c:v>دول اسيوية  Asian Countries</c:v>
                </c:pt>
                <c:pt idx="4">
                  <c:v>دول افريقية  African Countries</c:v>
                </c:pt>
                <c:pt idx="5">
                  <c:v>دول اوروبية  European Countries</c:v>
                </c:pt>
                <c:pt idx="6">
                  <c:v>دول امريكــا الشماليـــة  North American countries </c:v>
                </c:pt>
                <c:pt idx="7">
                  <c:v>دول امريكا الوسطى والكاريبية  Central American and Caribbean countries</c:v>
                </c:pt>
                <c:pt idx="8">
                  <c:v>دول امريكــا الجنوبيــــه  South American countries</c:v>
                </c:pt>
                <c:pt idx="9">
                  <c:v>الدول المحيطية  Peripheral countries</c:v>
                </c:pt>
                <c:pt idx="10">
                  <c:v>دول أخرى  Other Countries</c:v>
                </c:pt>
              </c:strCache>
            </c:strRef>
          </c:cat>
          <c:val>
            <c:numRef>
              <c:f>'3'!$B$50:$B$60</c:f>
              <c:numCache>
                <c:formatCode>#,##0_ ;\-#,##0\ </c:formatCode>
                <c:ptCount val="11"/>
                <c:pt idx="0">
                  <c:v>70918</c:v>
                </c:pt>
                <c:pt idx="1">
                  <c:v>30763</c:v>
                </c:pt>
                <c:pt idx="2">
                  <c:v>114423</c:v>
                </c:pt>
                <c:pt idx="3">
                  <c:v>550231</c:v>
                </c:pt>
                <c:pt idx="4">
                  <c:v>31807</c:v>
                </c:pt>
                <c:pt idx="5">
                  <c:v>146629</c:v>
                </c:pt>
                <c:pt idx="6">
                  <c:v>52160</c:v>
                </c:pt>
                <c:pt idx="7">
                  <c:v>5439</c:v>
                </c:pt>
                <c:pt idx="8">
                  <c:v>15042</c:v>
                </c:pt>
                <c:pt idx="9">
                  <c:v>15098</c:v>
                </c:pt>
                <c:pt idx="10">
                  <c:v>2376</c:v>
                </c:pt>
              </c:numCache>
            </c:numRef>
          </c:val>
        </c:ser>
        <c:dLbls>
          <c:showLegendKey val="0"/>
          <c:showVal val="0"/>
          <c:showCatName val="0"/>
          <c:showSerName val="0"/>
          <c:showPercent val="0"/>
          <c:showBubbleSize val="0"/>
        </c:dLbls>
        <c:gapWidth val="150"/>
        <c:axId val="108183552"/>
        <c:axId val="108185088"/>
      </c:barChart>
      <c:catAx>
        <c:axId val="108183552"/>
        <c:scaling>
          <c:orientation val="minMax"/>
        </c:scaling>
        <c:delete val="0"/>
        <c:axPos val="l"/>
        <c:majorGridlines>
          <c:spPr>
            <a:ln>
              <a:solidFill>
                <a:schemeClr val="bg1">
                  <a:lumMod val="85000"/>
                </a:schemeClr>
              </a:solidFill>
            </a:ln>
          </c:spPr>
        </c:majorGridlines>
        <c:majorTickMark val="out"/>
        <c:minorTickMark val="none"/>
        <c:tickLblPos val="nextTo"/>
        <c:crossAx val="108185088"/>
        <c:crosses val="autoZero"/>
        <c:auto val="1"/>
        <c:lblAlgn val="ctr"/>
        <c:lblOffset val="100"/>
        <c:noMultiLvlLbl val="0"/>
      </c:catAx>
      <c:valAx>
        <c:axId val="108185088"/>
        <c:scaling>
          <c:orientation val="minMax"/>
        </c:scaling>
        <c:delete val="0"/>
        <c:axPos val="b"/>
        <c:majorGridlines>
          <c:spPr>
            <a:ln>
              <a:solidFill>
                <a:schemeClr val="bg1">
                  <a:lumMod val="85000"/>
                </a:schemeClr>
              </a:solidFill>
            </a:ln>
          </c:spPr>
        </c:majorGridlines>
        <c:numFmt formatCode="#,##0_ ;\-#,##0\ " sourceLinked="1"/>
        <c:majorTickMark val="out"/>
        <c:minorTickMark val="none"/>
        <c:tickLblPos val="nextTo"/>
        <c:crossAx val="108183552"/>
        <c:crosses val="autoZero"/>
        <c:crossBetween val="between"/>
        <c:majorUnit val="200000"/>
      </c:valAx>
    </c:plotArea>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ar-QA"/>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a:latin typeface="Sakkal Majalla" panose="02000000000000000000" pitchFamily="2" charset="-78"/>
                <a:cs typeface="Sakkal Majalla" panose="02000000000000000000" pitchFamily="2" charset="-78"/>
              </a:rPr>
              <a:t>عقود الزواج حسب جنسية الزوجة والزوج </a:t>
            </a: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baseline="0">
                <a:effectLst/>
                <a:latin typeface="Sakkal Majalla" panose="02000000000000000000" pitchFamily="2" charset="-78"/>
                <a:cs typeface="Sakkal Majalla" panose="02000000000000000000" pitchFamily="2" charset="-78"/>
              </a:rPr>
              <a:t>الربع الثاني، 2018</a:t>
            </a:r>
            <a:endParaRPr lang="ar-QA" sz="1200">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a:t>MARRIAGES BY NATIONALITY OF</a:t>
            </a:r>
            <a:r>
              <a:rPr lang="ar-QA" sz="1000" b="0" baseline="0"/>
              <a:t> </a:t>
            </a:r>
            <a:r>
              <a:rPr lang="en-US" sz="1000" b="0"/>
              <a:t>WIFE AND HUSBAND</a:t>
            </a:r>
            <a:endParaRPr lang="ar-QA" sz="1000" b="0"/>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baseline="0">
                <a:effectLst/>
              </a:rPr>
              <a:t>The</a:t>
            </a:r>
            <a:r>
              <a:rPr lang="ar-QA" sz="1000" b="0" i="0" baseline="0">
                <a:effectLst/>
              </a:rPr>
              <a:t> </a:t>
            </a:r>
            <a:r>
              <a:rPr lang="en-US" sz="1000" b="0" i="0" baseline="0">
                <a:effectLst/>
              </a:rPr>
              <a:t>Second Quarter, 2018</a:t>
            </a:r>
            <a:endParaRPr lang="en-US" sz="1000" b="0">
              <a:effectLst/>
            </a:endParaRPr>
          </a:p>
        </c:rich>
      </c:tx>
      <c:layout>
        <c:manualLayout>
          <c:xMode val="edge"/>
          <c:yMode val="edge"/>
          <c:x val="0.22768712853281955"/>
          <c:y val="1.2722134338173869E-2"/>
        </c:manualLayout>
      </c:layout>
      <c:overlay val="0"/>
    </c:title>
    <c:autoTitleDeleted val="0"/>
    <c:plotArea>
      <c:layout>
        <c:manualLayout>
          <c:layoutTarget val="inner"/>
          <c:xMode val="edge"/>
          <c:yMode val="edge"/>
          <c:x val="5.6472732376145335E-2"/>
          <c:y val="0.22641025641025642"/>
          <c:w val="0.92395589597711636"/>
          <c:h val="0.58039302886923205"/>
        </c:manualLayout>
      </c:layout>
      <c:barChart>
        <c:barDir val="col"/>
        <c:grouping val="clustered"/>
        <c:varyColors val="0"/>
        <c:ser>
          <c:idx val="0"/>
          <c:order val="0"/>
          <c:tx>
            <c:strRef>
              <c:f>'8'!$M$16</c:f>
              <c:strCache>
                <c:ptCount val="1"/>
                <c:pt idx="0">
                  <c:v>الزوج
Husband</c:v>
                </c:pt>
              </c:strCache>
            </c:strRef>
          </c:tx>
          <c:spPr>
            <a:solidFill>
              <a:schemeClr val="tx2">
                <a:lumMod val="60000"/>
                <a:lumOff val="40000"/>
              </a:schemeClr>
            </a:solidFill>
            <a:ln w="28575">
              <a:noFill/>
            </a:ln>
          </c:spPr>
          <c:invertIfNegative val="0"/>
          <c:cat>
            <c:strRef>
              <c:f>'8'!$L$17:$L$22</c:f>
              <c:strCache>
                <c:ptCount val="6"/>
                <c:pt idx="0">
                  <c:v>  قطر
 Qatar</c:v>
                </c:pt>
                <c:pt idx="1">
                  <c:v> بقية دول مجلس التعاون لدول الخليج العربية
  Other G.C.C Countries</c:v>
                </c:pt>
                <c:pt idx="2">
                  <c:v>  باقي الدول العربية
 Other Arab Countries</c:v>
                </c:pt>
                <c:pt idx="3">
                  <c:v>  دول أسيوية
  Asian Countries</c:v>
                </c:pt>
                <c:pt idx="4">
                  <c:v>  دول أوروبية
  European Countries</c:v>
                </c:pt>
                <c:pt idx="5">
                  <c:v>  دول أخرى
  Other Countries</c:v>
                </c:pt>
              </c:strCache>
            </c:strRef>
          </c:cat>
          <c:val>
            <c:numRef>
              <c:f>'8'!$M$17:$M$22</c:f>
              <c:numCache>
                <c:formatCode>0</c:formatCode>
                <c:ptCount val="6"/>
                <c:pt idx="0">
                  <c:v>546</c:v>
                </c:pt>
                <c:pt idx="1">
                  <c:v>22</c:v>
                </c:pt>
                <c:pt idx="2">
                  <c:v>262</c:v>
                </c:pt>
                <c:pt idx="3">
                  <c:v>73</c:v>
                </c:pt>
                <c:pt idx="4">
                  <c:v>12</c:v>
                </c:pt>
                <c:pt idx="5">
                  <c:v>15</c:v>
                </c:pt>
              </c:numCache>
            </c:numRef>
          </c:val>
        </c:ser>
        <c:ser>
          <c:idx val="1"/>
          <c:order val="1"/>
          <c:tx>
            <c:strRef>
              <c:f>'8'!$N$16</c:f>
              <c:strCache>
                <c:ptCount val="1"/>
                <c:pt idx="0">
                  <c:v> الزوجة
Wife</c:v>
                </c:pt>
              </c:strCache>
            </c:strRef>
          </c:tx>
          <c:spPr>
            <a:solidFill>
              <a:schemeClr val="accent3"/>
            </a:solidFill>
            <a:ln>
              <a:noFill/>
            </a:ln>
          </c:spPr>
          <c:invertIfNegative val="0"/>
          <c:cat>
            <c:strRef>
              <c:f>'8'!$L$17:$L$22</c:f>
              <c:strCache>
                <c:ptCount val="6"/>
                <c:pt idx="0">
                  <c:v>  قطر
 Qatar</c:v>
                </c:pt>
                <c:pt idx="1">
                  <c:v> بقية دول مجلس التعاون لدول الخليج العربية
  Other G.C.C Countries</c:v>
                </c:pt>
                <c:pt idx="2">
                  <c:v>  باقي الدول العربية
 Other Arab Countries</c:v>
                </c:pt>
                <c:pt idx="3">
                  <c:v>  دول أسيوية
  Asian Countries</c:v>
                </c:pt>
                <c:pt idx="4">
                  <c:v>  دول أوروبية
  European Countries</c:v>
                </c:pt>
                <c:pt idx="5">
                  <c:v>  دول أخرى
  Other Countries</c:v>
                </c:pt>
              </c:strCache>
            </c:strRef>
          </c:cat>
          <c:val>
            <c:numRef>
              <c:f>'8'!$N$17:$N$22</c:f>
              <c:numCache>
                <c:formatCode>0</c:formatCode>
                <c:ptCount val="6"/>
                <c:pt idx="0">
                  <c:v>505</c:v>
                </c:pt>
                <c:pt idx="1">
                  <c:v>28</c:v>
                </c:pt>
                <c:pt idx="2">
                  <c:v>246</c:v>
                </c:pt>
                <c:pt idx="3">
                  <c:v>104</c:v>
                </c:pt>
                <c:pt idx="4">
                  <c:v>32</c:v>
                </c:pt>
                <c:pt idx="5">
                  <c:v>15</c:v>
                </c:pt>
              </c:numCache>
            </c:numRef>
          </c:val>
        </c:ser>
        <c:dLbls>
          <c:showLegendKey val="0"/>
          <c:showVal val="0"/>
          <c:showCatName val="0"/>
          <c:showSerName val="0"/>
          <c:showPercent val="0"/>
          <c:showBubbleSize val="0"/>
        </c:dLbls>
        <c:gapWidth val="150"/>
        <c:axId val="128182528"/>
        <c:axId val="128212992"/>
      </c:barChart>
      <c:catAx>
        <c:axId val="128182528"/>
        <c:scaling>
          <c:orientation val="minMax"/>
        </c:scaling>
        <c:delete val="0"/>
        <c:axPos val="b"/>
        <c:majorTickMark val="out"/>
        <c:minorTickMark val="none"/>
        <c:tickLblPos val="nextTo"/>
        <c:txPr>
          <a:bodyPr/>
          <a:lstStyle/>
          <a:p>
            <a:pPr>
              <a:defRPr sz="900"/>
            </a:pPr>
            <a:endParaRPr lang="ar-QA"/>
          </a:p>
        </c:txPr>
        <c:crossAx val="128212992"/>
        <c:crosses val="autoZero"/>
        <c:auto val="1"/>
        <c:lblAlgn val="ctr"/>
        <c:lblOffset val="100"/>
        <c:noMultiLvlLbl val="0"/>
      </c:catAx>
      <c:valAx>
        <c:axId val="128212992"/>
        <c:scaling>
          <c:orientation val="minMax"/>
        </c:scaling>
        <c:delete val="0"/>
        <c:axPos val="l"/>
        <c:majorGridlines>
          <c:spPr>
            <a:ln>
              <a:solidFill>
                <a:schemeClr val="bg1">
                  <a:lumMod val="75000"/>
                </a:schemeClr>
              </a:solidFill>
            </a:ln>
          </c:spPr>
        </c:majorGridlines>
        <c:numFmt formatCode="0" sourceLinked="1"/>
        <c:majorTickMark val="out"/>
        <c:minorTickMark val="none"/>
        <c:tickLblPos val="nextTo"/>
        <c:txPr>
          <a:bodyPr/>
          <a:lstStyle/>
          <a:p>
            <a:pPr>
              <a:defRPr sz="800"/>
            </a:pPr>
            <a:endParaRPr lang="ar-QA"/>
          </a:p>
        </c:txPr>
        <c:crossAx val="128182528"/>
        <c:crosses val="autoZero"/>
        <c:crossBetween val="between"/>
      </c:valAx>
    </c:plotArea>
    <c:legend>
      <c:legendPos val="r"/>
      <c:layout>
        <c:manualLayout>
          <c:xMode val="edge"/>
          <c:yMode val="edge"/>
          <c:x val="0.6199084785183745"/>
          <c:y val="0.22883862447130415"/>
          <c:w val="0.29777273188152542"/>
          <c:h val="0.10309379499120172"/>
        </c:manualLayout>
      </c:layout>
      <c:overlay val="0"/>
    </c:legend>
    <c:plotVisOnly val="1"/>
    <c:dispBlanksAs val="gap"/>
    <c:showDLblsOverMax val="0"/>
  </c:chart>
  <c:spPr>
    <a:noFill/>
    <a:ln>
      <a:noFill/>
    </a:ln>
  </c:spPr>
  <c:txPr>
    <a:bodyPr/>
    <a:lstStyle/>
    <a:p>
      <a:pPr>
        <a:defRPr>
          <a:latin typeface="Arial" panose="020B0604020202020204" pitchFamily="34" charset="0"/>
          <a:cs typeface="Arial" panose="020B0604020202020204" pitchFamily="34" charset="0"/>
        </a:defRPr>
      </a:pPr>
      <a:endParaRPr lang="ar-QA"/>
    </a:p>
  </c:txPr>
  <c:printSettings>
    <c:headerFooter/>
    <c:pageMargins b="0.74803149606299213" l="0.70866141732283472" r="0.70866141732283472" t="0.74803149606299213" header="0.31496062992125984" footer="0.31496062992125984"/>
    <c:pageSetup paperSize="11"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a:latin typeface="Sakkal Majalla" panose="02000000000000000000" pitchFamily="2" charset="-78"/>
                <a:cs typeface="Sakkal Majalla" panose="02000000000000000000" pitchFamily="2" charset="-78"/>
              </a:rPr>
              <a:t>عقود الزواج حسب فئة عمر  الزوج </a:t>
            </a:r>
            <a:r>
              <a:rPr lang="ar-QA" sz="1200" baseline="0">
                <a:latin typeface="Sakkal Majalla" panose="02000000000000000000" pitchFamily="2" charset="-78"/>
                <a:cs typeface="Sakkal Majalla" panose="02000000000000000000" pitchFamily="2" charset="-78"/>
              </a:rPr>
              <a:t>و</a:t>
            </a:r>
            <a:r>
              <a:rPr lang="ar-QA" sz="1200">
                <a:latin typeface="Sakkal Majalla" panose="02000000000000000000" pitchFamily="2" charset="-78"/>
                <a:cs typeface="Sakkal Majalla" panose="02000000000000000000" pitchFamily="2" charset="-78"/>
              </a:rPr>
              <a:t>الزوجة</a:t>
            </a:r>
            <a:endParaRPr lang="en-US" sz="1200">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baseline="0">
                <a:effectLst/>
                <a:latin typeface="Sakkal Majalla" panose="02000000000000000000" pitchFamily="2" charset="-78"/>
                <a:cs typeface="Sakkal Majalla" panose="02000000000000000000" pitchFamily="2" charset="-78"/>
              </a:rPr>
              <a:t>الربع الثاني، 2018</a:t>
            </a:r>
            <a:endParaRPr lang="ar-QA" sz="1200">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a:t>MARRIAGES BY HUSBAND'S</a:t>
            </a:r>
            <a:r>
              <a:rPr lang="en-US" sz="1000" b="0" baseline="0"/>
              <a:t> &amp; </a:t>
            </a:r>
            <a:r>
              <a:rPr lang="en-US" sz="1000" b="0"/>
              <a:t>WIFE'S AGE GROUP</a:t>
            </a: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baseline="0">
                <a:effectLst/>
              </a:rPr>
              <a:t>The Second Quarter,</a:t>
            </a:r>
            <a:r>
              <a:rPr lang="ar-QA" sz="1000" b="0" i="0" baseline="0">
                <a:effectLst/>
              </a:rPr>
              <a:t> </a:t>
            </a:r>
            <a:r>
              <a:rPr lang="en-US" sz="1000" b="0" i="0" baseline="0">
                <a:effectLst/>
              </a:rPr>
              <a:t>2018</a:t>
            </a:r>
            <a:endParaRPr lang="en-US" sz="1000" b="0">
              <a:effectLst/>
            </a:endParaRPr>
          </a:p>
        </c:rich>
      </c:tx>
      <c:layout>
        <c:manualLayout>
          <c:xMode val="edge"/>
          <c:yMode val="edge"/>
          <c:x val="0.2395918796537444"/>
          <c:y val="1.8741637150520643E-2"/>
        </c:manualLayout>
      </c:layout>
      <c:overlay val="0"/>
    </c:title>
    <c:autoTitleDeleted val="0"/>
    <c:plotArea>
      <c:layout>
        <c:manualLayout>
          <c:layoutTarget val="inner"/>
          <c:xMode val="edge"/>
          <c:yMode val="edge"/>
          <c:x val="5.647269291338583E-2"/>
          <c:y val="0.27060918490161107"/>
          <c:w val="0.93035590551181102"/>
          <c:h val="0.57091402338214614"/>
        </c:manualLayout>
      </c:layout>
      <c:barChart>
        <c:barDir val="col"/>
        <c:grouping val="clustered"/>
        <c:varyColors val="0"/>
        <c:ser>
          <c:idx val="0"/>
          <c:order val="0"/>
          <c:tx>
            <c:strRef>
              <c:f>'9'!$O$18</c:f>
              <c:strCache>
                <c:ptCount val="1"/>
                <c:pt idx="0">
                  <c:v>الزوج
Husband</c:v>
                </c:pt>
              </c:strCache>
            </c:strRef>
          </c:tx>
          <c:spPr>
            <a:ln w="28575">
              <a:solidFill>
                <a:schemeClr val="accent5">
                  <a:lumMod val="75000"/>
                </a:schemeClr>
              </a:solidFill>
            </a:ln>
          </c:spPr>
          <c:invertIfNegative val="0"/>
          <c:cat>
            <c:strRef>
              <c:f>'9'!$N$19:$N$28</c:f>
              <c:strCache>
                <c:ptCount val="10"/>
                <c:pt idx="0">
                  <c:v>-20</c:v>
                </c:pt>
                <c:pt idx="1">
                  <c:v>20 - 24</c:v>
                </c:pt>
                <c:pt idx="2">
                  <c:v>25 - 29</c:v>
                </c:pt>
                <c:pt idx="3">
                  <c:v>30 - 34</c:v>
                </c:pt>
                <c:pt idx="4">
                  <c:v>35 - 39</c:v>
                </c:pt>
                <c:pt idx="5">
                  <c:v>40 - 44</c:v>
                </c:pt>
                <c:pt idx="6">
                  <c:v>45 - 49</c:v>
                </c:pt>
                <c:pt idx="7">
                  <c:v>50 - 54</c:v>
                </c:pt>
                <c:pt idx="8">
                  <c:v>55 - 59</c:v>
                </c:pt>
                <c:pt idx="9">
                  <c:v>60 +</c:v>
                </c:pt>
              </c:strCache>
            </c:strRef>
          </c:cat>
          <c:val>
            <c:numRef>
              <c:f>'9'!$O$19:$O$28</c:f>
              <c:numCache>
                <c:formatCode>0</c:formatCode>
                <c:ptCount val="10"/>
                <c:pt idx="0">
                  <c:v>13</c:v>
                </c:pt>
                <c:pt idx="1">
                  <c:v>184</c:v>
                </c:pt>
                <c:pt idx="2">
                  <c:v>340</c:v>
                </c:pt>
                <c:pt idx="3">
                  <c:v>200</c:v>
                </c:pt>
                <c:pt idx="4">
                  <c:v>89</c:v>
                </c:pt>
                <c:pt idx="5">
                  <c:v>55</c:v>
                </c:pt>
                <c:pt idx="6">
                  <c:v>25</c:v>
                </c:pt>
                <c:pt idx="7">
                  <c:v>17</c:v>
                </c:pt>
                <c:pt idx="8">
                  <c:v>4</c:v>
                </c:pt>
                <c:pt idx="9">
                  <c:v>3</c:v>
                </c:pt>
              </c:numCache>
            </c:numRef>
          </c:val>
        </c:ser>
        <c:ser>
          <c:idx val="1"/>
          <c:order val="1"/>
          <c:tx>
            <c:strRef>
              <c:f>'9'!$P$18</c:f>
              <c:strCache>
                <c:ptCount val="1"/>
                <c:pt idx="0">
                  <c:v> الزوجة
Wife</c:v>
                </c:pt>
              </c:strCache>
            </c:strRef>
          </c:tx>
          <c:invertIfNegative val="0"/>
          <c:cat>
            <c:strRef>
              <c:f>'9'!$N$19:$N$28</c:f>
              <c:strCache>
                <c:ptCount val="10"/>
                <c:pt idx="0">
                  <c:v>-20</c:v>
                </c:pt>
                <c:pt idx="1">
                  <c:v>20 - 24</c:v>
                </c:pt>
                <c:pt idx="2">
                  <c:v>25 - 29</c:v>
                </c:pt>
                <c:pt idx="3">
                  <c:v>30 - 34</c:v>
                </c:pt>
                <c:pt idx="4">
                  <c:v>35 - 39</c:v>
                </c:pt>
                <c:pt idx="5">
                  <c:v>40 - 44</c:v>
                </c:pt>
                <c:pt idx="6">
                  <c:v>45 - 49</c:v>
                </c:pt>
                <c:pt idx="7">
                  <c:v>50 - 54</c:v>
                </c:pt>
                <c:pt idx="8">
                  <c:v>55 - 59</c:v>
                </c:pt>
                <c:pt idx="9">
                  <c:v>60 +</c:v>
                </c:pt>
              </c:strCache>
            </c:strRef>
          </c:cat>
          <c:val>
            <c:numRef>
              <c:f>'9'!$P$19:$P$28</c:f>
              <c:numCache>
                <c:formatCode>0</c:formatCode>
                <c:ptCount val="10"/>
                <c:pt idx="0">
                  <c:v>88</c:v>
                </c:pt>
                <c:pt idx="1">
                  <c:v>333</c:v>
                </c:pt>
                <c:pt idx="2">
                  <c:v>266</c:v>
                </c:pt>
                <c:pt idx="3">
                  <c:v>132</c:v>
                </c:pt>
                <c:pt idx="4">
                  <c:v>65</c:v>
                </c:pt>
                <c:pt idx="5">
                  <c:v>25</c:v>
                </c:pt>
                <c:pt idx="6">
                  <c:v>16</c:v>
                </c:pt>
                <c:pt idx="7">
                  <c:v>5</c:v>
                </c:pt>
                <c:pt idx="8">
                  <c:v>0</c:v>
                </c:pt>
                <c:pt idx="9">
                  <c:v>0</c:v>
                </c:pt>
              </c:numCache>
            </c:numRef>
          </c:val>
        </c:ser>
        <c:dLbls>
          <c:showLegendKey val="0"/>
          <c:showVal val="0"/>
          <c:showCatName val="0"/>
          <c:showSerName val="0"/>
          <c:showPercent val="0"/>
          <c:showBubbleSize val="0"/>
        </c:dLbls>
        <c:gapWidth val="150"/>
        <c:axId val="128284160"/>
        <c:axId val="128286080"/>
      </c:barChart>
      <c:catAx>
        <c:axId val="128284160"/>
        <c:scaling>
          <c:orientation val="minMax"/>
        </c:scaling>
        <c:delete val="0"/>
        <c:axPos val="b"/>
        <c:title>
          <c:tx>
            <c:rich>
              <a:bodyPr/>
              <a:lstStyle/>
              <a:p>
                <a:pPr>
                  <a:defRPr/>
                </a:pPr>
                <a:r>
                  <a:rPr lang="ar-QA"/>
                  <a:t>فئات العمر</a:t>
                </a:r>
                <a:endParaRPr lang="en-US"/>
              </a:p>
              <a:p>
                <a:pPr>
                  <a:defRPr/>
                </a:pPr>
                <a:r>
                  <a:rPr lang="en-US" sz="900"/>
                  <a:t>Age Groups</a:t>
                </a:r>
              </a:p>
            </c:rich>
          </c:tx>
          <c:layout>
            <c:manualLayout>
              <c:xMode val="edge"/>
              <c:yMode val="edge"/>
              <c:x val="0.45713100262467193"/>
              <c:y val="0.90060100885826777"/>
            </c:manualLayout>
          </c:layout>
          <c:overlay val="0"/>
        </c:title>
        <c:majorTickMark val="out"/>
        <c:minorTickMark val="none"/>
        <c:tickLblPos val="nextTo"/>
        <c:txPr>
          <a:bodyPr/>
          <a:lstStyle/>
          <a:p>
            <a:pPr rtl="0">
              <a:defRPr sz="800"/>
            </a:pPr>
            <a:endParaRPr lang="ar-QA"/>
          </a:p>
        </c:txPr>
        <c:crossAx val="128286080"/>
        <c:crosses val="autoZero"/>
        <c:auto val="1"/>
        <c:lblAlgn val="ctr"/>
        <c:lblOffset val="100"/>
        <c:noMultiLvlLbl val="0"/>
      </c:catAx>
      <c:valAx>
        <c:axId val="128286080"/>
        <c:scaling>
          <c:orientation val="minMax"/>
        </c:scaling>
        <c:delete val="0"/>
        <c:axPos val="l"/>
        <c:majorGridlines>
          <c:spPr>
            <a:ln>
              <a:solidFill>
                <a:schemeClr val="bg1">
                  <a:lumMod val="75000"/>
                </a:schemeClr>
              </a:solidFill>
            </a:ln>
          </c:spPr>
        </c:majorGridlines>
        <c:numFmt formatCode="0" sourceLinked="1"/>
        <c:majorTickMark val="out"/>
        <c:minorTickMark val="none"/>
        <c:tickLblPos val="nextTo"/>
        <c:txPr>
          <a:bodyPr/>
          <a:lstStyle/>
          <a:p>
            <a:pPr>
              <a:defRPr sz="800"/>
            </a:pPr>
            <a:endParaRPr lang="ar-QA"/>
          </a:p>
        </c:txPr>
        <c:crossAx val="128284160"/>
        <c:crosses val="autoZero"/>
        <c:crossBetween val="between"/>
      </c:valAx>
    </c:plotArea>
    <c:legend>
      <c:legendPos val="r"/>
      <c:layout>
        <c:manualLayout>
          <c:xMode val="edge"/>
          <c:yMode val="edge"/>
          <c:x val="0.58388006299212603"/>
          <c:y val="0.26850190687490033"/>
          <c:w val="0.3784434225721785"/>
          <c:h val="8.6353199960619367E-2"/>
        </c:manualLayout>
      </c:layout>
      <c:overlay val="0"/>
    </c:legend>
    <c:plotVisOnly val="1"/>
    <c:dispBlanksAs val="gap"/>
    <c:showDLblsOverMax val="0"/>
  </c:chart>
  <c:spPr>
    <a:noFill/>
    <a:ln>
      <a:noFill/>
    </a:ln>
  </c:spPr>
  <c:txPr>
    <a:bodyPr/>
    <a:lstStyle/>
    <a:p>
      <a:pPr>
        <a:defRPr>
          <a:latin typeface="Arial" panose="020B0604020202020204" pitchFamily="34" charset="0"/>
          <a:cs typeface="Arial" panose="020B0604020202020204" pitchFamily="34" charset="0"/>
        </a:defRPr>
      </a:pPr>
      <a:endParaRPr lang="ar-QA"/>
    </a:p>
  </c:txPr>
  <c:printSettings>
    <c:headerFooter/>
    <c:pageMargins b="0.74803149606299213" l="0.70866141732283472" r="0.70866141732283472" t="0.74803149606299213" header="0.31496062992125984" footer="0.31496062992125984"/>
    <c:pageSetup paperSize="11"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SA"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rPr>
              <a:t>إشهادات الطلاق حسب نوع الطلاق </a:t>
            </a:r>
            <a:endParaRPr lang="en-US"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SA"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rPr>
              <a:t>الربع ال</a:t>
            </a:r>
            <a:r>
              <a:rPr lang="ar-QA"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rPr>
              <a:t>ثاني، </a:t>
            </a:r>
            <a:r>
              <a:rPr lang="ar-SA"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rPr>
              <a:t>201</a:t>
            </a:r>
            <a:r>
              <a:rPr lang="ar-QA"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rPr>
              <a:t>8</a:t>
            </a:r>
            <a:endParaRPr lang="en-US"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a:effectLst/>
              </a:rPr>
              <a:t>DIVORCES BY TYPE OF DIVORCE </a:t>
            </a: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baseline="0">
                <a:effectLst/>
              </a:rPr>
              <a:t>The Second Quarter, 2018</a:t>
            </a:r>
            <a:endParaRPr lang="en-US" sz="1000">
              <a:effectLst/>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sz="1800" b="0">
              <a:effectLst/>
            </a:endParaRPr>
          </a:p>
        </c:rich>
      </c:tx>
      <c:overlay val="0"/>
    </c:title>
    <c:autoTitleDeleted val="0"/>
    <c:plotArea>
      <c:layout>
        <c:manualLayout>
          <c:layoutTarget val="inner"/>
          <c:xMode val="edge"/>
          <c:yMode val="edge"/>
          <c:x val="0.18548981835986098"/>
          <c:y val="0.29984560614231404"/>
          <c:w val="0.42417956929695716"/>
          <c:h val="0.64216058079114879"/>
        </c:manualLayout>
      </c:layout>
      <c:pieChart>
        <c:varyColors val="1"/>
        <c:ser>
          <c:idx val="1"/>
          <c:order val="0"/>
          <c:dLbls>
            <c:dLbl>
              <c:idx val="1"/>
              <c:numFmt formatCode="0.0%" sourceLinked="0"/>
              <c:spPr/>
              <c:txPr>
                <a:bodyPr/>
                <a:lstStyle/>
                <a:p>
                  <a:pPr rtl="0">
                    <a:defRPr>
                      <a:solidFill>
                        <a:schemeClr val="bg1"/>
                      </a:solidFill>
                      <a:latin typeface="Arial" panose="020B0604020202020204" pitchFamily="34" charset="0"/>
                      <a:cs typeface="Arial" panose="020B0604020202020204" pitchFamily="34" charset="0"/>
                    </a:defRPr>
                  </a:pPr>
                  <a:endParaRPr lang="ar-QA"/>
                </a:p>
              </c:txPr>
              <c:showLegendKey val="0"/>
              <c:showVal val="0"/>
              <c:showCatName val="0"/>
              <c:showSerName val="0"/>
              <c:showPercent val="1"/>
              <c:showBubbleSize val="0"/>
            </c:dLbl>
            <c:dLbl>
              <c:idx val="3"/>
              <c:layout>
                <c:manualLayout>
                  <c:x val="6.5592718341399986E-3"/>
                  <c:y val="5.5071922068649247E-3"/>
                </c:manualLayout>
              </c:layout>
              <c:showLegendKey val="0"/>
              <c:showVal val="0"/>
              <c:showCatName val="0"/>
              <c:showSerName val="0"/>
              <c:showPercent val="1"/>
              <c:showBubbleSize val="0"/>
            </c:dLbl>
            <c:numFmt formatCode="0.0%" sourceLinked="0"/>
            <c:txPr>
              <a:bodyPr/>
              <a:lstStyle/>
              <a:p>
                <a:pPr rtl="0">
                  <a:defRPr>
                    <a:latin typeface="Arial" panose="020B0604020202020204" pitchFamily="34" charset="0"/>
                    <a:cs typeface="Arial" panose="020B0604020202020204" pitchFamily="34" charset="0"/>
                  </a:defRPr>
                </a:pPr>
                <a:endParaRPr lang="ar-QA"/>
              </a:p>
            </c:txPr>
            <c:showLegendKey val="0"/>
            <c:showVal val="0"/>
            <c:showCatName val="0"/>
            <c:showSerName val="0"/>
            <c:showPercent val="1"/>
            <c:showBubbleSize val="0"/>
            <c:showLeaderLines val="1"/>
          </c:dLbls>
          <c:cat>
            <c:strRef>
              <c:f>'11'!$K$8:$N$8</c:f>
              <c:strCache>
                <c:ptCount val="4"/>
                <c:pt idx="0">
                  <c:v>بينونة صغرى
Minor Irrevocable Divorce </c:v>
                </c:pt>
                <c:pt idx="1">
                  <c:v>رجعي
Revocable Divorce </c:v>
                </c:pt>
                <c:pt idx="2">
                  <c:v>خلع
Divorce Against Compensation</c:v>
                </c:pt>
                <c:pt idx="3">
                  <c:v>بينونة كبرى
Major Irrevocable Divorce </c:v>
                </c:pt>
              </c:strCache>
            </c:strRef>
          </c:cat>
          <c:val>
            <c:numRef>
              <c:f>'11'!$K$10:$N$10</c:f>
              <c:numCache>
                <c:formatCode>0.0</c:formatCode>
                <c:ptCount val="4"/>
                <c:pt idx="0">
                  <c:v>22.471910112359549</c:v>
                </c:pt>
                <c:pt idx="1">
                  <c:v>64.794007490636702</c:v>
                </c:pt>
                <c:pt idx="2">
                  <c:v>11.610486891385769</c:v>
                </c:pt>
                <c:pt idx="3">
                  <c:v>1.1235955056179776</c:v>
                </c:pt>
              </c:numCache>
            </c:numRef>
          </c:val>
        </c:ser>
        <c:dLbls>
          <c:showLegendKey val="0"/>
          <c:showVal val="0"/>
          <c:showCatName val="0"/>
          <c:showSerName val="0"/>
          <c:showPercent val="1"/>
          <c:showBubbleSize val="0"/>
          <c:showLeaderLines val="1"/>
        </c:dLbls>
        <c:firstSliceAng val="0"/>
      </c:pieChart>
    </c:plotArea>
    <c:legend>
      <c:legendPos val="r"/>
      <c:layout>
        <c:manualLayout>
          <c:xMode val="edge"/>
          <c:yMode val="edge"/>
          <c:x val="0.69933845425285146"/>
          <c:y val="0.37144542348463516"/>
          <c:w val="0.2884291298450079"/>
          <c:h val="0.44957799903324608"/>
        </c:manualLayout>
      </c:layout>
      <c:overlay val="0"/>
    </c:legend>
    <c:plotVisOnly val="1"/>
    <c:dispBlanksAs val="gap"/>
    <c:showDLblsOverMax val="0"/>
  </c:chart>
  <c:spPr>
    <a:ln>
      <a:noFill/>
    </a:ln>
  </c:spPr>
  <c:printSettings>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a:latin typeface="Sakkal Majalla" panose="02000000000000000000" pitchFamily="2" charset="-78"/>
                <a:cs typeface="Sakkal Majalla" panose="02000000000000000000" pitchFamily="2" charset="-78"/>
              </a:rPr>
              <a:t>إشهادات الطلاق حسب فئة عمر الزوجة</a:t>
            </a:r>
            <a:endParaRPr lang="en-US" sz="1200">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baseline="0">
                <a:effectLst/>
                <a:latin typeface="Sakkal Majalla" panose="02000000000000000000" pitchFamily="2" charset="-78"/>
                <a:cs typeface="Sakkal Majalla" panose="02000000000000000000" pitchFamily="2" charset="-78"/>
              </a:rPr>
              <a:t>الربع الثاني، 2018</a:t>
            </a:r>
            <a:endParaRPr lang="ar-QA" sz="1200">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a:t>DIVORCES BY WIFE'S AGE GROUP</a:t>
            </a: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baseline="0">
                <a:effectLst/>
              </a:rPr>
              <a:t>The Second Quarter, 2018</a:t>
            </a:r>
            <a:endParaRPr lang="en-US" sz="1000" b="0">
              <a:effectLst/>
            </a:endParaRPr>
          </a:p>
        </c:rich>
      </c:tx>
      <c:layout>
        <c:manualLayout>
          <c:xMode val="edge"/>
          <c:yMode val="edge"/>
          <c:x val="0.30955649192352641"/>
          <c:y val="0"/>
        </c:manualLayout>
      </c:layout>
      <c:overlay val="0"/>
    </c:title>
    <c:autoTitleDeleted val="0"/>
    <c:plotArea>
      <c:layout>
        <c:manualLayout>
          <c:layoutTarget val="inner"/>
          <c:xMode val="edge"/>
          <c:yMode val="edge"/>
          <c:x val="5.6472732376145335E-2"/>
          <c:y val="0.22641025641025642"/>
          <c:w val="0.92395589597711636"/>
          <c:h val="0.58039302886923205"/>
        </c:manualLayout>
      </c:layout>
      <c:barChart>
        <c:barDir val="col"/>
        <c:grouping val="clustered"/>
        <c:varyColors val="0"/>
        <c:ser>
          <c:idx val="0"/>
          <c:order val="0"/>
          <c:spPr>
            <a:ln w="22225">
              <a:solidFill>
                <a:schemeClr val="accent5">
                  <a:lumMod val="75000"/>
                </a:schemeClr>
              </a:solidFill>
            </a:ln>
          </c:spPr>
          <c:invertIfNegative val="0"/>
          <c:cat>
            <c:strRef>
              <c:f>'15'!$A$10:$A$17</c:f>
              <c:strCache>
                <c:ptCount val="8"/>
                <c:pt idx="0">
                  <c:v>-20</c:v>
                </c:pt>
                <c:pt idx="1">
                  <c:v>20 - 24</c:v>
                </c:pt>
                <c:pt idx="2">
                  <c:v>25 - 29</c:v>
                </c:pt>
                <c:pt idx="3">
                  <c:v>30 - 34</c:v>
                </c:pt>
                <c:pt idx="4">
                  <c:v>35 - 39</c:v>
                </c:pt>
                <c:pt idx="5">
                  <c:v>40 - 44</c:v>
                </c:pt>
                <c:pt idx="6">
                  <c:v>45 - 49</c:v>
                </c:pt>
                <c:pt idx="7">
                  <c:v>50+</c:v>
                </c:pt>
              </c:strCache>
            </c:strRef>
          </c:cat>
          <c:val>
            <c:numRef>
              <c:f>'15'!$F$10:$F$17</c:f>
              <c:numCache>
                <c:formatCode>#,##0</c:formatCode>
                <c:ptCount val="8"/>
                <c:pt idx="0">
                  <c:v>6</c:v>
                </c:pt>
                <c:pt idx="1">
                  <c:v>56</c:v>
                </c:pt>
                <c:pt idx="2">
                  <c:v>68</c:v>
                </c:pt>
                <c:pt idx="3">
                  <c:v>53</c:v>
                </c:pt>
                <c:pt idx="4">
                  <c:v>37</c:v>
                </c:pt>
                <c:pt idx="5">
                  <c:v>19</c:v>
                </c:pt>
                <c:pt idx="6">
                  <c:v>15</c:v>
                </c:pt>
                <c:pt idx="7">
                  <c:v>13</c:v>
                </c:pt>
              </c:numCache>
            </c:numRef>
          </c:val>
        </c:ser>
        <c:dLbls>
          <c:showLegendKey val="0"/>
          <c:showVal val="0"/>
          <c:showCatName val="0"/>
          <c:showSerName val="0"/>
          <c:showPercent val="0"/>
          <c:showBubbleSize val="0"/>
        </c:dLbls>
        <c:gapWidth val="150"/>
        <c:axId val="128635264"/>
        <c:axId val="128637184"/>
      </c:barChart>
      <c:catAx>
        <c:axId val="128635264"/>
        <c:scaling>
          <c:orientation val="minMax"/>
        </c:scaling>
        <c:delete val="0"/>
        <c:axPos val="b"/>
        <c:title>
          <c:tx>
            <c:rich>
              <a:bodyPr/>
              <a:lstStyle/>
              <a:p>
                <a:pPr>
                  <a:defRPr/>
                </a:pPr>
                <a:r>
                  <a:rPr lang="ar-QA"/>
                  <a:t>فئات العمر</a:t>
                </a:r>
                <a:endParaRPr lang="en-US"/>
              </a:p>
              <a:p>
                <a:pPr>
                  <a:defRPr/>
                </a:pPr>
                <a:r>
                  <a:rPr lang="en-US" sz="900"/>
                  <a:t>Age Groups</a:t>
                </a:r>
              </a:p>
            </c:rich>
          </c:tx>
          <c:layout>
            <c:manualLayout>
              <c:xMode val="edge"/>
              <c:yMode val="edge"/>
              <c:x val="0.40541085759292478"/>
              <c:y val="0.88513719837942328"/>
            </c:manualLayout>
          </c:layout>
          <c:overlay val="0"/>
        </c:title>
        <c:majorTickMark val="out"/>
        <c:minorTickMark val="none"/>
        <c:tickLblPos val="nextTo"/>
        <c:txPr>
          <a:bodyPr/>
          <a:lstStyle/>
          <a:p>
            <a:pPr rtl="0">
              <a:defRPr sz="800"/>
            </a:pPr>
            <a:endParaRPr lang="ar-QA"/>
          </a:p>
        </c:txPr>
        <c:crossAx val="128637184"/>
        <c:crosses val="autoZero"/>
        <c:auto val="1"/>
        <c:lblAlgn val="ctr"/>
        <c:lblOffset val="100"/>
        <c:noMultiLvlLbl val="0"/>
      </c:catAx>
      <c:valAx>
        <c:axId val="128637184"/>
        <c:scaling>
          <c:orientation val="minMax"/>
        </c:scaling>
        <c:delete val="0"/>
        <c:axPos val="l"/>
        <c:majorGridlines>
          <c:spPr>
            <a:ln>
              <a:solidFill>
                <a:schemeClr val="bg1">
                  <a:lumMod val="75000"/>
                </a:schemeClr>
              </a:solidFill>
            </a:ln>
          </c:spPr>
        </c:majorGridlines>
        <c:numFmt formatCode="#,##0" sourceLinked="1"/>
        <c:majorTickMark val="out"/>
        <c:minorTickMark val="none"/>
        <c:tickLblPos val="nextTo"/>
        <c:txPr>
          <a:bodyPr/>
          <a:lstStyle/>
          <a:p>
            <a:pPr>
              <a:defRPr sz="800"/>
            </a:pPr>
            <a:endParaRPr lang="ar-QA"/>
          </a:p>
        </c:txPr>
        <c:crossAx val="128635264"/>
        <c:crosses val="autoZero"/>
        <c:crossBetween val="between"/>
      </c:valAx>
    </c:plotArea>
    <c:plotVisOnly val="1"/>
    <c:dispBlanksAs val="gap"/>
    <c:showDLblsOverMax val="0"/>
  </c:chart>
  <c:spPr>
    <a:noFill/>
    <a:ln>
      <a:noFill/>
    </a:ln>
  </c:spPr>
  <c:txPr>
    <a:bodyPr/>
    <a:lstStyle/>
    <a:p>
      <a:pPr>
        <a:defRPr>
          <a:latin typeface="Arial" panose="020B0604020202020204" pitchFamily="34" charset="0"/>
          <a:cs typeface="Arial" panose="020B0604020202020204" pitchFamily="34" charset="0"/>
        </a:defRPr>
      </a:pPr>
      <a:endParaRPr lang="ar-QA"/>
    </a:p>
  </c:txPr>
  <c:printSettings>
    <c:headerFooter/>
    <c:pageMargins b="0.74803149606299213" l="0.70866141732283472" r="0.70866141732283472" t="0.74803149606299213" header="0.31496062992125984" footer="0.31496062992125984"/>
    <c:pageSetup paperSize="11"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a:latin typeface="Sakkal Majalla" panose="02000000000000000000" pitchFamily="2" charset="-78"/>
                <a:cs typeface="Sakkal Majalla" panose="02000000000000000000" pitchFamily="2" charset="-78"/>
              </a:rPr>
              <a:t>إشهادات الطلاق حسب فئة عمر  الزوجة والزوج</a:t>
            </a:r>
            <a:endParaRPr lang="en-US" sz="1200">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baseline="0">
                <a:effectLst/>
                <a:latin typeface="Sakkal Majalla" panose="02000000000000000000" pitchFamily="2" charset="-78"/>
                <a:cs typeface="Sakkal Majalla" panose="02000000000000000000" pitchFamily="2" charset="-78"/>
              </a:rPr>
              <a:t>الربع الثاني، 2018</a:t>
            </a:r>
            <a:endParaRPr lang="ar-QA" sz="1200">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a:t>DIVORCES BY AGE GROUP OF</a:t>
            </a:r>
            <a:r>
              <a:rPr lang="en-US" sz="1000" b="0" baseline="0"/>
              <a:t> WIFE AND HUSBAND</a:t>
            </a:r>
            <a:endParaRPr lang="en-US" sz="1000" b="0"/>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baseline="0">
                <a:effectLst/>
              </a:rPr>
              <a:t>The Second Quarter, 2018</a:t>
            </a:r>
            <a:endParaRPr lang="en-US" sz="1000" b="0">
              <a:effectLst/>
            </a:endParaRPr>
          </a:p>
        </c:rich>
      </c:tx>
      <c:layout>
        <c:manualLayout>
          <c:xMode val="edge"/>
          <c:yMode val="edge"/>
          <c:x val="0.2395918796537444"/>
          <c:y val="1.8741637150520643E-2"/>
        </c:manualLayout>
      </c:layout>
      <c:overlay val="0"/>
    </c:title>
    <c:autoTitleDeleted val="0"/>
    <c:plotArea>
      <c:layout>
        <c:manualLayout>
          <c:layoutTarget val="inner"/>
          <c:xMode val="edge"/>
          <c:yMode val="edge"/>
          <c:x val="5.6472732376145335E-2"/>
          <c:y val="0.22641025641025642"/>
          <c:w val="0.92395589597711636"/>
          <c:h val="0.58039302886923205"/>
        </c:manualLayout>
      </c:layout>
      <c:lineChart>
        <c:grouping val="standard"/>
        <c:varyColors val="0"/>
        <c:ser>
          <c:idx val="0"/>
          <c:order val="0"/>
          <c:tx>
            <c:strRef>
              <c:f>'16'!$O$18</c:f>
              <c:strCache>
                <c:ptCount val="1"/>
                <c:pt idx="0">
                  <c:v>الزوج
Husband</c:v>
                </c:pt>
              </c:strCache>
            </c:strRef>
          </c:tx>
          <c:spPr>
            <a:ln w="28575">
              <a:solidFill>
                <a:schemeClr val="accent5">
                  <a:lumMod val="75000"/>
                </a:schemeClr>
              </a:solidFill>
            </a:ln>
          </c:spPr>
          <c:marker>
            <c:spPr>
              <a:solidFill>
                <a:schemeClr val="accent1"/>
              </a:solidFill>
              <a:ln>
                <a:solidFill>
                  <a:schemeClr val="accent5">
                    <a:lumMod val="75000"/>
                  </a:schemeClr>
                </a:solidFill>
              </a:ln>
            </c:spPr>
          </c:marker>
          <c:cat>
            <c:strRef>
              <c:f>'16'!$N$19:$N$28</c:f>
              <c:strCache>
                <c:ptCount val="10"/>
                <c:pt idx="0">
                  <c:v>-20</c:v>
                </c:pt>
                <c:pt idx="1">
                  <c:v>20 - 24</c:v>
                </c:pt>
                <c:pt idx="2">
                  <c:v>25 - 29</c:v>
                </c:pt>
                <c:pt idx="3">
                  <c:v>30 - 34</c:v>
                </c:pt>
                <c:pt idx="4">
                  <c:v>35 - 39</c:v>
                </c:pt>
                <c:pt idx="5">
                  <c:v>40 - 44</c:v>
                </c:pt>
                <c:pt idx="6">
                  <c:v>45 - 49</c:v>
                </c:pt>
                <c:pt idx="7">
                  <c:v>50 - 54</c:v>
                </c:pt>
                <c:pt idx="8">
                  <c:v>55 - 59</c:v>
                </c:pt>
                <c:pt idx="9">
                  <c:v>60 +</c:v>
                </c:pt>
              </c:strCache>
            </c:strRef>
          </c:cat>
          <c:val>
            <c:numRef>
              <c:f>'16'!$O$19:$O$28</c:f>
              <c:numCache>
                <c:formatCode>0</c:formatCode>
                <c:ptCount val="10"/>
                <c:pt idx="0">
                  <c:v>1</c:v>
                </c:pt>
                <c:pt idx="1">
                  <c:v>21</c:v>
                </c:pt>
                <c:pt idx="2">
                  <c:v>76</c:v>
                </c:pt>
                <c:pt idx="3">
                  <c:v>46</c:v>
                </c:pt>
                <c:pt idx="4">
                  <c:v>42</c:v>
                </c:pt>
                <c:pt idx="5">
                  <c:v>23</c:v>
                </c:pt>
                <c:pt idx="6">
                  <c:v>19</c:v>
                </c:pt>
                <c:pt idx="7">
                  <c:v>17</c:v>
                </c:pt>
                <c:pt idx="8">
                  <c:v>9</c:v>
                </c:pt>
                <c:pt idx="9">
                  <c:v>13</c:v>
                </c:pt>
              </c:numCache>
            </c:numRef>
          </c:val>
          <c:smooth val="0"/>
        </c:ser>
        <c:ser>
          <c:idx val="1"/>
          <c:order val="1"/>
          <c:tx>
            <c:strRef>
              <c:f>'16'!$P$18</c:f>
              <c:strCache>
                <c:ptCount val="1"/>
                <c:pt idx="0">
                  <c:v> الزوجة
Wife</c:v>
                </c:pt>
              </c:strCache>
            </c:strRef>
          </c:tx>
          <c:cat>
            <c:strRef>
              <c:f>'16'!$N$19:$N$28</c:f>
              <c:strCache>
                <c:ptCount val="10"/>
                <c:pt idx="0">
                  <c:v>-20</c:v>
                </c:pt>
                <c:pt idx="1">
                  <c:v>20 - 24</c:v>
                </c:pt>
                <c:pt idx="2">
                  <c:v>25 - 29</c:v>
                </c:pt>
                <c:pt idx="3">
                  <c:v>30 - 34</c:v>
                </c:pt>
                <c:pt idx="4">
                  <c:v>35 - 39</c:v>
                </c:pt>
                <c:pt idx="5">
                  <c:v>40 - 44</c:v>
                </c:pt>
                <c:pt idx="6">
                  <c:v>45 - 49</c:v>
                </c:pt>
                <c:pt idx="7">
                  <c:v>50 - 54</c:v>
                </c:pt>
                <c:pt idx="8">
                  <c:v>55 - 59</c:v>
                </c:pt>
                <c:pt idx="9">
                  <c:v>60 +</c:v>
                </c:pt>
              </c:strCache>
            </c:strRef>
          </c:cat>
          <c:val>
            <c:numRef>
              <c:f>'16'!$P$19:$P$28</c:f>
              <c:numCache>
                <c:formatCode>0</c:formatCode>
                <c:ptCount val="10"/>
                <c:pt idx="0">
                  <c:v>6</c:v>
                </c:pt>
                <c:pt idx="1">
                  <c:v>56</c:v>
                </c:pt>
                <c:pt idx="2">
                  <c:v>68</c:v>
                </c:pt>
                <c:pt idx="3">
                  <c:v>53</c:v>
                </c:pt>
                <c:pt idx="4">
                  <c:v>37</c:v>
                </c:pt>
                <c:pt idx="5">
                  <c:v>19</c:v>
                </c:pt>
                <c:pt idx="6">
                  <c:v>15</c:v>
                </c:pt>
                <c:pt idx="7">
                  <c:v>13</c:v>
                </c:pt>
              </c:numCache>
            </c:numRef>
          </c:val>
          <c:smooth val="0"/>
        </c:ser>
        <c:dLbls>
          <c:showLegendKey val="0"/>
          <c:showVal val="0"/>
          <c:showCatName val="0"/>
          <c:showSerName val="0"/>
          <c:showPercent val="0"/>
          <c:showBubbleSize val="0"/>
        </c:dLbls>
        <c:marker val="1"/>
        <c:smooth val="0"/>
        <c:axId val="129097088"/>
        <c:axId val="129099264"/>
      </c:lineChart>
      <c:catAx>
        <c:axId val="129097088"/>
        <c:scaling>
          <c:orientation val="minMax"/>
        </c:scaling>
        <c:delete val="0"/>
        <c:axPos val="b"/>
        <c:title>
          <c:tx>
            <c:rich>
              <a:bodyPr/>
              <a:lstStyle/>
              <a:p>
                <a:pPr>
                  <a:defRPr/>
                </a:pPr>
                <a:r>
                  <a:rPr lang="ar-QA"/>
                  <a:t>فئات العمر</a:t>
                </a:r>
                <a:endParaRPr lang="en-US"/>
              </a:p>
              <a:p>
                <a:pPr>
                  <a:defRPr/>
                </a:pPr>
                <a:r>
                  <a:rPr lang="en-US"/>
                  <a:t>Age Groups</a:t>
                </a:r>
              </a:p>
            </c:rich>
          </c:tx>
          <c:layout>
            <c:manualLayout>
              <c:xMode val="edge"/>
              <c:yMode val="edge"/>
              <c:x val="0.45499766135653591"/>
              <c:y val="0.86153846153846159"/>
            </c:manualLayout>
          </c:layout>
          <c:overlay val="0"/>
        </c:title>
        <c:majorTickMark val="out"/>
        <c:minorTickMark val="none"/>
        <c:tickLblPos val="nextTo"/>
        <c:txPr>
          <a:bodyPr/>
          <a:lstStyle/>
          <a:p>
            <a:pPr rtl="0">
              <a:defRPr sz="800"/>
            </a:pPr>
            <a:endParaRPr lang="ar-QA"/>
          </a:p>
        </c:txPr>
        <c:crossAx val="129099264"/>
        <c:crosses val="autoZero"/>
        <c:auto val="1"/>
        <c:lblAlgn val="ctr"/>
        <c:lblOffset val="100"/>
        <c:noMultiLvlLbl val="0"/>
      </c:catAx>
      <c:valAx>
        <c:axId val="129099264"/>
        <c:scaling>
          <c:orientation val="minMax"/>
        </c:scaling>
        <c:delete val="0"/>
        <c:axPos val="l"/>
        <c:majorGridlines>
          <c:spPr>
            <a:ln>
              <a:solidFill>
                <a:schemeClr val="bg1">
                  <a:lumMod val="75000"/>
                </a:schemeClr>
              </a:solidFill>
            </a:ln>
          </c:spPr>
        </c:majorGridlines>
        <c:numFmt formatCode="0" sourceLinked="1"/>
        <c:majorTickMark val="out"/>
        <c:minorTickMark val="none"/>
        <c:tickLblPos val="nextTo"/>
        <c:txPr>
          <a:bodyPr/>
          <a:lstStyle/>
          <a:p>
            <a:pPr>
              <a:defRPr sz="800"/>
            </a:pPr>
            <a:endParaRPr lang="ar-QA"/>
          </a:p>
        </c:txPr>
        <c:crossAx val="129097088"/>
        <c:crosses val="autoZero"/>
        <c:crossBetween val="between"/>
      </c:valAx>
    </c:plotArea>
    <c:legend>
      <c:legendPos val="r"/>
      <c:layout>
        <c:manualLayout>
          <c:xMode val="edge"/>
          <c:yMode val="edge"/>
          <c:x val="0.66792446777486147"/>
          <c:y val="0.21476304579339722"/>
          <c:w val="0.28884340740208453"/>
          <c:h val="8.6353199960619367E-2"/>
        </c:manualLayout>
      </c:layout>
      <c:overlay val="0"/>
    </c:legend>
    <c:plotVisOnly val="1"/>
    <c:dispBlanksAs val="gap"/>
    <c:showDLblsOverMax val="0"/>
  </c:chart>
  <c:spPr>
    <a:noFill/>
    <a:ln>
      <a:noFill/>
    </a:ln>
  </c:spPr>
  <c:txPr>
    <a:bodyPr/>
    <a:lstStyle/>
    <a:p>
      <a:pPr>
        <a:defRPr>
          <a:latin typeface="Arial" panose="020B0604020202020204" pitchFamily="34" charset="0"/>
          <a:cs typeface="Arial" panose="020B0604020202020204" pitchFamily="34" charset="0"/>
        </a:defRPr>
      </a:pPr>
      <a:endParaRPr lang="ar-QA"/>
    </a:p>
  </c:txPr>
  <c:printSettings>
    <c:headerFooter/>
    <c:pageMargins b="0.74803149606299213" l="0.70866141732283472" r="0.70866141732283472" t="0.74803149606299213" header="0.31496062992125984" footer="0.31496062992125984"/>
    <c:pageSetup paperSize="11" orientation="landscape" horizontalDpi="-1" verticalDpi="-1"/>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69205710988254"/>
          <c:y val="6.7365940571297189E-2"/>
          <c:w val="0.79344018167941777"/>
          <c:h val="0.81660631837078757"/>
        </c:manualLayout>
      </c:layout>
      <c:pieChart>
        <c:varyColors val="1"/>
        <c:ser>
          <c:idx val="0"/>
          <c:order val="0"/>
          <c:dPt>
            <c:idx val="0"/>
            <c:bubble3D val="0"/>
            <c:spPr>
              <a:solidFill>
                <a:schemeClr val="tx2"/>
              </a:solidFill>
            </c:spPr>
          </c:dPt>
          <c:dPt>
            <c:idx val="4"/>
            <c:bubble3D val="0"/>
            <c:spPr>
              <a:solidFill>
                <a:schemeClr val="tx2">
                  <a:lumMod val="60000"/>
                  <a:lumOff val="40000"/>
                </a:schemeClr>
              </a:solidFill>
            </c:spPr>
          </c:dPt>
          <c:dPt>
            <c:idx val="6"/>
            <c:bubble3D val="0"/>
            <c:spPr>
              <a:solidFill>
                <a:schemeClr val="accent4">
                  <a:lumMod val="40000"/>
                  <a:lumOff val="60000"/>
                </a:schemeClr>
              </a:solidFill>
            </c:spPr>
          </c:dPt>
          <c:dPt>
            <c:idx val="7"/>
            <c:bubble3D val="0"/>
            <c:spPr>
              <a:solidFill>
                <a:schemeClr val="accent2">
                  <a:lumMod val="60000"/>
                  <a:lumOff val="40000"/>
                </a:schemeClr>
              </a:solidFill>
            </c:spPr>
          </c:dPt>
          <c:dPt>
            <c:idx val="8"/>
            <c:bubble3D val="0"/>
            <c:spPr>
              <a:solidFill>
                <a:schemeClr val="accent3">
                  <a:lumMod val="60000"/>
                  <a:lumOff val="40000"/>
                </a:schemeClr>
              </a:solidFill>
            </c:spPr>
          </c:dPt>
          <c:dPt>
            <c:idx val="9"/>
            <c:bubble3D val="0"/>
            <c:spPr>
              <a:solidFill>
                <a:schemeClr val="accent6">
                  <a:lumMod val="50000"/>
                </a:schemeClr>
              </a:solidFill>
            </c:spPr>
          </c:dPt>
          <c:dPt>
            <c:idx val="10"/>
            <c:bubble3D val="0"/>
            <c:spPr>
              <a:solidFill>
                <a:srgbClr val="00B050"/>
              </a:solidFill>
            </c:spPr>
          </c:dPt>
          <c:dLbls>
            <c:dLbl>
              <c:idx val="0"/>
              <c:numFmt formatCode="0.0%" sourceLinked="0"/>
              <c:spPr/>
              <c:txPr>
                <a:bodyPr/>
                <a:lstStyle/>
                <a:p>
                  <a:pPr rtl="0">
                    <a:defRPr sz="800">
                      <a:solidFill>
                        <a:schemeClr val="bg1"/>
                      </a:solidFill>
                      <a:latin typeface="Arial" panose="020B0604020202020204" pitchFamily="34" charset="0"/>
                      <a:cs typeface="Arial" panose="020B0604020202020204" pitchFamily="34" charset="0"/>
                    </a:defRPr>
                  </a:pPr>
                  <a:endParaRPr lang="ar-QA"/>
                </a:p>
              </c:txPr>
              <c:showLegendKey val="0"/>
              <c:showVal val="0"/>
              <c:showCatName val="0"/>
              <c:showSerName val="0"/>
              <c:showPercent val="1"/>
              <c:showBubbleSize val="0"/>
            </c:dLbl>
            <c:numFmt formatCode="0.0%" sourceLinked="0"/>
            <c:txPr>
              <a:bodyPr/>
              <a:lstStyle/>
              <a:p>
                <a:pPr rtl="0">
                  <a:defRPr sz="800">
                    <a:latin typeface="Arial" panose="020B0604020202020204" pitchFamily="34" charset="0"/>
                    <a:cs typeface="Arial" panose="020B0604020202020204" pitchFamily="34" charset="0"/>
                  </a:defRPr>
                </a:pPr>
                <a:endParaRPr lang="ar-QA"/>
              </a:p>
            </c:txPr>
            <c:showLegendKey val="0"/>
            <c:showVal val="0"/>
            <c:showCatName val="0"/>
            <c:showSerName val="0"/>
            <c:showPercent val="1"/>
            <c:showBubbleSize val="0"/>
            <c:showLeaderLines val="1"/>
          </c:dLbls>
          <c:cat>
            <c:strRef>
              <c:f>'17'!$A$12:$A$22</c:f>
              <c:strCache>
                <c:ptCount val="11"/>
                <c:pt idx="0">
                  <c:v>قبل الدخول</c:v>
                </c:pt>
                <c:pt idx="1">
                  <c:v>-1</c:v>
                </c:pt>
                <c:pt idx="2">
                  <c:v>1</c:v>
                </c:pt>
                <c:pt idx="3">
                  <c:v>2</c:v>
                </c:pt>
                <c:pt idx="4">
                  <c:v>3</c:v>
                </c:pt>
                <c:pt idx="5">
                  <c:v>4</c:v>
                </c:pt>
                <c:pt idx="6">
                  <c:v> 5 - 9</c:v>
                </c:pt>
                <c:pt idx="7">
                  <c:v> 10 - 14</c:v>
                </c:pt>
                <c:pt idx="8">
                  <c:v> 15 - 19</c:v>
                </c:pt>
                <c:pt idx="9">
                  <c:v> 20 - 24</c:v>
                </c:pt>
                <c:pt idx="10">
                  <c:v>25 +</c:v>
                </c:pt>
              </c:strCache>
            </c:strRef>
          </c:cat>
          <c:val>
            <c:numRef>
              <c:f>'17'!$L$12:$L$22</c:f>
              <c:numCache>
                <c:formatCode>#,##0.0</c:formatCode>
                <c:ptCount val="11"/>
                <c:pt idx="0">
                  <c:v>25.806451612903224</c:v>
                </c:pt>
                <c:pt idx="1">
                  <c:v>17.741935483870968</c:v>
                </c:pt>
                <c:pt idx="2">
                  <c:v>10.75268817204301</c:v>
                </c:pt>
                <c:pt idx="3">
                  <c:v>3.7634408602150535</c:v>
                </c:pt>
                <c:pt idx="4">
                  <c:v>7.5268817204301071</c:v>
                </c:pt>
                <c:pt idx="5">
                  <c:v>4.301075268817204</c:v>
                </c:pt>
                <c:pt idx="6">
                  <c:v>13.440860215053762</c:v>
                </c:pt>
                <c:pt idx="7">
                  <c:v>8.064516129032258</c:v>
                </c:pt>
                <c:pt idx="8">
                  <c:v>2.6881720430107525</c:v>
                </c:pt>
                <c:pt idx="9">
                  <c:v>1.6129032258064515</c:v>
                </c:pt>
                <c:pt idx="10">
                  <c:v>4.301075268817204</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chart" Target="../charts/chart5.xml"/></Relationships>
</file>

<file path=xl/drawings/_rels/drawing11.xml.rels><?xml version="1.0" encoding="UTF-8" standalone="yes"?>
<Relationships xmlns="http://schemas.openxmlformats.org/package/2006/relationships"><Relationship Id="rId1" Type="http://schemas.openxmlformats.org/officeDocument/2006/relationships/image" Target="../media/image3.jpg"/></Relationships>
</file>

<file path=xl/drawings/_rels/drawing12.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image" Target="../media/image3.jpg"/></Relationships>
</file>

<file path=xl/drawings/_rels/drawing14.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image" Target="../media/image4.emf"/></Relationships>
</file>

<file path=xl/drawings/_rels/drawing15.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image" Target="../media/image4.emf"/></Relationships>
</file>

<file path=xl/drawings/_rels/drawing16.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chart" Target="../charts/chart7.xml"/><Relationship Id="rId1" Type="http://schemas.openxmlformats.org/officeDocument/2006/relationships/image" Target="../media/image4.emf"/></Relationships>
</file>

<file path=xl/drawings/_rels/drawing17.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chart" Target="../charts/chart10.xml"/><Relationship Id="rId1" Type="http://schemas.openxmlformats.org/officeDocument/2006/relationships/chart" Target="../charts/chart9.xml"/></Relationships>
</file>

<file path=xl/drawings/_rels/drawing19.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image" Target="../media/image5.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chart" Target="../charts/chart12.xml"/><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chart" Target="../charts/chart13.xml"/></Relationships>
</file>

<file path=xl/drawings/_rels/drawing22.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chart" Target="../charts/chart14.xml"/></Relationships>
</file>

<file path=xl/drawings/_rels/drawing23.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chart" Target="../charts/chart15.xml"/></Relationships>
</file>

<file path=xl/drawings/_rels/drawing24.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chart" Target="../charts/chart16.xml"/></Relationships>
</file>

<file path=xl/drawings/_rels/drawing25.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chart" Target="../charts/chart17.xml"/></Relationships>
</file>

<file path=xl/drawings/_rels/drawing26.xml.rels><?xml version="1.0" encoding="UTF-8" standalone="yes"?>
<Relationships xmlns="http://schemas.openxmlformats.org/package/2006/relationships"><Relationship Id="rId1" Type="http://schemas.openxmlformats.org/officeDocument/2006/relationships/image" Target="../media/image3.jpg"/></Relationships>
</file>

<file path=xl/drawings/_rels/drawing27.xml.rels><?xml version="1.0" encoding="UTF-8" standalone="yes"?>
<Relationships xmlns="http://schemas.openxmlformats.org/package/2006/relationships"><Relationship Id="rId1" Type="http://schemas.openxmlformats.org/officeDocument/2006/relationships/image" Target="../media/image3.jpg"/></Relationships>
</file>

<file path=xl/drawings/_rels/drawing28.xml.rels><?xml version="1.0" encoding="UTF-8" standalone="yes"?>
<Relationships xmlns="http://schemas.openxmlformats.org/package/2006/relationships"><Relationship Id="rId1" Type="http://schemas.openxmlformats.org/officeDocument/2006/relationships/image" Target="../media/image3.jpg"/></Relationships>
</file>

<file path=xl/drawings/_rels/drawing3.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image" Target="../media/image3.jpg"/></Relationships>
</file>

<file path=xl/drawings/_rels/drawing6.xml.rels><?xml version="1.0" encoding="UTF-8" standalone="yes"?>
<Relationships xmlns="http://schemas.openxmlformats.org/package/2006/relationships"><Relationship Id="rId1" Type="http://schemas.openxmlformats.org/officeDocument/2006/relationships/image" Target="../media/image3.jpg"/></Relationships>
</file>

<file path=xl/drawings/_rels/drawing7.xml.rels><?xml version="1.0" encoding="UTF-8" standalone="yes"?>
<Relationships xmlns="http://schemas.openxmlformats.org/package/2006/relationships"><Relationship Id="rId1" Type="http://schemas.openxmlformats.org/officeDocument/2006/relationships/image" Target="../media/image3.jpg"/></Relationships>
</file>

<file path=xl/drawings/_rels/drawing8.xml.rels><?xml version="1.0" encoding="UTF-8" standalone="yes"?>
<Relationships xmlns="http://schemas.openxmlformats.org/package/2006/relationships"><Relationship Id="rId1" Type="http://schemas.openxmlformats.org/officeDocument/2006/relationships/image" Target="../media/image3.jpg"/></Relationships>
</file>

<file path=xl/drawings/_rels/drawing9.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403412</xdr:colOff>
      <xdr:row>8</xdr:row>
      <xdr:rowOff>152130</xdr:rowOff>
    </xdr:from>
    <xdr:to>
      <xdr:col>6</xdr:col>
      <xdr:colOff>392202</xdr:colOff>
      <xdr:row>21</xdr:row>
      <xdr:rowOff>67235</xdr:rowOff>
    </xdr:to>
    <xdr:pic>
      <xdr:nvPicPr>
        <xdr:cNvPr id="2" name="Picture 5" descr="ORNA430.WM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5400000">
          <a:off x="9743988582" y="608346"/>
          <a:ext cx="1954575" cy="35522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156883</xdr:colOff>
      <xdr:row>10</xdr:row>
      <xdr:rowOff>100852</xdr:rowOff>
    </xdr:from>
    <xdr:to>
      <xdr:col>6</xdr:col>
      <xdr:colOff>42900</xdr:colOff>
      <xdr:row>19</xdr:row>
      <xdr:rowOff>78440</xdr:rowOff>
    </xdr:to>
    <xdr:sp macro="" textlink="">
      <xdr:nvSpPr>
        <xdr:cNvPr id="3" name="Text Box 3"/>
        <xdr:cNvSpPr txBox="1">
          <a:spLocks noChangeArrowheads="1"/>
        </xdr:cNvSpPr>
      </xdr:nvSpPr>
      <xdr:spPr bwMode="auto">
        <a:xfrm>
          <a:off x="9743539041" y="1669676"/>
          <a:ext cx="2855576" cy="1389529"/>
        </a:xfrm>
        <a:prstGeom prst="rect">
          <a:avLst/>
        </a:prstGeom>
        <a:noFill/>
        <a:ln w="9525">
          <a:noFill/>
          <a:miter lim="800000"/>
          <a:headEnd/>
          <a:tailEnd/>
        </a:ln>
      </xdr:spPr>
      <xdr:txBody>
        <a:bodyPr vertOverflow="clip" wrap="square" lIns="246888" tIns="155448" rIns="246888" bIns="0" anchor="t" upright="1"/>
        <a:lstStyle/>
        <a:p>
          <a:pPr algn="ctr" rtl="1">
            <a:defRPr sz="1000"/>
          </a:pPr>
          <a:r>
            <a:rPr lang="ar-QA" sz="1400" b="1" i="0" strike="noStrike">
              <a:solidFill>
                <a:sysClr val="windowText" lastClr="000000"/>
              </a:solidFill>
              <a:latin typeface="Sakkal Majalla" panose="02000000000000000000" pitchFamily="2" charset="-78"/>
              <a:cs typeface="Sakkal Majalla" panose="02000000000000000000" pitchFamily="2" charset="-78"/>
            </a:rPr>
            <a:t>النشرة الفصلية</a:t>
          </a:r>
        </a:p>
        <a:p>
          <a:pPr algn="ctr" rtl="1">
            <a:defRPr sz="1000"/>
          </a:pPr>
          <a:r>
            <a:rPr lang="ar-QA" sz="1800" b="1" i="0" strike="noStrike">
              <a:solidFill>
                <a:sysClr val="windowText" lastClr="000000"/>
              </a:solidFill>
              <a:latin typeface="Sakkal Majalla" panose="02000000000000000000" pitchFamily="2" charset="-78"/>
              <a:cs typeface="Sakkal Majalla" panose="02000000000000000000" pitchFamily="2" charset="-78"/>
            </a:rPr>
            <a:t>الإحصاءات السكانية والاجتماعية</a:t>
          </a:r>
        </a:p>
        <a:p>
          <a:pPr algn="ctr" rtl="1">
            <a:defRPr sz="1000"/>
          </a:pPr>
          <a:r>
            <a:rPr lang="en-US" sz="1200">
              <a:effectLst/>
            </a:rPr>
            <a:t>QUARTERLY</a:t>
          </a:r>
          <a:r>
            <a:rPr lang="en-US" sz="1200" b="0" i="0" strike="noStrike" baseline="0">
              <a:solidFill>
                <a:sysClr val="windowText" lastClr="000000"/>
              </a:solidFill>
              <a:latin typeface="Arial"/>
              <a:cs typeface="Arial"/>
            </a:rPr>
            <a:t> </a:t>
          </a:r>
          <a:r>
            <a:rPr lang="en-US" sz="1200" b="0" i="0" strike="noStrike">
              <a:solidFill>
                <a:sysClr val="windowText" lastClr="000000"/>
              </a:solidFill>
              <a:latin typeface="Arial"/>
              <a:cs typeface="Arial"/>
            </a:rPr>
            <a:t>BULLETIN</a:t>
          </a:r>
          <a:r>
            <a:rPr lang="en-US" sz="1200" b="0" i="0" strike="noStrike" baseline="0">
              <a:solidFill>
                <a:sysClr val="windowText" lastClr="000000"/>
              </a:solidFill>
              <a:latin typeface="Arial"/>
              <a:cs typeface="Arial"/>
            </a:rPr>
            <a:t> </a:t>
          </a:r>
        </a:p>
        <a:p>
          <a:pPr algn="ctr" rtl="1">
            <a:defRPr sz="1000"/>
          </a:pPr>
          <a:r>
            <a:rPr lang="en-US" sz="1400" b="1" i="0" strike="noStrike">
              <a:solidFill>
                <a:sysClr val="windowText" lastClr="000000"/>
              </a:solidFill>
              <a:latin typeface="Arial"/>
              <a:cs typeface="Arial"/>
            </a:rPr>
            <a:t>POPULATION</a:t>
          </a:r>
          <a:r>
            <a:rPr lang="en-US" sz="1400" b="1" i="0" strike="noStrike" baseline="0">
              <a:solidFill>
                <a:sysClr val="windowText" lastClr="000000"/>
              </a:solidFill>
              <a:latin typeface="Arial"/>
              <a:cs typeface="Arial"/>
            </a:rPr>
            <a:t> &amp; SOCIAL STATISTICS</a:t>
          </a:r>
          <a:endParaRPr lang="en-US" sz="1400" b="1" i="0" strike="noStrike">
            <a:solidFill>
              <a:sysClr val="windowText" lastClr="000000"/>
            </a:solidFill>
            <a:latin typeface="Arial"/>
            <a:cs typeface="Arial"/>
          </a:endParaRPr>
        </a:p>
      </xdr:txBody>
    </xdr:sp>
    <xdr:clientData/>
  </xdr:twoCellAnchor>
  <xdr:twoCellAnchor editAs="oneCell">
    <xdr:from>
      <xdr:col>2</xdr:col>
      <xdr:colOff>112059</xdr:colOff>
      <xdr:row>0</xdr:row>
      <xdr:rowOff>111618</xdr:rowOff>
    </xdr:from>
    <xdr:to>
      <xdr:col>5</xdr:col>
      <xdr:colOff>56029</xdr:colOff>
      <xdr:row>8</xdr:row>
      <xdr:rowOff>85974</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744119824" y="111618"/>
          <a:ext cx="1725705" cy="122941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371475</xdr:colOff>
      <xdr:row>21</xdr:row>
      <xdr:rowOff>19050</xdr:rowOff>
    </xdr:from>
    <xdr:to>
      <xdr:col>10</xdr:col>
      <xdr:colOff>1095375</xdr:colOff>
      <xdr:row>40</xdr:row>
      <xdr:rowOff>142874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723900</xdr:colOff>
      <xdr:row>2</xdr:row>
      <xdr:rowOff>0</xdr:rowOff>
    </xdr:from>
    <xdr:to>
      <xdr:col>10</xdr:col>
      <xdr:colOff>1407900</xdr:colOff>
      <xdr:row>4</xdr:row>
      <xdr:rowOff>169650</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76353450" y="552450"/>
          <a:ext cx="684000" cy="684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1285875</xdr:colOff>
      <xdr:row>2</xdr:row>
      <xdr:rowOff>28575</xdr:rowOff>
    </xdr:from>
    <xdr:to>
      <xdr:col>5</xdr:col>
      <xdr:colOff>1969875</xdr:colOff>
      <xdr:row>4</xdr:row>
      <xdr:rowOff>198225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821050" y="581025"/>
          <a:ext cx="684000" cy="684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352425</xdr:colOff>
      <xdr:row>17</xdr:row>
      <xdr:rowOff>419099</xdr:rowOff>
    </xdr:from>
    <xdr:to>
      <xdr:col>6</xdr:col>
      <xdr:colOff>838200</xdr:colOff>
      <xdr:row>43</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657225</xdr:colOff>
      <xdr:row>2</xdr:row>
      <xdr:rowOff>38100</xdr:rowOff>
    </xdr:from>
    <xdr:to>
      <xdr:col>6</xdr:col>
      <xdr:colOff>1341225</xdr:colOff>
      <xdr:row>4</xdr:row>
      <xdr:rowOff>207750</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3487675" y="590550"/>
          <a:ext cx="684000" cy="684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11</xdr:col>
      <xdr:colOff>323850</xdr:colOff>
      <xdr:row>2</xdr:row>
      <xdr:rowOff>0</xdr:rowOff>
    </xdr:from>
    <xdr:to>
      <xdr:col>11</xdr:col>
      <xdr:colOff>1007850</xdr:colOff>
      <xdr:row>4</xdr:row>
      <xdr:rowOff>169650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228119425" y="552450"/>
          <a:ext cx="684000" cy="6840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oneCellAnchor>
    <xdr:from>
      <xdr:col>94</xdr:col>
      <xdr:colOff>123825</xdr:colOff>
      <xdr:row>2</xdr:row>
      <xdr:rowOff>0</xdr:rowOff>
    </xdr:from>
    <xdr:ext cx="99240975" cy="904875"/>
    <xdr:pic>
      <xdr:nvPicPr>
        <xdr:cNvPr id="2"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9831019200" y="0"/>
          <a:ext cx="99240975" cy="904875"/>
        </a:xfrm>
        <a:prstGeom prst="rect">
          <a:avLst/>
        </a:prstGeom>
        <a:noFill/>
        <a:ln w="9525">
          <a:noFill/>
          <a:miter lim="800000"/>
          <a:headEnd/>
          <a:tailEnd/>
        </a:ln>
      </xdr:spPr>
    </xdr:pic>
    <xdr:clientData/>
  </xdr:oneCellAnchor>
  <xdr:oneCellAnchor>
    <xdr:from>
      <xdr:col>94</xdr:col>
      <xdr:colOff>123825</xdr:colOff>
      <xdr:row>21</xdr:row>
      <xdr:rowOff>0</xdr:rowOff>
    </xdr:from>
    <xdr:ext cx="101725095" cy="880110"/>
    <xdr:pic>
      <xdr:nvPicPr>
        <xdr:cNvPr id="4"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9828535080" y="3810000"/>
          <a:ext cx="101725095" cy="880110"/>
        </a:xfrm>
        <a:prstGeom prst="rect">
          <a:avLst/>
        </a:prstGeom>
        <a:noFill/>
        <a:ln w="9525">
          <a:noFill/>
          <a:miter lim="800000"/>
          <a:headEnd/>
          <a:tailEnd/>
        </a:ln>
      </xdr:spPr>
    </xdr:pic>
    <xdr:clientData/>
  </xdr:oneCellAnchor>
  <xdr:twoCellAnchor editAs="oneCell">
    <xdr:from>
      <xdr:col>13</xdr:col>
      <xdr:colOff>304800</xdr:colOff>
      <xdr:row>2</xdr:row>
      <xdr:rowOff>19050</xdr:rowOff>
    </xdr:from>
    <xdr:to>
      <xdr:col>13</xdr:col>
      <xdr:colOff>988800</xdr:colOff>
      <xdr:row>5</xdr:row>
      <xdr:rowOff>26775</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79230000" y="542925"/>
          <a:ext cx="684000" cy="684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oneCellAnchor>
    <xdr:from>
      <xdr:col>94</xdr:col>
      <xdr:colOff>123825</xdr:colOff>
      <xdr:row>2</xdr:row>
      <xdr:rowOff>0</xdr:rowOff>
    </xdr:from>
    <xdr:ext cx="99240975" cy="904875"/>
    <xdr:pic>
      <xdr:nvPicPr>
        <xdr:cNvPr id="2"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9831019200" y="381000"/>
          <a:ext cx="99240975" cy="904875"/>
        </a:xfrm>
        <a:prstGeom prst="rect">
          <a:avLst/>
        </a:prstGeom>
        <a:noFill/>
        <a:ln w="9525">
          <a:noFill/>
          <a:miter lim="800000"/>
          <a:headEnd/>
          <a:tailEnd/>
        </a:ln>
      </xdr:spPr>
    </xdr:pic>
    <xdr:clientData/>
  </xdr:oneCellAnchor>
  <xdr:oneCellAnchor>
    <xdr:from>
      <xdr:col>94</xdr:col>
      <xdr:colOff>123825</xdr:colOff>
      <xdr:row>2</xdr:row>
      <xdr:rowOff>0</xdr:rowOff>
    </xdr:from>
    <xdr:ext cx="101725095" cy="880110"/>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9828535080" y="381000"/>
          <a:ext cx="101725095" cy="880110"/>
        </a:xfrm>
        <a:prstGeom prst="rect">
          <a:avLst/>
        </a:prstGeom>
        <a:noFill/>
        <a:ln w="9525">
          <a:noFill/>
          <a:miter lim="800000"/>
          <a:headEnd/>
          <a:tailEnd/>
        </a:ln>
      </xdr:spPr>
    </xdr:pic>
    <xdr:clientData/>
  </xdr:oneCellAnchor>
  <xdr:twoCellAnchor editAs="oneCell">
    <xdr:from>
      <xdr:col>13</xdr:col>
      <xdr:colOff>266700</xdr:colOff>
      <xdr:row>2</xdr:row>
      <xdr:rowOff>0</xdr:rowOff>
    </xdr:from>
    <xdr:to>
      <xdr:col>13</xdr:col>
      <xdr:colOff>950700</xdr:colOff>
      <xdr:row>5</xdr:row>
      <xdr:rowOff>17250</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79258575" y="552450"/>
          <a:ext cx="684000" cy="6840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93</xdr:col>
      <xdr:colOff>123825</xdr:colOff>
      <xdr:row>2</xdr:row>
      <xdr:rowOff>0</xdr:rowOff>
    </xdr:from>
    <xdr:to>
      <xdr:col>256</xdr:col>
      <xdr:colOff>0</xdr:colOff>
      <xdr:row>6</xdr:row>
      <xdr:rowOff>0</xdr:rowOff>
    </xdr:to>
    <xdr:pic>
      <xdr:nvPicPr>
        <xdr:cNvPr id="2"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9831628800" y="0"/>
          <a:ext cx="99240975" cy="904875"/>
        </a:xfrm>
        <a:prstGeom prst="rect">
          <a:avLst/>
        </a:prstGeom>
        <a:noFill/>
        <a:ln w="9525">
          <a:noFill/>
          <a:miter lim="800000"/>
          <a:headEnd/>
          <a:tailEnd/>
        </a:ln>
      </xdr:spPr>
    </xdr:pic>
    <xdr:clientData/>
  </xdr:twoCellAnchor>
  <xdr:twoCellAnchor>
    <xdr:from>
      <xdr:col>0</xdr:col>
      <xdr:colOff>209550</xdr:colOff>
      <xdr:row>22</xdr:row>
      <xdr:rowOff>114300</xdr:rowOff>
    </xdr:from>
    <xdr:to>
      <xdr:col>6</xdr:col>
      <xdr:colOff>981075</xdr:colOff>
      <xdr:row>48</xdr:row>
      <xdr:rowOff>133349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942975</xdr:colOff>
      <xdr:row>2</xdr:row>
      <xdr:rowOff>28575</xdr:rowOff>
    </xdr:from>
    <xdr:to>
      <xdr:col>6</xdr:col>
      <xdr:colOff>1626975</xdr:colOff>
      <xdr:row>4</xdr:row>
      <xdr:rowOff>198225</xdr:rowOff>
    </xdr:to>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983497200" y="581025"/>
          <a:ext cx="684000" cy="6840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323850</xdr:colOff>
      <xdr:row>20</xdr:row>
      <xdr:rowOff>152401</xdr:rowOff>
    </xdr:from>
    <xdr:to>
      <xdr:col>10</xdr:col>
      <xdr:colOff>923925</xdr:colOff>
      <xdr:row>44</xdr:row>
      <xdr:rowOff>106651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733425</xdr:colOff>
      <xdr:row>2</xdr:row>
      <xdr:rowOff>19050</xdr:rowOff>
    </xdr:from>
    <xdr:to>
      <xdr:col>10</xdr:col>
      <xdr:colOff>1417425</xdr:colOff>
      <xdr:row>4</xdr:row>
      <xdr:rowOff>188700</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77563125" y="571500"/>
          <a:ext cx="684000" cy="684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361950</xdr:colOff>
      <xdr:row>32</xdr:row>
      <xdr:rowOff>123825</xdr:rowOff>
    </xdr:from>
    <xdr:to>
      <xdr:col>5</xdr:col>
      <xdr:colOff>304800</xdr:colOff>
      <xdr:row>48</xdr:row>
      <xdr:rowOff>142875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238125</xdr:colOff>
      <xdr:row>31</xdr:row>
      <xdr:rowOff>38101</xdr:rowOff>
    </xdr:from>
    <xdr:to>
      <xdr:col>13</xdr:col>
      <xdr:colOff>276225</xdr:colOff>
      <xdr:row>50</xdr:row>
      <xdr:rowOff>45370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552450</xdr:colOff>
      <xdr:row>2</xdr:row>
      <xdr:rowOff>47625</xdr:rowOff>
    </xdr:from>
    <xdr:to>
      <xdr:col>13</xdr:col>
      <xdr:colOff>1217400</xdr:colOff>
      <xdr:row>5</xdr:row>
      <xdr:rowOff>55350</xdr:rowOff>
    </xdr:to>
    <xdr:pic>
      <xdr:nvPicPr>
        <xdr:cNvPr id="7" name="Picture 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979268100" y="600075"/>
          <a:ext cx="684000" cy="6840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13</xdr:col>
      <xdr:colOff>752475</xdr:colOff>
      <xdr:row>2</xdr:row>
      <xdr:rowOff>142875</xdr:rowOff>
    </xdr:from>
    <xdr:to>
      <xdr:col>13</xdr:col>
      <xdr:colOff>756284</xdr:colOff>
      <xdr:row>5</xdr:row>
      <xdr:rowOff>33007</xdr:rowOff>
    </xdr:to>
    <xdr:pic>
      <xdr:nvPicPr>
        <xdr:cNvPr id="4" name="Picture 3"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1383304641" y="695325"/>
          <a:ext cx="3809" cy="566407"/>
        </a:xfrm>
        <a:prstGeom prst="rect">
          <a:avLst/>
        </a:prstGeom>
      </xdr:spPr>
    </xdr:pic>
    <xdr:clientData/>
  </xdr:twoCellAnchor>
  <xdr:twoCellAnchor editAs="oneCell">
    <xdr:from>
      <xdr:col>13</xdr:col>
      <xdr:colOff>552450</xdr:colOff>
      <xdr:row>2</xdr:row>
      <xdr:rowOff>57150</xdr:rowOff>
    </xdr:from>
    <xdr:to>
      <xdr:col>13</xdr:col>
      <xdr:colOff>1236450</xdr:colOff>
      <xdr:row>5</xdr:row>
      <xdr:rowOff>64875</xdr:rowOff>
    </xdr:to>
    <xdr:pic>
      <xdr:nvPicPr>
        <xdr:cNvPr id="6" name="Picture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79239525" y="609600"/>
          <a:ext cx="684000" cy="68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466724</xdr:colOff>
      <xdr:row>19</xdr:row>
      <xdr:rowOff>295274</xdr:rowOff>
    </xdr:from>
    <xdr:to>
      <xdr:col>10</xdr:col>
      <xdr:colOff>676274</xdr:colOff>
      <xdr:row>35</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78000</xdr:colOff>
      <xdr:row>2</xdr:row>
      <xdr:rowOff>0</xdr:rowOff>
    </xdr:from>
    <xdr:to>
      <xdr:col>10</xdr:col>
      <xdr:colOff>762000</xdr:colOff>
      <xdr:row>4</xdr:row>
      <xdr:rowOff>150600</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44344075" y="552450"/>
          <a:ext cx="684000" cy="68400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352425</xdr:colOff>
      <xdr:row>33</xdr:row>
      <xdr:rowOff>38099</xdr:rowOff>
    </xdr:from>
    <xdr:to>
      <xdr:col>5</xdr:col>
      <xdr:colOff>352425</xdr:colOff>
      <xdr:row>49</xdr:row>
      <xdr:rowOff>57149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285750</xdr:colOff>
      <xdr:row>31</xdr:row>
      <xdr:rowOff>114300</xdr:rowOff>
    </xdr:from>
    <xdr:to>
      <xdr:col>13</xdr:col>
      <xdr:colOff>323850</xdr:colOff>
      <xdr:row>50</xdr:row>
      <xdr:rowOff>121569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342900</xdr:colOff>
      <xdr:row>1</xdr:row>
      <xdr:rowOff>114300</xdr:rowOff>
    </xdr:from>
    <xdr:to>
      <xdr:col>13</xdr:col>
      <xdr:colOff>1026900</xdr:colOff>
      <xdr:row>5</xdr:row>
      <xdr:rowOff>36300</xdr:rowOff>
    </xdr:to>
    <xdr:pic>
      <xdr:nvPicPr>
        <xdr:cNvPr id="9" name="Picture 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382643500" y="504825"/>
          <a:ext cx="684000" cy="6840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0</xdr:col>
      <xdr:colOff>295275</xdr:colOff>
      <xdr:row>20</xdr:row>
      <xdr:rowOff>53340</xdr:rowOff>
    </xdr:from>
    <xdr:to>
      <xdr:col>10</xdr:col>
      <xdr:colOff>685800</xdr:colOff>
      <xdr:row>50</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428625</xdr:colOff>
      <xdr:row>2</xdr:row>
      <xdr:rowOff>38100</xdr:rowOff>
    </xdr:from>
    <xdr:to>
      <xdr:col>10</xdr:col>
      <xdr:colOff>1112625</xdr:colOff>
      <xdr:row>4</xdr:row>
      <xdr:rowOff>207750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384453250" y="590550"/>
          <a:ext cx="684000" cy="6840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0</xdr:col>
      <xdr:colOff>609600</xdr:colOff>
      <xdr:row>18</xdr:row>
      <xdr:rowOff>85725</xdr:rowOff>
    </xdr:from>
    <xdr:to>
      <xdr:col>9</xdr:col>
      <xdr:colOff>838201</xdr:colOff>
      <xdr:row>43</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561975</xdr:colOff>
      <xdr:row>2</xdr:row>
      <xdr:rowOff>47625</xdr:rowOff>
    </xdr:from>
    <xdr:to>
      <xdr:col>9</xdr:col>
      <xdr:colOff>1245975</xdr:colOff>
      <xdr:row>4</xdr:row>
      <xdr:rowOff>217275</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385186675" y="600075"/>
          <a:ext cx="684000" cy="6840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0</xdr:col>
      <xdr:colOff>323850</xdr:colOff>
      <xdr:row>19</xdr:row>
      <xdr:rowOff>57150</xdr:rowOff>
    </xdr:from>
    <xdr:to>
      <xdr:col>7</xdr:col>
      <xdr:colOff>847725</xdr:colOff>
      <xdr:row>49</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714375</xdr:colOff>
      <xdr:row>2</xdr:row>
      <xdr:rowOff>57150</xdr:rowOff>
    </xdr:from>
    <xdr:to>
      <xdr:col>7</xdr:col>
      <xdr:colOff>1398375</xdr:colOff>
      <xdr:row>5</xdr:row>
      <xdr:rowOff>7725</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386939275" y="609600"/>
          <a:ext cx="684000" cy="6840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733425</xdr:colOff>
      <xdr:row>21</xdr:row>
      <xdr:rowOff>38100</xdr:rowOff>
    </xdr:from>
    <xdr:to>
      <xdr:col>10</xdr:col>
      <xdr:colOff>847725</xdr:colOff>
      <xdr:row>46</xdr:row>
      <xdr:rowOff>9524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828675</xdr:colOff>
      <xdr:row>2</xdr:row>
      <xdr:rowOff>38100</xdr:rowOff>
    </xdr:from>
    <xdr:to>
      <xdr:col>10</xdr:col>
      <xdr:colOff>1512675</xdr:colOff>
      <xdr:row>5</xdr:row>
      <xdr:rowOff>45825</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384881875" y="590550"/>
          <a:ext cx="684000" cy="6840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0</xdr:col>
      <xdr:colOff>295275</xdr:colOff>
      <xdr:row>21</xdr:row>
      <xdr:rowOff>53340</xdr:rowOff>
    </xdr:from>
    <xdr:to>
      <xdr:col>10</xdr:col>
      <xdr:colOff>685800</xdr:colOff>
      <xdr:row>51</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438150</xdr:colOff>
      <xdr:row>2</xdr:row>
      <xdr:rowOff>38100</xdr:rowOff>
    </xdr:from>
    <xdr:to>
      <xdr:col>10</xdr:col>
      <xdr:colOff>1122150</xdr:colOff>
      <xdr:row>4</xdr:row>
      <xdr:rowOff>207750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384443725" y="590550"/>
          <a:ext cx="684000" cy="6840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7</xdr:col>
      <xdr:colOff>781050</xdr:colOff>
      <xdr:row>2</xdr:row>
      <xdr:rowOff>38100</xdr:rowOff>
    </xdr:from>
    <xdr:to>
      <xdr:col>7</xdr:col>
      <xdr:colOff>1465050</xdr:colOff>
      <xdr:row>4</xdr:row>
      <xdr:rowOff>207750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386605900" y="590550"/>
          <a:ext cx="684000" cy="68400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7</xdr:col>
      <xdr:colOff>1304925</xdr:colOff>
      <xdr:row>2</xdr:row>
      <xdr:rowOff>47625</xdr:rowOff>
    </xdr:from>
    <xdr:to>
      <xdr:col>7</xdr:col>
      <xdr:colOff>1988925</xdr:colOff>
      <xdr:row>4</xdr:row>
      <xdr:rowOff>217275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386653525" y="600075"/>
          <a:ext cx="684000" cy="68400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10</xdr:col>
      <xdr:colOff>409575</xdr:colOff>
      <xdr:row>2</xdr:row>
      <xdr:rowOff>57150</xdr:rowOff>
    </xdr:from>
    <xdr:to>
      <xdr:col>10</xdr:col>
      <xdr:colOff>1093575</xdr:colOff>
      <xdr:row>4</xdr:row>
      <xdr:rowOff>226800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384472300" y="609600"/>
          <a:ext cx="684000" cy="684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371475</xdr:colOff>
      <xdr:row>22</xdr:row>
      <xdr:rowOff>114299</xdr:rowOff>
    </xdr:from>
    <xdr:to>
      <xdr:col>5</xdr:col>
      <xdr:colOff>1000125</xdr:colOff>
      <xdr:row>37</xdr:row>
      <xdr:rowOff>171449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561975</xdr:colOff>
      <xdr:row>2</xdr:row>
      <xdr:rowOff>38100</xdr:rowOff>
    </xdr:from>
    <xdr:to>
      <xdr:col>5</xdr:col>
      <xdr:colOff>1245975</xdr:colOff>
      <xdr:row>5</xdr:row>
      <xdr:rowOff>7725</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47374825" y="542925"/>
          <a:ext cx="684000" cy="684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361950</xdr:colOff>
      <xdr:row>22</xdr:row>
      <xdr:rowOff>66675</xdr:rowOff>
    </xdr:from>
    <xdr:to>
      <xdr:col>5</xdr:col>
      <xdr:colOff>933451</xdr:colOff>
      <xdr:row>37</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561975</xdr:colOff>
      <xdr:row>2</xdr:row>
      <xdr:rowOff>9525</xdr:rowOff>
    </xdr:from>
    <xdr:to>
      <xdr:col>5</xdr:col>
      <xdr:colOff>1245975</xdr:colOff>
      <xdr:row>4</xdr:row>
      <xdr:rowOff>198225</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47374825" y="561975"/>
          <a:ext cx="684000" cy="684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600075</xdr:colOff>
      <xdr:row>2</xdr:row>
      <xdr:rowOff>9525</xdr:rowOff>
    </xdr:from>
    <xdr:to>
      <xdr:col>7</xdr:col>
      <xdr:colOff>1284075</xdr:colOff>
      <xdr:row>4</xdr:row>
      <xdr:rowOff>179175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582800" y="561975"/>
          <a:ext cx="684000" cy="684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752475</xdr:colOff>
      <xdr:row>1</xdr:row>
      <xdr:rowOff>133350</xdr:rowOff>
    </xdr:from>
    <xdr:to>
      <xdr:col>7</xdr:col>
      <xdr:colOff>1436475</xdr:colOff>
      <xdr:row>4</xdr:row>
      <xdr:rowOff>141075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173350" y="523875"/>
          <a:ext cx="684000" cy="684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114300</xdr:colOff>
      <xdr:row>1</xdr:row>
      <xdr:rowOff>152400</xdr:rowOff>
    </xdr:from>
    <xdr:to>
      <xdr:col>11</xdr:col>
      <xdr:colOff>798300</xdr:colOff>
      <xdr:row>4</xdr:row>
      <xdr:rowOff>160125</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477775" y="542925"/>
          <a:ext cx="684000" cy="684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1304925</xdr:colOff>
      <xdr:row>2</xdr:row>
      <xdr:rowOff>38100</xdr:rowOff>
    </xdr:from>
    <xdr:to>
      <xdr:col>5</xdr:col>
      <xdr:colOff>1988925</xdr:colOff>
      <xdr:row>4</xdr:row>
      <xdr:rowOff>207750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573400" y="590550"/>
          <a:ext cx="684000" cy="684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352425</xdr:colOff>
      <xdr:row>16</xdr:row>
      <xdr:rowOff>257175</xdr:rowOff>
    </xdr:from>
    <xdr:to>
      <xdr:col>8</xdr:col>
      <xdr:colOff>1057275</xdr:colOff>
      <xdr:row>19</xdr:row>
      <xdr:rowOff>647700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609600</xdr:colOff>
      <xdr:row>2</xdr:row>
      <xdr:rowOff>0</xdr:rowOff>
    </xdr:from>
    <xdr:to>
      <xdr:col>8</xdr:col>
      <xdr:colOff>1293600</xdr:colOff>
      <xdr:row>4</xdr:row>
      <xdr:rowOff>169650</xdr:rowOff>
    </xdr:to>
    <xdr:pic>
      <xdr:nvPicPr>
        <xdr:cNvPr id="6" name="Picture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2278000" y="552450"/>
          <a:ext cx="684000" cy="684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1606;&#1588;&#1585;&#1575;&#1578;\&#1575;&#1604;&#1586;&#1608;&#1575;&#1580;%20&#1608;&#1575;&#1604;&#1591;&#1604;&#1575;&#1602;\2014\Bulletin_Marriages_Divorces_DB_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ntr."/>
      <sheetName val="Cont."/>
      <sheetName val="ConT.GR"/>
      <sheetName val="-"/>
      <sheetName val="Pref."/>
      <sheetName val="Def."/>
      <sheetName val="المؤشرات"/>
      <sheetName val="FIRST"/>
      <sheetName val="1"/>
      <sheetName val="GR-1"/>
      <sheetName val="2"/>
      <sheetName val="3"/>
      <sheetName val="GR-2"/>
      <sheetName val="4"/>
      <sheetName val="GR-3"/>
      <sheetName val="5"/>
      <sheetName val="GR-4"/>
      <sheetName val="6-1"/>
      <sheetName val="6-2"/>
      <sheetName val="GR-5"/>
      <sheetName val="7"/>
      <sheetName val="8"/>
      <sheetName val="GR-6"/>
      <sheetName val="9"/>
      <sheetName val="10"/>
      <sheetName val="11-1"/>
      <sheetName val="11-2"/>
      <sheetName val="11-3"/>
      <sheetName val="12-1"/>
      <sheetName val="12-2"/>
      <sheetName val="12-3"/>
      <sheetName val="13-1"/>
      <sheetName val="13-2"/>
      <sheetName val="13-3"/>
      <sheetName val="14-1"/>
      <sheetName val="14-2"/>
      <sheetName val="14-3"/>
      <sheetName val="15-1"/>
      <sheetName val="15-2"/>
      <sheetName val="15-3"/>
      <sheetName val="16-1"/>
      <sheetName val="16-2"/>
      <sheetName val="16-3"/>
      <sheetName val="GR-7"/>
      <sheetName val="17-1"/>
      <sheetName val="17-2"/>
      <sheetName val="17-3"/>
      <sheetName val="GR-8 "/>
      <sheetName val="18-1"/>
      <sheetName val="18-2"/>
      <sheetName val="18-3"/>
      <sheetName val="19"/>
      <sheetName val="20"/>
      <sheetName val="GR9"/>
      <sheetName val="SECOND"/>
      <sheetName val="21"/>
      <sheetName val="GR-10"/>
      <sheetName val="22-1"/>
      <sheetName val="22-2"/>
      <sheetName val="GR11"/>
      <sheetName val="23"/>
      <sheetName val="GR12"/>
      <sheetName val="24"/>
      <sheetName val="GR13"/>
      <sheetName val="GR14"/>
      <sheetName val="25-1"/>
      <sheetName val="25-2"/>
      <sheetName val="25-3"/>
      <sheetName val="26-1"/>
      <sheetName val="26-2"/>
      <sheetName val="26-3"/>
      <sheetName val="27"/>
      <sheetName val="28.1"/>
      <sheetName val="28.2"/>
      <sheetName val="28.3"/>
      <sheetName val="29"/>
      <sheetName val="30.1"/>
      <sheetName val="30.2"/>
      <sheetName val="30.3"/>
      <sheetName val="31.1"/>
      <sheetName val="31.2"/>
      <sheetName val="31.3"/>
      <sheetName val="32.1"/>
      <sheetName val="32.2"/>
      <sheetName val="32.3"/>
      <sheetName val="33.1"/>
      <sheetName val="33.2"/>
      <sheetName val="33.3"/>
      <sheetName val="34"/>
      <sheetName val="35"/>
      <sheetName val="36"/>
      <sheetName val="GR15"/>
      <sheetName val="37"/>
      <sheetName val="38.1"/>
      <sheetName val="38.2"/>
      <sheetName val="38.3"/>
      <sheetName val="GR16"/>
      <sheetName val="39.1"/>
      <sheetName val="39.2"/>
      <sheetName val="39.3"/>
      <sheetName val="40.1"/>
      <sheetName val="40.2"/>
      <sheetName val="40.3"/>
      <sheetName val="GR17"/>
      <sheetName val="41.1"/>
      <sheetName val="GR18"/>
      <sheetName val="41.2"/>
      <sheetName val="GR19"/>
      <sheetName val="41.3"/>
      <sheetName val="GR20"/>
      <sheetName val="42-1"/>
      <sheetName val="GR21"/>
      <sheetName val="42-2"/>
      <sheetName val="GR22"/>
      <sheetName val="42-3"/>
      <sheetName val="GR23"/>
      <sheetName val="43-1"/>
      <sheetName val="43-2"/>
      <sheetName val="43-3"/>
      <sheetName val="44"/>
      <sheetName val="GR24"/>
      <sheetName val="45"/>
      <sheetName val="46"/>
      <sheetName val="47"/>
      <sheetName val="الملاحق"/>
      <sheetName val="الزواج Marriage"/>
      <sheetName val="الطلاق Divor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Set>
  </externalBook>
</externalLink>
</file>

<file path=xl/queryTables/queryTable1.xml><?xml version="1.0" encoding="utf-8"?>
<queryTable xmlns="http://schemas.openxmlformats.org/spreadsheetml/2006/main" name="(Default) XLS_TAB_27_1" headers="0" backgroundRefresh="0" growShrinkType="overwriteClear" adjustColumnWidth="0" connectionId="1" autoFormatId="16" applyNumberFormats="0" applyBorderFormats="0" applyFontFormats="0" applyPatternFormats="0" applyAlignmentFormats="0" applyWidthHeightFormats="0">
  <queryTableRefresh headersInLastRefresh="0" nextId="14" unboundColumnsLeft="8" unboundColumnsRight="3">
    <queryTableFields count="12">
      <queryTableField id="1" dataBound="0" tableColumnId="1"/>
      <queryTableField id="7" dataBound="0" tableColumnId="7"/>
      <queryTableField id="2" dataBound="0" tableColumnId="2"/>
      <queryTableField id="8" dataBound="0" tableColumnId="8"/>
      <queryTableField id="3" dataBound="0" tableColumnId="3"/>
      <queryTableField id="9" dataBound="0" tableColumnId="9"/>
      <queryTableField id="4" dataBound="0" tableColumnId="4"/>
      <queryTableField id="10" dataBound="0" tableColumnId="10"/>
      <queryTableField id="5" name="TOTAL" tableColumnId="5"/>
      <queryTableField id="11" dataBound="0" tableColumnId="6"/>
      <queryTableField id="12" dataBound="0" tableColumnId="11"/>
      <queryTableField id="13" dataBound="0" tableColumnId="12"/>
    </queryTableFields>
    <queryTableDeletedFields count="4">
      <deletedField name="BAAN_SMALLERQATAR"/>
      <deletedField name="RAJEE"/>
      <deletedField name="KHULLA"/>
      <deletedField name="BAAN_GREATER"/>
    </queryTableDeletedFields>
  </queryTableRefresh>
</queryTable>
</file>

<file path=xl/queryTables/queryTable2.xml><?xml version="1.0" encoding="utf-8"?>
<queryTable xmlns="http://schemas.openxmlformats.org/spreadsheetml/2006/main" name="(Default) XLS_TAB_27_1" headers="0" backgroundRefresh="0" growShrinkType="overwriteClear" adjustColumnWidth="0" connectionId="2" autoFormatId="16" applyNumberFormats="0" applyBorderFormats="0" applyFontFormats="0" applyPatternFormats="0" applyAlignmentFormats="0" applyWidthHeightFormats="0">
  <queryTableRefresh headersInLastRefresh="0" nextId="14" unboundColumnsLeft="8" unboundColumnsRight="3">
    <queryTableFields count="12">
      <queryTableField id="1" dataBound="0" tableColumnId="1"/>
      <queryTableField id="7" dataBound="0" tableColumnId="7"/>
      <queryTableField id="2" dataBound="0" tableColumnId="2"/>
      <queryTableField id="8" dataBound="0" tableColumnId="8"/>
      <queryTableField id="3" dataBound="0" tableColumnId="3"/>
      <queryTableField id="9" dataBound="0" tableColumnId="9"/>
      <queryTableField id="4" dataBound="0" tableColumnId="4"/>
      <queryTableField id="10" dataBound="0" tableColumnId="10"/>
      <queryTableField id="5" name="TOTAL" tableColumnId="5"/>
      <queryTableField id="11" dataBound="0" tableColumnId="6"/>
      <queryTableField id="12" dataBound="0" tableColumnId="11"/>
      <queryTableField id="13" dataBound="0" tableColumnId="12"/>
    </queryTableFields>
    <queryTableDeletedFields count="4">
      <deletedField name="BAAN_SMALLERQATAR"/>
      <deletedField name="RAJEE"/>
      <deletedField name="KHULLA"/>
      <deletedField name="BAAN_GREATER"/>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1" name="Table_Default__XLS_TAB_27_1887" displayName="Table_Default__XLS_TAB_27_1887" ref="B12:M23" tableType="queryTable" headerRowCount="0" totalsRowCount="1" headerRowDxfId="66" dataDxfId="65" tableBorderDxfId="64" headerRowCellStyle="Normal 2" dataCellStyle="TXT2">
  <tableColumns count="12">
    <tableColumn id="1" uniqueName="1" name="BAAN_SMALLERQATAR" totalsRowFunction="sum" queryTableFieldId="1" headerRowDxfId="63" totalsRowDxfId="62" headerRowCellStyle="Normal 2" dataCellStyle="TXT2"/>
    <tableColumn id="7" uniqueName="7" name="Column2" totalsRowFunction="sum" queryTableFieldId="7" headerRowDxfId="61" totalsRowDxfId="60" headerRowCellStyle="Normal 2" dataCellStyle="TXT2"/>
    <tableColumn id="2" uniqueName="2" name="RAJEE" totalsRowFunction="sum" queryTableFieldId="2" headerRowDxfId="59" totalsRowDxfId="58" headerRowCellStyle="Normal 2" dataCellStyle="TXT2"/>
    <tableColumn id="8" uniqueName="8" name="Column3" totalsRowFunction="sum" queryTableFieldId="8" headerRowDxfId="57" totalsRowDxfId="56" headerRowCellStyle="Normal 2" dataCellStyle="TXT2"/>
    <tableColumn id="3" uniqueName="3" name="KHULLA" totalsRowFunction="sum" queryTableFieldId="3" headerRowDxfId="55" totalsRowDxfId="54" headerRowCellStyle="Normal 2" dataCellStyle="TXT2"/>
    <tableColumn id="9" uniqueName="9" name="Column4" totalsRowFunction="sum" queryTableFieldId="9" headerRowDxfId="53" totalsRowDxfId="52" headerRowCellStyle="Normal 2" dataCellStyle="TXT2"/>
    <tableColumn id="4" uniqueName="4" name="BAAN_GREATER" totalsRowFunction="sum" queryTableFieldId="4" headerRowDxfId="51" totalsRowDxfId="50" headerRowCellStyle="Normal 2" dataCellStyle="TXT2"/>
    <tableColumn id="10" uniqueName="10" name="Column5" totalsRowFunction="sum" queryTableFieldId="10" headerRowDxfId="49" totalsRowDxfId="48" headerRowCellStyle="Normal 2" dataCellStyle="TXT2"/>
    <tableColumn id="5" uniqueName="5" name="TOTAL" totalsRowFunction="sum" queryTableFieldId="5" headerRowDxfId="47" totalsRowDxfId="46" headerRowCellStyle="Normal 2" dataCellStyle="TXT2"/>
    <tableColumn id="6" uniqueName="6" name="Column1" totalsRowFunction="sum" queryTableFieldId="11" headerRowDxfId="45" totalsRowDxfId="44" headerRowCellStyle="Normal 2" dataCellStyle="TXT2">
      <calculatedColumnFormula>Table_Default__XLS_TAB_27_1887[[#This Row],[Column2]]+Table_Default__XLS_TAB_27_1887[[#This Row],[Column3]]+Table_Default__XLS_TAB_27_1887[[#This Row],[Column4]]+Table_Default__XLS_TAB_27_1887[[#This Row],[Column5]]</calculatedColumnFormula>
    </tableColumn>
    <tableColumn id="11" uniqueName="11" name="Column6" totalsRowFunction="sum" queryTableFieldId="12" headerRowDxfId="43" totalsRowDxfId="42" headerRowCellStyle="Normal 2" dataCellStyle="TXT2">
      <calculatedColumnFormula>Table_Default__XLS_TAB_27_1887[[#This Row],[TOTAL]]/Table_Default__XLS_TAB_27_1887[[#Totals],[TOTAL]]%</calculatedColumnFormula>
    </tableColumn>
    <tableColumn id="12" uniqueName="12" name="Column7" totalsRowFunction="sum" queryTableFieldId="13" headerRowDxfId="41" totalsRowDxfId="40" headerRowCellStyle="Normal 2" dataCellStyle="TXT2">
      <calculatedColumnFormula>Table_Default__XLS_TAB_27_1887[[#This Row],[Column1]]/Table_Default__XLS_TAB_27_1887[[#Totals],[Column1]]%</calculatedColumnFormula>
    </tableColumn>
  </tableColumns>
  <tableStyleInfo name="VITAL" showFirstColumn="0" showLastColumn="0" showRowStripes="1" showColumnStripes="0"/>
</table>
</file>

<file path=xl/tables/table2.xml><?xml version="1.0" encoding="utf-8"?>
<table xmlns="http://schemas.openxmlformats.org/spreadsheetml/2006/main" id="2" name="Table_Default__XLS_TAB_27_188736" displayName="Table_Default__XLS_TAB_27_188736" ref="B12:M23" tableType="queryTable" headerRowCount="0" totalsRowCount="1" headerRowDxfId="39" dataDxfId="38" totalsRowDxfId="36" tableBorderDxfId="37" headerRowCellStyle="Normal 2">
  <tableColumns count="12">
    <tableColumn id="1" uniqueName="1" name="BAAN_SMALLERQATAR" totalsRowFunction="sum" queryTableFieldId="1" headerRowDxfId="35" dataDxfId="34" totalsRowDxfId="33" headerRowCellStyle="Normal 2" dataCellStyle="TXT2"/>
    <tableColumn id="7" uniqueName="7" name="Column2" totalsRowFunction="sum" queryTableFieldId="7" headerRowDxfId="32" dataDxfId="31" totalsRowDxfId="30" headerRowCellStyle="Normal 2" dataCellStyle="TXT2"/>
    <tableColumn id="2" uniqueName="2" name="RAJEE" totalsRowFunction="sum" queryTableFieldId="2" headerRowDxfId="29" dataDxfId="28" totalsRowDxfId="27" headerRowCellStyle="Normal 2" dataCellStyle="TXT2"/>
    <tableColumn id="8" uniqueName="8" name="Column3" totalsRowFunction="sum" queryTableFieldId="8" headerRowDxfId="26" dataDxfId="25" totalsRowDxfId="24" headerRowCellStyle="Normal 2" dataCellStyle="TXT2"/>
    <tableColumn id="3" uniqueName="3" name="KHULLA" totalsRowFunction="sum" queryTableFieldId="3" headerRowDxfId="23" dataDxfId="22" totalsRowDxfId="21" headerRowCellStyle="Normal 2" dataCellStyle="TXT2"/>
    <tableColumn id="9" uniqueName="9" name="Column4" totalsRowFunction="sum" queryTableFieldId="9" headerRowDxfId="20" dataDxfId="19" totalsRowDxfId="18" headerRowCellStyle="Normal 2" dataCellStyle="TXT2"/>
    <tableColumn id="4" uniqueName="4" name="BAAN_GREATER" totalsRowFunction="sum" queryTableFieldId="4" headerRowDxfId="17" dataDxfId="16" totalsRowDxfId="15" headerRowCellStyle="Normal 2" dataCellStyle="TXT2"/>
    <tableColumn id="10" uniqueName="10" name="Column5" totalsRowFunction="sum" queryTableFieldId="10" headerRowDxfId="14" dataDxfId="13" totalsRowDxfId="12" headerRowCellStyle="Normal 2" dataCellStyle="TXT2"/>
    <tableColumn id="5" uniqueName="5" name="TOTAL" totalsRowFunction="sum" queryTableFieldId="5" headerRowDxfId="11" dataDxfId="10" totalsRowDxfId="9" headerRowCellStyle="Normal 2" dataCellStyle="TXT2"/>
    <tableColumn id="6" uniqueName="6" name="Column1" totalsRowFunction="sum" queryTableFieldId="11" headerRowDxfId="8" dataDxfId="7" totalsRowDxfId="6" headerRowCellStyle="Normal 2" dataCellStyle="TXT2">
      <calculatedColumnFormula>Table_Default__XLS_TAB_27_188736[[#This Row],[Column2]]+Table_Default__XLS_TAB_27_188736[[#This Row],[Column3]]+Table_Default__XLS_TAB_27_188736[[#This Row],[Column4]]+Table_Default__XLS_TAB_27_188736[[#This Row],[Column5]]</calculatedColumnFormula>
    </tableColumn>
    <tableColumn id="11" uniqueName="11" name="Column6" totalsRowFunction="sum" queryTableFieldId="12" headerRowDxfId="5" dataDxfId="4" totalsRowDxfId="3" headerRowCellStyle="Normal 2" dataCellStyle="TXT2">
      <calculatedColumnFormula>Table_Default__XLS_TAB_27_188736[[#This Row],[TOTAL]]/Table_Default__XLS_TAB_27_188736[[#Totals],[TOTAL]]%</calculatedColumnFormula>
    </tableColumn>
    <tableColumn id="12" uniqueName="12" name="Column7" totalsRowFunction="sum" queryTableFieldId="13" headerRowDxfId="2" dataDxfId="1" totalsRowDxfId="0" headerRowCellStyle="Normal 2" dataCellStyle="TXT2">
      <calculatedColumnFormula>Table_Default__XLS_TAB_27_188736[[#This Row],[Column1]]/Table_Default__XLS_TAB_27_188736[[#Totals],[Column1]]%</calculatedColumnFormula>
    </tableColumn>
  </tableColumns>
  <tableStyleInfo name="VITAL"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8.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0.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rightToLeft="1" view="pageBreakPreview" zoomScale="80" zoomScaleNormal="100" zoomScaleSheetLayoutView="80" workbookViewId="0">
      <selection activeCell="A26" sqref="A26:G26"/>
    </sheetView>
  </sheetViews>
  <sheetFormatPr defaultRowHeight="12.75" x14ac:dyDescent="0.2"/>
  <cols>
    <col min="1" max="6" width="8.875" style="1"/>
    <col min="7" max="7" width="12.75" style="1" customWidth="1"/>
    <col min="8" max="262" width="8.875" style="1"/>
    <col min="263" max="263" width="12.75" style="1" customWidth="1"/>
    <col min="264" max="518" width="8.875" style="1"/>
    <col min="519" max="519" width="12.75" style="1" customWidth="1"/>
    <col min="520" max="774" width="8.875" style="1"/>
    <col min="775" max="775" width="12.75" style="1" customWidth="1"/>
    <col min="776" max="1030" width="8.875" style="1"/>
    <col min="1031" max="1031" width="12.75" style="1" customWidth="1"/>
    <col min="1032" max="1286" width="8.875" style="1"/>
    <col min="1287" max="1287" width="12.75" style="1" customWidth="1"/>
    <col min="1288" max="1542" width="8.875" style="1"/>
    <col min="1543" max="1543" width="12.75" style="1" customWidth="1"/>
    <col min="1544" max="1798" width="8.875" style="1"/>
    <col min="1799" max="1799" width="12.75" style="1" customWidth="1"/>
    <col min="1800" max="2054" width="8.875" style="1"/>
    <col min="2055" max="2055" width="12.75" style="1" customWidth="1"/>
    <col min="2056" max="2310" width="8.875" style="1"/>
    <col min="2311" max="2311" width="12.75" style="1" customWidth="1"/>
    <col min="2312" max="2566" width="8.875" style="1"/>
    <col min="2567" max="2567" width="12.75" style="1" customWidth="1"/>
    <col min="2568" max="2822" width="8.875" style="1"/>
    <col min="2823" max="2823" width="12.75" style="1" customWidth="1"/>
    <col min="2824" max="3078" width="8.875" style="1"/>
    <col min="3079" max="3079" width="12.75" style="1" customWidth="1"/>
    <col min="3080" max="3334" width="8.875" style="1"/>
    <col min="3335" max="3335" width="12.75" style="1" customWidth="1"/>
    <col min="3336" max="3590" width="8.875" style="1"/>
    <col min="3591" max="3591" width="12.75" style="1" customWidth="1"/>
    <col min="3592" max="3846" width="8.875" style="1"/>
    <col min="3847" max="3847" width="12.75" style="1" customWidth="1"/>
    <col min="3848" max="4102" width="8.875" style="1"/>
    <col min="4103" max="4103" width="12.75" style="1" customWidth="1"/>
    <col min="4104" max="4358" width="8.875" style="1"/>
    <col min="4359" max="4359" width="12.75" style="1" customWidth="1"/>
    <col min="4360" max="4614" width="8.875" style="1"/>
    <col min="4615" max="4615" width="12.75" style="1" customWidth="1"/>
    <col min="4616" max="4870" width="8.875" style="1"/>
    <col min="4871" max="4871" width="12.75" style="1" customWidth="1"/>
    <col min="4872" max="5126" width="8.875" style="1"/>
    <col min="5127" max="5127" width="12.75" style="1" customWidth="1"/>
    <col min="5128" max="5382" width="8.875" style="1"/>
    <col min="5383" max="5383" width="12.75" style="1" customWidth="1"/>
    <col min="5384" max="5638" width="8.875" style="1"/>
    <col min="5639" max="5639" width="12.75" style="1" customWidth="1"/>
    <col min="5640" max="5894" width="8.875" style="1"/>
    <col min="5895" max="5895" width="12.75" style="1" customWidth="1"/>
    <col min="5896" max="6150" width="8.875" style="1"/>
    <col min="6151" max="6151" width="12.75" style="1" customWidth="1"/>
    <col min="6152" max="6406" width="8.875" style="1"/>
    <col min="6407" max="6407" width="12.75" style="1" customWidth="1"/>
    <col min="6408" max="6662" width="8.875" style="1"/>
    <col min="6663" max="6663" width="12.75" style="1" customWidth="1"/>
    <col min="6664" max="6918" width="8.875" style="1"/>
    <col min="6919" max="6919" width="12.75" style="1" customWidth="1"/>
    <col min="6920" max="7174" width="8.875" style="1"/>
    <col min="7175" max="7175" width="12.75" style="1" customWidth="1"/>
    <col min="7176" max="7430" width="8.875" style="1"/>
    <col min="7431" max="7431" width="12.75" style="1" customWidth="1"/>
    <col min="7432" max="7686" width="8.875" style="1"/>
    <col min="7687" max="7687" width="12.75" style="1" customWidth="1"/>
    <col min="7688" max="7942" width="8.875" style="1"/>
    <col min="7943" max="7943" width="12.75" style="1" customWidth="1"/>
    <col min="7944" max="8198" width="8.875" style="1"/>
    <col min="8199" max="8199" width="12.75" style="1" customWidth="1"/>
    <col min="8200" max="8454" width="8.875" style="1"/>
    <col min="8455" max="8455" width="12.75" style="1" customWidth="1"/>
    <col min="8456" max="8710" width="8.875" style="1"/>
    <col min="8711" max="8711" width="12.75" style="1" customWidth="1"/>
    <col min="8712" max="8966" width="8.875" style="1"/>
    <col min="8967" max="8967" width="12.75" style="1" customWidth="1"/>
    <col min="8968" max="9222" width="8.875" style="1"/>
    <col min="9223" max="9223" width="12.75" style="1" customWidth="1"/>
    <col min="9224" max="9478" width="8.875" style="1"/>
    <col min="9479" max="9479" width="12.75" style="1" customWidth="1"/>
    <col min="9480" max="9734" width="8.875" style="1"/>
    <col min="9735" max="9735" width="12.75" style="1" customWidth="1"/>
    <col min="9736" max="9990" width="8.875" style="1"/>
    <col min="9991" max="9991" width="12.75" style="1" customWidth="1"/>
    <col min="9992" max="10246" width="8.875" style="1"/>
    <col min="10247" max="10247" width="12.75" style="1" customWidth="1"/>
    <col min="10248" max="10502" width="8.875" style="1"/>
    <col min="10503" max="10503" width="12.75" style="1" customWidth="1"/>
    <col min="10504" max="10758" width="8.875" style="1"/>
    <col min="10759" max="10759" width="12.75" style="1" customWidth="1"/>
    <col min="10760" max="11014" width="8.875" style="1"/>
    <col min="11015" max="11015" width="12.75" style="1" customWidth="1"/>
    <col min="11016" max="11270" width="8.875" style="1"/>
    <col min="11271" max="11271" width="12.75" style="1" customWidth="1"/>
    <col min="11272" max="11526" width="8.875" style="1"/>
    <col min="11527" max="11527" width="12.75" style="1" customWidth="1"/>
    <col min="11528" max="11782" width="8.875" style="1"/>
    <col min="11783" max="11783" width="12.75" style="1" customWidth="1"/>
    <col min="11784" max="12038" width="8.875" style="1"/>
    <col min="12039" max="12039" width="12.75" style="1" customWidth="1"/>
    <col min="12040" max="12294" width="8.875" style="1"/>
    <col min="12295" max="12295" width="12.75" style="1" customWidth="1"/>
    <col min="12296" max="12550" width="8.875" style="1"/>
    <col min="12551" max="12551" width="12.75" style="1" customWidth="1"/>
    <col min="12552" max="12806" width="8.875" style="1"/>
    <col min="12807" max="12807" width="12.75" style="1" customWidth="1"/>
    <col min="12808" max="13062" width="8.875" style="1"/>
    <col min="13063" max="13063" width="12.75" style="1" customWidth="1"/>
    <col min="13064" max="13318" width="8.875" style="1"/>
    <col min="13319" max="13319" width="12.75" style="1" customWidth="1"/>
    <col min="13320" max="13574" width="8.875" style="1"/>
    <col min="13575" max="13575" width="12.75" style="1" customWidth="1"/>
    <col min="13576" max="13830" width="8.875" style="1"/>
    <col min="13831" max="13831" width="12.75" style="1" customWidth="1"/>
    <col min="13832" max="14086" width="8.875" style="1"/>
    <col min="14087" max="14087" width="12.75" style="1" customWidth="1"/>
    <col min="14088" max="14342" width="8.875" style="1"/>
    <col min="14343" max="14343" width="12.75" style="1" customWidth="1"/>
    <col min="14344" max="14598" width="8.875" style="1"/>
    <col min="14599" max="14599" width="12.75" style="1" customWidth="1"/>
    <col min="14600" max="14854" width="8.875" style="1"/>
    <col min="14855" max="14855" width="12.75" style="1" customWidth="1"/>
    <col min="14856" max="15110" width="8.875" style="1"/>
    <col min="15111" max="15111" width="12.75" style="1" customWidth="1"/>
    <col min="15112" max="15366" width="8.875" style="1"/>
    <col min="15367" max="15367" width="12.75" style="1" customWidth="1"/>
    <col min="15368" max="15622" width="8.875" style="1"/>
    <col min="15623" max="15623" width="12.75" style="1" customWidth="1"/>
    <col min="15624" max="15878" width="8.875" style="1"/>
    <col min="15879" max="15879" width="12.75" style="1" customWidth="1"/>
    <col min="15880" max="16134" width="8.875" style="1"/>
    <col min="16135" max="16135" width="12.75" style="1" customWidth="1"/>
    <col min="16136" max="16384" width="8.875" style="1"/>
  </cols>
  <sheetData>
    <row r="1" spans="1:8" x14ac:dyDescent="0.2">
      <c r="A1" s="34"/>
      <c r="B1" s="34"/>
      <c r="C1" s="34"/>
      <c r="D1" s="34"/>
      <c r="E1" s="34"/>
      <c r="F1" s="34"/>
      <c r="G1" s="34"/>
    </row>
    <row r="2" spans="1:8" x14ac:dyDescent="0.2">
      <c r="A2" s="34"/>
      <c r="B2" s="34"/>
      <c r="C2" s="34"/>
      <c r="D2" s="34"/>
      <c r="E2" s="34"/>
      <c r="F2" s="34"/>
      <c r="G2" s="34"/>
    </row>
    <row r="3" spans="1:8" x14ac:dyDescent="0.2">
      <c r="A3" s="34"/>
      <c r="B3" s="34"/>
      <c r="C3" s="34"/>
      <c r="D3" s="34"/>
      <c r="E3" s="34"/>
      <c r="F3" s="34"/>
      <c r="G3" s="34"/>
    </row>
    <row r="4" spans="1:8" x14ac:dyDescent="0.2">
      <c r="A4" s="34"/>
      <c r="B4" s="34"/>
      <c r="C4" s="34"/>
      <c r="D4" s="34"/>
      <c r="E4" s="34"/>
      <c r="F4" s="34"/>
      <c r="G4" s="34"/>
    </row>
    <row r="5" spans="1:8" x14ac:dyDescent="0.2">
      <c r="A5" s="34"/>
      <c r="B5" s="34"/>
      <c r="C5" s="34"/>
      <c r="D5" s="34"/>
      <c r="E5" s="34"/>
      <c r="F5" s="34"/>
      <c r="G5" s="34"/>
    </row>
    <row r="6" spans="1:8" x14ac:dyDescent="0.2">
      <c r="A6" s="34"/>
      <c r="B6" s="34"/>
      <c r="C6" s="34"/>
      <c r="D6" s="34"/>
      <c r="E6" s="34"/>
      <c r="F6" s="34"/>
      <c r="G6" s="34"/>
    </row>
    <row r="7" spans="1:8" x14ac:dyDescent="0.2">
      <c r="A7" s="34"/>
      <c r="B7" s="34"/>
      <c r="C7" s="34"/>
      <c r="D7" s="34"/>
      <c r="E7" s="34"/>
      <c r="F7" s="34"/>
      <c r="G7" s="34"/>
    </row>
    <row r="8" spans="1:8" x14ac:dyDescent="0.2">
      <c r="A8" s="34"/>
      <c r="B8" s="34"/>
      <c r="C8" s="34"/>
      <c r="D8" s="34"/>
      <c r="E8" s="34"/>
      <c r="F8" s="34"/>
      <c r="G8" s="34"/>
    </row>
    <row r="9" spans="1:8" x14ac:dyDescent="0.2">
      <c r="A9" s="34"/>
      <c r="B9" s="34"/>
      <c r="C9" s="34"/>
      <c r="D9" s="34"/>
      <c r="E9" s="34"/>
      <c r="F9" s="34"/>
      <c r="G9" s="34"/>
    </row>
    <row r="10" spans="1:8" x14ac:dyDescent="0.2">
      <c r="A10" s="34"/>
      <c r="B10" s="34"/>
      <c r="C10" s="34"/>
      <c r="D10" s="34"/>
      <c r="E10" s="34"/>
      <c r="F10" s="34"/>
      <c r="G10" s="34"/>
    </row>
    <row r="11" spans="1:8" x14ac:dyDescent="0.2">
      <c r="A11" s="34"/>
      <c r="B11" s="34"/>
      <c r="C11" s="34"/>
      <c r="D11" s="34"/>
      <c r="E11" s="34"/>
      <c r="F11" s="34"/>
      <c r="G11" s="34"/>
    </row>
    <row r="12" spans="1:8" x14ac:dyDescent="0.2">
      <c r="A12" s="34"/>
      <c r="B12" s="34"/>
      <c r="C12" s="34"/>
      <c r="D12" s="34"/>
      <c r="E12" s="34"/>
      <c r="F12" s="34"/>
      <c r="G12" s="34"/>
    </row>
    <row r="13" spans="1:8" x14ac:dyDescent="0.2">
      <c r="A13" s="34"/>
      <c r="B13" s="34"/>
      <c r="C13" s="34"/>
      <c r="D13" s="34"/>
      <c r="E13" s="34"/>
      <c r="F13" s="34"/>
      <c r="G13" s="34"/>
    </row>
    <row r="14" spans="1:8" x14ac:dyDescent="0.2">
      <c r="A14" s="34"/>
      <c r="B14" s="34"/>
      <c r="C14" s="34"/>
      <c r="D14" s="34"/>
      <c r="E14" s="34"/>
      <c r="F14" s="34"/>
      <c r="G14" s="34"/>
    </row>
    <row r="15" spans="1:8" x14ac:dyDescent="0.2">
      <c r="A15" s="34"/>
      <c r="B15" s="34"/>
      <c r="C15" s="34"/>
      <c r="D15" s="34"/>
      <c r="E15" s="34"/>
      <c r="F15" s="34"/>
      <c r="G15" s="34"/>
      <c r="H15" s="34"/>
    </row>
    <row r="16" spans="1:8" x14ac:dyDescent="0.2">
      <c r="A16" s="34"/>
      <c r="B16" s="34"/>
      <c r="C16" s="34"/>
      <c r="D16" s="34"/>
      <c r="E16" s="34"/>
      <c r="F16" s="34"/>
      <c r="G16" s="34"/>
      <c r="H16" s="34"/>
    </row>
    <row r="17" spans="1:8" x14ac:dyDescent="0.2">
      <c r="A17" s="34"/>
      <c r="B17" s="34"/>
      <c r="C17" s="34"/>
      <c r="D17" s="34"/>
      <c r="E17" s="34"/>
      <c r="F17" s="34"/>
      <c r="G17" s="34"/>
      <c r="H17" s="34"/>
    </row>
    <row r="18" spans="1:8" x14ac:dyDescent="0.2">
      <c r="A18" s="34"/>
      <c r="B18" s="34"/>
      <c r="C18" s="34"/>
      <c r="D18" s="34"/>
      <c r="E18" s="34"/>
      <c r="F18" s="34"/>
      <c r="G18" s="34"/>
      <c r="H18" s="34"/>
    </row>
    <row r="19" spans="1:8" x14ac:dyDescent="0.2">
      <c r="A19" s="34"/>
      <c r="B19" s="34"/>
      <c r="C19" s="34"/>
      <c r="D19" s="34"/>
      <c r="E19" s="34"/>
      <c r="F19" s="34"/>
      <c r="G19" s="34"/>
      <c r="H19" s="34"/>
    </row>
    <row r="20" spans="1:8" x14ac:dyDescent="0.2">
      <c r="A20" s="34"/>
      <c r="B20" s="34"/>
      <c r="C20" s="34"/>
      <c r="D20" s="34"/>
      <c r="E20" s="34"/>
      <c r="F20" s="34"/>
      <c r="G20" s="34"/>
      <c r="H20" s="34"/>
    </row>
    <row r="21" spans="1:8" x14ac:dyDescent="0.2">
      <c r="A21" s="34"/>
      <c r="B21" s="34"/>
      <c r="C21" s="34"/>
      <c r="D21" s="34"/>
      <c r="E21" s="34"/>
      <c r="F21" s="34"/>
      <c r="G21" s="34"/>
      <c r="H21" s="34"/>
    </row>
    <row r="22" spans="1:8" x14ac:dyDescent="0.2">
      <c r="A22" s="34"/>
      <c r="B22" s="34"/>
      <c r="C22" s="34"/>
      <c r="D22" s="34"/>
      <c r="E22" s="34"/>
      <c r="F22" s="34"/>
      <c r="G22" s="34"/>
      <c r="H22" s="34"/>
    </row>
    <row r="23" spans="1:8" x14ac:dyDescent="0.2">
      <c r="A23" s="34"/>
      <c r="B23" s="34"/>
      <c r="C23" s="34"/>
      <c r="D23" s="34"/>
      <c r="E23" s="34"/>
      <c r="F23" s="34"/>
      <c r="G23" s="34"/>
      <c r="H23" s="34"/>
    </row>
    <row r="24" spans="1:8" x14ac:dyDescent="0.2">
      <c r="A24" s="34"/>
      <c r="B24" s="34"/>
      <c r="C24" s="34"/>
      <c r="D24" s="34"/>
      <c r="E24" s="34"/>
      <c r="F24" s="34"/>
      <c r="G24" s="34"/>
      <c r="H24" s="34"/>
    </row>
    <row r="25" spans="1:8" x14ac:dyDescent="0.2">
      <c r="A25" s="34"/>
      <c r="B25" s="34"/>
      <c r="C25" s="34"/>
      <c r="D25" s="34"/>
      <c r="E25" s="34"/>
      <c r="F25" s="34"/>
      <c r="G25" s="34"/>
      <c r="H25" s="34"/>
    </row>
    <row r="26" spans="1:8" ht="27.75" x14ac:dyDescent="0.65">
      <c r="A26" s="474" t="s">
        <v>422</v>
      </c>
      <c r="B26" s="474"/>
      <c r="C26" s="474"/>
      <c r="D26" s="474"/>
      <c r="E26" s="474"/>
      <c r="F26" s="474"/>
      <c r="G26" s="474"/>
      <c r="H26" s="34"/>
    </row>
    <row r="27" spans="1:8" ht="36" customHeight="1" x14ac:dyDescent="0.2">
      <c r="A27" s="472" t="s">
        <v>414</v>
      </c>
      <c r="B27" s="473"/>
      <c r="C27" s="473"/>
      <c r="D27" s="473"/>
      <c r="E27" s="473"/>
      <c r="F27" s="473"/>
      <c r="G27" s="473"/>
      <c r="H27" s="34"/>
    </row>
    <row r="28" spans="1:8" x14ac:dyDescent="0.2">
      <c r="A28" s="34"/>
      <c r="B28" s="34"/>
      <c r="C28" s="34"/>
      <c r="D28" s="34"/>
      <c r="E28" s="34"/>
      <c r="F28" s="34"/>
      <c r="G28" s="34"/>
      <c r="H28" s="34"/>
    </row>
    <row r="29" spans="1:8" x14ac:dyDescent="0.2">
      <c r="A29" s="34"/>
      <c r="B29" s="34"/>
      <c r="C29" s="34"/>
      <c r="D29" s="34"/>
      <c r="E29" s="34"/>
      <c r="F29" s="34"/>
      <c r="G29" s="34"/>
      <c r="H29" s="34"/>
    </row>
    <row r="30" spans="1:8" x14ac:dyDescent="0.2">
      <c r="A30" s="34"/>
      <c r="B30" s="34"/>
      <c r="C30" s="34"/>
      <c r="D30" s="34"/>
      <c r="E30" s="34"/>
      <c r="F30" s="34"/>
      <c r="G30" s="34"/>
      <c r="H30" s="34"/>
    </row>
    <row r="31" spans="1:8" x14ac:dyDescent="0.2">
      <c r="A31" s="34"/>
      <c r="B31" s="34"/>
      <c r="C31" s="34"/>
      <c r="D31" s="34"/>
      <c r="E31" s="34"/>
      <c r="F31" s="34"/>
      <c r="G31" s="34"/>
      <c r="H31" s="34"/>
    </row>
    <row r="32" spans="1:8" x14ac:dyDescent="0.2">
      <c r="A32" s="34"/>
      <c r="B32" s="34"/>
      <c r="C32" s="34"/>
      <c r="D32" s="34"/>
      <c r="E32" s="34"/>
      <c r="F32" s="34"/>
      <c r="G32" s="34"/>
      <c r="H32" s="34"/>
    </row>
    <row r="33" spans="1:8" x14ac:dyDescent="0.2">
      <c r="A33" s="34"/>
      <c r="B33" s="34"/>
      <c r="C33" s="34"/>
      <c r="D33" s="34"/>
      <c r="E33" s="34"/>
      <c r="F33" s="34"/>
      <c r="G33" s="34"/>
      <c r="H33" s="34"/>
    </row>
    <row r="34" spans="1:8" x14ac:dyDescent="0.2">
      <c r="A34" s="34"/>
      <c r="B34" s="34"/>
      <c r="C34" s="34"/>
      <c r="D34" s="34"/>
      <c r="E34" s="34"/>
      <c r="F34" s="34"/>
      <c r="G34" s="34"/>
      <c r="H34" s="34"/>
    </row>
    <row r="35" spans="1:8" x14ac:dyDescent="0.2">
      <c r="A35" s="34"/>
      <c r="B35" s="34"/>
      <c r="C35" s="34"/>
      <c r="D35" s="34"/>
      <c r="E35" s="34"/>
      <c r="F35" s="34"/>
      <c r="G35" s="34"/>
      <c r="H35" s="34"/>
    </row>
    <row r="36" spans="1:8" x14ac:dyDescent="0.2">
      <c r="A36" s="34"/>
      <c r="B36" s="34"/>
      <c r="C36" s="34"/>
      <c r="D36" s="34"/>
      <c r="E36" s="34"/>
      <c r="F36" s="34"/>
      <c r="G36" s="34"/>
      <c r="H36" s="34"/>
    </row>
    <row r="37" spans="1:8" x14ac:dyDescent="0.2">
      <c r="A37" s="34"/>
      <c r="B37" s="34"/>
      <c r="C37" s="34"/>
      <c r="D37" s="34"/>
      <c r="E37" s="34"/>
      <c r="F37" s="34"/>
      <c r="G37" s="34"/>
      <c r="H37" s="34"/>
    </row>
  </sheetData>
  <mergeCells count="2">
    <mergeCell ref="A27:G27"/>
    <mergeCell ref="A26:G26"/>
  </mergeCells>
  <printOptions horizontalCentered="1" verticalCentered="1"/>
  <pageMargins left="0" right="0" top="0" bottom="0" header="0" footer="0"/>
  <pageSetup paperSize="11" scale="95"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M22"/>
  <sheetViews>
    <sheetView rightToLeft="1" view="pageBreakPreview" zoomScaleNormal="100" zoomScaleSheetLayoutView="100" workbookViewId="0">
      <selection activeCell="G18" sqref="G18"/>
    </sheetView>
  </sheetViews>
  <sheetFormatPr defaultColWidth="9.125" defaultRowHeight="12.75" x14ac:dyDescent="0.2"/>
  <cols>
    <col min="1" max="1" width="23.625" style="16" customWidth="1"/>
    <col min="2" max="7" width="9" style="16" customWidth="1"/>
    <col min="8" max="8" width="23.625" style="16" customWidth="1"/>
    <col min="9" max="9" width="15.25" style="3" customWidth="1"/>
    <col min="10" max="13" width="6.375" style="3" customWidth="1"/>
    <col min="14" max="16384" width="9.125" style="3"/>
  </cols>
  <sheetData>
    <row r="1" spans="1:13" ht="30.75" x14ac:dyDescent="0.2">
      <c r="A1" s="103" t="s">
        <v>129</v>
      </c>
      <c r="B1" s="104"/>
      <c r="C1" s="104"/>
      <c r="D1" s="104"/>
      <c r="E1" s="104"/>
      <c r="F1" s="104"/>
      <c r="G1" s="104"/>
      <c r="H1" s="105" t="s">
        <v>154</v>
      </c>
    </row>
    <row r="2" spans="1:13" x14ac:dyDescent="0.2">
      <c r="A2" s="100"/>
      <c r="B2" s="101"/>
      <c r="C2" s="101"/>
      <c r="D2" s="101"/>
      <c r="E2" s="101"/>
      <c r="F2" s="101"/>
      <c r="G2" s="101"/>
      <c r="H2" s="101"/>
      <c r="I2" s="101"/>
    </row>
    <row r="3" spans="1:13" s="2" customFormat="1" ht="21.75" x14ac:dyDescent="0.2">
      <c r="A3" s="514" t="s">
        <v>371</v>
      </c>
      <c r="B3" s="514"/>
      <c r="C3" s="514"/>
      <c r="D3" s="514"/>
      <c r="E3" s="514"/>
      <c r="F3" s="514"/>
      <c r="G3" s="514"/>
      <c r="H3" s="514"/>
    </row>
    <row r="4" spans="1:13" s="2" customFormat="1" ht="18.75" x14ac:dyDescent="0.2">
      <c r="A4" s="515" t="s">
        <v>493</v>
      </c>
      <c r="B4" s="515"/>
      <c r="C4" s="515"/>
      <c r="D4" s="515"/>
      <c r="E4" s="515"/>
      <c r="F4" s="515"/>
      <c r="G4" s="515"/>
      <c r="H4" s="515"/>
    </row>
    <row r="5" spans="1:13" s="2" customFormat="1" ht="18" x14ac:dyDescent="0.2">
      <c r="A5" s="516" t="s">
        <v>372</v>
      </c>
      <c r="B5" s="516"/>
      <c r="C5" s="516"/>
      <c r="D5" s="516"/>
      <c r="E5" s="516"/>
      <c r="F5" s="516"/>
      <c r="G5" s="516"/>
      <c r="H5" s="516"/>
    </row>
    <row r="6" spans="1:13" x14ac:dyDescent="0.2">
      <c r="A6" s="517" t="s">
        <v>460</v>
      </c>
      <c r="B6" s="517"/>
      <c r="C6" s="517"/>
      <c r="D6" s="517"/>
      <c r="E6" s="517"/>
      <c r="F6" s="517"/>
      <c r="G6" s="517"/>
      <c r="H6" s="517"/>
    </row>
    <row r="7" spans="1:13" s="7" customFormat="1" ht="15.75" x14ac:dyDescent="0.2">
      <c r="A7" s="4" t="s">
        <v>56</v>
      </c>
      <c r="B7" s="4"/>
      <c r="C7" s="4"/>
      <c r="D7" s="4"/>
      <c r="E7" s="4"/>
      <c r="F7" s="4"/>
      <c r="G7" s="4"/>
      <c r="H7" s="8" t="s">
        <v>260</v>
      </c>
      <c r="J7" s="5"/>
      <c r="L7" s="5"/>
      <c r="M7" s="5"/>
    </row>
    <row r="8" spans="1:13" ht="33" customHeight="1" thickBot="1" x14ac:dyDescent="0.25">
      <c r="A8" s="518" t="s">
        <v>173</v>
      </c>
      <c r="B8" s="520" t="s">
        <v>391</v>
      </c>
      <c r="C8" s="521"/>
      <c r="D8" s="522"/>
      <c r="E8" s="520" t="s">
        <v>492</v>
      </c>
      <c r="F8" s="521"/>
      <c r="G8" s="522"/>
      <c r="H8" s="523" t="s">
        <v>176</v>
      </c>
    </row>
    <row r="9" spans="1:13" s="9" customFormat="1" ht="33.75" customHeight="1" x14ac:dyDescent="0.2">
      <c r="A9" s="519"/>
      <c r="B9" s="230" t="s">
        <v>155</v>
      </c>
      <c r="C9" s="230" t="s">
        <v>156</v>
      </c>
      <c r="D9" s="230" t="s">
        <v>157</v>
      </c>
      <c r="E9" s="230" t="s">
        <v>155</v>
      </c>
      <c r="F9" s="230" t="s">
        <v>156</v>
      </c>
      <c r="G9" s="230" t="s">
        <v>157</v>
      </c>
      <c r="H9" s="524"/>
    </row>
    <row r="10" spans="1:13" s="10" customFormat="1" ht="22.5" customHeight="1" thickBot="1" x14ac:dyDescent="0.25">
      <c r="A10" s="158" t="s">
        <v>65</v>
      </c>
      <c r="B10" s="267">
        <v>128</v>
      </c>
      <c r="C10" s="267">
        <v>177</v>
      </c>
      <c r="D10" s="268">
        <f>B10+C10</f>
        <v>305</v>
      </c>
      <c r="E10" s="267">
        <v>137</v>
      </c>
      <c r="F10" s="267">
        <v>148</v>
      </c>
      <c r="G10" s="268">
        <f>SUM(E10:F10)</f>
        <v>285</v>
      </c>
      <c r="H10" s="160" t="s">
        <v>66</v>
      </c>
    </row>
    <row r="11" spans="1:13" s="10" customFormat="1" ht="22.5" customHeight="1" thickTop="1" thickBot="1" x14ac:dyDescent="0.25">
      <c r="A11" s="159" t="s">
        <v>67</v>
      </c>
      <c r="B11" s="250">
        <v>232</v>
      </c>
      <c r="C11" s="250">
        <v>148</v>
      </c>
      <c r="D11" s="269">
        <f t="shared" ref="D11:D18" si="0">B11+C11</f>
        <v>380</v>
      </c>
      <c r="E11" s="250">
        <v>256</v>
      </c>
      <c r="F11" s="250">
        <v>140</v>
      </c>
      <c r="G11" s="269">
        <f>SUM(E11:F11)</f>
        <v>396</v>
      </c>
      <c r="H11" s="161" t="s">
        <v>68</v>
      </c>
    </row>
    <row r="12" spans="1:13" s="10" customFormat="1" ht="22.5" customHeight="1" thickTop="1" thickBot="1" x14ac:dyDescent="0.25">
      <c r="A12" s="158" t="s">
        <v>69</v>
      </c>
      <c r="B12" s="249">
        <v>31</v>
      </c>
      <c r="C12" s="249">
        <v>36</v>
      </c>
      <c r="D12" s="265">
        <f t="shared" si="0"/>
        <v>67</v>
      </c>
      <c r="E12" s="249">
        <v>31</v>
      </c>
      <c r="F12" s="249">
        <v>28</v>
      </c>
      <c r="G12" s="265">
        <f t="shared" ref="G12:G18" si="1">SUM(E12:F12)</f>
        <v>59</v>
      </c>
      <c r="H12" s="160" t="s">
        <v>70</v>
      </c>
    </row>
    <row r="13" spans="1:13" s="10" customFormat="1" ht="22.5" customHeight="1" thickTop="1" thickBot="1" x14ac:dyDescent="0.25">
      <c r="A13" s="159" t="s">
        <v>103</v>
      </c>
      <c r="B13" s="250">
        <v>37</v>
      </c>
      <c r="C13" s="250">
        <v>33</v>
      </c>
      <c r="D13" s="269">
        <f t="shared" si="0"/>
        <v>70</v>
      </c>
      <c r="E13" s="250">
        <v>37</v>
      </c>
      <c r="F13" s="250">
        <v>27</v>
      </c>
      <c r="G13" s="269">
        <f t="shared" si="1"/>
        <v>64</v>
      </c>
      <c r="H13" s="161" t="s">
        <v>71</v>
      </c>
    </row>
    <row r="14" spans="1:13" s="10" customFormat="1" ht="22.5" customHeight="1" thickTop="1" thickBot="1" x14ac:dyDescent="0.25">
      <c r="A14" s="158" t="s">
        <v>72</v>
      </c>
      <c r="B14" s="249">
        <v>17</v>
      </c>
      <c r="C14" s="249">
        <v>4</v>
      </c>
      <c r="D14" s="265">
        <f t="shared" si="0"/>
        <v>21</v>
      </c>
      <c r="E14" s="249">
        <v>18</v>
      </c>
      <c r="F14" s="249">
        <v>9</v>
      </c>
      <c r="G14" s="265">
        <f t="shared" si="1"/>
        <v>27</v>
      </c>
      <c r="H14" s="160" t="s">
        <v>73</v>
      </c>
    </row>
    <row r="15" spans="1:13" s="10" customFormat="1" ht="22.5" customHeight="1" thickTop="1" thickBot="1" x14ac:dyDescent="0.25">
      <c r="A15" s="159" t="s">
        <v>74</v>
      </c>
      <c r="B15" s="250">
        <v>5</v>
      </c>
      <c r="C15" s="250">
        <v>1</v>
      </c>
      <c r="D15" s="269">
        <f t="shared" si="0"/>
        <v>6</v>
      </c>
      <c r="E15" s="250">
        <v>5</v>
      </c>
      <c r="F15" s="250">
        <v>2</v>
      </c>
      <c r="G15" s="269">
        <f t="shared" si="1"/>
        <v>7</v>
      </c>
      <c r="H15" s="161" t="s">
        <v>75</v>
      </c>
    </row>
    <row r="16" spans="1:13" s="10" customFormat="1" ht="22.5" customHeight="1" thickTop="1" thickBot="1" x14ac:dyDescent="0.25">
      <c r="A16" s="158" t="s">
        <v>76</v>
      </c>
      <c r="B16" s="249">
        <v>20</v>
      </c>
      <c r="C16" s="249">
        <v>6</v>
      </c>
      <c r="D16" s="265">
        <f>B16+C16</f>
        <v>26</v>
      </c>
      <c r="E16" s="249">
        <v>23</v>
      </c>
      <c r="F16" s="249">
        <v>11</v>
      </c>
      <c r="G16" s="265">
        <f>SUM(E16:F16)</f>
        <v>34</v>
      </c>
      <c r="H16" s="160" t="s">
        <v>77</v>
      </c>
    </row>
    <row r="17" spans="1:10" s="10" customFormat="1" ht="22.5" customHeight="1" thickTop="1" thickBot="1" x14ac:dyDescent="0.25">
      <c r="A17" s="159" t="s">
        <v>78</v>
      </c>
      <c r="B17" s="250">
        <v>48</v>
      </c>
      <c r="C17" s="250">
        <v>8</v>
      </c>
      <c r="D17" s="269">
        <f t="shared" si="0"/>
        <v>56</v>
      </c>
      <c r="E17" s="250">
        <v>39</v>
      </c>
      <c r="F17" s="250">
        <v>8</v>
      </c>
      <c r="G17" s="269">
        <f t="shared" si="1"/>
        <v>47</v>
      </c>
      <c r="H17" s="161" t="s">
        <v>185</v>
      </c>
    </row>
    <row r="18" spans="1:10" s="10" customFormat="1" ht="22.5" customHeight="1" thickTop="1" x14ac:dyDescent="0.2">
      <c r="A18" s="162" t="s">
        <v>79</v>
      </c>
      <c r="B18" s="249">
        <v>0</v>
      </c>
      <c r="C18" s="249">
        <v>11</v>
      </c>
      <c r="D18" s="265">
        <f t="shared" si="0"/>
        <v>11</v>
      </c>
      <c r="E18" s="249">
        <v>0</v>
      </c>
      <c r="F18" s="249">
        <v>11</v>
      </c>
      <c r="G18" s="265">
        <f t="shared" si="1"/>
        <v>11</v>
      </c>
      <c r="H18" s="163" t="s">
        <v>344</v>
      </c>
    </row>
    <row r="19" spans="1:10" s="10" customFormat="1" ht="22.5" customHeight="1" x14ac:dyDescent="0.2">
      <c r="A19" s="164" t="s">
        <v>13</v>
      </c>
      <c r="B19" s="270">
        <f>SUM(B10:B18)</f>
        <v>518</v>
      </c>
      <c r="C19" s="270">
        <f t="shared" ref="C19" si="2">SUM(C10:C18)</f>
        <v>424</v>
      </c>
      <c r="D19" s="270">
        <f>SUM(D10:D18)</f>
        <v>942</v>
      </c>
      <c r="E19" s="270">
        <f>SUM(E10:E18)</f>
        <v>546</v>
      </c>
      <c r="F19" s="270">
        <f t="shared" ref="F19:G19" si="3">SUM(F10:F18)</f>
        <v>384</v>
      </c>
      <c r="G19" s="270">
        <f t="shared" si="3"/>
        <v>930</v>
      </c>
      <c r="H19" s="252" t="s">
        <v>14</v>
      </c>
    </row>
    <row r="20" spans="1:10" x14ac:dyDescent="0.2">
      <c r="I20" s="16"/>
      <c r="J20" s="16"/>
    </row>
    <row r="21" spans="1:10" x14ac:dyDescent="0.2">
      <c r="I21" s="16"/>
      <c r="J21" s="16"/>
    </row>
    <row r="22" spans="1:10" x14ac:dyDescent="0.2">
      <c r="I22" s="16"/>
      <c r="J22" s="16"/>
    </row>
  </sheetData>
  <mergeCells count="8">
    <mergeCell ref="A3:H3"/>
    <mergeCell ref="A4:H4"/>
    <mergeCell ref="A5:H5"/>
    <mergeCell ref="A6:H6"/>
    <mergeCell ref="A8:A9"/>
    <mergeCell ref="B8:D8"/>
    <mergeCell ref="H8:H9"/>
    <mergeCell ref="E8:G8"/>
  </mergeCells>
  <printOptions horizontalCentered="1"/>
  <pageMargins left="0" right="0" top="0.47244094488188981" bottom="0" header="0" footer="0"/>
  <pageSetup paperSize="11" scale="91"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J22"/>
  <sheetViews>
    <sheetView rightToLeft="1" view="pageBreakPreview" topLeftCell="A4" zoomScaleNormal="100" zoomScaleSheetLayoutView="100" workbookViewId="0">
      <selection activeCell="D22" sqref="D22"/>
    </sheetView>
  </sheetViews>
  <sheetFormatPr defaultColWidth="9.125" defaultRowHeight="12.75" x14ac:dyDescent="0.2"/>
  <cols>
    <col min="1" max="1" width="23.625" style="16" customWidth="1"/>
    <col min="2" max="6" width="9.375" style="16" customWidth="1"/>
    <col min="7" max="7" width="9" style="16" customWidth="1"/>
    <col min="8" max="8" width="23.625" style="16" customWidth="1"/>
    <col min="9" max="9" width="15.25" style="3" customWidth="1"/>
    <col min="10" max="10" width="6.375" style="3" customWidth="1"/>
    <col min="11" max="16384" width="9.125" style="3"/>
  </cols>
  <sheetData>
    <row r="1" spans="1:10" ht="30.75" x14ac:dyDescent="0.2">
      <c r="A1" s="103" t="s">
        <v>129</v>
      </c>
      <c r="B1" s="104"/>
      <c r="C1" s="104"/>
      <c r="D1" s="104"/>
      <c r="E1" s="104"/>
      <c r="F1" s="104"/>
      <c r="G1" s="104"/>
      <c r="H1" s="105" t="s">
        <v>154</v>
      </c>
    </row>
    <row r="2" spans="1:10" x14ac:dyDescent="0.2">
      <c r="A2" s="100"/>
      <c r="B2" s="101"/>
      <c r="C2" s="101"/>
      <c r="D2" s="101"/>
      <c r="E2" s="101"/>
      <c r="F2" s="101"/>
      <c r="G2" s="101"/>
      <c r="H2" s="101"/>
      <c r="I2" s="101"/>
    </row>
    <row r="3" spans="1:10" s="2" customFormat="1" ht="21.75" x14ac:dyDescent="0.2">
      <c r="A3" s="514" t="s">
        <v>373</v>
      </c>
      <c r="B3" s="514"/>
      <c r="C3" s="514"/>
      <c r="D3" s="514"/>
      <c r="E3" s="514"/>
      <c r="F3" s="514"/>
      <c r="G3" s="514"/>
      <c r="H3" s="514"/>
    </row>
    <row r="4" spans="1:10" s="2" customFormat="1" ht="18.75" x14ac:dyDescent="0.2">
      <c r="A4" s="515" t="s">
        <v>493</v>
      </c>
      <c r="B4" s="515"/>
      <c r="C4" s="515"/>
      <c r="D4" s="515"/>
      <c r="E4" s="515"/>
      <c r="F4" s="515"/>
      <c r="G4" s="515"/>
      <c r="H4" s="515"/>
    </row>
    <row r="5" spans="1:10" s="2" customFormat="1" ht="18" x14ac:dyDescent="0.2">
      <c r="A5" s="516" t="s">
        <v>374</v>
      </c>
      <c r="B5" s="516"/>
      <c r="C5" s="516"/>
      <c r="D5" s="516"/>
      <c r="E5" s="516"/>
      <c r="F5" s="516"/>
      <c r="G5" s="516"/>
      <c r="H5" s="516"/>
    </row>
    <row r="6" spans="1:10" x14ac:dyDescent="0.2">
      <c r="A6" s="517" t="s">
        <v>460</v>
      </c>
      <c r="B6" s="517"/>
      <c r="C6" s="517"/>
      <c r="D6" s="517"/>
      <c r="E6" s="517"/>
      <c r="F6" s="517"/>
      <c r="G6" s="517"/>
      <c r="H6" s="517"/>
    </row>
    <row r="7" spans="1:10" s="7" customFormat="1" ht="15.75" x14ac:dyDescent="0.2">
      <c r="A7" s="4" t="s">
        <v>57</v>
      </c>
      <c r="B7" s="4"/>
      <c r="C7" s="4"/>
      <c r="D7" s="4"/>
      <c r="E7" s="4"/>
      <c r="F7" s="4"/>
      <c r="G7" s="4"/>
      <c r="H7" s="8" t="s">
        <v>112</v>
      </c>
      <c r="J7" s="5"/>
    </row>
    <row r="8" spans="1:10" ht="33.75" customHeight="1" thickBot="1" x14ac:dyDescent="0.25">
      <c r="A8" s="518" t="s">
        <v>178</v>
      </c>
      <c r="B8" s="520" t="s">
        <v>391</v>
      </c>
      <c r="C8" s="521"/>
      <c r="D8" s="522"/>
      <c r="E8" s="520" t="s">
        <v>492</v>
      </c>
      <c r="F8" s="521"/>
      <c r="G8" s="522"/>
      <c r="H8" s="523" t="s">
        <v>177</v>
      </c>
    </row>
    <row r="9" spans="1:10" s="9" customFormat="1" ht="33.75" customHeight="1" x14ac:dyDescent="0.2">
      <c r="A9" s="519"/>
      <c r="B9" s="230" t="s">
        <v>292</v>
      </c>
      <c r="C9" s="230" t="s">
        <v>293</v>
      </c>
      <c r="D9" s="230" t="s">
        <v>157</v>
      </c>
      <c r="E9" s="230" t="s">
        <v>292</v>
      </c>
      <c r="F9" s="230" t="s">
        <v>293</v>
      </c>
      <c r="G9" s="230" t="s">
        <v>157</v>
      </c>
      <c r="H9" s="524"/>
    </row>
    <row r="10" spans="1:10" s="10" customFormat="1" ht="22.5" customHeight="1" thickBot="1" x14ac:dyDescent="0.25">
      <c r="A10" s="158" t="s">
        <v>65</v>
      </c>
      <c r="B10" s="267">
        <v>107</v>
      </c>
      <c r="C10" s="267">
        <v>181</v>
      </c>
      <c r="D10" s="268">
        <f>B10+C10</f>
        <v>288</v>
      </c>
      <c r="E10" s="267">
        <v>107</v>
      </c>
      <c r="F10" s="267">
        <v>176</v>
      </c>
      <c r="G10" s="268">
        <f>E10+F10</f>
        <v>283</v>
      </c>
      <c r="H10" s="160" t="s">
        <v>66</v>
      </c>
    </row>
    <row r="11" spans="1:10" s="10" customFormat="1" ht="22.5" customHeight="1" thickTop="1" thickBot="1" x14ac:dyDescent="0.25">
      <c r="A11" s="159" t="s">
        <v>67</v>
      </c>
      <c r="B11" s="250">
        <v>219</v>
      </c>
      <c r="C11" s="250">
        <v>160</v>
      </c>
      <c r="D11" s="269">
        <f t="shared" ref="D11:D13" si="0">B11+C11</f>
        <v>379</v>
      </c>
      <c r="E11" s="250">
        <v>258</v>
      </c>
      <c r="F11" s="250">
        <v>139</v>
      </c>
      <c r="G11" s="269">
        <f t="shared" ref="G11:G13" si="1">E11+F11</f>
        <v>397</v>
      </c>
      <c r="H11" s="161" t="s">
        <v>68</v>
      </c>
    </row>
    <row r="12" spans="1:10" s="10" customFormat="1" ht="22.5" customHeight="1" thickTop="1" thickBot="1" x14ac:dyDescent="0.25">
      <c r="A12" s="158" t="s">
        <v>69</v>
      </c>
      <c r="B12" s="249">
        <v>35</v>
      </c>
      <c r="C12" s="249">
        <v>34</v>
      </c>
      <c r="D12" s="265">
        <f t="shared" si="0"/>
        <v>69</v>
      </c>
      <c r="E12" s="249">
        <v>26</v>
      </c>
      <c r="F12" s="249">
        <v>37</v>
      </c>
      <c r="G12" s="265">
        <f>E12+F12</f>
        <v>63</v>
      </c>
      <c r="H12" s="160" t="s">
        <v>70</v>
      </c>
    </row>
    <row r="13" spans="1:10" s="10" customFormat="1" ht="22.5" customHeight="1" thickTop="1" thickBot="1" x14ac:dyDescent="0.25">
      <c r="A13" s="159" t="s">
        <v>103</v>
      </c>
      <c r="B13" s="250">
        <v>41</v>
      </c>
      <c r="C13" s="250">
        <v>35</v>
      </c>
      <c r="D13" s="269">
        <f t="shared" si="0"/>
        <v>76</v>
      </c>
      <c r="E13" s="250">
        <v>29</v>
      </c>
      <c r="F13" s="250">
        <v>28</v>
      </c>
      <c r="G13" s="269">
        <f t="shared" si="1"/>
        <v>57</v>
      </c>
      <c r="H13" s="161" t="s">
        <v>71</v>
      </c>
    </row>
    <row r="14" spans="1:10" s="10" customFormat="1" ht="22.5" customHeight="1" thickTop="1" thickBot="1" x14ac:dyDescent="0.25">
      <c r="A14" s="158" t="s">
        <v>72</v>
      </c>
      <c r="B14" s="249">
        <v>17</v>
      </c>
      <c r="C14" s="249">
        <v>10</v>
      </c>
      <c r="D14" s="265">
        <f>B14+C14</f>
        <v>27</v>
      </c>
      <c r="E14" s="249">
        <v>14</v>
      </c>
      <c r="F14" s="249">
        <v>10</v>
      </c>
      <c r="G14" s="265">
        <f>E14+F14</f>
        <v>24</v>
      </c>
      <c r="H14" s="160" t="s">
        <v>73</v>
      </c>
    </row>
    <row r="15" spans="1:10" s="10" customFormat="1" ht="22.5" customHeight="1" thickTop="1" thickBot="1" x14ac:dyDescent="0.25">
      <c r="A15" s="159" t="s">
        <v>74</v>
      </c>
      <c r="B15" s="250">
        <v>3</v>
      </c>
      <c r="C15" s="250">
        <v>1</v>
      </c>
      <c r="D15" s="269">
        <f t="shared" ref="D15:D18" si="2">B15+C15</f>
        <v>4</v>
      </c>
      <c r="E15" s="250">
        <v>2</v>
      </c>
      <c r="F15" s="250">
        <v>1</v>
      </c>
      <c r="G15" s="269">
        <f t="shared" ref="G15:G18" si="3">E15+F15</f>
        <v>3</v>
      </c>
      <c r="H15" s="161" t="s">
        <v>75</v>
      </c>
    </row>
    <row r="16" spans="1:10" s="10" customFormat="1" ht="22.5" customHeight="1" thickTop="1" thickBot="1" x14ac:dyDescent="0.25">
      <c r="A16" s="158" t="s">
        <v>76</v>
      </c>
      <c r="B16" s="249">
        <v>23</v>
      </c>
      <c r="C16" s="249">
        <v>16</v>
      </c>
      <c r="D16" s="265">
        <f>B16+C16</f>
        <v>39</v>
      </c>
      <c r="E16" s="249">
        <v>24</v>
      </c>
      <c r="F16" s="249">
        <v>9</v>
      </c>
      <c r="G16" s="265">
        <f t="shared" si="3"/>
        <v>33</v>
      </c>
      <c r="H16" s="160" t="s">
        <v>77</v>
      </c>
    </row>
    <row r="17" spans="1:10" s="10" customFormat="1" ht="22.5" customHeight="1" thickTop="1" thickBot="1" x14ac:dyDescent="0.25">
      <c r="A17" s="159" t="s">
        <v>78</v>
      </c>
      <c r="B17" s="250">
        <v>45</v>
      </c>
      <c r="C17" s="250">
        <v>7</v>
      </c>
      <c r="D17" s="269">
        <f t="shared" si="2"/>
        <v>52</v>
      </c>
      <c r="E17" s="250">
        <v>45</v>
      </c>
      <c r="F17" s="250">
        <v>17</v>
      </c>
      <c r="G17" s="269">
        <f t="shared" si="3"/>
        <v>62</v>
      </c>
      <c r="H17" s="161" t="s">
        <v>185</v>
      </c>
    </row>
    <row r="18" spans="1:10" s="10" customFormat="1" ht="22.5" customHeight="1" thickTop="1" x14ac:dyDescent="0.2">
      <c r="A18" s="162" t="s">
        <v>79</v>
      </c>
      <c r="B18" s="249">
        <v>0</v>
      </c>
      <c r="C18" s="249">
        <v>8</v>
      </c>
      <c r="D18" s="265">
        <f t="shared" si="2"/>
        <v>8</v>
      </c>
      <c r="E18" s="249">
        <v>0</v>
      </c>
      <c r="F18" s="249">
        <v>8</v>
      </c>
      <c r="G18" s="265">
        <f t="shared" si="3"/>
        <v>8</v>
      </c>
      <c r="H18" s="163" t="s">
        <v>344</v>
      </c>
    </row>
    <row r="19" spans="1:10" s="10" customFormat="1" ht="22.5" customHeight="1" x14ac:dyDescent="0.2">
      <c r="A19" s="164" t="s">
        <v>13</v>
      </c>
      <c r="B19" s="270">
        <f t="shared" ref="B19:D19" si="4">SUM(B10:B18)</f>
        <v>490</v>
      </c>
      <c r="C19" s="270">
        <f>SUM(C10:C18)</f>
        <v>452</v>
      </c>
      <c r="D19" s="270">
        <f t="shared" si="4"/>
        <v>942</v>
      </c>
      <c r="E19" s="270">
        <f>SUM(E10:E18)</f>
        <v>505</v>
      </c>
      <c r="F19" s="270">
        <f t="shared" ref="F19:G19" si="5">SUM(F10:F18)</f>
        <v>425</v>
      </c>
      <c r="G19" s="270">
        <f t="shared" si="5"/>
        <v>930</v>
      </c>
      <c r="H19" s="252" t="s">
        <v>14</v>
      </c>
    </row>
    <row r="20" spans="1:10" x14ac:dyDescent="0.2">
      <c r="C20" s="3"/>
      <c r="D20" s="3"/>
      <c r="I20" s="16"/>
    </row>
    <row r="21" spans="1:10" x14ac:dyDescent="0.2">
      <c r="C21" s="3"/>
      <c r="D21" s="3"/>
      <c r="I21" s="16"/>
    </row>
    <row r="22" spans="1:10" x14ac:dyDescent="0.2">
      <c r="I22" s="16"/>
      <c r="J22" s="16"/>
    </row>
  </sheetData>
  <mergeCells count="8">
    <mergeCell ref="A3:H3"/>
    <mergeCell ref="A4:H4"/>
    <mergeCell ref="A5:H5"/>
    <mergeCell ref="A6:H6"/>
    <mergeCell ref="A8:A9"/>
    <mergeCell ref="H8:H9"/>
    <mergeCell ref="B8:D8"/>
    <mergeCell ref="E8:G8"/>
  </mergeCells>
  <printOptions horizontalCentered="1"/>
  <pageMargins left="0" right="0" top="0.47244094488188981" bottom="0" header="0" footer="0"/>
  <pageSetup paperSize="11" scale="90"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22"/>
  <sheetViews>
    <sheetView rightToLeft="1" view="pageBreakPreview" zoomScaleNormal="100" zoomScaleSheetLayoutView="100" workbookViewId="0">
      <selection activeCell="A22" sqref="A22"/>
    </sheetView>
  </sheetViews>
  <sheetFormatPr defaultRowHeight="14.25" x14ac:dyDescent="0.2"/>
  <cols>
    <col min="1" max="1" width="13.625" customWidth="1"/>
    <col min="2" max="2" width="6.875" customWidth="1"/>
    <col min="3" max="3" width="8" customWidth="1"/>
    <col min="4" max="4" width="7.75" customWidth="1"/>
    <col min="5" max="5" width="6.875" customWidth="1"/>
    <col min="6" max="6" width="7.875" customWidth="1"/>
    <col min="7" max="7" width="7.75" customWidth="1"/>
    <col min="8" max="8" width="7.625" customWidth="1"/>
    <col min="9" max="9" width="9.75" customWidth="1"/>
    <col min="10" max="10" width="8.125" customWidth="1"/>
    <col min="11" max="11" width="8" customWidth="1"/>
    <col min="12" max="12" width="13.625" customWidth="1"/>
  </cols>
  <sheetData>
    <row r="1" spans="1:12" s="3" customFormat="1" ht="30.75" x14ac:dyDescent="0.2">
      <c r="A1" s="103" t="s">
        <v>129</v>
      </c>
      <c r="B1" s="104"/>
      <c r="C1" s="104"/>
      <c r="D1" s="104"/>
      <c r="E1" s="104"/>
      <c r="F1" s="104"/>
      <c r="G1" s="104"/>
      <c r="H1" s="117"/>
      <c r="I1" s="117"/>
      <c r="J1" s="117"/>
      <c r="K1" s="117"/>
      <c r="L1" s="105" t="s">
        <v>154</v>
      </c>
    </row>
    <row r="2" spans="1:12" s="3" customFormat="1" ht="12.75" x14ac:dyDescent="0.2">
      <c r="A2" s="100"/>
      <c r="B2" s="101"/>
      <c r="C2" s="101"/>
      <c r="D2" s="101"/>
      <c r="E2" s="101"/>
      <c r="F2" s="101"/>
      <c r="G2" s="101"/>
      <c r="H2" s="101"/>
      <c r="I2" s="101"/>
      <c r="J2" s="101"/>
      <c r="K2" s="101"/>
      <c r="L2" s="101"/>
    </row>
    <row r="3" spans="1:12" s="2" customFormat="1" ht="21.75" x14ac:dyDescent="0.2">
      <c r="A3" s="514" t="s">
        <v>381</v>
      </c>
      <c r="B3" s="514"/>
      <c r="C3" s="514"/>
      <c r="D3" s="514"/>
      <c r="E3" s="514"/>
      <c r="F3" s="514"/>
      <c r="G3" s="514"/>
      <c r="H3" s="514"/>
      <c r="I3" s="514"/>
      <c r="J3" s="514"/>
      <c r="K3" s="514"/>
      <c r="L3" s="514"/>
    </row>
    <row r="4" spans="1:12" s="2" customFormat="1" ht="18.75" x14ac:dyDescent="0.2">
      <c r="A4" s="515" t="s">
        <v>422</v>
      </c>
      <c r="B4" s="515"/>
      <c r="C4" s="515"/>
      <c r="D4" s="515"/>
      <c r="E4" s="515"/>
      <c r="F4" s="515"/>
      <c r="G4" s="515"/>
      <c r="H4" s="515"/>
      <c r="I4" s="515"/>
      <c r="J4" s="515"/>
      <c r="K4" s="515"/>
      <c r="L4" s="515"/>
    </row>
    <row r="5" spans="1:12" s="2" customFormat="1" ht="18" x14ac:dyDescent="0.2">
      <c r="A5" s="516" t="s">
        <v>382</v>
      </c>
      <c r="B5" s="516"/>
      <c r="C5" s="516"/>
      <c r="D5" s="516"/>
      <c r="E5" s="516"/>
      <c r="F5" s="516"/>
      <c r="G5" s="516"/>
      <c r="H5" s="516"/>
      <c r="I5" s="516"/>
      <c r="J5" s="516"/>
      <c r="K5" s="516"/>
      <c r="L5" s="516"/>
    </row>
    <row r="6" spans="1:12" s="3" customFormat="1" ht="12.75" x14ac:dyDescent="0.2">
      <c r="A6" s="517" t="s">
        <v>414</v>
      </c>
      <c r="B6" s="517"/>
      <c r="C6" s="517"/>
      <c r="D6" s="517"/>
      <c r="E6" s="517"/>
      <c r="F6" s="517"/>
      <c r="G6" s="517"/>
      <c r="H6" s="517"/>
      <c r="I6" s="517"/>
      <c r="J6" s="517"/>
      <c r="K6" s="517"/>
      <c r="L6" s="517"/>
    </row>
    <row r="7" spans="1:12" s="7" customFormat="1" ht="15.75" x14ac:dyDescent="0.2">
      <c r="A7" s="4" t="s">
        <v>58</v>
      </c>
      <c r="B7" s="4"/>
      <c r="C7" s="4"/>
      <c r="D7" s="4"/>
      <c r="E7" s="4"/>
      <c r="F7" s="4"/>
      <c r="G7" s="4"/>
      <c r="H7" s="5"/>
      <c r="I7" s="5"/>
      <c r="J7" s="5"/>
      <c r="L7" s="8" t="s">
        <v>59</v>
      </c>
    </row>
    <row r="8" spans="1:12" ht="15" customHeight="1" thickBot="1" x14ac:dyDescent="0.25">
      <c r="A8" s="518" t="s">
        <v>495</v>
      </c>
      <c r="B8" s="530" t="s">
        <v>395</v>
      </c>
      <c r="C8" s="530"/>
      <c r="D8" s="530"/>
      <c r="E8" s="530"/>
      <c r="F8" s="530"/>
      <c r="G8" s="530"/>
      <c r="H8" s="530"/>
      <c r="I8" s="530"/>
      <c r="J8" s="530"/>
      <c r="K8" s="530"/>
      <c r="L8" s="527" t="s">
        <v>494</v>
      </c>
    </row>
    <row r="9" spans="1:12" ht="15" thickBot="1" x14ac:dyDescent="0.25">
      <c r="A9" s="526"/>
      <c r="B9" s="525" t="s">
        <v>365</v>
      </c>
      <c r="C9" s="525"/>
      <c r="D9" s="525"/>
      <c r="E9" s="525"/>
      <c r="F9" s="525"/>
      <c r="G9" s="525"/>
      <c r="H9" s="525"/>
      <c r="I9" s="525"/>
      <c r="J9" s="525"/>
      <c r="K9" s="525"/>
      <c r="L9" s="528"/>
    </row>
    <row r="10" spans="1:12" ht="27.6" customHeight="1" thickBot="1" x14ac:dyDescent="0.5">
      <c r="A10" s="526"/>
      <c r="B10" s="337" t="s">
        <v>65</v>
      </c>
      <c r="C10" s="337" t="s">
        <v>67</v>
      </c>
      <c r="D10" s="337" t="s">
        <v>69</v>
      </c>
      <c r="E10" s="337" t="s">
        <v>103</v>
      </c>
      <c r="F10" s="337" t="s">
        <v>72</v>
      </c>
      <c r="G10" s="337" t="s">
        <v>74</v>
      </c>
      <c r="H10" s="337" t="s">
        <v>76</v>
      </c>
      <c r="I10" s="337" t="s">
        <v>364</v>
      </c>
      <c r="J10" s="337" t="s">
        <v>79</v>
      </c>
      <c r="K10" s="337" t="s">
        <v>13</v>
      </c>
      <c r="L10" s="528"/>
    </row>
    <row r="11" spans="1:12" ht="27.6" customHeight="1" x14ac:dyDescent="0.2">
      <c r="A11" s="519"/>
      <c r="B11" s="326" t="s">
        <v>66</v>
      </c>
      <c r="C11" s="326" t="s">
        <v>68</v>
      </c>
      <c r="D11" s="326" t="s">
        <v>70</v>
      </c>
      <c r="E11" s="326" t="s">
        <v>71</v>
      </c>
      <c r="F11" s="326" t="s">
        <v>73</v>
      </c>
      <c r="G11" s="326" t="s">
        <v>75</v>
      </c>
      <c r="H11" s="326" t="s">
        <v>77</v>
      </c>
      <c r="I11" s="326" t="s">
        <v>185</v>
      </c>
      <c r="J11" s="326" t="s">
        <v>344</v>
      </c>
      <c r="K11" s="327" t="s">
        <v>14</v>
      </c>
      <c r="L11" s="529"/>
    </row>
    <row r="12" spans="1:12" ht="19.5" customHeight="1" thickBot="1" x14ac:dyDescent="0.25">
      <c r="A12" s="393" t="s">
        <v>65</v>
      </c>
      <c r="B12" s="457">
        <v>159</v>
      </c>
      <c r="C12" s="457">
        <v>82</v>
      </c>
      <c r="D12" s="457">
        <v>17</v>
      </c>
      <c r="E12" s="457">
        <v>12</v>
      </c>
      <c r="F12" s="457">
        <v>2</v>
      </c>
      <c r="G12" s="457">
        <v>0</v>
      </c>
      <c r="H12" s="457">
        <v>11</v>
      </c>
      <c r="I12" s="457">
        <v>2</v>
      </c>
      <c r="J12" s="457">
        <v>0</v>
      </c>
      <c r="K12" s="453">
        <f>SUM(B12:J12)</f>
        <v>285</v>
      </c>
      <c r="L12" s="322" t="s">
        <v>66</v>
      </c>
    </row>
    <row r="13" spans="1:12" ht="19.5" customHeight="1" thickBot="1" x14ac:dyDescent="0.25">
      <c r="A13" s="394" t="s">
        <v>67</v>
      </c>
      <c r="B13" s="458">
        <v>74</v>
      </c>
      <c r="C13" s="458">
        <v>230</v>
      </c>
      <c r="D13" s="458">
        <v>17</v>
      </c>
      <c r="E13" s="458">
        <v>22</v>
      </c>
      <c r="F13" s="458">
        <v>5</v>
      </c>
      <c r="G13" s="458">
        <v>1</v>
      </c>
      <c r="H13" s="458">
        <v>7</v>
      </c>
      <c r="I13" s="458">
        <v>32</v>
      </c>
      <c r="J13" s="458">
        <v>8</v>
      </c>
      <c r="K13" s="454">
        <f t="shared" ref="K13:K20" si="0">SUM(B13:J13)</f>
        <v>396</v>
      </c>
      <c r="L13" s="324" t="s">
        <v>68</v>
      </c>
    </row>
    <row r="14" spans="1:12" ht="19.5" customHeight="1" thickBot="1" x14ac:dyDescent="0.25">
      <c r="A14" s="393" t="s">
        <v>69</v>
      </c>
      <c r="B14" s="457">
        <v>15</v>
      </c>
      <c r="C14" s="457">
        <v>18</v>
      </c>
      <c r="D14" s="457">
        <v>21</v>
      </c>
      <c r="E14" s="457">
        <v>2</v>
      </c>
      <c r="F14" s="457">
        <v>2</v>
      </c>
      <c r="G14" s="457">
        <v>0</v>
      </c>
      <c r="H14" s="457">
        <v>1</v>
      </c>
      <c r="I14" s="457">
        <v>0</v>
      </c>
      <c r="J14" s="457">
        <v>0</v>
      </c>
      <c r="K14" s="453">
        <f t="shared" si="0"/>
        <v>59</v>
      </c>
      <c r="L14" s="322" t="s">
        <v>70</v>
      </c>
    </row>
    <row r="15" spans="1:12" ht="19.5" customHeight="1" thickBot="1" x14ac:dyDescent="0.25">
      <c r="A15" s="394" t="s">
        <v>103</v>
      </c>
      <c r="B15" s="458">
        <v>13</v>
      </c>
      <c r="C15" s="458">
        <v>23</v>
      </c>
      <c r="D15" s="458">
        <v>6</v>
      </c>
      <c r="E15" s="458">
        <v>13</v>
      </c>
      <c r="F15" s="458">
        <v>1</v>
      </c>
      <c r="G15" s="458">
        <v>2</v>
      </c>
      <c r="H15" s="458">
        <v>5</v>
      </c>
      <c r="I15" s="458">
        <v>1</v>
      </c>
      <c r="J15" s="458">
        <v>0</v>
      </c>
      <c r="K15" s="454">
        <f t="shared" si="0"/>
        <v>64</v>
      </c>
      <c r="L15" s="324" t="s">
        <v>71</v>
      </c>
    </row>
    <row r="16" spans="1:12" ht="19.5" customHeight="1" thickBot="1" x14ac:dyDescent="0.25">
      <c r="A16" s="393" t="s">
        <v>72</v>
      </c>
      <c r="B16" s="457">
        <v>6</v>
      </c>
      <c r="C16" s="457">
        <v>5</v>
      </c>
      <c r="D16" s="457">
        <v>1</v>
      </c>
      <c r="E16" s="457">
        <v>3</v>
      </c>
      <c r="F16" s="457">
        <v>9</v>
      </c>
      <c r="G16" s="457">
        <v>0</v>
      </c>
      <c r="H16" s="457">
        <v>3</v>
      </c>
      <c r="I16" s="457">
        <v>0</v>
      </c>
      <c r="J16" s="457">
        <v>0</v>
      </c>
      <c r="K16" s="453">
        <f t="shared" si="0"/>
        <v>27</v>
      </c>
      <c r="L16" s="322" t="s">
        <v>73</v>
      </c>
    </row>
    <row r="17" spans="1:12" ht="19.5" customHeight="1" thickBot="1" x14ac:dyDescent="0.25">
      <c r="A17" s="394" t="s">
        <v>74</v>
      </c>
      <c r="B17" s="458">
        <v>1</v>
      </c>
      <c r="C17" s="458">
        <v>3</v>
      </c>
      <c r="D17" s="458">
        <v>0</v>
      </c>
      <c r="E17" s="458">
        <v>3</v>
      </c>
      <c r="F17" s="458">
        <v>0</v>
      </c>
      <c r="G17" s="458">
        <v>0</v>
      </c>
      <c r="H17" s="458">
        <v>0</v>
      </c>
      <c r="I17" s="458">
        <v>0</v>
      </c>
      <c r="J17" s="458">
        <v>0</v>
      </c>
      <c r="K17" s="454">
        <f t="shared" si="0"/>
        <v>7</v>
      </c>
      <c r="L17" s="324" t="s">
        <v>75</v>
      </c>
    </row>
    <row r="18" spans="1:12" ht="19.5" customHeight="1" thickBot="1" x14ac:dyDescent="0.25">
      <c r="A18" s="393" t="s">
        <v>76</v>
      </c>
      <c r="B18" s="457">
        <v>11</v>
      </c>
      <c r="C18" s="457">
        <v>10</v>
      </c>
      <c r="D18" s="457">
        <v>1</v>
      </c>
      <c r="E18" s="457">
        <v>2</v>
      </c>
      <c r="F18" s="457">
        <v>5</v>
      </c>
      <c r="G18" s="457">
        <v>0</v>
      </c>
      <c r="H18" s="457">
        <v>4</v>
      </c>
      <c r="I18" s="457">
        <v>1</v>
      </c>
      <c r="J18" s="457">
        <v>0</v>
      </c>
      <c r="K18" s="453">
        <f t="shared" si="0"/>
        <v>34</v>
      </c>
      <c r="L18" s="322" t="s">
        <v>77</v>
      </c>
    </row>
    <row r="19" spans="1:12" ht="19.5" customHeight="1" thickBot="1" x14ac:dyDescent="0.25">
      <c r="A19" s="394" t="s">
        <v>364</v>
      </c>
      <c r="B19" s="458">
        <v>2</v>
      </c>
      <c r="C19" s="458">
        <v>21</v>
      </c>
      <c r="D19" s="458">
        <v>0</v>
      </c>
      <c r="E19" s="458">
        <v>0</v>
      </c>
      <c r="F19" s="458">
        <v>0</v>
      </c>
      <c r="G19" s="458">
        <v>0</v>
      </c>
      <c r="H19" s="458">
        <v>2</v>
      </c>
      <c r="I19" s="458">
        <v>22</v>
      </c>
      <c r="J19" s="458">
        <v>0</v>
      </c>
      <c r="K19" s="454">
        <f t="shared" si="0"/>
        <v>47</v>
      </c>
      <c r="L19" s="324" t="s">
        <v>185</v>
      </c>
    </row>
    <row r="20" spans="1:12" ht="19.5" customHeight="1" x14ac:dyDescent="0.2">
      <c r="A20" s="402" t="s">
        <v>79</v>
      </c>
      <c r="B20" s="459">
        <v>2</v>
      </c>
      <c r="C20" s="459">
        <v>5</v>
      </c>
      <c r="D20" s="459">
        <v>0</v>
      </c>
      <c r="E20" s="459">
        <v>0</v>
      </c>
      <c r="F20" s="459">
        <v>0</v>
      </c>
      <c r="G20" s="459">
        <v>0</v>
      </c>
      <c r="H20" s="459">
        <v>0</v>
      </c>
      <c r="I20" s="459">
        <v>4</v>
      </c>
      <c r="J20" s="459">
        <v>0</v>
      </c>
      <c r="K20" s="455">
        <f t="shared" si="0"/>
        <v>11</v>
      </c>
      <c r="L20" s="403" t="s">
        <v>344</v>
      </c>
    </row>
    <row r="21" spans="1:12" ht="19.5" customHeight="1" x14ac:dyDescent="0.2">
      <c r="A21" s="404" t="s">
        <v>13</v>
      </c>
      <c r="B21" s="456">
        <f>SUM(B12:B20)</f>
        <v>283</v>
      </c>
      <c r="C21" s="456">
        <f t="shared" ref="C21:J21" si="1">SUM(C12:C20)</f>
        <v>397</v>
      </c>
      <c r="D21" s="456">
        <f t="shared" si="1"/>
        <v>63</v>
      </c>
      <c r="E21" s="456">
        <f t="shared" si="1"/>
        <v>57</v>
      </c>
      <c r="F21" s="456">
        <f t="shared" si="1"/>
        <v>24</v>
      </c>
      <c r="G21" s="456">
        <f t="shared" si="1"/>
        <v>3</v>
      </c>
      <c r="H21" s="456">
        <f t="shared" si="1"/>
        <v>33</v>
      </c>
      <c r="I21" s="456">
        <f t="shared" si="1"/>
        <v>62</v>
      </c>
      <c r="J21" s="456">
        <f t="shared" si="1"/>
        <v>8</v>
      </c>
      <c r="K21" s="456">
        <f>SUM(K12:K20)</f>
        <v>930</v>
      </c>
      <c r="L21" s="405" t="s">
        <v>14</v>
      </c>
    </row>
    <row r="22" spans="1:12" ht="15" x14ac:dyDescent="0.2">
      <c r="A22" s="320"/>
    </row>
  </sheetData>
  <mergeCells count="8">
    <mergeCell ref="B9:K9"/>
    <mergeCell ref="A8:A11"/>
    <mergeCell ref="L8:L11"/>
    <mergeCell ref="A3:L3"/>
    <mergeCell ref="A4:L4"/>
    <mergeCell ref="A5:L5"/>
    <mergeCell ref="A6:L6"/>
    <mergeCell ref="B8:K8"/>
  </mergeCells>
  <printOptions horizontalCentered="1"/>
  <pageMargins left="0" right="0" top="0.47244094488188981" bottom="0" header="0" footer="0"/>
  <pageSetup paperSize="11" scale="87"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I17"/>
  <sheetViews>
    <sheetView rightToLeft="1" view="pageBreakPreview" zoomScaleNormal="100" zoomScaleSheetLayoutView="100" workbookViewId="0">
      <selection activeCell="D16" sqref="D16"/>
    </sheetView>
  </sheetViews>
  <sheetFormatPr defaultColWidth="9.125" defaultRowHeight="12.75" x14ac:dyDescent="0.2"/>
  <cols>
    <col min="1" max="1" width="23.625" style="16" customWidth="1"/>
    <col min="2" max="5" width="11.125" style="16" customWidth="1"/>
    <col min="6" max="6" width="31.125" style="16" customWidth="1"/>
    <col min="7" max="9" width="6.375" style="3" customWidth="1"/>
    <col min="10" max="16384" width="9.125" style="3"/>
  </cols>
  <sheetData>
    <row r="1" spans="1:9" ht="30.75" x14ac:dyDescent="0.2">
      <c r="A1" s="103" t="s">
        <v>129</v>
      </c>
      <c r="B1" s="104"/>
      <c r="C1" s="104"/>
      <c r="D1" s="104"/>
      <c r="E1" s="104"/>
      <c r="F1" s="105" t="s">
        <v>154</v>
      </c>
    </row>
    <row r="2" spans="1:9" x14ac:dyDescent="0.2">
      <c r="A2" s="100"/>
      <c r="B2" s="101"/>
      <c r="C2" s="101"/>
      <c r="D2" s="101"/>
      <c r="E2" s="101"/>
      <c r="F2" s="101"/>
    </row>
    <row r="3" spans="1:9" s="2" customFormat="1" ht="21.75" x14ac:dyDescent="0.2">
      <c r="A3" s="514" t="s">
        <v>181</v>
      </c>
      <c r="B3" s="514"/>
      <c r="C3" s="514"/>
      <c r="D3" s="514"/>
      <c r="E3" s="514"/>
      <c r="F3" s="514"/>
    </row>
    <row r="4" spans="1:9" s="2" customFormat="1" ht="18.75" x14ac:dyDescent="0.2">
      <c r="A4" s="515" t="s">
        <v>493</v>
      </c>
      <c r="B4" s="515"/>
      <c r="C4" s="515"/>
      <c r="D4" s="515"/>
      <c r="E4" s="515"/>
      <c r="F4" s="515"/>
    </row>
    <row r="5" spans="1:9" s="2" customFormat="1" ht="18" x14ac:dyDescent="0.2">
      <c r="A5" s="516" t="s">
        <v>496</v>
      </c>
      <c r="B5" s="516"/>
      <c r="C5" s="516"/>
      <c r="D5" s="516"/>
      <c r="E5" s="516"/>
      <c r="F5" s="516"/>
    </row>
    <row r="6" spans="1:9" x14ac:dyDescent="0.2">
      <c r="A6" s="517" t="s">
        <v>460</v>
      </c>
      <c r="B6" s="517"/>
      <c r="C6" s="517"/>
      <c r="D6" s="517"/>
      <c r="E6" s="517"/>
      <c r="F6" s="517"/>
    </row>
    <row r="7" spans="1:9" s="7" customFormat="1" ht="15.75" x14ac:dyDescent="0.2">
      <c r="A7" s="4" t="s">
        <v>60</v>
      </c>
      <c r="B7" s="4"/>
      <c r="C7" s="4"/>
      <c r="D7" s="4"/>
      <c r="E7" s="4"/>
      <c r="F7" s="8" t="s">
        <v>61</v>
      </c>
      <c r="H7" s="5"/>
      <c r="I7" s="5"/>
    </row>
    <row r="8" spans="1:9" ht="36.75" customHeight="1" x14ac:dyDescent="0.2">
      <c r="A8" s="531" t="s">
        <v>179</v>
      </c>
      <c r="B8" s="520" t="s">
        <v>394</v>
      </c>
      <c r="C8" s="522"/>
      <c r="D8" s="520" t="s">
        <v>421</v>
      </c>
      <c r="E8" s="522"/>
      <c r="F8" s="523" t="s">
        <v>180</v>
      </c>
    </row>
    <row r="9" spans="1:9" s="9" customFormat="1" ht="28.5" customHeight="1" x14ac:dyDescent="0.2">
      <c r="A9" s="532"/>
      <c r="B9" s="211" t="s">
        <v>361</v>
      </c>
      <c r="C9" s="211" t="s">
        <v>353</v>
      </c>
      <c r="D9" s="211" t="s">
        <v>361</v>
      </c>
      <c r="E9" s="211" t="s">
        <v>353</v>
      </c>
      <c r="F9" s="524"/>
    </row>
    <row r="10" spans="1:9" s="10" customFormat="1" ht="22.5" customHeight="1" thickBot="1" x14ac:dyDescent="0.25">
      <c r="A10" s="147" t="s">
        <v>109</v>
      </c>
      <c r="B10" s="268">
        <v>518</v>
      </c>
      <c r="C10" s="271">
        <f t="shared" ref="C10:C15" si="0">B10/$B$16%</f>
        <v>54.989384288747345</v>
      </c>
      <c r="D10" s="268">
        <v>546</v>
      </c>
      <c r="E10" s="271">
        <f t="shared" ref="E10:E15" si="1">D10/$D$16%</f>
        <v>58.709677419354833</v>
      </c>
      <c r="F10" s="151" t="s">
        <v>158</v>
      </c>
    </row>
    <row r="11" spans="1:9" s="10" customFormat="1" ht="22.5" customHeight="1" thickTop="1" thickBot="1" x14ac:dyDescent="0.25">
      <c r="A11" s="148" t="s">
        <v>91</v>
      </c>
      <c r="B11" s="269">
        <v>21</v>
      </c>
      <c r="C11" s="272">
        <f t="shared" si="0"/>
        <v>2.2292993630573248</v>
      </c>
      <c r="D11" s="269">
        <v>22</v>
      </c>
      <c r="E11" s="272">
        <f t="shared" si="1"/>
        <v>2.365591397849462</v>
      </c>
      <c r="F11" s="152" t="s">
        <v>86</v>
      </c>
    </row>
    <row r="12" spans="1:9" s="10" customFormat="1" ht="22.5" customHeight="1" thickTop="1" thickBot="1" x14ac:dyDescent="0.25">
      <c r="A12" s="149" t="s">
        <v>92</v>
      </c>
      <c r="B12" s="265">
        <v>279</v>
      </c>
      <c r="C12" s="273">
        <f t="shared" si="0"/>
        <v>29.61783439490446</v>
      </c>
      <c r="D12" s="265">
        <v>262</v>
      </c>
      <c r="E12" s="273">
        <f t="shared" si="1"/>
        <v>28.172043010752684</v>
      </c>
      <c r="F12" s="153" t="s">
        <v>87</v>
      </c>
    </row>
    <row r="13" spans="1:9" s="10" customFormat="1" ht="22.5" customHeight="1" thickTop="1" thickBot="1" x14ac:dyDescent="0.25">
      <c r="A13" s="148" t="s">
        <v>93</v>
      </c>
      <c r="B13" s="269">
        <v>90</v>
      </c>
      <c r="C13" s="272">
        <f t="shared" si="0"/>
        <v>9.5541401273885356</v>
      </c>
      <c r="D13" s="269">
        <v>73</v>
      </c>
      <c r="E13" s="272">
        <f t="shared" si="1"/>
        <v>7.8494623655913971</v>
      </c>
      <c r="F13" s="152" t="s">
        <v>88</v>
      </c>
    </row>
    <row r="14" spans="1:9" s="10" customFormat="1" ht="22.5" customHeight="1" thickTop="1" thickBot="1" x14ac:dyDescent="0.25">
      <c r="A14" s="149" t="s">
        <v>94</v>
      </c>
      <c r="B14" s="265">
        <v>16</v>
      </c>
      <c r="C14" s="273">
        <f t="shared" si="0"/>
        <v>1.6985138004246285</v>
      </c>
      <c r="D14" s="265">
        <v>12</v>
      </c>
      <c r="E14" s="273">
        <f t="shared" si="1"/>
        <v>1.2903225806451613</v>
      </c>
      <c r="F14" s="153" t="s">
        <v>89</v>
      </c>
    </row>
    <row r="15" spans="1:9" s="10" customFormat="1" ht="22.5" customHeight="1" thickTop="1" x14ac:dyDescent="0.2">
      <c r="A15" s="150" t="s">
        <v>95</v>
      </c>
      <c r="B15" s="269">
        <v>18</v>
      </c>
      <c r="C15" s="272">
        <f t="shared" si="0"/>
        <v>1.910828025477707</v>
      </c>
      <c r="D15" s="269">
        <v>15</v>
      </c>
      <c r="E15" s="272">
        <f t="shared" si="1"/>
        <v>1.6129032258064515</v>
      </c>
      <c r="F15" s="154" t="s">
        <v>90</v>
      </c>
    </row>
    <row r="16" spans="1:9" s="10" customFormat="1" ht="24" customHeight="1" x14ac:dyDescent="0.2">
      <c r="A16" s="116" t="s">
        <v>26</v>
      </c>
      <c r="B16" s="167">
        <f>SUM(B10:B15)</f>
        <v>942</v>
      </c>
      <c r="C16" s="167">
        <f>SUM(C10:C15)</f>
        <v>100.00000000000001</v>
      </c>
      <c r="D16" s="167">
        <f>SUM(D10:D15)</f>
        <v>930</v>
      </c>
      <c r="E16" s="167">
        <f>SUM(E10:E15)</f>
        <v>99.999999999999986</v>
      </c>
      <c r="F16" s="39" t="s">
        <v>27</v>
      </c>
    </row>
    <row r="17" s="15" customFormat="1" x14ac:dyDescent="0.2"/>
  </sheetData>
  <mergeCells count="8">
    <mergeCell ref="A3:F3"/>
    <mergeCell ref="A4:F4"/>
    <mergeCell ref="A5:F5"/>
    <mergeCell ref="A6:F6"/>
    <mergeCell ref="A8:A9"/>
    <mergeCell ref="F8:F9"/>
    <mergeCell ref="D8:E8"/>
    <mergeCell ref="B8:C8"/>
  </mergeCells>
  <printOptions horizontalCentered="1"/>
  <pageMargins left="0" right="0" top="0.47244094488188981" bottom="0" header="0" footer="0"/>
  <pageSetup paperSize="11" scale="90"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N23"/>
  <sheetViews>
    <sheetView rightToLeft="1" view="pageBreakPreview" topLeftCell="A13" zoomScaleNormal="100" zoomScaleSheetLayoutView="100" workbookViewId="0">
      <selection activeCell="G15" sqref="G15"/>
    </sheetView>
  </sheetViews>
  <sheetFormatPr defaultColWidth="9.125" defaultRowHeight="12.75" x14ac:dyDescent="0.2"/>
  <cols>
    <col min="1" max="1" width="21" style="16" customWidth="1"/>
    <col min="2" max="8" width="9.625" style="3" customWidth="1"/>
    <col min="9" max="9" width="20.625" style="16" customWidth="1"/>
    <col min="10" max="16384" width="9.125" style="3"/>
  </cols>
  <sheetData>
    <row r="1" spans="1:14" ht="30.75" x14ac:dyDescent="0.2">
      <c r="A1" s="103" t="s">
        <v>129</v>
      </c>
      <c r="B1" s="104"/>
      <c r="C1" s="104"/>
      <c r="D1" s="104"/>
      <c r="E1" s="104"/>
      <c r="F1" s="104"/>
      <c r="G1" s="102"/>
      <c r="H1" s="117"/>
      <c r="I1" s="105" t="s">
        <v>154</v>
      </c>
    </row>
    <row r="2" spans="1:14" x14ac:dyDescent="0.2">
      <c r="A2" s="100"/>
      <c r="B2" s="101"/>
      <c r="C2" s="101"/>
      <c r="D2" s="101"/>
      <c r="E2" s="101"/>
      <c r="F2" s="101"/>
      <c r="G2" s="100"/>
      <c r="H2" s="101"/>
      <c r="I2" s="3"/>
    </row>
    <row r="3" spans="1:14" s="2" customFormat="1" ht="21.75" x14ac:dyDescent="0.2">
      <c r="A3" s="535" t="s">
        <v>80</v>
      </c>
      <c r="B3" s="535"/>
      <c r="C3" s="535"/>
      <c r="D3" s="535"/>
      <c r="E3" s="535"/>
      <c r="F3" s="535"/>
      <c r="G3" s="535"/>
      <c r="H3" s="535"/>
      <c r="I3" s="535"/>
    </row>
    <row r="4" spans="1:14" s="2" customFormat="1" ht="18.75" x14ac:dyDescent="0.2">
      <c r="A4" s="536" t="s">
        <v>422</v>
      </c>
      <c r="B4" s="536"/>
      <c r="C4" s="536"/>
      <c r="D4" s="536"/>
      <c r="E4" s="536"/>
      <c r="F4" s="536"/>
      <c r="G4" s="536"/>
      <c r="H4" s="536"/>
      <c r="I4" s="536"/>
    </row>
    <row r="5" spans="1:14" s="2" customFormat="1" ht="18" x14ac:dyDescent="0.2">
      <c r="A5" s="537" t="s">
        <v>498</v>
      </c>
      <c r="B5" s="537"/>
      <c r="C5" s="537"/>
      <c r="D5" s="537"/>
      <c r="E5" s="537"/>
      <c r="F5" s="537"/>
      <c r="G5" s="537"/>
      <c r="H5" s="537"/>
      <c r="I5" s="537"/>
    </row>
    <row r="6" spans="1:14" x14ac:dyDescent="0.2">
      <c r="A6" s="517" t="s">
        <v>423</v>
      </c>
      <c r="B6" s="517"/>
      <c r="C6" s="517"/>
      <c r="D6" s="517"/>
      <c r="E6" s="517"/>
      <c r="F6" s="517"/>
      <c r="G6" s="517"/>
      <c r="H6" s="517"/>
      <c r="I6" s="517"/>
    </row>
    <row r="7" spans="1:14" s="7" customFormat="1" ht="15.75" x14ac:dyDescent="0.2">
      <c r="A7" s="4" t="s">
        <v>99</v>
      </c>
      <c r="B7" s="5"/>
      <c r="C7" s="5"/>
      <c r="D7" s="6"/>
      <c r="F7" s="5"/>
      <c r="G7" s="5"/>
      <c r="H7" s="6"/>
      <c r="I7" s="8" t="s">
        <v>100</v>
      </c>
      <c r="J7" s="5"/>
      <c r="L7" s="5"/>
      <c r="M7" s="5"/>
      <c r="N7" s="6"/>
    </row>
    <row r="8" spans="1:14" ht="57" customHeight="1" thickBot="1" x14ac:dyDescent="0.5">
      <c r="A8" s="538" t="s">
        <v>400</v>
      </c>
      <c r="B8" s="132" t="s">
        <v>109</v>
      </c>
      <c r="C8" s="132" t="s">
        <v>110</v>
      </c>
      <c r="D8" s="132" t="s">
        <v>92</v>
      </c>
      <c r="E8" s="132" t="s">
        <v>93</v>
      </c>
      <c r="F8" s="132" t="s">
        <v>94</v>
      </c>
      <c r="G8" s="132" t="s">
        <v>95</v>
      </c>
      <c r="H8" s="133" t="s">
        <v>13</v>
      </c>
      <c r="I8" s="533" t="s">
        <v>497</v>
      </c>
    </row>
    <row r="9" spans="1:14" s="10" customFormat="1" ht="39" customHeight="1" thickTop="1" x14ac:dyDescent="0.2">
      <c r="A9" s="539"/>
      <c r="B9" s="131" t="s">
        <v>158</v>
      </c>
      <c r="C9" s="131" t="s">
        <v>86</v>
      </c>
      <c r="D9" s="131" t="s">
        <v>87</v>
      </c>
      <c r="E9" s="131" t="s">
        <v>88</v>
      </c>
      <c r="F9" s="131" t="s">
        <v>89</v>
      </c>
      <c r="G9" s="131" t="s">
        <v>90</v>
      </c>
      <c r="H9" s="135" t="s">
        <v>14</v>
      </c>
      <c r="I9" s="534"/>
    </row>
    <row r="10" spans="1:14" s="10" customFormat="1" ht="23.25" customHeight="1" thickBot="1" x14ac:dyDescent="0.25">
      <c r="A10" s="147" t="s">
        <v>109</v>
      </c>
      <c r="B10" s="281">
        <v>481</v>
      </c>
      <c r="C10" s="281">
        <v>25</v>
      </c>
      <c r="D10" s="281">
        <v>31</v>
      </c>
      <c r="E10" s="281">
        <v>5</v>
      </c>
      <c r="F10" s="281">
        <v>4</v>
      </c>
      <c r="G10" s="281">
        <v>0</v>
      </c>
      <c r="H10" s="35">
        <f>SUM(B10:G10)</f>
        <v>546</v>
      </c>
      <c r="I10" s="397" t="s">
        <v>158</v>
      </c>
    </row>
    <row r="11" spans="1:14" s="10" customFormat="1" ht="42.75" customHeight="1" thickTop="1" thickBot="1" x14ac:dyDescent="0.25">
      <c r="A11" s="148" t="s">
        <v>83</v>
      </c>
      <c r="B11" s="282">
        <v>18</v>
      </c>
      <c r="C11" s="282">
        <v>3</v>
      </c>
      <c r="D11" s="282">
        <v>0</v>
      </c>
      <c r="E11" s="282">
        <v>1</v>
      </c>
      <c r="F11" s="282">
        <v>0</v>
      </c>
      <c r="G11" s="282">
        <v>0</v>
      </c>
      <c r="H11" s="36">
        <f t="shared" ref="H11:H15" si="0">SUM(B11:G11)</f>
        <v>22</v>
      </c>
      <c r="I11" s="398" t="s">
        <v>86</v>
      </c>
    </row>
    <row r="12" spans="1:14" s="10" customFormat="1" ht="23.25" customHeight="1" thickTop="1" thickBot="1" x14ac:dyDescent="0.25">
      <c r="A12" s="149" t="s">
        <v>92</v>
      </c>
      <c r="B12" s="283">
        <v>4</v>
      </c>
      <c r="C12" s="283">
        <v>0</v>
      </c>
      <c r="D12" s="283">
        <v>194</v>
      </c>
      <c r="E12" s="283">
        <v>27</v>
      </c>
      <c r="F12" s="283">
        <v>25</v>
      </c>
      <c r="G12" s="283">
        <v>12</v>
      </c>
      <c r="H12" s="37">
        <f t="shared" si="0"/>
        <v>262</v>
      </c>
      <c r="I12" s="399" t="s">
        <v>87</v>
      </c>
    </row>
    <row r="13" spans="1:14" s="10" customFormat="1" ht="23.25" customHeight="1" thickTop="1" thickBot="1" x14ac:dyDescent="0.25">
      <c r="A13" s="148" t="s">
        <v>93</v>
      </c>
      <c r="B13" s="282">
        <v>2</v>
      </c>
      <c r="C13" s="282">
        <v>0</v>
      </c>
      <c r="D13" s="282">
        <v>4</v>
      </c>
      <c r="E13" s="282">
        <v>66</v>
      </c>
      <c r="F13" s="282">
        <v>1</v>
      </c>
      <c r="G13" s="282">
        <v>0</v>
      </c>
      <c r="H13" s="36">
        <f>SUM(B13:G13)</f>
        <v>73</v>
      </c>
      <c r="I13" s="398" t="s">
        <v>88</v>
      </c>
    </row>
    <row r="14" spans="1:14" s="10" customFormat="1" ht="23.25" customHeight="1" thickTop="1" thickBot="1" x14ac:dyDescent="0.25">
      <c r="A14" s="149" t="s">
        <v>94</v>
      </c>
      <c r="B14" s="283">
        <v>0</v>
      </c>
      <c r="C14" s="283">
        <v>0</v>
      </c>
      <c r="D14" s="283">
        <v>8</v>
      </c>
      <c r="E14" s="283">
        <v>3</v>
      </c>
      <c r="F14" s="283">
        <v>1</v>
      </c>
      <c r="G14" s="283">
        <v>0</v>
      </c>
      <c r="H14" s="37">
        <f t="shared" si="0"/>
        <v>12</v>
      </c>
      <c r="I14" s="399" t="s">
        <v>89</v>
      </c>
    </row>
    <row r="15" spans="1:14" s="10" customFormat="1" ht="23.25" customHeight="1" thickTop="1" x14ac:dyDescent="0.2">
      <c r="A15" s="150" t="s">
        <v>95</v>
      </c>
      <c r="B15" s="284">
        <v>0</v>
      </c>
      <c r="C15" s="284">
        <v>0</v>
      </c>
      <c r="D15" s="284">
        <v>9</v>
      </c>
      <c r="E15" s="284">
        <v>2</v>
      </c>
      <c r="F15" s="284">
        <v>1</v>
      </c>
      <c r="G15" s="284">
        <v>3</v>
      </c>
      <c r="H15" s="38">
        <f t="shared" si="0"/>
        <v>15</v>
      </c>
      <c r="I15" s="400" t="s">
        <v>90</v>
      </c>
    </row>
    <row r="16" spans="1:14" s="10" customFormat="1" ht="23.25" customHeight="1" x14ac:dyDescent="0.2">
      <c r="A16" s="134" t="s">
        <v>26</v>
      </c>
      <c r="B16" s="17">
        <f>SUM(B10:B15)</f>
        <v>505</v>
      </c>
      <c r="C16" s="17">
        <f t="shared" ref="C16:H16" si="1">SUM(C10:C15)</f>
        <v>28</v>
      </c>
      <c r="D16" s="17">
        <f t="shared" si="1"/>
        <v>246</v>
      </c>
      <c r="E16" s="17">
        <f>SUM(E10:E15)</f>
        <v>104</v>
      </c>
      <c r="F16" s="17">
        <f t="shared" si="1"/>
        <v>32</v>
      </c>
      <c r="G16" s="17">
        <f t="shared" si="1"/>
        <v>15</v>
      </c>
      <c r="H16" s="17">
        <f t="shared" si="1"/>
        <v>930</v>
      </c>
      <c r="I16" s="280" t="s">
        <v>27</v>
      </c>
      <c r="M16" s="123" t="s">
        <v>143</v>
      </c>
      <c r="N16" s="123" t="s">
        <v>144</v>
      </c>
    </row>
    <row r="17" spans="1:14" ht="38.25" thickBot="1" x14ac:dyDescent="0.25">
      <c r="A17" s="100"/>
      <c r="B17" s="101"/>
      <c r="C17" s="101"/>
      <c r="D17" s="101"/>
      <c r="E17" s="101"/>
      <c r="F17" s="101"/>
      <c r="G17" s="101"/>
      <c r="H17" s="101"/>
      <c r="I17" s="100"/>
      <c r="L17" s="124" t="s">
        <v>343</v>
      </c>
      <c r="M17" s="10">
        <f>H10</f>
        <v>546</v>
      </c>
      <c r="N17" s="10">
        <f>B16</f>
        <v>505</v>
      </c>
    </row>
    <row r="18" spans="1:14" ht="151.5" thickTop="1" thickBot="1" x14ac:dyDescent="0.25">
      <c r="A18" s="100"/>
      <c r="B18" s="101"/>
      <c r="C18" s="101"/>
      <c r="D18" s="101"/>
      <c r="E18" s="101"/>
      <c r="F18" s="101"/>
      <c r="G18" s="101"/>
      <c r="H18" s="101"/>
      <c r="I18" s="100"/>
      <c r="L18" s="124" t="s">
        <v>162</v>
      </c>
      <c r="M18" s="10">
        <f>H11</f>
        <v>22</v>
      </c>
      <c r="N18" s="10">
        <f>C16</f>
        <v>28</v>
      </c>
    </row>
    <row r="19" spans="1:14" ht="76.5" thickTop="1" thickBot="1" x14ac:dyDescent="0.25">
      <c r="A19" s="100"/>
      <c r="B19" s="101"/>
      <c r="C19" s="101"/>
      <c r="D19" s="101"/>
      <c r="E19" s="101"/>
      <c r="F19" s="101"/>
      <c r="G19" s="101"/>
      <c r="H19" s="101"/>
      <c r="I19" s="100"/>
      <c r="L19" s="124" t="s">
        <v>163</v>
      </c>
      <c r="M19" s="10">
        <f t="shared" ref="M19:M22" si="2">H12</f>
        <v>262</v>
      </c>
      <c r="N19" s="3">
        <f>D16</f>
        <v>246</v>
      </c>
    </row>
    <row r="20" spans="1:14" ht="57.75" thickTop="1" thickBot="1" x14ac:dyDescent="0.25">
      <c r="A20" s="100"/>
      <c r="B20" s="101"/>
      <c r="C20" s="101"/>
      <c r="D20" s="101"/>
      <c r="E20" s="101"/>
      <c r="F20" s="101"/>
      <c r="G20" s="101"/>
      <c r="H20" s="101"/>
      <c r="I20" s="100"/>
      <c r="L20" s="124" t="s">
        <v>164</v>
      </c>
      <c r="M20" s="10">
        <f t="shared" si="2"/>
        <v>73</v>
      </c>
      <c r="N20" s="3">
        <f>E16</f>
        <v>104</v>
      </c>
    </row>
    <row r="21" spans="1:14" ht="57.75" thickTop="1" thickBot="1" x14ac:dyDescent="0.25">
      <c r="L21" s="124" t="s">
        <v>165</v>
      </c>
      <c r="M21" s="10">
        <f t="shared" si="2"/>
        <v>12</v>
      </c>
      <c r="N21" s="3">
        <f>F16</f>
        <v>32</v>
      </c>
    </row>
    <row r="22" spans="1:14" ht="57.75" thickTop="1" thickBot="1" x14ac:dyDescent="0.25">
      <c r="L22" s="124" t="s">
        <v>166</v>
      </c>
      <c r="M22" s="10">
        <f t="shared" si="2"/>
        <v>15</v>
      </c>
      <c r="N22" s="3">
        <f>G16</f>
        <v>15</v>
      </c>
    </row>
    <row r="23" spans="1:14" ht="13.5" thickTop="1" x14ac:dyDescent="0.2"/>
  </sheetData>
  <mergeCells count="6">
    <mergeCell ref="I8:I9"/>
    <mergeCell ref="A3:I3"/>
    <mergeCell ref="A4:I4"/>
    <mergeCell ref="A5:I5"/>
    <mergeCell ref="A8:A9"/>
    <mergeCell ref="A6:I6"/>
  </mergeCells>
  <printOptions horizontalCentered="1"/>
  <pageMargins left="0" right="0" top="0.47244094488188981" bottom="0" header="0" footer="0"/>
  <pageSetup paperSize="11" scale="85" orientation="landscape" r:id="rId1"/>
  <rowBreaks count="1" manualBreakCount="1">
    <brk id="16" max="8"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U44"/>
  <sheetViews>
    <sheetView rightToLeft="1" view="pageBreakPreview" topLeftCell="A16" zoomScaleNormal="100" zoomScaleSheetLayoutView="100" workbookViewId="0">
      <selection activeCell="B8" sqref="B8:B9"/>
    </sheetView>
  </sheetViews>
  <sheetFormatPr defaultColWidth="9.125" defaultRowHeight="12.75" x14ac:dyDescent="0.2"/>
  <cols>
    <col min="1" max="1" width="20" style="16" customWidth="1"/>
    <col min="2" max="2" width="5.875" style="16" customWidth="1"/>
    <col min="3" max="9" width="5.875" style="3" customWidth="1"/>
    <col min="10" max="10" width="6.75" style="3" customWidth="1"/>
    <col min="11" max="11" width="22.625" style="16" customWidth="1"/>
    <col min="12" max="12" width="9" style="3" customWidth="1"/>
    <col min="13" max="13" width="3.625" style="3" customWidth="1"/>
    <col min="14" max="21" width="5.625" style="3" customWidth="1"/>
    <col min="22" max="24" width="4.75" style="3" customWidth="1"/>
    <col min="25" max="25" width="4.125" style="3" customWidth="1"/>
    <col min="26" max="16384" width="9.125" style="3"/>
  </cols>
  <sheetData>
    <row r="1" spans="1:11" ht="30.75" x14ac:dyDescent="0.2">
      <c r="A1" s="103" t="s">
        <v>129</v>
      </c>
      <c r="B1" s="104"/>
      <c r="C1" s="104"/>
      <c r="D1" s="104"/>
      <c r="E1" s="104"/>
      <c r="F1" s="104"/>
      <c r="G1" s="102"/>
      <c r="H1" s="102"/>
      <c r="I1" s="102"/>
      <c r="J1" s="102"/>
      <c r="K1" s="105" t="s">
        <v>154</v>
      </c>
    </row>
    <row r="2" spans="1:11" x14ac:dyDescent="0.2">
      <c r="A2" s="100"/>
      <c r="B2" s="101"/>
      <c r="C2" s="101"/>
      <c r="D2" s="101"/>
      <c r="E2" s="101"/>
      <c r="F2" s="101"/>
      <c r="G2" s="100"/>
      <c r="H2" s="101"/>
      <c r="I2" s="101"/>
      <c r="J2" s="101"/>
      <c r="K2" s="101"/>
    </row>
    <row r="3" spans="1:11" s="2" customFormat="1" ht="21.75" x14ac:dyDescent="0.2">
      <c r="A3" s="535" t="s">
        <v>84</v>
      </c>
      <c r="B3" s="535"/>
      <c r="C3" s="535"/>
      <c r="D3" s="535"/>
      <c r="E3" s="535"/>
      <c r="F3" s="535"/>
      <c r="G3" s="535"/>
      <c r="H3" s="535"/>
      <c r="I3" s="535"/>
      <c r="J3" s="535"/>
      <c r="K3" s="535"/>
    </row>
    <row r="4" spans="1:11" s="2" customFormat="1" ht="18.75" x14ac:dyDescent="0.2">
      <c r="A4" s="536" t="s">
        <v>422</v>
      </c>
      <c r="B4" s="536"/>
      <c r="C4" s="536"/>
      <c r="D4" s="536"/>
      <c r="E4" s="536"/>
      <c r="F4" s="536"/>
      <c r="G4" s="536"/>
      <c r="H4" s="536"/>
      <c r="I4" s="536"/>
      <c r="J4" s="536"/>
      <c r="K4" s="536"/>
    </row>
    <row r="5" spans="1:11" s="2" customFormat="1" ht="18" x14ac:dyDescent="0.2">
      <c r="A5" s="516" t="s">
        <v>85</v>
      </c>
      <c r="B5" s="516"/>
      <c r="C5" s="516"/>
      <c r="D5" s="516"/>
      <c r="E5" s="516"/>
      <c r="F5" s="516"/>
      <c r="G5" s="516"/>
      <c r="H5" s="516"/>
      <c r="I5" s="516"/>
      <c r="J5" s="516"/>
      <c r="K5" s="516"/>
    </row>
    <row r="6" spans="1:11" x14ac:dyDescent="0.2">
      <c r="A6" s="517" t="s">
        <v>423</v>
      </c>
      <c r="B6" s="517"/>
      <c r="C6" s="517"/>
      <c r="D6" s="517"/>
      <c r="E6" s="517"/>
      <c r="F6" s="517"/>
      <c r="G6" s="517"/>
      <c r="H6" s="517"/>
      <c r="I6" s="517"/>
      <c r="J6" s="517"/>
      <c r="K6" s="517"/>
    </row>
    <row r="7" spans="1:11" s="7" customFormat="1" ht="15.75" x14ac:dyDescent="0.2">
      <c r="A7" s="4" t="s">
        <v>81</v>
      </c>
      <c r="B7" s="5"/>
      <c r="C7" s="5"/>
      <c r="D7" s="6"/>
      <c r="F7" s="5"/>
      <c r="H7" s="6"/>
      <c r="J7" s="5"/>
      <c r="K7" s="8" t="s">
        <v>82</v>
      </c>
    </row>
    <row r="8" spans="1:11" ht="34.5" customHeight="1" thickBot="1" x14ac:dyDescent="0.25">
      <c r="A8" s="544" t="s">
        <v>399</v>
      </c>
      <c r="B8" s="540">
        <v>-20</v>
      </c>
      <c r="C8" s="540" t="s">
        <v>30</v>
      </c>
      <c r="D8" s="540" t="s">
        <v>31</v>
      </c>
      <c r="E8" s="540" t="s">
        <v>32</v>
      </c>
      <c r="F8" s="540" t="s">
        <v>33</v>
      </c>
      <c r="G8" s="540" t="s">
        <v>34</v>
      </c>
      <c r="H8" s="540" t="s">
        <v>35</v>
      </c>
      <c r="I8" s="540" t="s">
        <v>64</v>
      </c>
      <c r="J8" s="542" t="s">
        <v>3</v>
      </c>
      <c r="K8" s="546" t="s">
        <v>499</v>
      </c>
    </row>
    <row r="9" spans="1:11" s="10" customFormat="1" ht="45.75" customHeight="1" thickTop="1" x14ac:dyDescent="0.2">
      <c r="A9" s="545"/>
      <c r="B9" s="541"/>
      <c r="C9" s="541"/>
      <c r="D9" s="541"/>
      <c r="E9" s="541"/>
      <c r="F9" s="541"/>
      <c r="G9" s="541"/>
      <c r="H9" s="541"/>
      <c r="I9" s="541"/>
      <c r="J9" s="543"/>
      <c r="K9" s="547"/>
    </row>
    <row r="10" spans="1:11" s="10" customFormat="1" ht="20.25" customHeight="1" thickBot="1" x14ac:dyDescent="0.25">
      <c r="A10" s="124">
        <v>-20</v>
      </c>
      <c r="B10" s="41">
        <v>8</v>
      </c>
      <c r="C10" s="41">
        <v>4</v>
      </c>
      <c r="D10" s="41">
        <v>1</v>
      </c>
      <c r="E10" s="41">
        <v>0</v>
      </c>
      <c r="F10" s="41">
        <v>0</v>
      </c>
      <c r="G10" s="41">
        <v>0</v>
      </c>
      <c r="H10" s="41">
        <v>0</v>
      </c>
      <c r="I10" s="471">
        <v>0</v>
      </c>
      <c r="J10" s="126">
        <f t="shared" ref="J10:J19" si="0">SUM(B10:I10)</f>
        <v>13</v>
      </c>
      <c r="K10" s="42">
        <v>-20</v>
      </c>
    </row>
    <row r="11" spans="1:11" s="10" customFormat="1" ht="20.25" customHeight="1" thickTop="1" thickBot="1" x14ac:dyDescent="0.25">
      <c r="A11" s="113" t="s">
        <v>4</v>
      </c>
      <c r="B11" s="43">
        <v>45</v>
      </c>
      <c r="C11" s="43">
        <v>117</v>
      </c>
      <c r="D11" s="43">
        <v>18</v>
      </c>
      <c r="E11" s="43">
        <v>4</v>
      </c>
      <c r="F11" s="43">
        <v>0</v>
      </c>
      <c r="G11" s="43">
        <v>0</v>
      </c>
      <c r="H11" s="43">
        <v>0</v>
      </c>
      <c r="I11" s="43">
        <v>0</v>
      </c>
      <c r="J11" s="44">
        <f t="shared" si="0"/>
        <v>184</v>
      </c>
      <c r="K11" s="13" t="s">
        <v>4</v>
      </c>
    </row>
    <row r="12" spans="1:11" s="10" customFormat="1" ht="20.25" customHeight="1" thickTop="1" thickBot="1" x14ac:dyDescent="0.25">
      <c r="A12" s="125" t="s">
        <v>5</v>
      </c>
      <c r="B12" s="45">
        <v>25</v>
      </c>
      <c r="C12" s="45">
        <v>162</v>
      </c>
      <c r="D12" s="45">
        <v>129</v>
      </c>
      <c r="E12" s="45">
        <v>17</v>
      </c>
      <c r="F12" s="45">
        <v>5</v>
      </c>
      <c r="G12" s="45">
        <v>1</v>
      </c>
      <c r="H12" s="45">
        <v>1</v>
      </c>
      <c r="I12" s="45">
        <v>0</v>
      </c>
      <c r="J12" s="46">
        <f t="shared" si="0"/>
        <v>340</v>
      </c>
      <c r="K12" s="47" t="s">
        <v>5</v>
      </c>
    </row>
    <row r="13" spans="1:11" s="10" customFormat="1" ht="20.25" customHeight="1" thickTop="1" thickBot="1" x14ac:dyDescent="0.25">
      <c r="A13" s="113" t="s">
        <v>6</v>
      </c>
      <c r="B13" s="43">
        <v>7</v>
      </c>
      <c r="C13" s="43">
        <v>42</v>
      </c>
      <c r="D13" s="43">
        <v>85</v>
      </c>
      <c r="E13" s="43">
        <v>50</v>
      </c>
      <c r="F13" s="43">
        <v>11</v>
      </c>
      <c r="G13" s="43">
        <v>2</v>
      </c>
      <c r="H13" s="43">
        <v>3</v>
      </c>
      <c r="I13" s="43">
        <v>0</v>
      </c>
      <c r="J13" s="44">
        <f t="shared" si="0"/>
        <v>200</v>
      </c>
      <c r="K13" s="13" t="s">
        <v>6</v>
      </c>
    </row>
    <row r="14" spans="1:11" s="10" customFormat="1" ht="20.25" customHeight="1" thickTop="1" thickBot="1" x14ac:dyDescent="0.25">
      <c r="A14" s="125" t="s">
        <v>7</v>
      </c>
      <c r="B14" s="45">
        <v>2</v>
      </c>
      <c r="C14" s="45">
        <v>4</v>
      </c>
      <c r="D14" s="45">
        <v>21</v>
      </c>
      <c r="E14" s="45">
        <v>33</v>
      </c>
      <c r="F14" s="45">
        <v>18</v>
      </c>
      <c r="G14" s="45">
        <v>7</v>
      </c>
      <c r="H14" s="45">
        <v>4</v>
      </c>
      <c r="I14" s="45">
        <v>0</v>
      </c>
      <c r="J14" s="46">
        <f t="shared" si="0"/>
        <v>89</v>
      </c>
      <c r="K14" s="47" t="s">
        <v>7</v>
      </c>
    </row>
    <row r="15" spans="1:11" s="10" customFormat="1" ht="20.25" customHeight="1" thickTop="1" thickBot="1" x14ac:dyDescent="0.25">
      <c r="A15" s="113" t="s">
        <v>8</v>
      </c>
      <c r="B15" s="43">
        <v>0</v>
      </c>
      <c r="C15" s="43">
        <v>3</v>
      </c>
      <c r="D15" s="43">
        <v>7</v>
      </c>
      <c r="E15" s="43">
        <v>16</v>
      </c>
      <c r="F15" s="43">
        <v>18</v>
      </c>
      <c r="G15" s="43">
        <v>4</v>
      </c>
      <c r="H15" s="43">
        <v>5</v>
      </c>
      <c r="I15" s="43">
        <v>2</v>
      </c>
      <c r="J15" s="44">
        <f t="shared" si="0"/>
        <v>55</v>
      </c>
      <c r="K15" s="13" t="s">
        <v>8</v>
      </c>
    </row>
    <row r="16" spans="1:11" s="10" customFormat="1" ht="20.25" customHeight="1" thickTop="1" thickBot="1" x14ac:dyDescent="0.25">
      <c r="A16" s="125" t="s">
        <v>9</v>
      </c>
      <c r="B16" s="45">
        <v>1</v>
      </c>
      <c r="C16" s="45">
        <v>0</v>
      </c>
      <c r="D16" s="45">
        <v>0</v>
      </c>
      <c r="E16" s="45">
        <v>7</v>
      </c>
      <c r="F16" s="45">
        <v>7</v>
      </c>
      <c r="G16" s="45">
        <v>7</v>
      </c>
      <c r="H16" s="45">
        <v>2</v>
      </c>
      <c r="I16" s="45">
        <v>1</v>
      </c>
      <c r="J16" s="46">
        <f t="shared" si="0"/>
        <v>25</v>
      </c>
      <c r="K16" s="47" t="s">
        <v>9</v>
      </c>
    </row>
    <row r="17" spans="1:21" s="10" customFormat="1" ht="20.25" customHeight="1" thickTop="1" thickBot="1" x14ac:dyDescent="0.25">
      <c r="A17" s="113" t="s">
        <v>10</v>
      </c>
      <c r="B17" s="43">
        <v>0</v>
      </c>
      <c r="C17" s="43">
        <v>1</v>
      </c>
      <c r="D17" s="43">
        <v>3</v>
      </c>
      <c r="E17" s="43">
        <v>4</v>
      </c>
      <c r="F17" s="43">
        <v>6</v>
      </c>
      <c r="G17" s="43">
        <v>1</v>
      </c>
      <c r="H17" s="43">
        <v>1</v>
      </c>
      <c r="I17" s="43">
        <v>1</v>
      </c>
      <c r="J17" s="44">
        <f t="shared" si="0"/>
        <v>17</v>
      </c>
      <c r="K17" s="13" t="s">
        <v>10</v>
      </c>
    </row>
    <row r="18" spans="1:21" s="10" customFormat="1" ht="20.25" customHeight="1" thickTop="1" thickBot="1" x14ac:dyDescent="0.25">
      <c r="A18" s="125" t="s">
        <v>11</v>
      </c>
      <c r="B18" s="45">
        <v>0</v>
      </c>
      <c r="C18" s="45">
        <v>0</v>
      </c>
      <c r="D18" s="45">
        <v>2</v>
      </c>
      <c r="E18" s="45">
        <v>0</v>
      </c>
      <c r="F18" s="45">
        <v>0</v>
      </c>
      <c r="G18" s="45">
        <v>2</v>
      </c>
      <c r="H18" s="45">
        <v>0</v>
      </c>
      <c r="I18" s="45">
        <v>0</v>
      </c>
      <c r="J18" s="46">
        <f t="shared" si="0"/>
        <v>4</v>
      </c>
      <c r="K18" s="47" t="s">
        <v>11</v>
      </c>
      <c r="O18" s="123" t="s">
        <v>143</v>
      </c>
      <c r="P18" s="123" t="s">
        <v>144</v>
      </c>
    </row>
    <row r="19" spans="1:21" s="10" customFormat="1" ht="20.25" customHeight="1" thickTop="1" thickBot="1" x14ac:dyDescent="0.25">
      <c r="A19" s="115" t="s">
        <v>12</v>
      </c>
      <c r="B19" s="48">
        <v>0</v>
      </c>
      <c r="C19" s="48">
        <v>0</v>
      </c>
      <c r="D19" s="48">
        <v>0</v>
      </c>
      <c r="E19" s="48">
        <v>1</v>
      </c>
      <c r="F19" s="48">
        <v>0</v>
      </c>
      <c r="G19" s="48">
        <v>1</v>
      </c>
      <c r="H19" s="48">
        <v>0</v>
      </c>
      <c r="I19" s="48">
        <v>1</v>
      </c>
      <c r="J19" s="49">
        <f t="shared" si="0"/>
        <v>3</v>
      </c>
      <c r="K19" s="28" t="s">
        <v>12</v>
      </c>
      <c r="N19" s="124">
        <v>-20</v>
      </c>
      <c r="O19" s="10">
        <f>J10</f>
        <v>13</v>
      </c>
      <c r="P19" s="10">
        <f>B20</f>
        <v>88</v>
      </c>
    </row>
    <row r="20" spans="1:21" s="10" customFormat="1" ht="20.25" customHeight="1" thickTop="1" thickBot="1" x14ac:dyDescent="0.25">
      <c r="A20" s="116" t="s">
        <v>26</v>
      </c>
      <c r="B20" s="17">
        <f>SUM(B10:B19)</f>
        <v>88</v>
      </c>
      <c r="C20" s="17">
        <f t="shared" ref="C20:I20" si="1">SUM(C10:C19)</f>
        <v>333</v>
      </c>
      <c r="D20" s="17">
        <f t="shared" si="1"/>
        <v>266</v>
      </c>
      <c r="E20" s="17">
        <f>SUM(E10:E19)</f>
        <v>132</v>
      </c>
      <c r="F20" s="17">
        <f>SUM(F10:F19)</f>
        <v>65</v>
      </c>
      <c r="G20" s="17">
        <f t="shared" si="1"/>
        <v>25</v>
      </c>
      <c r="H20" s="17">
        <f t="shared" si="1"/>
        <v>16</v>
      </c>
      <c r="I20" s="17">
        <f t="shared" si="1"/>
        <v>5</v>
      </c>
      <c r="J20" s="17">
        <f>SUM(J10:J19)</f>
        <v>930</v>
      </c>
      <c r="K20" s="55" t="s">
        <v>27</v>
      </c>
      <c r="N20" s="113" t="s">
        <v>4</v>
      </c>
      <c r="O20" s="10">
        <f t="shared" ref="O20:O28" si="2">J11</f>
        <v>184</v>
      </c>
      <c r="P20" s="10">
        <f>C20</f>
        <v>333</v>
      </c>
    </row>
    <row r="21" spans="1:21" ht="13.5" customHeight="1" thickTop="1" thickBot="1" x14ac:dyDescent="0.25">
      <c r="A21" s="101"/>
      <c r="B21" s="101"/>
      <c r="C21" s="101"/>
      <c r="D21" s="101"/>
      <c r="E21" s="101"/>
      <c r="F21" s="101"/>
      <c r="G21" s="101"/>
      <c r="H21" s="101"/>
      <c r="I21" s="101"/>
      <c r="J21" s="101"/>
      <c r="K21" s="101"/>
      <c r="N21" s="125" t="s">
        <v>5</v>
      </c>
      <c r="O21" s="10">
        <f t="shared" si="2"/>
        <v>340</v>
      </c>
      <c r="P21" s="3">
        <f>D20</f>
        <v>266</v>
      </c>
      <c r="U21" s="10"/>
    </row>
    <row r="22" spans="1:21" ht="20.25" thickTop="1" thickBot="1" x14ac:dyDescent="0.25">
      <c r="A22" s="100"/>
      <c r="B22" s="100"/>
      <c r="C22" s="101"/>
      <c r="D22" s="101"/>
      <c r="E22" s="101"/>
      <c r="F22" s="101"/>
      <c r="G22" s="101"/>
      <c r="H22" s="101"/>
      <c r="I22" s="101"/>
      <c r="J22" s="101"/>
      <c r="K22" s="100"/>
      <c r="N22" s="113" t="s">
        <v>6</v>
      </c>
      <c r="O22" s="10">
        <f t="shared" si="2"/>
        <v>200</v>
      </c>
      <c r="P22" s="3">
        <f>E20</f>
        <v>132</v>
      </c>
      <c r="U22" s="10"/>
    </row>
    <row r="23" spans="1:21" ht="20.25" thickTop="1" thickBot="1" x14ac:dyDescent="0.25">
      <c r="A23" s="100"/>
      <c r="B23" s="100"/>
      <c r="C23" s="101"/>
      <c r="D23" s="101"/>
      <c r="E23" s="101"/>
      <c r="F23" s="101"/>
      <c r="G23" s="101"/>
      <c r="H23" s="101"/>
      <c r="I23" s="101"/>
      <c r="J23" s="101"/>
      <c r="K23" s="100"/>
      <c r="N23" s="125" t="s">
        <v>7</v>
      </c>
      <c r="O23" s="10">
        <f t="shared" si="2"/>
        <v>89</v>
      </c>
      <c r="P23" s="3">
        <f>F20</f>
        <v>65</v>
      </c>
    </row>
    <row r="24" spans="1:21" ht="20.25" thickTop="1" thickBot="1" x14ac:dyDescent="0.25">
      <c r="A24" s="100"/>
      <c r="B24" s="100"/>
      <c r="C24" s="101"/>
      <c r="D24" s="101"/>
      <c r="E24" s="101"/>
      <c r="F24" s="101"/>
      <c r="G24" s="101"/>
      <c r="H24" s="101"/>
      <c r="I24" s="101"/>
      <c r="J24" s="101"/>
      <c r="K24" s="100"/>
      <c r="N24" s="113" t="s">
        <v>8</v>
      </c>
      <c r="O24" s="10">
        <f t="shared" si="2"/>
        <v>55</v>
      </c>
      <c r="P24" s="3">
        <f>G20</f>
        <v>25</v>
      </c>
    </row>
    <row r="25" spans="1:21" ht="20.25" thickTop="1" thickBot="1" x14ac:dyDescent="0.25">
      <c r="A25" s="100"/>
      <c r="B25" s="100"/>
      <c r="C25" s="101"/>
      <c r="D25" s="101"/>
      <c r="E25" s="101"/>
      <c r="F25" s="101"/>
      <c r="G25" s="101"/>
      <c r="H25" s="101"/>
      <c r="I25" s="101"/>
      <c r="J25" s="101"/>
      <c r="K25" s="100"/>
      <c r="N25" s="125" t="s">
        <v>9</v>
      </c>
      <c r="O25" s="10">
        <f t="shared" si="2"/>
        <v>25</v>
      </c>
      <c r="P25" s="3">
        <f>H20</f>
        <v>16</v>
      </c>
    </row>
    <row r="26" spans="1:21" ht="20.25" thickTop="1" thickBot="1" x14ac:dyDescent="0.25">
      <c r="A26" s="100"/>
      <c r="B26" s="100"/>
      <c r="C26" s="101"/>
      <c r="D26" s="101"/>
      <c r="E26" s="101"/>
      <c r="F26" s="101"/>
      <c r="G26" s="101"/>
      <c r="H26" s="101"/>
      <c r="I26" s="101"/>
      <c r="J26" s="101"/>
      <c r="K26" s="100"/>
      <c r="N26" s="113" t="s">
        <v>10</v>
      </c>
      <c r="O26" s="10">
        <f t="shared" si="2"/>
        <v>17</v>
      </c>
      <c r="P26" s="3">
        <f>I20</f>
        <v>5</v>
      </c>
    </row>
    <row r="27" spans="1:21" ht="20.25" thickTop="1" thickBot="1" x14ac:dyDescent="0.25">
      <c r="A27" s="100"/>
      <c r="B27" s="100"/>
      <c r="C27" s="101"/>
      <c r="D27" s="101"/>
      <c r="E27" s="101"/>
      <c r="F27" s="101"/>
      <c r="G27" s="101"/>
      <c r="H27" s="101"/>
      <c r="I27" s="101"/>
      <c r="J27" s="101"/>
      <c r="K27" s="100"/>
      <c r="N27" s="125" t="s">
        <v>11</v>
      </c>
      <c r="O27" s="10">
        <f t="shared" si="2"/>
        <v>4</v>
      </c>
      <c r="P27" s="3" t="e">
        <f>#REF!</f>
        <v>#REF!</v>
      </c>
    </row>
    <row r="28" spans="1:21" ht="19.5" thickTop="1" x14ac:dyDescent="0.2">
      <c r="A28" s="100"/>
      <c r="B28" s="100"/>
      <c r="C28" s="101"/>
      <c r="D28" s="101"/>
      <c r="E28" s="101"/>
      <c r="F28" s="101"/>
      <c r="G28" s="101"/>
      <c r="H28" s="101"/>
      <c r="I28" s="101"/>
      <c r="J28" s="101"/>
      <c r="K28" s="100"/>
      <c r="N28" s="115" t="s">
        <v>12</v>
      </c>
      <c r="O28" s="10">
        <f t="shared" si="2"/>
        <v>3</v>
      </c>
      <c r="P28" s="3" t="e">
        <f>#REF!</f>
        <v>#REF!</v>
      </c>
    </row>
    <row r="29" spans="1:21" x14ac:dyDescent="0.2">
      <c r="A29" s="100"/>
      <c r="B29" s="100"/>
      <c r="C29" s="101"/>
      <c r="D29" s="101"/>
      <c r="E29" s="101"/>
      <c r="F29" s="101"/>
      <c r="G29" s="101"/>
      <c r="H29" s="101"/>
      <c r="I29" s="101"/>
      <c r="J29" s="101"/>
      <c r="K29" s="100"/>
      <c r="N29" s="136"/>
    </row>
    <row r="30" spans="1:21" x14ac:dyDescent="0.2">
      <c r="A30" s="100"/>
      <c r="B30" s="100"/>
      <c r="C30" s="101"/>
      <c r="D30" s="101"/>
      <c r="E30" s="101"/>
      <c r="F30" s="101"/>
      <c r="G30" s="101"/>
      <c r="H30" s="101"/>
      <c r="I30" s="101"/>
      <c r="J30" s="101"/>
      <c r="K30" s="100"/>
    </row>
    <row r="31" spans="1:21" x14ac:dyDescent="0.2">
      <c r="A31" s="100"/>
      <c r="B31" s="100"/>
      <c r="C31" s="101"/>
      <c r="D31" s="101"/>
      <c r="E31" s="101"/>
      <c r="F31" s="101"/>
      <c r="G31" s="101"/>
      <c r="H31" s="101"/>
      <c r="I31" s="101"/>
      <c r="J31" s="101"/>
      <c r="K31" s="100"/>
    </row>
    <row r="32" spans="1:21" x14ac:dyDescent="0.2">
      <c r="A32" s="100"/>
      <c r="B32" s="100"/>
      <c r="C32" s="101"/>
      <c r="D32" s="101"/>
      <c r="E32" s="101"/>
      <c r="F32" s="101"/>
      <c r="G32" s="101"/>
      <c r="H32" s="101"/>
      <c r="I32" s="101"/>
      <c r="J32" s="101"/>
      <c r="K32" s="100"/>
    </row>
    <row r="33" spans="1:11" x14ac:dyDescent="0.2">
      <c r="A33" s="100"/>
      <c r="B33" s="100"/>
      <c r="C33" s="101"/>
      <c r="D33" s="101"/>
      <c r="E33" s="101"/>
      <c r="F33" s="101"/>
      <c r="G33" s="101"/>
      <c r="H33" s="101"/>
      <c r="I33" s="101"/>
      <c r="J33" s="101"/>
      <c r="K33" s="100"/>
    </row>
    <row r="34" spans="1:11" x14ac:dyDescent="0.2">
      <c r="A34" s="100"/>
      <c r="B34" s="100"/>
      <c r="C34" s="101"/>
      <c r="D34" s="101"/>
      <c r="E34" s="101"/>
      <c r="F34" s="101"/>
      <c r="G34" s="101"/>
      <c r="H34" s="101"/>
      <c r="I34" s="101"/>
      <c r="J34" s="101"/>
      <c r="K34" s="100"/>
    </row>
    <row r="35" spans="1:11" x14ac:dyDescent="0.2">
      <c r="A35" s="100"/>
      <c r="B35" s="100"/>
      <c r="C35" s="101"/>
      <c r="D35" s="101"/>
      <c r="E35" s="101"/>
      <c r="F35" s="101"/>
      <c r="G35" s="101"/>
      <c r="H35" s="101"/>
      <c r="I35" s="101"/>
      <c r="J35" s="101"/>
      <c r="K35" s="100"/>
    </row>
    <row r="36" spans="1:11" x14ac:dyDescent="0.2">
      <c r="A36" s="100"/>
      <c r="B36" s="100"/>
      <c r="C36" s="101"/>
      <c r="D36" s="101"/>
      <c r="E36" s="101"/>
      <c r="F36" s="101"/>
      <c r="G36" s="101"/>
      <c r="H36" s="101"/>
      <c r="I36" s="101"/>
      <c r="J36" s="101"/>
      <c r="K36" s="100"/>
    </row>
    <row r="37" spans="1:11" x14ac:dyDescent="0.2">
      <c r="A37" s="100"/>
      <c r="B37" s="100"/>
      <c r="C37" s="101"/>
      <c r="D37" s="101"/>
      <c r="E37" s="101"/>
      <c r="F37" s="101"/>
      <c r="G37" s="101"/>
      <c r="H37" s="101"/>
      <c r="I37" s="101"/>
      <c r="J37" s="101"/>
      <c r="K37" s="100"/>
    </row>
    <row r="38" spans="1:11" x14ac:dyDescent="0.2">
      <c r="A38" s="100"/>
      <c r="B38" s="100"/>
      <c r="C38" s="101"/>
      <c r="D38" s="101"/>
      <c r="E38" s="101"/>
      <c r="F38" s="101"/>
      <c r="G38" s="101"/>
      <c r="H38" s="101"/>
      <c r="I38" s="101"/>
      <c r="J38" s="101"/>
      <c r="K38" s="100"/>
    </row>
    <row r="39" spans="1:11" x14ac:dyDescent="0.2">
      <c r="A39" s="100"/>
      <c r="B39" s="100"/>
      <c r="C39" s="101"/>
      <c r="D39" s="101"/>
      <c r="E39" s="101"/>
      <c r="F39" s="101"/>
      <c r="G39" s="101"/>
      <c r="H39" s="101"/>
      <c r="I39" s="101"/>
      <c r="J39" s="101"/>
      <c r="K39" s="100"/>
    </row>
    <row r="40" spans="1:11" x14ac:dyDescent="0.2">
      <c r="A40" s="100"/>
      <c r="B40" s="100"/>
      <c r="C40" s="101"/>
      <c r="D40" s="101"/>
      <c r="E40" s="101"/>
      <c r="F40" s="101"/>
      <c r="G40" s="101"/>
      <c r="H40" s="101"/>
      <c r="I40" s="101"/>
      <c r="J40" s="101"/>
      <c r="K40" s="100"/>
    </row>
    <row r="41" spans="1:11" x14ac:dyDescent="0.2">
      <c r="A41" s="100"/>
      <c r="B41" s="100"/>
      <c r="C41" s="101"/>
      <c r="D41" s="101"/>
      <c r="E41" s="101"/>
      <c r="F41" s="101"/>
      <c r="G41" s="101"/>
      <c r="H41" s="101"/>
      <c r="I41" s="101"/>
      <c r="J41" s="101"/>
      <c r="K41" s="100"/>
    </row>
    <row r="42" spans="1:11" x14ac:dyDescent="0.2">
      <c r="A42" s="100"/>
      <c r="B42" s="100"/>
      <c r="C42" s="101"/>
      <c r="D42" s="101"/>
      <c r="E42" s="101"/>
      <c r="F42" s="101"/>
      <c r="G42" s="101"/>
      <c r="H42" s="101"/>
      <c r="I42" s="101"/>
      <c r="J42" s="101"/>
      <c r="K42" s="100"/>
    </row>
    <row r="43" spans="1:11" x14ac:dyDescent="0.2">
      <c r="A43" s="100"/>
      <c r="B43" s="100"/>
      <c r="C43" s="101"/>
      <c r="D43" s="101"/>
      <c r="E43" s="101"/>
      <c r="F43" s="101"/>
      <c r="G43" s="101"/>
      <c r="H43" s="101"/>
      <c r="I43" s="101"/>
      <c r="J43" s="101"/>
      <c r="K43" s="100"/>
    </row>
    <row r="44" spans="1:11" x14ac:dyDescent="0.2">
      <c r="A44" s="100"/>
      <c r="B44" s="100"/>
      <c r="C44" s="101"/>
      <c r="D44" s="101"/>
      <c r="E44" s="101"/>
      <c r="F44" s="101"/>
      <c r="G44" s="101"/>
      <c r="H44" s="101"/>
      <c r="I44" s="101"/>
      <c r="J44" s="101"/>
      <c r="K44" s="100"/>
    </row>
  </sheetData>
  <mergeCells count="15">
    <mergeCell ref="H8:H9"/>
    <mergeCell ref="I8:I9"/>
    <mergeCell ref="J8:J9"/>
    <mergeCell ref="A3:K3"/>
    <mergeCell ref="A4:K4"/>
    <mergeCell ref="A5:K5"/>
    <mergeCell ref="A6:K6"/>
    <mergeCell ref="A8:A9"/>
    <mergeCell ref="B8:B9"/>
    <mergeCell ref="C8:C9"/>
    <mergeCell ref="D8:D9"/>
    <mergeCell ref="E8:E9"/>
    <mergeCell ref="F8:F9"/>
    <mergeCell ref="K8:K9"/>
    <mergeCell ref="G8:G9"/>
  </mergeCells>
  <printOptions horizontalCentered="1"/>
  <pageMargins left="0" right="0" top="0.47244094488188981" bottom="0" header="0" footer="0"/>
  <pageSetup paperSize="11" scale="85" orientation="landscape" r:id="rId1"/>
  <headerFooter alignWithMargins="0"/>
  <rowBreaks count="1" manualBreakCount="1">
    <brk id="20" max="12"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17"/>
  <sheetViews>
    <sheetView rightToLeft="1" view="pageBreakPreview" zoomScaleNormal="100" zoomScaleSheetLayoutView="100" workbookViewId="0">
      <selection activeCell="F7" sqref="F7"/>
    </sheetView>
  </sheetViews>
  <sheetFormatPr defaultColWidth="9.125" defaultRowHeight="12.75" x14ac:dyDescent="0.2"/>
  <cols>
    <col min="1" max="1" width="23.625" style="16" customWidth="1"/>
    <col min="2" max="5" width="11.125" style="16" customWidth="1"/>
    <col min="6" max="6" width="31.125" style="16" customWidth="1"/>
    <col min="7" max="7" width="15.25" style="3" customWidth="1"/>
    <col min="8" max="11" width="6.375" style="3" customWidth="1"/>
    <col min="12" max="16384" width="9.125" style="3"/>
  </cols>
  <sheetData>
    <row r="1" spans="1:11" ht="30.75" x14ac:dyDescent="0.2">
      <c r="A1" s="103" t="s">
        <v>129</v>
      </c>
      <c r="B1" s="104"/>
      <c r="C1" s="104"/>
      <c r="D1" s="104"/>
      <c r="E1" s="104"/>
      <c r="F1" s="105" t="s">
        <v>154</v>
      </c>
    </row>
    <row r="2" spans="1:11" x14ac:dyDescent="0.2">
      <c r="A2" s="100"/>
      <c r="B2" s="101"/>
      <c r="C2" s="101"/>
      <c r="D2" s="101"/>
      <c r="E2" s="101"/>
      <c r="F2" s="101"/>
      <c r="G2" s="101"/>
    </row>
    <row r="3" spans="1:11" s="2" customFormat="1" ht="21.75" x14ac:dyDescent="0.2">
      <c r="A3" s="514" t="s">
        <v>171</v>
      </c>
      <c r="B3" s="514"/>
      <c r="C3" s="514"/>
      <c r="D3" s="514"/>
      <c r="E3" s="514"/>
      <c r="F3" s="514"/>
    </row>
    <row r="4" spans="1:11" s="2" customFormat="1" ht="18.75" x14ac:dyDescent="0.2">
      <c r="A4" s="515" t="s">
        <v>493</v>
      </c>
      <c r="B4" s="515"/>
      <c r="C4" s="515"/>
      <c r="D4" s="515"/>
      <c r="E4" s="515"/>
      <c r="F4" s="515"/>
    </row>
    <row r="5" spans="1:11" s="2" customFormat="1" ht="18" x14ac:dyDescent="0.2">
      <c r="A5" s="516" t="s">
        <v>390</v>
      </c>
      <c r="B5" s="516"/>
      <c r="C5" s="516"/>
      <c r="D5" s="516"/>
      <c r="E5" s="516"/>
      <c r="F5" s="516"/>
    </row>
    <row r="6" spans="1:11" x14ac:dyDescent="0.2">
      <c r="A6" s="517" t="s">
        <v>460</v>
      </c>
      <c r="B6" s="517"/>
      <c r="C6" s="517"/>
      <c r="D6" s="517"/>
      <c r="E6" s="517"/>
      <c r="F6" s="517"/>
    </row>
    <row r="7" spans="1:11" s="7" customFormat="1" ht="15.75" x14ac:dyDescent="0.2">
      <c r="A7" s="4" t="s">
        <v>520</v>
      </c>
      <c r="B7" s="4"/>
      <c r="C7" s="4"/>
      <c r="D7" s="4"/>
      <c r="E7" s="4"/>
      <c r="F7" s="8" t="s">
        <v>521</v>
      </c>
      <c r="H7" s="5"/>
      <c r="J7" s="5"/>
      <c r="K7" s="5"/>
    </row>
    <row r="8" spans="1:11" ht="30.75" customHeight="1" x14ac:dyDescent="0.2">
      <c r="A8" s="531" t="s">
        <v>179</v>
      </c>
      <c r="B8" s="520" t="s">
        <v>396</v>
      </c>
      <c r="C8" s="548"/>
      <c r="D8" s="520" t="s">
        <v>424</v>
      </c>
      <c r="E8" s="548"/>
      <c r="F8" s="523" t="s">
        <v>180</v>
      </c>
    </row>
    <row r="9" spans="1:11" s="9" customFormat="1" ht="30" customHeight="1" x14ac:dyDescent="0.2">
      <c r="A9" s="532"/>
      <c r="B9" s="211" t="s">
        <v>361</v>
      </c>
      <c r="C9" s="211" t="s">
        <v>353</v>
      </c>
      <c r="D9" s="211" t="s">
        <v>361</v>
      </c>
      <c r="E9" s="211" t="s">
        <v>353</v>
      </c>
      <c r="F9" s="524"/>
    </row>
    <row r="10" spans="1:11" s="10" customFormat="1" ht="22.5" customHeight="1" thickBot="1" x14ac:dyDescent="0.25">
      <c r="A10" s="147" t="s">
        <v>109</v>
      </c>
      <c r="B10" s="267">
        <v>202</v>
      </c>
      <c r="C10" s="274">
        <f t="shared" ref="C10:C15" si="0">B10/$B$16%</f>
        <v>66.666666666666671</v>
      </c>
      <c r="D10" s="267">
        <v>186</v>
      </c>
      <c r="E10" s="274">
        <f t="shared" ref="E10:E15" si="1">D10/$D$16%</f>
        <v>69.662921348314612</v>
      </c>
      <c r="F10" s="151" t="s">
        <v>158</v>
      </c>
    </row>
    <row r="11" spans="1:11" s="10" customFormat="1" ht="22.5" customHeight="1" thickTop="1" thickBot="1" x14ac:dyDescent="0.25">
      <c r="A11" s="148" t="s">
        <v>91</v>
      </c>
      <c r="B11" s="250">
        <v>7</v>
      </c>
      <c r="C11" s="275">
        <f t="shared" si="0"/>
        <v>2.3102310231023102</v>
      </c>
      <c r="D11" s="250">
        <v>11</v>
      </c>
      <c r="E11" s="275">
        <f t="shared" si="1"/>
        <v>4.1198501872659179</v>
      </c>
      <c r="F11" s="152" t="s">
        <v>86</v>
      </c>
    </row>
    <row r="12" spans="1:11" s="10" customFormat="1" ht="22.5" customHeight="1" thickTop="1" thickBot="1" x14ac:dyDescent="0.25">
      <c r="A12" s="149" t="s">
        <v>92</v>
      </c>
      <c r="B12" s="249">
        <v>72</v>
      </c>
      <c r="C12" s="276">
        <f t="shared" si="0"/>
        <v>23.762376237623762</v>
      </c>
      <c r="D12" s="249">
        <v>56</v>
      </c>
      <c r="E12" s="276">
        <f t="shared" si="1"/>
        <v>20.973782771535582</v>
      </c>
      <c r="F12" s="153" t="s">
        <v>87</v>
      </c>
    </row>
    <row r="13" spans="1:11" s="10" customFormat="1" ht="22.5" customHeight="1" thickTop="1" thickBot="1" x14ac:dyDescent="0.25">
      <c r="A13" s="148" t="s">
        <v>93</v>
      </c>
      <c r="B13" s="250">
        <v>11</v>
      </c>
      <c r="C13" s="275">
        <f t="shared" si="0"/>
        <v>3.6303630363036308</v>
      </c>
      <c r="D13" s="250">
        <v>9</v>
      </c>
      <c r="E13" s="275">
        <f t="shared" si="1"/>
        <v>3.3707865168539328</v>
      </c>
      <c r="F13" s="152" t="s">
        <v>88</v>
      </c>
    </row>
    <row r="14" spans="1:11" s="10" customFormat="1" ht="22.5" customHeight="1" thickTop="1" thickBot="1" x14ac:dyDescent="0.25">
      <c r="A14" s="149" t="s">
        <v>94</v>
      </c>
      <c r="B14" s="249">
        <v>3</v>
      </c>
      <c r="C14" s="276">
        <f t="shared" si="0"/>
        <v>0.9900990099009902</v>
      </c>
      <c r="D14" s="249">
        <v>2</v>
      </c>
      <c r="E14" s="276">
        <f t="shared" si="1"/>
        <v>0.74906367041198507</v>
      </c>
      <c r="F14" s="153" t="s">
        <v>89</v>
      </c>
    </row>
    <row r="15" spans="1:11" s="10" customFormat="1" ht="22.5" customHeight="1" thickTop="1" x14ac:dyDescent="0.2">
      <c r="A15" s="150" t="s">
        <v>95</v>
      </c>
      <c r="B15" s="250">
        <v>8</v>
      </c>
      <c r="C15" s="275">
        <f t="shared" si="0"/>
        <v>2.6402640264026402</v>
      </c>
      <c r="D15" s="250">
        <v>3</v>
      </c>
      <c r="E15" s="275">
        <f t="shared" si="1"/>
        <v>1.1235955056179776</v>
      </c>
      <c r="F15" s="154" t="s">
        <v>90</v>
      </c>
    </row>
    <row r="16" spans="1:11" s="10" customFormat="1" ht="24" customHeight="1" x14ac:dyDescent="0.2">
      <c r="A16" s="116" t="s">
        <v>26</v>
      </c>
      <c r="B16" s="167">
        <f>SUM(B10:B15)</f>
        <v>303</v>
      </c>
      <c r="C16" s="168">
        <f>SUM(C10:C15)</f>
        <v>100</v>
      </c>
      <c r="D16" s="167">
        <f>SUM(D10:D15)</f>
        <v>267</v>
      </c>
      <c r="E16" s="168">
        <f>SUM(E10:E15)</f>
        <v>100.00000000000003</v>
      </c>
      <c r="F16" s="39" t="s">
        <v>27</v>
      </c>
    </row>
    <row r="17" s="15" customFormat="1" x14ac:dyDescent="0.2"/>
  </sheetData>
  <mergeCells count="8">
    <mergeCell ref="A3:F3"/>
    <mergeCell ref="A4:F4"/>
    <mergeCell ref="A5:F5"/>
    <mergeCell ref="A6:F6"/>
    <mergeCell ref="A8:A9"/>
    <mergeCell ref="D8:E8"/>
    <mergeCell ref="F8:F9"/>
    <mergeCell ref="B8:C8"/>
  </mergeCells>
  <printOptions horizontalCentered="1"/>
  <pageMargins left="0" right="0" top="0.47244094488188981" bottom="0" header="0" footer="0"/>
  <pageSetup paperSize="11" scale="90"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O46"/>
  <sheetViews>
    <sheetView rightToLeft="1" view="pageBreakPreview" zoomScaleNormal="100" zoomScaleSheetLayoutView="100" workbookViewId="0">
      <selection activeCell="G8" sqref="G8:G9"/>
    </sheetView>
  </sheetViews>
  <sheetFormatPr defaultColWidth="9.125" defaultRowHeight="12.75" x14ac:dyDescent="0.2"/>
  <cols>
    <col min="1" max="1" width="21.625" style="16" customWidth="1"/>
    <col min="2" max="2" width="13.375" style="3" customWidth="1"/>
    <col min="3" max="3" width="12.75" style="3" customWidth="1"/>
    <col min="4" max="5" width="12.875" style="3" customWidth="1"/>
    <col min="6" max="6" width="12.75" style="3" customWidth="1"/>
    <col min="7" max="7" width="21.125" style="16" customWidth="1"/>
    <col min="8" max="16384" width="9.125" style="3"/>
  </cols>
  <sheetData>
    <row r="1" spans="1:15" ht="30.75" x14ac:dyDescent="0.2">
      <c r="A1" s="103" t="s">
        <v>129</v>
      </c>
      <c r="B1" s="104"/>
      <c r="C1" s="104"/>
      <c r="D1" s="104"/>
      <c r="E1" s="104"/>
      <c r="F1" s="104"/>
      <c r="G1" s="105" t="s">
        <v>154</v>
      </c>
    </row>
    <row r="2" spans="1:15" x14ac:dyDescent="0.2">
      <c r="A2" s="100"/>
      <c r="B2" s="101"/>
      <c r="C2" s="101"/>
      <c r="D2" s="101"/>
      <c r="E2" s="101"/>
      <c r="F2" s="101"/>
      <c r="G2" s="100"/>
    </row>
    <row r="3" spans="1:15" s="2" customFormat="1" ht="21.75" x14ac:dyDescent="0.2">
      <c r="A3" s="514" t="s">
        <v>15</v>
      </c>
      <c r="B3" s="514"/>
      <c r="C3" s="514"/>
      <c r="D3" s="514"/>
      <c r="E3" s="514"/>
      <c r="F3" s="514"/>
      <c r="G3" s="514"/>
    </row>
    <row r="4" spans="1:15" s="2" customFormat="1" ht="18.75" x14ac:dyDescent="0.2">
      <c r="A4" s="515" t="s">
        <v>422</v>
      </c>
      <c r="B4" s="515"/>
      <c r="C4" s="515"/>
      <c r="D4" s="515"/>
      <c r="E4" s="515"/>
      <c r="F4" s="515"/>
      <c r="G4" s="515"/>
    </row>
    <row r="5" spans="1:15" s="2" customFormat="1" ht="18" x14ac:dyDescent="0.2">
      <c r="A5" s="549" t="s">
        <v>97</v>
      </c>
      <c r="B5" s="516"/>
      <c r="C5" s="516"/>
      <c r="D5" s="516"/>
      <c r="E5" s="516"/>
      <c r="F5" s="516"/>
      <c r="G5" s="516"/>
    </row>
    <row r="6" spans="1:15" x14ac:dyDescent="0.2">
      <c r="A6" s="517" t="s">
        <v>423</v>
      </c>
      <c r="B6" s="517"/>
      <c r="C6" s="517"/>
      <c r="D6" s="517"/>
      <c r="E6" s="517"/>
      <c r="F6" s="517"/>
      <c r="G6" s="517"/>
    </row>
    <row r="7" spans="1:15" s="7" customFormat="1" ht="15.75" x14ac:dyDescent="0.2">
      <c r="A7" s="4" t="s">
        <v>159</v>
      </c>
      <c r="B7" s="5"/>
      <c r="C7" s="5"/>
      <c r="D7" s="6"/>
      <c r="F7" s="5"/>
      <c r="G7" s="8" t="s">
        <v>268</v>
      </c>
      <c r="H7" s="6"/>
      <c r="J7" s="5"/>
      <c r="L7" s="5"/>
      <c r="M7" s="5"/>
    </row>
    <row r="8" spans="1:15" ht="34.5" customHeight="1" thickBot="1" x14ac:dyDescent="0.25">
      <c r="A8" s="550" t="s">
        <v>401</v>
      </c>
      <c r="B8" s="552" t="s">
        <v>510</v>
      </c>
      <c r="C8" s="552" t="s">
        <v>511</v>
      </c>
      <c r="D8" s="552" t="s">
        <v>512</v>
      </c>
      <c r="E8" s="552" t="s">
        <v>513</v>
      </c>
      <c r="F8" s="542" t="s">
        <v>3</v>
      </c>
      <c r="G8" s="554" t="s">
        <v>526</v>
      </c>
      <c r="K8" s="552" t="s">
        <v>348</v>
      </c>
      <c r="L8" s="552" t="s">
        <v>347</v>
      </c>
      <c r="M8" s="552" t="s">
        <v>346</v>
      </c>
      <c r="N8" s="552" t="s">
        <v>345</v>
      </c>
    </row>
    <row r="9" spans="1:15" s="10" customFormat="1" ht="33" customHeight="1" thickTop="1" x14ac:dyDescent="0.2">
      <c r="A9" s="551"/>
      <c r="B9" s="553"/>
      <c r="C9" s="553"/>
      <c r="D9" s="553"/>
      <c r="E9" s="553"/>
      <c r="F9" s="543"/>
      <c r="G9" s="555"/>
      <c r="I9" s="27"/>
      <c r="J9" s="27"/>
      <c r="K9" s="553"/>
      <c r="L9" s="553"/>
      <c r="M9" s="553"/>
      <c r="N9" s="553"/>
    </row>
    <row r="10" spans="1:15" s="10" customFormat="1" ht="31.5" customHeight="1" thickBot="1" x14ac:dyDescent="0.25">
      <c r="A10" s="119" t="s">
        <v>109</v>
      </c>
      <c r="B10" s="285">
        <v>46</v>
      </c>
      <c r="C10" s="285">
        <v>129</v>
      </c>
      <c r="D10" s="285">
        <v>10</v>
      </c>
      <c r="E10" s="285">
        <v>1</v>
      </c>
      <c r="F10" s="286">
        <f>SUM(B10:E10)</f>
        <v>186</v>
      </c>
      <c r="G10" s="226" t="s">
        <v>158</v>
      </c>
      <c r="K10" s="436">
        <f>B17</f>
        <v>22.471910112359549</v>
      </c>
      <c r="L10" s="436">
        <f>C17</f>
        <v>64.794007490636702</v>
      </c>
      <c r="M10" s="436">
        <f t="shared" ref="M10:N10" si="0">D17</f>
        <v>11.610486891385769</v>
      </c>
      <c r="N10" s="436">
        <f t="shared" si="0"/>
        <v>1.1235955056179776</v>
      </c>
      <c r="O10" s="436">
        <f>N10+M10+L10+K10</f>
        <v>100</v>
      </c>
    </row>
    <row r="11" spans="1:15" s="10" customFormat="1" ht="31.5" customHeight="1" thickBot="1" x14ac:dyDescent="0.25">
      <c r="A11" s="120" t="s">
        <v>91</v>
      </c>
      <c r="B11" s="77">
        <v>0</v>
      </c>
      <c r="C11" s="77">
        <v>9</v>
      </c>
      <c r="D11" s="77">
        <v>1</v>
      </c>
      <c r="E11" s="77">
        <v>1</v>
      </c>
      <c r="F11" s="287">
        <f>SUM(B11:E11)</f>
        <v>11</v>
      </c>
      <c r="G11" s="227" t="s">
        <v>86</v>
      </c>
    </row>
    <row r="12" spans="1:15" s="10" customFormat="1" ht="31.5" customHeight="1" thickBot="1" x14ac:dyDescent="0.25">
      <c r="A12" s="121" t="s">
        <v>92</v>
      </c>
      <c r="B12" s="288">
        <v>10</v>
      </c>
      <c r="C12" s="288">
        <v>30</v>
      </c>
      <c r="D12" s="288">
        <v>15</v>
      </c>
      <c r="E12" s="288">
        <v>1</v>
      </c>
      <c r="F12" s="289">
        <f t="shared" ref="F12:F15" si="1">SUM(B12:E12)</f>
        <v>56</v>
      </c>
      <c r="G12" s="228" t="s">
        <v>87</v>
      </c>
      <c r="I12" s="123" t="s">
        <v>354</v>
      </c>
      <c r="J12" s="10">
        <f t="shared" ref="J12:J15" si="2">F10</f>
        <v>186</v>
      </c>
    </row>
    <row r="13" spans="1:15" s="10" customFormat="1" ht="31.5" customHeight="1" thickBot="1" x14ac:dyDescent="0.25">
      <c r="A13" s="120" t="s">
        <v>93</v>
      </c>
      <c r="B13" s="77">
        <v>3</v>
      </c>
      <c r="C13" s="77">
        <v>2</v>
      </c>
      <c r="D13" s="77">
        <v>4</v>
      </c>
      <c r="E13" s="77">
        <v>0</v>
      </c>
      <c r="F13" s="287">
        <f t="shared" si="1"/>
        <v>9</v>
      </c>
      <c r="G13" s="227" t="s">
        <v>88</v>
      </c>
      <c r="I13" s="123" t="s">
        <v>138</v>
      </c>
      <c r="J13" s="10">
        <f t="shared" si="2"/>
        <v>11</v>
      </c>
    </row>
    <row r="14" spans="1:15" s="10" customFormat="1" ht="31.5" customHeight="1" thickBot="1" x14ac:dyDescent="0.25">
      <c r="A14" s="121" t="s">
        <v>94</v>
      </c>
      <c r="B14" s="288">
        <v>0</v>
      </c>
      <c r="C14" s="288">
        <v>2</v>
      </c>
      <c r="D14" s="288">
        <v>0</v>
      </c>
      <c r="E14" s="288">
        <v>0</v>
      </c>
      <c r="F14" s="289">
        <f t="shared" si="1"/>
        <v>2</v>
      </c>
      <c r="G14" s="228" t="s">
        <v>89</v>
      </c>
      <c r="I14" s="123" t="s">
        <v>139</v>
      </c>
      <c r="J14" s="10">
        <f t="shared" si="2"/>
        <v>56</v>
      </c>
    </row>
    <row r="15" spans="1:15" s="10" customFormat="1" ht="31.5" customHeight="1" x14ac:dyDescent="0.2">
      <c r="A15" s="122" t="s">
        <v>95</v>
      </c>
      <c r="B15" s="79">
        <v>1</v>
      </c>
      <c r="C15" s="79">
        <v>1</v>
      </c>
      <c r="D15" s="79">
        <v>1</v>
      </c>
      <c r="E15" s="79">
        <v>0</v>
      </c>
      <c r="F15" s="290">
        <f t="shared" si="1"/>
        <v>3</v>
      </c>
      <c r="G15" s="229" t="s">
        <v>90</v>
      </c>
      <c r="I15" s="123" t="s">
        <v>140</v>
      </c>
      <c r="J15" s="10">
        <f t="shared" si="2"/>
        <v>9</v>
      </c>
    </row>
    <row r="16" spans="1:15" s="10" customFormat="1" ht="23.25" customHeight="1" x14ac:dyDescent="0.2">
      <c r="A16" s="387" t="s">
        <v>26</v>
      </c>
      <c r="B16" s="388">
        <f>SUM(B10:B15)</f>
        <v>60</v>
      </c>
      <c r="C16" s="388">
        <f>SUM(C10:C15)</f>
        <v>173</v>
      </c>
      <c r="D16" s="388">
        <f t="shared" ref="D16" si="3">SUM(D10:D15)</f>
        <v>31</v>
      </c>
      <c r="E16" s="388">
        <f>SUM(E10:E15)</f>
        <v>3</v>
      </c>
      <c r="F16" s="388">
        <f>SUM(F10:F15)</f>
        <v>267</v>
      </c>
      <c r="G16" s="389" t="s">
        <v>27</v>
      </c>
      <c r="I16" s="123"/>
    </row>
    <row r="17" spans="1:10" s="10" customFormat="1" ht="23.25" customHeight="1" x14ac:dyDescent="0.2">
      <c r="A17" s="390" t="s">
        <v>383</v>
      </c>
      <c r="B17" s="435">
        <f>(B16/$F$16)*100</f>
        <v>22.471910112359549</v>
      </c>
      <c r="C17" s="435">
        <f>(C16/$F$16)*100</f>
        <v>64.794007490636702</v>
      </c>
      <c r="D17" s="435">
        <f>(D16/$F$16)*100</f>
        <v>11.610486891385769</v>
      </c>
      <c r="E17" s="435">
        <f t="shared" ref="E17" si="4">(E16/$F$16)*100</f>
        <v>1.1235955056179776</v>
      </c>
      <c r="F17" s="391">
        <f>SUM(B17:E17)</f>
        <v>100</v>
      </c>
      <c r="G17" s="392" t="s">
        <v>384</v>
      </c>
      <c r="I17" s="123" t="s">
        <v>141</v>
      </c>
      <c r="J17" s="10">
        <f>F14</f>
        <v>2</v>
      </c>
    </row>
    <row r="18" spans="1:10" ht="38.25" x14ac:dyDescent="0.2">
      <c r="A18" s="100"/>
      <c r="B18" s="101"/>
      <c r="C18" s="101"/>
      <c r="D18" s="101"/>
      <c r="E18" s="101"/>
      <c r="F18" s="101"/>
      <c r="G18" s="100"/>
      <c r="I18" s="123" t="s">
        <v>142</v>
      </c>
      <c r="J18" s="10">
        <f>F15</f>
        <v>3</v>
      </c>
    </row>
    <row r="19" spans="1:10" x14ac:dyDescent="0.2">
      <c r="A19" s="100"/>
      <c r="B19" s="101"/>
      <c r="C19" s="101"/>
      <c r="D19" s="101"/>
      <c r="E19" s="101"/>
      <c r="F19" s="101"/>
      <c r="G19" s="100"/>
      <c r="I19" s="10"/>
      <c r="J19" s="10"/>
    </row>
    <row r="20" spans="1:10" x14ac:dyDescent="0.2">
      <c r="A20" s="100"/>
      <c r="B20" s="101"/>
      <c r="C20" s="101"/>
      <c r="D20" s="101"/>
      <c r="E20" s="101"/>
      <c r="F20" s="101"/>
      <c r="G20" s="100"/>
    </row>
    <row r="21" spans="1:10" x14ac:dyDescent="0.2">
      <c r="A21" s="100"/>
      <c r="B21" s="101"/>
      <c r="C21" s="101"/>
      <c r="D21" s="101"/>
      <c r="E21" s="101"/>
      <c r="F21" s="101"/>
      <c r="G21" s="100"/>
    </row>
    <row r="22" spans="1:10" x14ac:dyDescent="0.2">
      <c r="A22" s="100"/>
      <c r="B22" s="101"/>
      <c r="C22" s="101"/>
      <c r="D22" s="101"/>
      <c r="E22" s="101"/>
      <c r="F22" s="101"/>
      <c r="G22" s="100"/>
    </row>
    <row r="23" spans="1:10" x14ac:dyDescent="0.2">
      <c r="A23" s="100"/>
      <c r="B23" s="101"/>
      <c r="C23" s="101"/>
      <c r="D23" s="101"/>
      <c r="E23" s="101"/>
      <c r="F23" s="101"/>
      <c r="G23" s="100"/>
    </row>
    <row r="24" spans="1:10" x14ac:dyDescent="0.2">
      <c r="A24" s="100"/>
      <c r="B24" s="101"/>
      <c r="C24" s="101"/>
      <c r="D24" s="101"/>
      <c r="E24" s="101"/>
      <c r="F24" s="101"/>
      <c r="G24" s="100"/>
    </row>
    <row r="25" spans="1:10" x14ac:dyDescent="0.2">
      <c r="A25" s="100"/>
      <c r="B25" s="101"/>
      <c r="C25" s="101"/>
      <c r="D25" s="101"/>
      <c r="E25" s="101"/>
      <c r="F25" s="101"/>
      <c r="G25" s="100"/>
    </row>
    <row r="26" spans="1:10" x14ac:dyDescent="0.2">
      <c r="A26" s="100"/>
      <c r="B26" s="101"/>
      <c r="C26" s="101"/>
      <c r="D26" s="101"/>
      <c r="E26" s="101"/>
      <c r="F26" s="101"/>
      <c r="G26" s="100"/>
    </row>
    <row r="27" spans="1:10" x14ac:dyDescent="0.2">
      <c r="A27" s="100"/>
      <c r="B27" s="101"/>
      <c r="C27" s="101"/>
      <c r="D27" s="101"/>
      <c r="E27" s="101"/>
      <c r="F27" s="101"/>
      <c r="G27" s="100"/>
    </row>
    <row r="28" spans="1:10" x14ac:dyDescent="0.2">
      <c r="A28" s="100"/>
      <c r="B28" s="101"/>
      <c r="C28" s="101"/>
      <c r="D28" s="101"/>
      <c r="E28" s="101"/>
      <c r="F28" s="101"/>
      <c r="G28" s="100"/>
    </row>
    <row r="29" spans="1:10" x14ac:dyDescent="0.2">
      <c r="A29" s="100"/>
      <c r="B29" s="101"/>
      <c r="C29" s="101"/>
      <c r="D29" s="101"/>
      <c r="E29" s="101"/>
      <c r="F29" s="101"/>
      <c r="G29" s="100"/>
    </row>
    <row r="30" spans="1:10" x14ac:dyDescent="0.2">
      <c r="A30" s="100"/>
      <c r="B30" s="101"/>
      <c r="C30" s="101"/>
      <c r="D30" s="101"/>
      <c r="E30" s="101"/>
      <c r="F30" s="101"/>
      <c r="G30" s="100"/>
    </row>
    <row r="31" spans="1:10" x14ac:dyDescent="0.2">
      <c r="A31" s="100"/>
      <c r="B31" s="101"/>
      <c r="C31" s="101"/>
      <c r="D31" s="101"/>
      <c r="E31" s="101"/>
      <c r="F31" s="101"/>
      <c r="G31" s="100"/>
    </row>
    <row r="32" spans="1:10" x14ac:dyDescent="0.2">
      <c r="A32" s="100"/>
      <c r="B32" s="101"/>
      <c r="C32" s="101"/>
      <c r="D32" s="101"/>
      <c r="E32" s="101"/>
      <c r="F32" s="101"/>
      <c r="G32" s="100"/>
    </row>
    <row r="33" spans="1:7" x14ac:dyDescent="0.2">
      <c r="A33" s="100"/>
      <c r="B33" s="101"/>
      <c r="C33" s="101"/>
      <c r="D33" s="101"/>
      <c r="E33" s="101"/>
      <c r="F33" s="101"/>
      <c r="G33" s="100"/>
    </row>
    <row r="34" spans="1:7" x14ac:dyDescent="0.2">
      <c r="A34" s="100"/>
      <c r="B34" s="101"/>
      <c r="C34" s="101"/>
      <c r="D34" s="101"/>
      <c r="E34" s="101"/>
      <c r="F34" s="101"/>
      <c r="G34" s="100"/>
    </row>
    <row r="35" spans="1:7" x14ac:dyDescent="0.2">
      <c r="A35" s="100"/>
      <c r="B35" s="101"/>
      <c r="C35" s="101"/>
      <c r="D35" s="101"/>
      <c r="E35" s="101"/>
      <c r="F35" s="101"/>
      <c r="G35" s="100"/>
    </row>
    <row r="36" spans="1:7" x14ac:dyDescent="0.2">
      <c r="A36" s="100"/>
      <c r="B36" s="101"/>
      <c r="C36" s="101"/>
      <c r="D36" s="101"/>
      <c r="E36" s="101"/>
      <c r="F36" s="101"/>
      <c r="G36" s="100"/>
    </row>
    <row r="37" spans="1:7" x14ac:dyDescent="0.2">
      <c r="A37" s="100"/>
      <c r="B37" s="101"/>
      <c r="C37" s="101"/>
      <c r="D37" s="101"/>
      <c r="E37" s="101"/>
      <c r="F37" s="101"/>
      <c r="G37" s="100"/>
    </row>
    <row r="38" spans="1:7" x14ac:dyDescent="0.2">
      <c r="A38" s="100"/>
      <c r="B38" s="101"/>
      <c r="C38" s="101"/>
      <c r="D38" s="101"/>
      <c r="E38" s="101"/>
      <c r="F38" s="101"/>
      <c r="G38" s="100"/>
    </row>
    <row r="39" spans="1:7" x14ac:dyDescent="0.2">
      <c r="A39" s="100"/>
      <c r="B39" s="101"/>
      <c r="C39" s="101"/>
      <c r="D39" s="101"/>
      <c r="E39" s="101"/>
      <c r="F39" s="101"/>
      <c r="G39" s="100"/>
    </row>
    <row r="40" spans="1:7" x14ac:dyDescent="0.2">
      <c r="A40" s="100"/>
      <c r="B40" s="101"/>
      <c r="C40" s="101"/>
      <c r="D40" s="101"/>
      <c r="E40" s="101"/>
      <c r="F40" s="101"/>
      <c r="G40" s="100"/>
    </row>
    <row r="41" spans="1:7" x14ac:dyDescent="0.2">
      <c r="A41" s="100"/>
      <c r="B41" s="101"/>
      <c r="C41" s="101"/>
      <c r="D41" s="101"/>
      <c r="E41" s="101"/>
      <c r="F41" s="101"/>
      <c r="G41" s="100"/>
    </row>
    <row r="42" spans="1:7" x14ac:dyDescent="0.2">
      <c r="A42" s="100"/>
      <c r="B42" s="101"/>
      <c r="C42" s="101"/>
      <c r="D42" s="101"/>
      <c r="E42" s="101"/>
      <c r="F42" s="101"/>
      <c r="G42" s="100"/>
    </row>
    <row r="43" spans="1:7" x14ac:dyDescent="0.2">
      <c r="A43" s="100"/>
      <c r="B43" s="101"/>
      <c r="C43" s="101"/>
      <c r="D43" s="101"/>
      <c r="E43" s="101"/>
      <c r="F43" s="101"/>
      <c r="G43" s="100"/>
    </row>
    <row r="44" spans="1:7" x14ac:dyDescent="0.2">
      <c r="A44" s="100"/>
      <c r="B44" s="101"/>
      <c r="C44" s="101"/>
      <c r="D44" s="101"/>
      <c r="E44" s="101"/>
      <c r="F44" s="101"/>
      <c r="G44" s="100"/>
    </row>
    <row r="45" spans="1:7" x14ac:dyDescent="0.2">
      <c r="A45" s="100"/>
      <c r="B45" s="101"/>
      <c r="C45" s="101"/>
      <c r="D45" s="101"/>
      <c r="E45" s="101"/>
      <c r="F45" s="101"/>
      <c r="G45" s="100"/>
    </row>
    <row r="46" spans="1:7" x14ac:dyDescent="0.2">
      <c r="A46" s="100"/>
      <c r="B46" s="101"/>
      <c r="C46" s="101"/>
      <c r="D46" s="101"/>
      <c r="E46" s="101"/>
      <c r="F46" s="101"/>
      <c r="G46" s="100"/>
    </row>
  </sheetData>
  <mergeCells count="15">
    <mergeCell ref="K8:K9"/>
    <mergeCell ref="L8:L9"/>
    <mergeCell ref="M8:M9"/>
    <mergeCell ref="N8:N9"/>
    <mergeCell ref="G8:G9"/>
    <mergeCell ref="A3:G3"/>
    <mergeCell ref="A4:G4"/>
    <mergeCell ref="A5:G5"/>
    <mergeCell ref="A6:G6"/>
    <mergeCell ref="A8:A9"/>
    <mergeCell ref="B8:B9"/>
    <mergeCell ref="C8:C9"/>
    <mergeCell ref="D8:D9"/>
    <mergeCell ref="E8:E9"/>
    <mergeCell ref="F8:F9"/>
  </mergeCells>
  <printOptions horizontalCentered="1"/>
  <pageMargins left="0" right="0" top="0.47244094488188981" bottom="0" header="0" footer="0"/>
  <pageSetup paperSize="11" scale="85" orientation="landscape" r:id="rId1"/>
  <headerFooter alignWithMargins="0"/>
  <rowBreaks count="1" manualBreakCount="1">
    <brk id="17" max="6"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22"/>
  <sheetViews>
    <sheetView rightToLeft="1" view="pageBreakPreview" topLeftCell="A4" zoomScaleNormal="100" zoomScaleSheetLayoutView="100" workbookViewId="0">
      <selection activeCell="L8" sqref="L8:L11"/>
    </sheetView>
  </sheetViews>
  <sheetFormatPr defaultRowHeight="14.25" x14ac:dyDescent="0.2"/>
  <cols>
    <col min="1" max="1" width="14.125" customWidth="1"/>
    <col min="2" max="2" width="6.875" customWidth="1"/>
    <col min="3" max="3" width="8" customWidth="1"/>
    <col min="4" max="4" width="7.75" customWidth="1"/>
    <col min="5" max="5" width="6.875" customWidth="1"/>
    <col min="6" max="6" width="7.875" customWidth="1"/>
    <col min="7" max="7" width="7.75" customWidth="1"/>
    <col min="8" max="8" width="7.625" customWidth="1"/>
    <col min="9" max="9" width="9.75" customWidth="1"/>
    <col min="10" max="10" width="8.125" customWidth="1"/>
    <col min="11" max="11" width="8" customWidth="1"/>
    <col min="12" max="12" width="15.875" customWidth="1"/>
  </cols>
  <sheetData>
    <row r="1" spans="1:12" s="3" customFormat="1" ht="30.75" x14ac:dyDescent="0.2">
      <c r="A1" s="103" t="s">
        <v>129</v>
      </c>
      <c r="B1" s="104"/>
      <c r="C1" s="104"/>
      <c r="D1" s="104"/>
      <c r="E1" s="104"/>
      <c r="F1" s="104"/>
      <c r="G1" s="104"/>
      <c r="H1" s="117"/>
      <c r="I1" s="104"/>
      <c r="J1" s="104"/>
      <c r="K1" s="117"/>
      <c r="L1" s="105" t="s">
        <v>154</v>
      </c>
    </row>
    <row r="2" spans="1:12" s="3" customFormat="1" ht="12.75" x14ac:dyDescent="0.2">
      <c r="A2" s="100"/>
      <c r="B2" s="101"/>
      <c r="C2" s="101"/>
      <c r="D2" s="101"/>
      <c r="E2" s="101"/>
      <c r="F2" s="101"/>
      <c r="G2" s="101"/>
      <c r="H2" s="101"/>
      <c r="I2" s="101"/>
      <c r="J2" s="101"/>
      <c r="K2" s="101"/>
      <c r="L2" s="101"/>
    </row>
    <row r="3" spans="1:12" s="2" customFormat="1" ht="21.75" x14ac:dyDescent="0.2">
      <c r="A3" s="514" t="s">
        <v>385</v>
      </c>
      <c r="B3" s="514"/>
      <c r="C3" s="514"/>
      <c r="D3" s="514"/>
      <c r="E3" s="514"/>
      <c r="F3" s="514"/>
      <c r="G3" s="514"/>
      <c r="H3" s="514"/>
      <c r="I3" s="514"/>
      <c r="J3" s="514"/>
      <c r="K3" s="514"/>
      <c r="L3" s="514"/>
    </row>
    <row r="4" spans="1:12" s="2" customFormat="1" ht="18.75" x14ac:dyDescent="0.2">
      <c r="A4" s="515" t="s">
        <v>422</v>
      </c>
      <c r="B4" s="515"/>
      <c r="C4" s="515"/>
      <c r="D4" s="515"/>
      <c r="E4" s="515"/>
      <c r="F4" s="515"/>
      <c r="G4" s="515"/>
      <c r="H4" s="515"/>
      <c r="I4" s="515"/>
      <c r="J4" s="515"/>
      <c r="K4" s="515"/>
      <c r="L4" s="515"/>
    </row>
    <row r="5" spans="1:12" s="2" customFormat="1" ht="18" customHeight="1" x14ac:dyDescent="0.2">
      <c r="A5" s="549" t="s">
        <v>386</v>
      </c>
      <c r="B5" s="549"/>
      <c r="C5" s="549"/>
      <c r="D5" s="549"/>
      <c r="E5" s="549"/>
      <c r="F5" s="549"/>
      <c r="G5" s="549"/>
      <c r="H5" s="549"/>
      <c r="I5" s="549"/>
      <c r="J5" s="549"/>
      <c r="K5" s="549"/>
      <c r="L5" s="549"/>
    </row>
    <row r="6" spans="1:12" s="3" customFormat="1" ht="12.75" x14ac:dyDescent="0.2">
      <c r="A6" s="517" t="s">
        <v>423</v>
      </c>
      <c r="B6" s="517"/>
      <c r="C6" s="517"/>
      <c r="D6" s="517"/>
      <c r="E6" s="517"/>
      <c r="F6" s="517"/>
      <c r="G6" s="517"/>
      <c r="H6" s="517"/>
      <c r="I6" s="517"/>
      <c r="J6" s="517"/>
      <c r="K6" s="517"/>
      <c r="L6" s="517"/>
    </row>
    <row r="7" spans="1:12" s="7" customFormat="1" ht="15.75" x14ac:dyDescent="0.2">
      <c r="A7" s="375" t="s">
        <v>199</v>
      </c>
      <c r="B7" s="375"/>
      <c r="C7" s="375"/>
      <c r="D7" s="375"/>
      <c r="E7" s="375"/>
      <c r="F7" s="375"/>
      <c r="G7" s="375"/>
      <c r="H7" s="450"/>
      <c r="I7" s="450"/>
      <c r="J7" s="5"/>
      <c r="K7" s="75"/>
      <c r="L7" s="8" t="s">
        <v>316</v>
      </c>
    </row>
    <row r="8" spans="1:12" ht="15" customHeight="1" thickBot="1" x14ac:dyDescent="0.25">
      <c r="A8" s="518" t="s">
        <v>495</v>
      </c>
      <c r="B8" s="530" t="s">
        <v>395</v>
      </c>
      <c r="C8" s="556"/>
      <c r="D8" s="556"/>
      <c r="E8" s="556"/>
      <c r="F8" s="556"/>
      <c r="G8" s="556"/>
      <c r="H8" s="556"/>
      <c r="I8" s="556"/>
      <c r="J8" s="556"/>
      <c r="K8" s="556"/>
      <c r="L8" s="527" t="s">
        <v>500</v>
      </c>
    </row>
    <row r="9" spans="1:12" ht="15" thickBot="1" x14ac:dyDescent="0.25">
      <c r="A9" s="526"/>
      <c r="B9" s="525" t="s">
        <v>365</v>
      </c>
      <c r="C9" s="525"/>
      <c r="D9" s="525"/>
      <c r="E9" s="525"/>
      <c r="F9" s="525"/>
      <c r="G9" s="525"/>
      <c r="H9" s="525"/>
      <c r="I9" s="525"/>
      <c r="J9" s="525"/>
      <c r="K9" s="525"/>
      <c r="L9" s="528"/>
    </row>
    <row r="10" spans="1:12" ht="27.6" customHeight="1" thickBot="1" x14ac:dyDescent="0.5">
      <c r="A10" s="526"/>
      <c r="B10" s="337" t="s">
        <v>65</v>
      </c>
      <c r="C10" s="337" t="s">
        <v>67</v>
      </c>
      <c r="D10" s="337" t="s">
        <v>69</v>
      </c>
      <c r="E10" s="337" t="s">
        <v>103</v>
      </c>
      <c r="F10" s="337" t="s">
        <v>72</v>
      </c>
      <c r="G10" s="337" t="s">
        <v>74</v>
      </c>
      <c r="H10" s="337" t="s">
        <v>76</v>
      </c>
      <c r="I10" s="337" t="s">
        <v>364</v>
      </c>
      <c r="J10" s="337" t="s">
        <v>79</v>
      </c>
      <c r="K10" s="337" t="s">
        <v>13</v>
      </c>
      <c r="L10" s="528"/>
    </row>
    <row r="11" spans="1:12" ht="27.6" customHeight="1" x14ac:dyDescent="0.2">
      <c r="A11" s="519"/>
      <c r="B11" s="326" t="s">
        <v>66</v>
      </c>
      <c r="C11" s="326" t="s">
        <v>68</v>
      </c>
      <c r="D11" s="326" t="s">
        <v>70</v>
      </c>
      <c r="E11" s="326" t="s">
        <v>71</v>
      </c>
      <c r="F11" s="326" t="s">
        <v>73</v>
      </c>
      <c r="G11" s="326" t="s">
        <v>75</v>
      </c>
      <c r="H11" s="326" t="s">
        <v>77</v>
      </c>
      <c r="I11" s="326" t="s">
        <v>185</v>
      </c>
      <c r="J11" s="326" t="s">
        <v>344</v>
      </c>
      <c r="K11" s="327" t="s">
        <v>14</v>
      </c>
      <c r="L11" s="529"/>
    </row>
    <row r="12" spans="1:12" ht="19.5" customHeight="1" thickBot="1" x14ac:dyDescent="0.25">
      <c r="A12" s="393" t="s">
        <v>65</v>
      </c>
      <c r="B12" s="321">
        <v>44</v>
      </c>
      <c r="C12" s="321">
        <v>22</v>
      </c>
      <c r="D12" s="321">
        <v>2</v>
      </c>
      <c r="E12" s="321">
        <v>4</v>
      </c>
      <c r="F12" s="321">
        <v>0</v>
      </c>
      <c r="G12" s="321">
        <v>0</v>
      </c>
      <c r="H12" s="321">
        <v>3</v>
      </c>
      <c r="I12" s="321">
        <v>0</v>
      </c>
      <c r="J12" s="321">
        <v>8</v>
      </c>
      <c r="K12" s="332">
        <f>SUM(B12:J12)</f>
        <v>83</v>
      </c>
      <c r="L12" s="322" t="s">
        <v>66</v>
      </c>
    </row>
    <row r="13" spans="1:12" ht="19.5" customHeight="1" thickBot="1" x14ac:dyDescent="0.25">
      <c r="A13" s="394" t="s">
        <v>67</v>
      </c>
      <c r="B13" s="328">
        <v>24</v>
      </c>
      <c r="C13" s="328">
        <v>65</v>
      </c>
      <c r="D13" s="328">
        <v>3</v>
      </c>
      <c r="E13" s="328">
        <v>4</v>
      </c>
      <c r="F13" s="328">
        <v>2</v>
      </c>
      <c r="G13" s="328">
        <v>0</v>
      </c>
      <c r="H13" s="328">
        <v>1</v>
      </c>
      <c r="I13" s="328">
        <v>1</v>
      </c>
      <c r="J13" s="328">
        <v>18</v>
      </c>
      <c r="K13" s="333">
        <f t="shared" ref="K13:K20" si="0">SUM(B13:J13)</f>
        <v>118</v>
      </c>
      <c r="L13" s="324" t="s">
        <v>68</v>
      </c>
    </row>
    <row r="14" spans="1:12" ht="19.5" customHeight="1" thickBot="1" x14ac:dyDescent="0.25">
      <c r="A14" s="395" t="s">
        <v>69</v>
      </c>
      <c r="B14" s="323">
        <v>3</v>
      </c>
      <c r="C14" s="323">
        <v>1</v>
      </c>
      <c r="D14" s="323">
        <v>5</v>
      </c>
      <c r="E14" s="323">
        <v>0</v>
      </c>
      <c r="F14" s="323">
        <v>0</v>
      </c>
      <c r="G14" s="323">
        <v>0</v>
      </c>
      <c r="H14" s="323">
        <v>0</v>
      </c>
      <c r="I14" s="323">
        <v>0</v>
      </c>
      <c r="J14" s="323">
        <v>1</v>
      </c>
      <c r="K14" s="334">
        <f t="shared" si="0"/>
        <v>10</v>
      </c>
      <c r="L14" s="325" t="s">
        <v>70</v>
      </c>
    </row>
    <row r="15" spans="1:12" ht="19.5" customHeight="1" thickBot="1" x14ac:dyDescent="0.25">
      <c r="A15" s="394" t="s">
        <v>103</v>
      </c>
      <c r="B15" s="328">
        <v>8</v>
      </c>
      <c r="C15" s="328">
        <v>5</v>
      </c>
      <c r="D15" s="328">
        <v>1</v>
      </c>
      <c r="E15" s="328">
        <v>8</v>
      </c>
      <c r="F15" s="328">
        <v>0</v>
      </c>
      <c r="G15" s="328">
        <v>0</v>
      </c>
      <c r="H15" s="328">
        <v>1</v>
      </c>
      <c r="I15" s="328">
        <v>0</v>
      </c>
      <c r="J15" s="328">
        <v>2</v>
      </c>
      <c r="K15" s="333">
        <f t="shared" si="0"/>
        <v>25</v>
      </c>
      <c r="L15" s="324" t="s">
        <v>71</v>
      </c>
    </row>
    <row r="16" spans="1:12" ht="19.5" customHeight="1" thickBot="1" x14ac:dyDescent="0.25">
      <c r="A16" s="395" t="s">
        <v>72</v>
      </c>
      <c r="B16" s="323">
        <v>2</v>
      </c>
      <c r="C16" s="323">
        <v>0</v>
      </c>
      <c r="D16" s="323">
        <v>0</v>
      </c>
      <c r="E16" s="323">
        <v>1</v>
      </c>
      <c r="F16" s="323">
        <v>1</v>
      </c>
      <c r="G16" s="323">
        <v>0</v>
      </c>
      <c r="H16" s="323">
        <v>0</v>
      </c>
      <c r="I16" s="323">
        <v>0</v>
      </c>
      <c r="J16" s="323">
        <v>0</v>
      </c>
      <c r="K16" s="334">
        <f t="shared" si="0"/>
        <v>4</v>
      </c>
      <c r="L16" s="325" t="s">
        <v>73</v>
      </c>
    </row>
    <row r="17" spans="1:12" ht="19.5" customHeight="1" thickBot="1" x14ac:dyDescent="0.25">
      <c r="A17" s="394" t="s">
        <v>74</v>
      </c>
      <c r="B17" s="328">
        <v>0</v>
      </c>
      <c r="C17" s="328">
        <v>0</v>
      </c>
      <c r="D17" s="328">
        <v>0</v>
      </c>
      <c r="E17" s="328">
        <v>0</v>
      </c>
      <c r="F17" s="328">
        <v>0</v>
      </c>
      <c r="G17" s="328">
        <v>0</v>
      </c>
      <c r="H17" s="328">
        <v>0</v>
      </c>
      <c r="I17" s="328">
        <v>0</v>
      </c>
      <c r="J17" s="328">
        <v>0</v>
      </c>
      <c r="K17" s="333">
        <f t="shared" si="0"/>
        <v>0</v>
      </c>
      <c r="L17" s="324" t="s">
        <v>75</v>
      </c>
    </row>
    <row r="18" spans="1:12" ht="19.5" customHeight="1" thickBot="1" x14ac:dyDescent="0.25">
      <c r="A18" s="395" t="s">
        <v>76</v>
      </c>
      <c r="B18" s="323">
        <v>2</v>
      </c>
      <c r="C18" s="323">
        <v>1</v>
      </c>
      <c r="D18" s="323">
        <v>0</v>
      </c>
      <c r="E18" s="323">
        <v>0</v>
      </c>
      <c r="F18" s="323">
        <v>1</v>
      </c>
      <c r="G18" s="323">
        <v>0</v>
      </c>
      <c r="H18" s="323">
        <v>2</v>
      </c>
      <c r="I18" s="323">
        <v>0</v>
      </c>
      <c r="J18" s="323">
        <v>0</v>
      </c>
      <c r="K18" s="334">
        <f t="shared" si="0"/>
        <v>6</v>
      </c>
      <c r="L18" s="325" t="s">
        <v>77</v>
      </c>
    </row>
    <row r="19" spans="1:12" ht="19.5" customHeight="1" thickBot="1" x14ac:dyDescent="0.25">
      <c r="A19" s="394" t="s">
        <v>364</v>
      </c>
      <c r="B19" s="328">
        <v>2</v>
      </c>
      <c r="C19" s="328">
        <v>7</v>
      </c>
      <c r="D19" s="328">
        <v>1</v>
      </c>
      <c r="E19" s="328">
        <v>0</v>
      </c>
      <c r="F19" s="328">
        <v>0</v>
      </c>
      <c r="G19" s="328">
        <v>0</v>
      </c>
      <c r="H19" s="328">
        <v>0</v>
      </c>
      <c r="I19" s="328">
        <v>4</v>
      </c>
      <c r="J19" s="328">
        <v>2</v>
      </c>
      <c r="K19" s="333">
        <f t="shared" si="0"/>
        <v>16</v>
      </c>
      <c r="L19" s="324" t="s">
        <v>185</v>
      </c>
    </row>
    <row r="20" spans="1:12" ht="19.5" customHeight="1" x14ac:dyDescent="0.2">
      <c r="A20" s="396" t="s">
        <v>79</v>
      </c>
      <c r="B20" s="329">
        <v>1</v>
      </c>
      <c r="C20" s="329">
        <v>3</v>
      </c>
      <c r="D20" s="329">
        <v>0</v>
      </c>
      <c r="E20" s="329">
        <v>0</v>
      </c>
      <c r="F20" s="329">
        <v>0</v>
      </c>
      <c r="G20" s="329">
        <v>0</v>
      </c>
      <c r="H20" s="329">
        <v>0</v>
      </c>
      <c r="I20" s="329">
        <v>0</v>
      </c>
      <c r="J20" s="329">
        <v>1</v>
      </c>
      <c r="K20" s="335">
        <f t="shared" si="0"/>
        <v>5</v>
      </c>
      <c r="L20" s="330" t="s">
        <v>344</v>
      </c>
    </row>
    <row r="21" spans="1:12" ht="19.5" customHeight="1" x14ac:dyDescent="0.2">
      <c r="A21" s="460" t="s">
        <v>13</v>
      </c>
      <c r="B21" s="336">
        <f>SUM(B12:B20)</f>
        <v>86</v>
      </c>
      <c r="C21" s="336">
        <f t="shared" ref="C21:K21" si="1">SUM(C12:C20)</f>
        <v>104</v>
      </c>
      <c r="D21" s="336">
        <f t="shared" si="1"/>
        <v>12</v>
      </c>
      <c r="E21" s="336">
        <f t="shared" si="1"/>
        <v>17</v>
      </c>
      <c r="F21" s="336">
        <f t="shared" si="1"/>
        <v>4</v>
      </c>
      <c r="G21" s="336">
        <f t="shared" si="1"/>
        <v>0</v>
      </c>
      <c r="H21" s="336">
        <f t="shared" si="1"/>
        <v>7</v>
      </c>
      <c r="I21" s="336">
        <f t="shared" si="1"/>
        <v>5</v>
      </c>
      <c r="J21" s="336">
        <f t="shared" si="1"/>
        <v>32</v>
      </c>
      <c r="K21" s="336">
        <f t="shared" si="1"/>
        <v>267</v>
      </c>
      <c r="L21" s="331" t="s">
        <v>14</v>
      </c>
    </row>
    <row r="22" spans="1:12" ht="15" x14ac:dyDescent="0.2">
      <c r="A22" s="320"/>
    </row>
  </sheetData>
  <mergeCells count="8">
    <mergeCell ref="A3:L3"/>
    <mergeCell ref="A4:L4"/>
    <mergeCell ref="A5:L5"/>
    <mergeCell ref="A6:L6"/>
    <mergeCell ref="A8:A11"/>
    <mergeCell ref="B8:K8"/>
    <mergeCell ref="L8:L11"/>
    <mergeCell ref="B9:K9"/>
  </mergeCells>
  <printOptions horizontalCentered="1"/>
  <pageMargins left="0" right="0" top="0.47244094488188981" bottom="0" header="0" footer="0"/>
  <pageSetup paperSize="11" scale="85"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O22"/>
  <sheetViews>
    <sheetView rightToLeft="1" view="pageBreakPreview" topLeftCell="A2" zoomScaleNormal="100" zoomScaleSheetLayoutView="100" workbookViewId="0">
      <selection activeCell="H21" sqref="H21"/>
    </sheetView>
  </sheetViews>
  <sheetFormatPr defaultColWidth="9.125" defaultRowHeight="12.75" x14ac:dyDescent="0.2"/>
  <cols>
    <col min="1" max="1" width="15" style="16" customWidth="1"/>
    <col min="2" max="2" width="7.25" style="16" customWidth="1"/>
    <col min="3" max="3" width="7.125" style="16" customWidth="1"/>
    <col min="4" max="4" width="6.25" style="16" customWidth="1"/>
    <col min="5" max="5" width="8.375" style="16" customWidth="1"/>
    <col min="6" max="6" width="6.875" style="16" customWidth="1"/>
    <col min="7" max="7" width="7.125" style="16" customWidth="1"/>
    <col min="8" max="8" width="6.25" style="3" customWidth="1"/>
    <col min="9" max="9" width="8.125" style="3" customWidth="1"/>
    <col min="10" max="10" width="6.25" style="3" customWidth="1"/>
    <col min="11" max="11" width="7.125" style="3" customWidth="1"/>
    <col min="12" max="12" width="6.875" style="3" customWidth="1"/>
    <col min="13" max="13" width="8.125" style="3" customWidth="1"/>
    <col min="14" max="14" width="15" style="16" customWidth="1"/>
    <col min="15" max="16384" width="9.125" style="3"/>
  </cols>
  <sheetData>
    <row r="1" spans="1:15" ht="30.75" x14ac:dyDescent="0.2">
      <c r="A1" s="103" t="s">
        <v>129</v>
      </c>
      <c r="B1" s="104"/>
      <c r="C1" s="104"/>
      <c r="D1" s="104"/>
      <c r="E1" s="104"/>
      <c r="F1" s="102"/>
      <c r="G1" s="102"/>
      <c r="H1" s="102"/>
      <c r="I1" s="102"/>
      <c r="J1" s="102"/>
      <c r="K1" s="102"/>
      <c r="L1" s="102"/>
      <c r="M1" s="102"/>
      <c r="N1" s="105" t="s">
        <v>154</v>
      </c>
    </row>
    <row r="2" spans="1:15" ht="10.5" customHeight="1" x14ac:dyDescent="0.2">
      <c r="A2" s="100"/>
      <c r="B2" s="101"/>
      <c r="C2" s="101"/>
      <c r="D2" s="101"/>
      <c r="E2" s="101"/>
      <c r="F2" s="101"/>
      <c r="G2" s="101"/>
      <c r="H2" s="101"/>
      <c r="I2" s="101"/>
      <c r="J2" s="101"/>
      <c r="K2" s="101"/>
      <c r="L2" s="101"/>
      <c r="M2" s="101"/>
      <c r="N2" s="101"/>
    </row>
    <row r="3" spans="1:15" s="2" customFormat="1" ht="16.5" customHeight="1" x14ac:dyDescent="0.2">
      <c r="A3" s="514" t="s">
        <v>193</v>
      </c>
      <c r="B3" s="514"/>
      <c r="C3" s="514"/>
      <c r="D3" s="514"/>
      <c r="E3" s="514"/>
      <c r="F3" s="514"/>
      <c r="G3" s="514"/>
      <c r="H3" s="514"/>
      <c r="I3" s="514"/>
      <c r="J3" s="514"/>
      <c r="K3" s="514"/>
      <c r="L3" s="514"/>
      <c r="M3" s="514"/>
      <c r="N3" s="514"/>
    </row>
    <row r="4" spans="1:15" s="2" customFormat="1" ht="18.75" x14ac:dyDescent="0.2">
      <c r="A4" s="515" t="s">
        <v>493</v>
      </c>
      <c r="B4" s="515"/>
      <c r="C4" s="515"/>
      <c r="D4" s="515"/>
      <c r="E4" s="515"/>
      <c r="F4" s="515"/>
      <c r="G4" s="515"/>
      <c r="H4" s="515"/>
      <c r="I4" s="515"/>
      <c r="J4" s="515"/>
      <c r="K4" s="515"/>
      <c r="L4" s="515"/>
      <c r="M4" s="515"/>
      <c r="N4" s="515"/>
    </row>
    <row r="5" spans="1:15" s="2" customFormat="1" ht="18" x14ac:dyDescent="0.2">
      <c r="A5" s="516" t="s">
        <v>194</v>
      </c>
      <c r="B5" s="516"/>
      <c r="C5" s="516"/>
      <c r="D5" s="516"/>
      <c r="E5" s="516"/>
      <c r="F5" s="516"/>
      <c r="G5" s="516"/>
      <c r="H5" s="516"/>
      <c r="I5" s="516"/>
      <c r="J5" s="516"/>
      <c r="K5" s="516"/>
      <c r="L5" s="516"/>
      <c r="M5" s="516"/>
      <c r="N5" s="516"/>
    </row>
    <row r="6" spans="1:15" x14ac:dyDescent="0.2">
      <c r="A6" s="517" t="s">
        <v>460</v>
      </c>
      <c r="B6" s="517"/>
      <c r="C6" s="517"/>
      <c r="D6" s="517"/>
      <c r="E6" s="517"/>
      <c r="F6" s="517"/>
      <c r="G6" s="517"/>
      <c r="H6" s="517"/>
      <c r="I6" s="517"/>
      <c r="J6" s="517"/>
      <c r="K6" s="517"/>
      <c r="L6" s="517"/>
      <c r="M6" s="517"/>
      <c r="N6" s="517"/>
    </row>
    <row r="7" spans="1:15" s="7" customFormat="1" ht="15.75" x14ac:dyDescent="0.2">
      <c r="A7" s="4" t="s">
        <v>160</v>
      </c>
      <c r="B7" s="4"/>
      <c r="C7" s="4"/>
      <c r="D7" s="4"/>
      <c r="E7" s="4"/>
      <c r="F7" s="4"/>
      <c r="G7" s="4"/>
      <c r="H7" s="5"/>
      <c r="I7" s="5"/>
      <c r="J7" s="5"/>
      <c r="K7" s="6"/>
      <c r="L7" s="75"/>
      <c r="M7" s="75"/>
      <c r="N7" s="8" t="s">
        <v>161</v>
      </c>
      <c r="O7" s="6"/>
    </row>
    <row r="8" spans="1:15" ht="33" customHeight="1" thickBot="1" x14ac:dyDescent="0.25">
      <c r="A8" s="557" t="s">
        <v>402</v>
      </c>
      <c r="B8" s="520" t="s">
        <v>278</v>
      </c>
      <c r="C8" s="521"/>
      <c r="D8" s="521"/>
      <c r="E8" s="522"/>
      <c r="F8" s="520" t="s">
        <v>174</v>
      </c>
      <c r="G8" s="521"/>
      <c r="H8" s="521"/>
      <c r="I8" s="522"/>
      <c r="J8" s="520" t="s">
        <v>315</v>
      </c>
      <c r="K8" s="521"/>
      <c r="L8" s="521"/>
      <c r="M8" s="522"/>
      <c r="N8" s="554" t="s">
        <v>378</v>
      </c>
    </row>
    <row r="9" spans="1:15" s="9" customFormat="1" ht="51.75" customHeight="1" thickTop="1" thickBot="1" x14ac:dyDescent="0.25">
      <c r="A9" s="558"/>
      <c r="B9" s="561" t="s">
        <v>393</v>
      </c>
      <c r="C9" s="562"/>
      <c r="D9" s="561" t="s">
        <v>425</v>
      </c>
      <c r="E9" s="562"/>
      <c r="F9" s="561" t="s">
        <v>393</v>
      </c>
      <c r="G9" s="562"/>
      <c r="H9" s="561" t="s">
        <v>425</v>
      </c>
      <c r="I9" s="562"/>
      <c r="J9" s="561" t="s">
        <v>393</v>
      </c>
      <c r="K9" s="562"/>
      <c r="L9" s="561" t="s">
        <v>425</v>
      </c>
      <c r="M9" s="562"/>
      <c r="N9" s="560"/>
    </row>
    <row r="10" spans="1:15" s="10" customFormat="1" ht="27" customHeight="1" thickTop="1" x14ac:dyDescent="0.2">
      <c r="A10" s="559"/>
      <c r="B10" s="211" t="s">
        <v>362</v>
      </c>
      <c r="C10" s="211" t="s">
        <v>277</v>
      </c>
      <c r="D10" s="211" t="s">
        <v>362</v>
      </c>
      <c r="E10" s="211" t="s">
        <v>277</v>
      </c>
      <c r="F10" s="211" t="s">
        <v>362</v>
      </c>
      <c r="G10" s="211" t="s">
        <v>277</v>
      </c>
      <c r="H10" s="211" t="s">
        <v>362</v>
      </c>
      <c r="I10" s="211" t="s">
        <v>277</v>
      </c>
      <c r="J10" s="211" t="s">
        <v>362</v>
      </c>
      <c r="K10" s="211" t="s">
        <v>277</v>
      </c>
      <c r="L10" s="211" t="s">
        <v>362</v>
      </c>
      <c r="M10" s="211" t="s">
        <v>277</v>
      </c>
      <c r="N10" s="555"/>
    </row>
    <row r="11" spans="1:15" s="10" customFormat="1" ht="18.75" customHeight="1" thickBot="1" x14ac:dyDescent="0.25">
      <c r="A11" s="112">
        <v>-20</v>
      </c>
      <c r="B11" s="248">
        <v>0</v>
      </c>
      <c r="C11" s="23">
        <f t="shared" ref="C11:C20" si="0">B11/$B$21%</f>
        <v>0</v>
      </c>
      <c r="D11" s="248">
        <v>1</v>
      </c>
      <c r="E11" s="23">
        <f t="shared" ref="E11:E20" si="1">D11/$D$21%</f>
        <v>0.5376344086021505</v>
      </c>
      <c r="F11" s="248">
        <v>0</v>
      </c>
      <c r="G11" s="23">
        <f t="shared" ref="G11:G20" si="2">F11/$F$21%</f>
        <v>0</v>
      </c>
      <c r="H11" s="248" t="s">
        <v>519</v>
      </c>
      <c r="I11" s="23">
        <f t="shared" ref="I11:I20" si="3">H11/$H$21%</f>
        <v>0</v>
      </c>
      <c r="J11" s="22">
        <f t="shared" ref="J11:J20" si="4">F11+B11</f>
        <v>0</v>
      </c>
      <c r="K11" s="253">
        <f t="shared" ref="K11:K20" si="5">J11/$J$21%</f>
        <v>0</v>
      </c>
      <c r="L11" s="22">
        <f t="shared" ref="L11:L20" si="6">D11+H11</f>
        <v>1</v>
      </c>
      <c r="M11" s="253">
        <f t="shared" ref="M11:M20" si="7">L11/$L$21%</f>
        <v>0.37453183520599254</v>
      </c>
      <c r="N11" s="12">
        <v>-20</v>
      </c>
    </row>
    <row r="12" spans="1:15" s="10" customFormat="1" ht="18.75" customHeight="1" thickTop="1" thickBot="1" x14ac:dyDescent="0.25">
      <c r="A12" s="113" t="s">
        <v>4</v>
      </c>
      <c r="B12" s="241">
        <v>14</v>
      </c>
      <c r="C12" s="165">
        <f t="shared" si="0"/>
        <v>6.9306930693069306</v>
      </c>
      <c r="D12" s="241">
        <v>19</v>
      </c>
      <c r="E12" s="165">
        <f t="shared" si="1"/>
        <v>10.21505376344086</v>
      </c>
      <c r="F12" s="241">
        <v>1</v>
      </c>
      <c r="G12" s="165">
        <f t="shared" si="2"/>
        <v>0.99009900990099009</v>
      </c>
      <c r="H12" s="241">
        <v>2</v>
      </c>
      <c r="I12" s="165">
        <f t="shared" si="3"/>
        <v>2.4691358024691357</v>
      </c>
      <c r="J12" s="255">
        <f t="shared" si="4"/>
        <v>15</v>
      </c>
      <c r="K12" s="254">
        <f t="shared" si="5"/>
        <v>4.9504950495049505</v>
      </c>
      <c r="L12" s="255">
        <f t="shared" si="6"/>
        <v>21</v>
      </c>
      <c r="M12" s="254">
        <f t="shared" si="7"/>
        <v>7.8651685393258433</v>
      </c>
      <c r="N12" s="13" t="s">
        <v>4</v>
      </c>
    </row>
    <row r="13" spans="1:15" s="10" customFormat="1" ht="18.75" customHeight="1" thickTop="1" thickBot="1" x14ac:dyDescent="0.25">
      <c r="A13" s="114" t="s">
        <v>5</v>
      </c>
      <c r="B13" s="240">
        <v>66</v>
      </c>
      <c r="C13" s="23">
        <f t="shared" si="0"/>
        <v>32.67326732673267</v>
      </c>
      <c r="D13" s="240">
        <v>60</v>
      </c>
      <c r="E13" s="23">
        <f t="shared" si="1"/>
        <v>32.258064516129032</v>
      </c>
      <c r="F13" s="240">
        <v>15</v>
      </c>
      <c r="G13" s="23">
        <f t="shared" si="2"/>
        <v>14.851485148514852</v>
      </c>
      <c r="H13" s="240">
        <v>16</v>
      </c>
      <c r="I13" s="23">
        <f t="shared" si="3"/>
        <v>19.753086419753085</v>
      </c>
      <c r="J13" s="22">
        <f t="shared" si="4"/>
        <v>81</v>
      </c>
      <c r="K13" s="253">
        <f t="shared" si="5"/>
        <v>26.732673267326735</v>
      </c>
      <c r="L13" s="22">
        <f t="shared" si="6"/>
        <v>76</v>
      </c>
      <c r="M13" s="253">
        <f t="shared" si="7"/>
        <v>28.464419475655433</v>
      </c>
      <c r="N13" s="14" t="s">
        <v>5</v>
      </c>
    </row>
    <row r="14" spans="1:15" s="10" customFormat="1" ht="18.75" customHeight="1" thickTop="1" thickBot="1" x14ac:dyDescent="0.25">
      <c r="A14" s="113" t="s">
        <v>6</v>
      </c>
      <c r="B14" s="241">
        <v>51</v>
      </c>
      <c r="C14" s="165">
        <f t="shared" si="0"/>
        <v>25.247524752475247</v>
      </c>
      <c r="D14" s="241">
        <v>29</v>
      </c>
      <c r="E14" s="165">
        <f t="shared" si="1"/>
        <v>15.591397849462364</v>
      </c>
      <c r="F14" s="241">
        <v>28</v>
      </c>
      <c r="G14" s="165">
        <f t="shared" si="2"/>
        <v>27.722772277227723</v>
      </c>
      <c r="H14" s="241">
        <v>17</v>
      </c>
      <c r="I14" s="165">
        <f t="shared" si="3"/>
        <v>20.987654320987652</v>
      </c>
      <c r="J14" s="255">
        <f t="shared" si="4"/>
        <v>79</v>
      </c>
      <c r="K14" s="254">
        <f t="shared" si="5"/>
        <v>26.072607260726073</v>
      </c>
      <c r="L14" s="255">
        <f t="shared" si="6"/>
        <v>46</v>
      </c>
      <c r="M14" s="254">
        <f t="shared" si="7"/>
        <v>17.228464419475657</v>
      </c>
      <c r="N14" s="13" t="s">
        <v>6</v>
      </c>
    </row>
    <row r="15" spans="1:15" s="10" customFormat="1" ht="18.75" customHeight="1" thickTop="1" thickBot="1" x14ac:dyDescent="0.25">
      <c r="A15" s="114" t="s">
        <v>7</v>
      </c>
      <c r="B15" s="240">
        <v>28</v>
      </c>
      <c r="C15" s="23">
        <f t="shared" si="0"/>
        <v>13.861386138613861</v>
      </c>
      <c r="D15" s="240">
        <v>24</v>
      </c>
      <c r="E15" s="23">
        <f t="shared" si="1"/>
        <v>12.903225806451612</v>
      </c>
      <c r="F15" s="240">
        <v>21</v>
      </c>
      <c r="G15" s="23">
        <f t="shared" si="2"/>
        <v>20.792079207920793</v>
      </c>
      <c r="H15" s="240">
        <v>18</v>
      </c>
      <c r="I15" s="23">
        <f t="shared" si="3"/>
        <v>22.222222222222221</v>
      </c>
      <c r="J15" s="22">
        <f t="shared" si="4"/>
        <v>49</v>
      </c>
      <c r="K15" s="253">
        <f t="shared" si="5"/>
        <v>16.171617161716174</v>
      </c>
      <c r="L15" s="22">
        <f t="shared" si="6"/>
        <v>42</v>
      </c>
      <c r="M15" s="253">
        <f t="shared" si="7"/>
        <v>15.730337078651687</v>
      </c>
      <c r="N15" s="14" t="s">
        <v>7</v>
      </c>
    </row>
    <row r="16" spans="1:15" s="10" customFormat="1" ht="18.75" customHeight="1" thickTop="1" thickBot="1" x14ac:dyDescent="0.25">
      <c r="A16" s="113" t="s">
        <v>8</v>
      </c>
      <c r="B16" s="241">
        <v>15</v>
      </c>
      <c r="C16" s="165">
        <f t="shared" si="0"/>
        <v>7.4257425742574261</v>
      </c>
      <c r="D16" s="241">
        <v>12</v>
      </c>
      <c r="E16" s="165">
        <f t="shared" si="1"/>
        <v>6.4516129032258061</v>
      </c>
      <c r="F16" s="241">
        <v>16</v>
      </c>
      <c r="G16" s="165">
        <f t="shared" si="2"/>
        <v>15.841584158415841</v>
      </c>
      <c r="H16" s="241">
        <v>11</v>
      </c>
      <c r="I16" s="165">
        <f t="shared" si="3"/>
        <v>13.580246913580247</v>
      </c>
      <c r="J16" s="255">
        <f t="shared" si="4"/>
        <v>31</v>
      </c>
      <c r="K16" s="254">
        <f t="shared" si="5"/>
        <v>10.231023102310232</v>
      </c>
      <c r="L16" s="255">
        <f t="shared" si="6"/>
        <v>23</v>
      </c>
      <c r="M16" s="254">
        <f t="shared" si="7"/>
        <v>8.6142322097378283</v>
      </c>
      <c r="N16" s="13" t="s">
        <v>8</v>
      </c>
    </row>
    <row r="17" spans="1:14" s="10" customFormat="1" ht="18.75" customHeight="1" thickTop="1" thickBot="1" x14ac:dyDescent="0.25">
      <c r="A17" s="114" t="s">
        <v>9</v>
      </c>
      <c r="B17" s="240">
        <v>6</v>
      </c>
      <c r="C17" s="23">
        <f t="shared" si="0"/>
        <v>2.9702970297029703</v>
      </c>
      <c r="D17" s="240">
        <v>15</v>
      </c>
      <c r="E17" s="23">
        <f t="shared" si="1"/>
        <v>8.064516129032258</v>
      </c>
      <c r="F17" s="240">
        <v>4</v>
      </c>
      <c r="G17" s="23">
        <f t="shared" si="2"/>
        <v>3.9603960396039604</v>
      </c>
      <c r="H17" s="240">
        <v>4</v>
      </c>
      <c r="I17" s="23">
        <f t="shared" si="3"/>
        <v>4.9382716049382713</v>
      </c>
      <c r="J17" s="22">
        <f t="shared" si="4"/>
        <v>10</v>
      </c>
      <c r="K17" s="253">
        <f t="shared" si="5"/>
        <v>3.3003300330033007</v>
      </c>
      <c r="L17" s="22">
        <f t="shared" si="6"/>
        <v>19</v>
      </c>
      <c r="M17" s="253">
        <f t="shared" si="7"/>
        <v>7.1161048689138582</v>
      </c>
      <c r="N17" s="14" t="s">
        <v>9</v>
      </c>
    </row>
    <row r="18" spans="1:14" s="10" customFormat="1" ht="18.75" customHeight="1" thickTop="1" thickBot="1" x14ac:dyDescent="0.25">
      <c r="A18" s="113" t="s">
        <v>10</v>
      </c>
      <c r="B18" s="241">
        <v>10</v>
      </c>
      <c r="C18" s="165">
        <f t="shared" si="0"/>
        <v>4.9504950495049505</v>
      </c>
      <c r="D18" s="241">
        <v>10</v>
      </c>
      <c r="E18" s="165">
        <f t="shared" si="1"/>
        <v>5.376344086021505</v>
      </c>
      <c r="F18" s="241">
        <v>8</v>
      </c>
      <c r="G18" s="165">
        <f t="shared" si="2"/>
        <v>7.9207920792079207</v>
      </c>
      <c r="H18" s="241">
        <v>7</v>
      </c>
      <c r="I18" s="165">
        <f t="shared" si="3"/>
        <v>8.6419753086419746</v>
      </c>
      <c r="J18" s="255">
        <f t="shared" si="4"/>
        <v>18</v>
      </c>
      <c r="K18" s="254">
        <f t="shared" si="5"/>
        <v>5.9405940594059405</v>
      </c>
      <c r="L18" s="255">
        <f t="shared" si="6"/>
        <v>17</v>
      </c>
      <c r="M18" s="254">
        <f t="shared" si="7"/>
        <v>6.3670411985018731</v>
      </c>
      <c r="N18" s="13" t="s">
        <v>10</v>
      </c>
    </row>
    <row r="19" spans="1:14" s="10" customFormat="1" ht="18.75" customHeight="1" thickTop="1" thickBot="1" x14ac:dyDescent="0.25">
      <c r="A19" s="114" t="s">
        <v>11</v>
      </c>
      <c r="B19" s="240">
        <v>8</v>
      </c>
      <c r="C19" s="23">
        <f t="shared" si="0"/>
        <v>3.9603960396039604</v>
      </c>
      <c r="D19" s="240">
        <v>6</v>
      </c>
      <c r="E19" s="23">
        <f t="shared" si="1"/>
        <v>3.225806451612903</v>
      </c>
      <c r="F19" s="240">
        <v>4</v>
      </c>
      <c r="G19" s="23">
        <f t="shared" si="2"/>
        <v>3.9603960396039604</v>
      </c>
      <c r="H19" s="240">
        <v>3</v>
      </c>
      <c r="I19" s="23">
        <f t="shared" si="3"/>
        <v>3.7037037037037033</v>
      </c>
      <c r="J19" s="22">
        <f t="shared" si="4"/>
        <v>12</v>
      </c>
      <c r="K19" s="253">
        <f t="shared" si="5"/>
        <v>3.9603960396039608</v>
      </c>
      <c r="L19" s="22">
        <f t="shared" si="6"/>
        <v>9</v>
      </c>
      <c r="M19" s="253">
        <f t="shared" si="7"/>
        <v>3.3707865168539328</v>
      </c>
      <c r="N19" s="14" t="s">
        <v>11</v>
      </c>
    </row>
    <row r="20" spans="1:14" s="10" customFormat="1" ht="18.75" customHeight="1" thickTop="1" x14ac:dyDescent="0.2">
      <c r="A20" s="115" t="s">
        <v>12</v>
      </c>
      <c r="B20" s="243">
        <v>4</v>
      </c>
      <c r="C20" s="216">
        <f t="shared" si="0"/>
        <v>1.9801980198019802</v>
      </c>
      <c r="D20" s="243">
        <v>10</v>
      </c>
      <c r="E20" s="216">
        <f t="shared" si="1"/>
        <v>5.376344086021505</v>
      </c>
      <c r="F20" s="243">
        <v>4</v>
      </c>
      <c r="G20" s="216">
        <f t="shared" si="2"/>
        <v>3.9603960396039604</v>
      </c>
      <c r="H20" s="243">
        <v>3</v>
      </c>
      <c r="I20" s="216">
        <f t="shared" si="3"/>
        <v>3.7037037037037033</v>
      </c>
      <c r="J20" s="292">
        <f t="shared" si="4"/>
        <v>8</v>
      </c>
      <c r="K20" s="291">
        <f t="shared" si="5"/>
        <v>2.6402640264026402</v>
      </c>
      <c r="L20" s="292">
        <f t="shared" si="6"/>
        <v>13</v>
      </c>
      <c r="M20" s="291">
        <f t="shared" si="7"/>
        <v>4.868913857677903</v>
      </c>
      <c r="N20" s="28" t="s">
        <v>12</v>
      </c>
    </row>
    <row r="21" spans="1:14" s="10" customFormat="1" ht="18.75" customHeight="1" x14ac:dyDescent="0.2">
      <c r="A21" s="116" t="s">
        <v>13</v>
      </c>
      <c r="B21" s="244">
        <f>SUM(B11:B20)</f>
        <v>202</v>
      </c>
      <c r="C21" s="157">
        <f>SUM(C11:C20)</f>
        <v>100.00000000000001</v>
      </c>
      <c r="D21" s="157">
        <f t="shared" ref="D21" si="8">SUM(D11:D20)</f>
        <v>186</v>
      </c>
      <c r="E21" s="157">
        <f t="shared" ref="E21" si="9">SUM(E11:E20)</f>
        <v>99.999999999999986</v>
      </c>
      <c r="F21" s="157">
        <f>SUM(F11:F20)</f>
        <v>101</v>
      </c>
      <c r="G21" s="157">
        <f>SUM(G11:G20)</f>
        <v>100</v>
      </c>
      <c r="H21" s="157">
        <f t="shared" ref="H21:I21" si="10">SUM(H11:H20)</f>
        <v>81</v>
      </c>
      <c r="I21" s="157">
        <f t="shared" si="10"/>
        <v>100.00000000000001</v>
      </c>
      <c r="J21" s="157">
        <f>SUM(J11:J20)</f>
        <v>303</v>
      </c>
      <c r="K21" s="157">
        <f>SUM(K11:K20)</f>
        <v>100</v>
      </c>
      <c r="L21" s="244">
        <f>SUM(L11:L20)</f>
        <v>267</v>
      </c>
      <c r="M21" s="157">
        <f>SUM(M11:M20)</f>
        <v>100.00000000000003</v>
      </c>
      <c r="N21" s="280" t="s">
        <v>14</v>
      </c>
    </row>
    <row r="22" spans="1:14" s="15" customFormat="1" x14ac:dyDescent="0.2"/>
  </sheetData>
  <mergeCells count="15">
    <mergeCell ref="A3:N3"/>
    <mergeCell ref="A4:N4"/>
    <mergeCell ref="A5:N5"/>
    <mergeCell ref="A6:N6"/>
    <mergeCell ref="A8:A10"/>
    <mergeCell ref="N8:N10"/>
    <mergeCell ref="B8:E8"/>
    <mergeCell ref="F8:I8"/>
    <mergeCell ref="J8:M8"/>
    <mergeCell ref="D9:E9"/>
    <mergeCell ref="B9:C9"/>
    <mergeCell ref="H9:I9"/>
    <mergeCell ref="F9:G9"/>
    <mergeCell ref="L9:M9"/>
    <mergeCell ref="J9:K9"/>
  </mergeCells>
  <printOptions horizontalCentered="1"/>
  <pageMargins left="0" right="0" top="0.47244094488188981" bottom="0" header="0" footer="0"/>
  <pageSetup paperSize="11" scale="80"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33"/>
  <sheetViews>
    <sheetView rightToLeft="1" view="pageBreakPreview" zoomScaleNormal="100" zoomScaleSheetLayoutView="100" workbookViewId="0">
      <selection activeCell="G6" sqref="G6:K6"/>
    </sheetView>
  </sheetViews>
  <sheetFormatPr defaultRowHeight="12.75" x14ac:dyDescent="0.2"/>
  <cols>
    <col min="1" max="10" width="9" style="1" customWidth="1"/>
    <col min="11" max="11" width="9.75" style="1" customWidth="1"/>
    <col min="12" max="266" width="9.125" style="1"/>
    <col min="267" max="267" width="12.75" style="1" customWidth="1"/>
    <col min="268" max="522" width="9.125" style="1"/>
    <col min="523" max="523" width="12.75" style="1" customWidth="1"/>
    <col min="524" max="778" width="9.125" style="1"/>
    <col min="779" max="779" width="12.75" style="1" customWidth="1"/>
    <col min="780" max="1034" width="9.125" style="1"/>
    <col min="1035" max="1035" width="12.75" style="1" customWidth="1"/>
    <col min="1036" max="1290" width="9.125" style="1"/>
    <col min="1291" max="1291" width="12.75" style="1" customWidth="1"/>
    <col min="1292" max="1546" width="9.125" style="1"/>
    <col min="1547" max="1547" width="12.75" style="1" customWidth="1"/>
    <col min="1548" max="1802" width="9.125" style="1"/>
    <col min="1803" max="1803" width="12.75" style="1" customWidth="1"/>
    <col min="1804" max="2058" width="9.125" style="1"/>
    <col min="2059" max="2059" width="12.75" style="1" customWidth="1"/>
    <col min="2060" max="2314" width="9.125" style="1"/>
    <col min="2315" max="2315" width="12.75" style="1" customWidth="1"/>
    <col min="2316" max="2570" width="9.125" style="1"/>
    <col min="2571" max="2571" width="12.75" style="1" customWidth="1"/>
    <col min="2572" max="2826" width="9.125" style="1"/>
    <col min="2827" max="2827" width="12.75" style="1" customWidth="1"/>
    <col min="2828" max="3082" width="9.125" style="1"/>
    <col min="3083" max="3083" width="12.75" style="1" customWidth="1"/>
    <col min="3084" max="3338" width="9.125" style="1"/>
    <col min="3339" max="3339" width="12.75" style="1" customWidth="1"/>
    <col min="3340" max="3594" width="9.125" style="1"/>
    <col min="3595" max="3595" width="12.75" style="1" customWidth="1"/>
    <col min="3596" max="3850" width="9.125" style="1"/>
    <col min="3851" max="3851" width="12.75" style="1" customWidth="1"/>
    <col min="3852" max="4106" width="9.125" style="1"/>
    <col min="4107" max="4107" width="12.75" style="1" customWidth="1"/>
    <col min="4108" max="4362" width="9.125" style="1"/>
    <col min="4363" max="4363" width="12.75" style="1" customWidth="1"/>
    <col min="4364" max="4618" width="9.125" style="1"/>
    <col min="4619" max="4619" width="12.75" style="1" customWidth="1"/>
    <col min="4620" max="4874" width="9.125" style="1"/>
    <col min="4875" max="4875" width="12.75" style="1" customWidth="1"/>
    <col min="4876" max="5130" width="9.125" style="1"/>
    <col min="5131" max="5131" width="12.75" style="1" customWidth="1"/>
    <col min="5132" max="5386" width="9.125" style="1"/>
    <col min="5387" max="5387" width="12.75" style="1" customWidth="1"/>
    <col min="5388" max="5642" width="9.125" style="1"/>
    <col min="5643" max="5643" width="12.75" style="1" customWidth="1"/>
    <col min="5644" max="5898" width="9.125" style="1"/>
    <col min="5899" max="5899" width="12.75" style="1" customWidth="1"/>
    <col min="5900" max="6154" width="9.125" style="1"/>
    <col min="6155" max="6155" width="12.75" style="1" customWidth="1"/>
    <col min="6156" max="6410" width="9.125" style="1"/>
    <col min="6411" max="6411" width="12.75" style="1" customWidth="1"/>
    <col min="6412" max="6666" width="9.125" style="1"/>
    <col min="6667" max="6667" width="12.75" style="1" customWidth="1"/>
    <col min="6668" max="6922" width="9.125" style="1"/>
    <col min="6923" max="6923" width="12.75" style="1" customWidth="1"/>
    <col min="6924" max="7178" width="9.125" style="1"/>
    <col min="7179" max="7179" width="12.75" style="1" customWidth="1"/>
    <col min="7180" max="7434" width="9.125" style="1"/>
    <col min="7435" max="7435" width="12.75" style="1" customWidth="1"/>
    <col min="7436" max="7690" width="9.125" style="1"/>
    <col min="7691" max="7691" width="12.75" style="1" customWidth="1"/>
    <col min="7692" max="7946" width="9.125" style="1"/>
    <col min="7947" max="7947" width="12.75" style="1" customWidth="1"/>
    <col min="7948" max="8202" width="9.125" style="1"/>
    <col min="8203" max="8203" width="12.75" style="1" customWidth="1"/>
    <col min="8204" max="8458" width="9.125" style="1"/>
    <col min="8459" max="8459" width="12.75" style="1" customWidth="1"/>
    <col min="8460" max="8714" width="9.125" style="1"/>
    <col min="8715" max="8715" width="12.75" style="1" customWidth="1"/>
    <col min="8716" max="8970" width="9.125" style="1"/>
    <col min="8971" max="8971" width="12.75" style="1" customWidth="1"/>
    <col min="8972" max="9226" width="9.125" style="1"/>
    <col min="9227" max="9227" width="12.75" style="1" customWidth="1"/>
    <col min="9228" max="9482" width="9.125" style="1"/>
    <col min="9483" max="9483" width="12.75" style="1" customWidth="1"/>
    <col min="9484" max="9738" width="9.125" style="1"/>
    <col min="9739" max="9739" width="12.75" style="1" customWidth="1"/>
    <col min="9740" max="9994" width="9.125" style="1"/>
    <col min="9995" max="9995" width="12.75" style="1" customWidth="1"/>
    <col min="9996" max="10250" width="9.125" style="1"/>
    <col min="10251" max="10251" width="12.75" style="1" customWidth="1"/>
    <col min="10252" max="10506" width="9.125" style="1"/>
    <col min="10507" max="10507" width="12.75" style="1" customWidth="1"/>
    <col min="10508" max="10762" width="9.125" style="1"/>
    <col min="10763" max="10763" width="12.75" style="1" customWidth="1"/>
    <col min="10764" max="11018" width="9.125" style="1"/>
    <col min="11019" max="11019" width="12.75" style="1" customWidth="1"/>
    <col min="11020" max="11274" width="9.125" style="1"/>
    <col min="11275" max="11275" width="12.75" style="1" customWidth="1"/>
    <col min="11276" max="11530" width="9.125" style="1"/>
    <col min="11531" max="11531" width="12.75" style="1" customWidth="1"/>
    <col min="11532" max="11786" width="9.125" style="1"/>
    <col min="11787" max="11787" width="12.75" style="1" customWidth="1"/>
    <col min="11788" max="12042" width="9.125" style="1"/>
    <col min="12043" max="12043" width="12.75" style="1" customWidth="1"/>
    <col min="12044" max="12298" width="9.125" style="1"/>
    <col min="12299" max="12299" width="12.75" style="1" customWidth="1"/>
    <col min="12300" max="12554" width="9.125" style="1"/>
    <col min="12555" max="12555" width="12.75" style="1" customWidth="1"/>
    <col min="12556" max="12810" width="9.125" style="1"/>
    <col min="12811" max="12811" width="12.75" style="1" customWidth="1"/>
    <col min="12812" max="13066" width="9.125" style="1"/>
    <col min="13067" max="13067" width="12.75" style="1" customWidth="1"/>
    <col min="13068" max="13322" width="9.125" style="1"/>
    <col min="13323" max="13323" width="12.75" style="1" customWidth="1"/>
    <col min="13324" max="13578" width="9.125" style="1"/>
    <col min="13579" max="13579" width="12.75" style="1" customWidth="1"/>
    <col min="13580" max="13834" width="9.125" style="1"/>
    <col min="13835" max="13835" width="12.75" style="1" customWidth="1"/>
    <col min="13836" max="14090" width="9.125" style="1"/>
    <col min="14091" max="14091" width="12.75" style="1" customWidth="1"/>
    <col min="14092" max="14346" width="9.125" style="1"/>
    <col min="14347" max="14347" width="12.75" style="1" customWidth="1"/>
    <col min="14348" max="14602" width="9.125" style="1"/>
    <col min="14603" max="14603" width="12.75" style="1" customWidth="1"/>
    <col min="14604" max="14858" width="9.125" style="1"/>
    <col min="14859" max="14859" width="12.75" style="1" customWidth="1"/>
    <col min="14860" max="15114" width="9.125" style="1"/>
    <col min="15115" max="15115" width="12.75" style="1" customWidth="1"/>
    <col min="15116" max="15370" width="9.125" style="1"/>
    <col min="15371" max="15371" width="12.75" style="1" customWidth="1"/>
    <col min="15372" max="15626" width="9.125" style="1"/>
    <col min="15627" max="15627" width="12.75" style="1" customWidth="1"/>
    <col min="15628" max="15882" width="9.125" style="1"/>
    <col min="15883" max="15883" width="12.75" style="1" customWidth="1"/>
    <col min="15884" max="16138" width="9.125" style="1"/>
    <col min="16139" max="16139" width="12.75" style="1" customWidth="1"/>
    <col min="16140" max="16384" width="9.125" style="1"/>
  </cols>
  <sheetData>
    <row r="1" spans="1:12" x14ac:dyDescent="0.2">
      <c r="A1" s="34"/>
      <c r="B1" s="34"/>
      <c r="C1" s="34"/>
      <c r="D1" s="34"/>
      <c r="E1" s="34"/>
      <c r="F1" s="34"/>
      <c r="G1" s="34"/>
      <c r="H1" s="34"/>
      <c r="I1" s="34"/>
      <c r="J1" s="34"/>
      <c r="K1" s="34"/>
    </row>
    <row r="2" spans="1:12" x14ac:dyDescent="0.2">
      <c r="A2" s="34"/>
      <c r="B2" s="34"/>
      <c r="C2" s="34"/>
      <c r="D2" s="34"/>
      <c r="E2" s="34"/>
      <c r="F2" s="34"/>
      <c r="G2" s="34"/>
      <c r="H2" s="34"/>
      <c r="I2" s="34"/>
      <c r="J2" s="34"/>
      <c r="K2" s="34"/>
    </row>
    <row r="3" spans="1:12" ht="41.25" customHeight="1" x14ac:dyDescent="0.2">
      <c r="A3" s="477" t="s">
        <v>203</v>
      </c>
      <c r="B3" s="477"/>
      <c r="C3" s="477"/>
      <c r="D3" s="477"/>
      <c r="E3" s="477"/>
      <c r="F3" s="213"/>
      <c r="G3" s="478" t="s">
        <v>279</v>
      </c>
      <c r="H3" s="479"/>
      <c r="I3" s="479"/>
      <c r="J3" s="479"/>
      <c r="K3" s="479"/>
    </row>
    <row r="4" spans="1:12" ht="120" customHeight="1" x14ac:dyDescent="0.2">
      <c r="A4" s="475" t="s">
        <v>485</v>
      </c>
      <c r="B4" s="475"/>
      <c r="C4" s="475"/>
      <c r="D4" s="475"/>
      <c r="E4" s="475"/>
      <c r="F4" s="212"/>
      <c r="G4" s="480" t="s">
        <v>486</v>
      </c>
      <c r="H4" s="480"/>
      <c r="I4" s="480"/>
      <c r="J4" s="480"/>
      <c r="K4" s="480"/>
    </row>
    <row r="5" spans="1:12" x14ac:dyDescent="0.2">
      <c r="A5" s="178"/>
      <c r="B5" s="178"/>
      <c r="C5" s="178"/>
      <c r="D5" s="178"/>
      <c r="E5" s="178"/>
      <c r="F5" s="178"/>
      <c r="G5" s="214"/>
      <c r="H5" s="214"/>
      <c r="I5" s="214"/>
      <c r="J5" s="214"/>
      <c r="K5" s="214"/>
    </row>
    <row r="6" spans="1:12" ht="99" customHeight="1" x14ac:dyDescent="0.2">
      <c r="A6" s="475" t="s">
        <v>275</v>
      </c>
      <c r="B6" s="475"/>
      <c r="C6" s="475"/>
      <c r="D6" s="475"/>
      <c r="E6" s="475"/>
      <c r="F6" s="212"/>
      <c r="G6" s="480" t="s">
        <v>294</v>
      </c>
      <c r="H6" s="480"/>
      <c r="I6" s="480"/>
      <c r="J6" s="480"/>
      <c r="K6" s="480"/>
    </row>
    <row r="7" spans="1:12" x14ac:dyDescent="0.2">
      <c r="A7" s="34"/>
      <c r="B7" s="34"/>
      <c r="C7" s="34"/>
      <c r="D7" s="34"/>
      <c r="E7" s="34"/>
      <c r="F7" s="34"/>
      <c r="G7" s="180"/>
      <c r="H7" s="180"/>
      <c r="I7" s="180"/>
      <c r="J7" s="180"/>
      <c r="K7" s="180"/>
    </row>
    <row r="8" spans="1:12" ht="18.75" x14ac:dyDescent="0.2">
      <c r="A8" s="475" t="s">
        <v>204</v>
      </c>
      <c r="B8" s="475"/>
      <c r="C8" s="475"/>
      <c r="D8" s="475"/>
      <c r="E8" s="475"/>
      <c r="F8" s="212"/>
      <c r="G8" s="476" t="s">
        <v>370</v>
      </c>
      <c r="H8" s="476"/>
      <c r="I8" s="476"/>
      <c r="J8" s="476"/>
      <c r="K8" s="476"/>
    </row>
    <row r="9" spans="1:12" ht="18.75" x14ac:dyDescent="0.2">
      <c r="A9" s="475" t="s">
        <v>205</v>
      </c>
      <c r="B9" s="475"/>
      <c r="C9" s="475"/>
      <c r="D9" s="475"/>
      <c r="E9" s="475"/>
      <c r="F9" s="212"/>
      <c r="G9" s="476" t="s">
        <v>280</v>
      </c>
      <c r="H9" s="476"/>
      <c r="I9" s="476"/>
      <c r="J9" s="476"/>
      <c r="K9" s="476"/>
    </row>
    <row r="10" spans="1:12" x14ac:dyDescent="0.2">
      <c r="A10" s="34"/>
      <c r="B10" s="34"/>
      <c r="C10" s="34"/>
      <c r="D10" s="34"/>
      <c r="E10" s="34"/>
      <c r="F10" s="34"/>
      <c r="G10" s="34"/>
      <c r="H10" s="34"/>
      <c r="I10" s="34"/>
      <c r="J10" s="34"/>
      <c r="K10" s="34"/>
    </row>
    <row r="11" spans="1:12" ht="18" x14ac:dyDescent="0.2">
      <c r="A11" s="181"/>
      <c r="C11" s="182"/>
      <c r="D11" s="34"/>
      <c r="E11" s="34"/>
      <c r="F11" s="34"/>
      <c r="G11" s="34"/>
      <c r="H11" s="34"/>
      <c r="I11" s="34"/>
      <c r="J11" s="34"/>
      <c r="K11" s="34"/>
    </row>
    <row r="12" spans="1:12" ht="18" x14ac:dyDescent="0.2">
      <c r="A12" s="183"/>
      <c r="C12" s="184"/>
      <c r="D12" s="34"/>
      <c r="E12" s="34"/>
      <c r="F12" s="34"/>
      <c r="G12" s="34"/>
      <c r="H12" s="34"/>
      <c r="I12" s="34"/>
      <c r="J12" s="34"/>
      <c r="K12" s="34"/>
    </row>
    <row r="13" spans="1:12" x14ac:dyDescent="0.2">
      <c r="A13" s="34"/>
      <c r="B13" s="34"/>
      <c r="C13" s="34"/>
      <c r="D13" s="34"/>
      <c r="E13" s="34"/>
      <c r="F13" s="34"/>
      <c r="G13" s="34"/>
      <c r="H13" s="34"/>
      <c r="I13" s="34"/>
      <c r="J13" s="34"/>
      <c r="K13" s="34"/>
    </row>
    <row r="14" spans="1:12" x14ac:dyDescent="0.2">
      <c r="A14" s="34"/>
      <c r="B14" s="34"/>
      <c r="C14" s="34"/>
      <c r="D14" s="34"/>
      <c r="E14" s="34"/>
      <c r="F14" s="34"/>
      <c r="G14" s="34"/>
      <c r="H14" s="34"/>
      <c r="I14" s="34"/>
      <c r="J14" s="34"/>
      <c r="K14" s="34"/>
    </row>
    <row r="15" spans="1:12" x14ac:dyDescent="0.2">
      <c r="A15" s="34"/>
      <c r="B15" s="34"/>
      <c r="C15" s="34"/>
      <c r="D15" s="34"/>
      <c r="E15" s="34"/>
      <c r="F15" s="34"/>
      <c r="G15" s="34"/>
      <c r="H15" s="34"/>
      <c r="I15" s="34"/>
      <c r="J15" s="34"/>
      <c r="K15" s="34"/>
      <c r="L15" s="34"/>
    </row>
    <row r="16" spans="1:12" x14ac:dyDescent="0.2">
      <c r="A16" s="34"/>
      <c r="B16" s="34"/>
      <c r="C16" s="34"/>
      <c r="D16" s="34"/>
      <c r="E16" s="34"/>
      <c r="F16" s="34"/>
      <c r="G16" s="34"/>
      <c r="H16" s="34"/>
      <c r="I16" s="34"/>
      <c r="J16" s="34"/>
      <c r="K16" s="34"/>
      <c r="L16" s="34"/>
    </row>
    <row r="17" spans="1:12" x14ac:dyDescent="0.2">
      <c r="A17" s="34"/>
      <c r="B17" s="34"/>
      <c r="C17" s="34"/>
      <c r="D17" s="34"/>
      <c r="E17" s="34"/>
      <c r="F17" s="34"/>
      <c r="G17" s="34"/>
      <c r="H17" s="34"/>
      <c r="I17" s="34"/>
      <c r="J17" s="34"/>
      <c r="K17" s="34"/>
      <c r="L17" s="34"/>
    </row>
    <row r="18" spans="1:12" x14ac:dyDescent="0.2">
      <c r="A18" s="34"/>
      <c r="B18" s="34"/>
      <c r="C18" s="34"/>
      <c r="D18" s="34"/>
      <c r="E18" s="34"/>
      <c r="F18" s="34"/>
      <c r="G18" s="34"/>
      <c r="H18" s="34"/>
      <c r="I18" s="34"/>
      <c r="J18" s="34"/>
      <c r="K18" s="34"/>
      <c r="L18" s="34"/>
    </row>
    <row r="19" spans="1:12" x14ac:dyDescent="0.2">
      <c r="A19" s="34"/>
      <c r="B19" s="34"/>
      <c r="C19" s="34"/>
      <c r="D19" s="34"/>
      <c r="E19" s="34"/>
      <c r="F19" s="34"/>
      <c r="G19" s="34"/>
      <c r="H19" s="34"/>
      <c r="I19" s="34"/>
      <c r="J19" s="34"/>
      <c r="K19" s="34"/>
      <c r="L19" s="34"/>
    </row>
    <row r="20" spans="1:12" x14ac:dyDescent="0.2">
      <c r="A20" s="34"/>
      <c r="B20" s="34"/>
      <c r="C20" s="34"/>
      <c r="D20" s="34"/>
      <c r="E20" s="34"/>
      <c r="F20" s="34"/>
      <c r="G20" s="34"/>
      <c r="H20" s="34"/>
      <c r="I20" s="34"/>
      <c r="J20" s="34"/>
      <c r="K20" s="34"/>
      <c r="L20" s="34"/>
    </row>
    <row r="21" spans="1:12" x14ac:dyDescent="0.2">
      <c r="A21" s="34"/>
      <c r="B21" s="34"/>
      <c r="C21" s="34"/>
      <c r="D21" s="34"/>
      <c r="E21" s="34"/>
      <c r="F21" s="34"/>
      <c r="G21" s="34"/>
      <c r="H21" s="34"/>
      <c r="I21" s="34"/>
      <c r="J21" s="34"/>
      <c r="K21" s="34"/>
      <c r="L21" s="34"/>
    </row>
    <row r="22" spans="1:12" x14ac:dyDescent="0.2">
      <c r="A22" s="34"/>
      <c r="B22" s="34"/>
      <c r="C22" s="34"/>
      <c r="D22" s="34"/>
      <c r="E22" s="34"/>
      <c r="F22" s="34"/>
      <c r="G22" s="34"/>
      <c r="H22" s="34"/>
      <c r="I22" s="34"/>
      <c r="J22" s="34"/>
      <c r="K22" s="34"/>
      <c r="L22" s="34"/>
    </row>
    <row r="23" spans="1:12" x14ac:dyDescent="0.2">
      <c r="A23" s="34"/>
      <c r="B23" s="34"/>
      <c r="C23" s="34"/>
      <c r="D23" s="34"/>
      <c r="E23" s="34"/>
      <c r="F23" s="34"/>
      <c r="G23" s="34"/>
      <c r="H23" s="34"/>
      <c r="I23" s="34"/>
      <c r="J23" s="34"/>
      <c r="K23" s="34"/>
      <c r="L23" s="34"/>
    </row>
    <row r="24" spans="1:12" x14ac:dyDescent="0.2">
      <c r="A24" s="34"/>
      <c r="B24" s="34"/>
      <c r="C24" s="34"/>
      <c r="D24" s="34"/>
      <c r="E24" s="34"/>
      <c r="F24" s="34"/>
      <c r="G24" s="34"/>
      <c r="H24" s="34"/>
      <c r="I24" s="34"/>
      <c r="J24" s="34"/>
      <c r="K24" s="34"/>
      <c r="L24" s="34"/>
    </row>
    <row r="25" spans="1:12" x14ac:dyDescent="0.2">
      <c r="A25" s="34"/>
      <c r="B25" s="34"/>
      <c r="C25" s="34"/>
      <c r="D25" s="34"/>
      <c r="E25" s="34"/>
      <c r="F25" s="34"/>
      <c r="G25" s="34"/>
      <c r="H25" s="34"/>
      <c r="I25" s="34"/>
      <c r="J25" s="34"/>
      <c r="K25" s="34"/>
      <c r="L25" s="34"/>
    </row>
    <row r="26" spans="1:12" x14ac:dyDescent="0.2">
      <c r="A26" s="34"/>
      <c r="B26" s="34"/>
      <c r="C26" s="34"/>
      <c r="D26" s="34"/>
      <c r="E26" s="34"/>
      <c r="F26" s="34"/>
      <c r="G26" s="34"/>
      <c r="H26" s="34"/>
      <c r="I26" s="34"/>
      <c r="J26" s="34"/>
      <c r="K26" s="34"/>
      <c r="L26" s="34"/>
    </row>
    <row r="27" spans="1:12" x14ac:dyDescent="0.2">
      <c r="A27" s="34"/>
      <c r="B27" s="34"/>
      <c r="C27" s="34"/>
      <c r="D27" s="34"/>
      <c r="E27" s="34"/>
      <c r="F27" s="34"/>
      <c r="G27" s="34"/>
      <c r="H27" s="34"/>
      <c r="I27" s="34"/>
      <c r="J27" s="34"/>
      <c r="K27" s="34"/>
      <c r="L27" s="34"/>
    </row>
    <row r="28" spans="1:12" x14ac:dyDescent="0.2">
      <c r="A28" s="34"/>
      <c r="B28" s="34"/>
      <c r="C28" s="34"/>
      <c r="D28" s="34"/>
      <c r="E28" s="34"/>
      <c r="F28" s="34"/>
      <c r="G28" s="34"/>
      <c r="H28" s="34"/>
      <c r="I28" s="34"/>
      <c r="J28" s="34"/>
      <c r="K28" s="34"/>
      <c r="L28" s="34"/>
    </row>
    <row r="29" spans="1:12" x14ac:dyDescent="0.2">
      <c r="A29" s="34"/>
      <c r="B29" s="34"/>
      <c r="C29" s="34"/>
      <c r="D29" s="34"/>
      <c r="E29" s="34"/>
      <c r="F29" s="34"/>
      <c r="G29" s="34"/>
      <c r="H29" s="34"/>
      <c r="I29" s="34"/>
      <c r="J29" s="34"/>
      <c r="K29" s="34"/>
      <c r="L29" s="34"/>
    </row>
    <row r="30" spans="1:12" x14ac:dyDescent="0.2">
      <c r="A30" s="34"/>
      <c r="B30" s="34"/>
      <c r="C30" s="34"/>
      <c r="D30" s="34"/>
      <c r="E30" s="34"/>
      <c r="F30" s="34"/>
      <c r="G30" s="34"/>
      <c r="H30" s="34"/>
      <c r="I30" s="34"/>
      <c r="J30" s="34"/>
      <c r="K30" s="34"/>
      <c r="L30" s="34"/>
    </row>
    <row r="31" spans="1:12" x14ac:dyDescent="0.2">
      <c r="A31" s="34"/>
      <c r="B31" s="34"/>
      <c r="C31" s="34"/>
      <c r="D31" s="34"/>
      <c r="E31" s="34"/>
      <c r="F31" s="34"/>
      <c r="G31" s="34"/>
      <c r="H31" s="34"/>
      <c r="I31" s="34"/>
      <c r="J31" s="34"/>
      <c r="K31" s="34"/>
      <c r="L31" s="34"/>
    </row>
    <row r="32" spans="1:12" x14ac:dyDescent="0.2">
      <c r="A32" s="34"/>
      <c r="B32" s="34"/>
      <c r="C32" s="34"/>
      <c r="D32" s="34"/>
      <c r="E32" s="34"/>
      <c r="F32" s="34"/>
      <c r="G32" s="34"/>
      <c r="H32" s="34"/>
      <c r="I32" s="34"/>
      <c r="J32" s="34"/>
      <c r="K32" s="34"/>
      <c r="L32" s="34"/>
    </row>
    <row r="33" spans="1:12" x14ac:dyDescent="0.2">
      <c r="A33" s="34"/>
      <c r="B33" s="34"/>
      <c r="C33" s="34"/>
      <c r="D33" s="34"/>
      <c r="E33" s="34"/>
      <c r="F33" s="34"/>
      <c r="G33" s="34"/>
      <c r="H33" s="34"/>
      <c r="I33" s="34"/>
      <c r="J33" s="34"/>
      <c r="K33" s="34"/>
      <c r="L33" s="34"/>
    </row>
  </sheetData>
  <mergeCells count="10">
    <mergeCell ref="A8:E8"/>
    <mergeCell ref="G8:K8"/>
    <mergeCell ref="A9:E9"/>
    <mergeCell ref="G9:K9"/>
    <mergeCell ref="A3:E3"/>
    <mergeCell ref="G3:K3"/>
    <mergeCell ref="A4:E4"/>
    <mergeCell ref="G4:K4"/>
    <mergeCell ref="A6:E6"/>
    <mergeCell ref="G6:K6"/>
  </mergeCells>
  <printOptions horizontalCentered="1"/>
  <pageMargins left="0" right="0" top="0.47244094488188981" bottom="0" header="0" footer="0"/>
  <pageSetup paperSize="11" scale="93"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O33"/>
  <sheetViews>
    <sheetView rightToLeft="1" view="pageBreakPreview" zoomScaleNormal="100" zoomScaleSheetLayoutView="100" workbookViewId="0">
      <selection activeCell="D23" sqref="D23"/>
    </sheetView>
  </sheetViews>
  <sheetFormatPr defaultColWidth="9.125" defaultRowHeight="12.75" x14ac:dyDescent="0.2"/>
  <cols>
    <col min="1" max="1" width="15" style="16" customWidth="1"/>
    <col min="2" max="2" width="5.875" style="16" customWidth="1"/>
    <col min="3" max="3" width="7.125" style="16" customWidth="1"/>
    <col min="4" max="4" width="6.875" style="16" customWidth="1"/>
    <col min="5" max="5" width="8.125" style="16" customWidth="1"/>
    <col min="6" max="6" width="6.875" style="16" customWidth="1"/>
    <col min="7" max="7" width="7.125" style="16" customWidth="1"/>
    <col min="8" max="8" width="6.875" style="3" customWidth="1"/>
    <col min="9" max="9" width="8.125" style="3" customWidth="1"/>
    <col min="10" max="10" width="6.25" style="3" customWidth="1"/>
    <col min="11" max="11" width="7.125" style="3" customWidth="1"/>
    <col min="12" max="12" width="6.875" style="3" customWidth="1"/>
    <col min="13" max="13" width="8.125" style="3" customWidth="1"/>
    <col min="14" max="14" width="15" style="16" customWidth="1"/>
    <col min="15" max="16384" width="9.125" style="3"/>
  </cols>
  <sheetData>
    <row r="1" spans="1:15" ht="30.75" x14ac:dyDescent="0.2">
      <c r="A1" s="103" t="s">
        <v>129</v>
      </c>
      <c r="B1" s="104"/>
      <c r="C1" s="104"/>
      <c r="D1" s="104"/>
      <c r="E1" s="104"/>
      <c r="F1" s="102"/>
      <c r="G1" s="102"/>
      <c r="H1" s="102"/>
      <c r="I1" s="102"/>
      <c r="J1" s="102"/>
      <c r="K1" s="102"/>
      <c r="L1" s="102"/>
      <c r="M1" s="102"/>
      <c r="N1" s="105" t="s">
        <v>154</v>
      </c>
    </row>
    <row r="2" spans="1:15" x14ac:dyDescent="0.2">
      <c r="A2" s="100"/>
      <c r="B2" s="101"/>
      <c r="C2" s="101"/>
      <c r="D2" s="101"/>
      <c r="E2" s="101"/>
      <c r="F2" s="101"/>
      <c r="G2" s="101"/>
      <c r="H2" s="101"/>
      <c r="I2" s="101"/>
      <c r="J2" s="101"/>
      <c r="K2" s="101"/>
      <c r="L2" s="101"/>
      <c r="M2" s="101"/>
      <c r="N2" s="101"/>
    </row>
    <row r="3" spans="1:15" s="2" customFormat="1" ht="19.5" customHeight="1" x14ac:dyDescent="0.2">
      <c r="A3" s="514" t="s">
        <v>196</v>
      </c>
      <c r="B3" s="514"/>
      <c r="C3" s="514"/>
      <c r="D3" s="514"/>
      <c r="E3" s="514"/>
      <c r="F3" s="514"/>
      <c r="G3" s="514"/>
      <c r="H3" s="514"/>
      <c r="I3" s="514"/>
      <c r="J3" s="514"/>
      <c r="K3" s="514"/>
      <c r="L3" s="514"/>
      <c r="M3" s="514"/>
      <c r="N3" s="514"/>
    </row>
    <row r="4" spans="1:15" s="2" customFormat="1" ht="17.25" customHeight="1" x14ac:dyDescent="0.2">
      <c r="A4" s="515" t="s">
        <v>493</v>
      </c>
      <c r="B4" s="515"/>
      <c r="C4" s="515"/>
      <c r="D4" s="515"/>
      <c r="E4" s="515"/>
      <c r="F4" s="515"/>
      <c r="G4" s="515"/>
      <c r="H4" s="515"/>
      <c r="I4" s="515"/>
      <c r="J4" s="515"/>
      <c r="K4" s="515"/>
      <c r="L4" s="515"/>
      <c r="M4" s="515"/>
      <c r="N4" s="515"/>
    </row>
    <row r="5" spans="1:15" s="2" customFormat="1" ht="15.75" customHeight="1" x14ac:dyDescent="0.2">
      <c r="A5" s="516" t="s">
        <v>195</v>
      </c>
      <c r="B5" s="516"/>
      <c r="C5" s="516"/>
      <c r="D5" s="516"/>
      <c r="E5" s="516"/>
      <c r="F5" s="516"/>
      <c r="G5" s="516"/>
      <c r="H5" s="516"/>
      <c r="I5" s="516"/>
      <c r="J5" s="516"/>
      <c r="K5" s="516"/>
      <c r="L5" s="516"/>
      <c r="M5" s="516"/>
      <c r="N5" s="516"/>
    </row>
    <row r="6" spans="1:15" x14ac:dyDescent="0.2">
      <c r="A6" s="517" t="s">
        <v>460</v>
      </c>
      <c r="B6" s="517"/>
      <c r="C6" s="517"/>
      <c r="D6" s="517"/>
      <c r="E6" s="517"/>
      <c r="F6" s="517"/>
      <c r="G6" s="517"/>
      <c r="H6" s="517"/>
      <c r="I6" s="517"/>
      <c r="J6" s="517"/>
      <c r="K6" s="517"/>
      <c r="L6" s="517"/>
      <c r="M6" s="517"/>
      <c r="N6" s="517"/>
    </row>
    <row r="7" spans="1:15" s="245" customFormat="1" ht="12.75" customHeight="1" x14ac:dyDescent="0.2">
      <c r="A7" s="4" t="s">
        <v>336</v>
      </c>
      <c r="B7" s="4"/>
      <c r="C7" s="4"/>
      <c r="D7" s="4"/>
      <c r="E7" s="4"/>
      <c r="F7" s="4"/>
      <c r="G7" s="4"/>
      <c r="H7" s="247"/>
      <c r="I7" s="247"/>
      <c r="J7" s="247"/>
      <c r="K7" s="246"/>
      <c r="L7" s="451"/>
      <c r="M7" s="451"/>
      <c r="N7" s="8" t="s">
        <v>335</v>
      </c>
      <c r="O7" s="246"/>
    </row>
    <row r="8" spans="1:15" ht="35.25" customHeight="1" thickBot="1" x14ac:dyDescent="0.25">
      <c r="A8" s="557" t="s">
        <v>402</v>
      </c>
      <c r="B8" s="520" t="s">
        <v>175</v>
      </c>
      <c r="C8" s="521"/>
      <c r="D8" s="521"/>
      <c r="E8" s="522"/>
      <c r="F8" s="520" t="s">
        <v>261</v>
      </c>
      <c r="G8" s="521"/>
      <c r="H8" s="521"/>
      <c r="I8" s="522"/>
      <c r="J8" s="520" t="s">
        <v>315</v>
      </c>
      <c r="K8" s="521"/>
      <c r="L8" s="521"/>
      <c r="M8" s="522"/>
      <c r="N8" s="554" t="s">
        <v>378</v>
      </c>
    </row>
    <row r="9" spans="1:15" s="9" customFormat="1" ht="51" customHeight="1" thickTop="1" thickBot="1" x14ac:dyDescent="0.25">
      <c r="A9" s="558"/>
      <c r="B9" s="561" t="s">
        <v>393</v>
      </c>
      <c r="C9" s="562"/>
      <c r="D9" s="561" t="s">
        <v>425</v>
      </c>
      <c r="E9" s="562"/>
      <c r="F9" s="561" t="s">
        <v>393</v>
      </c>
      <c r="G9" s="562"/>
      <c r="H9" s="561" t="s">
        <v>425</v>
      </c>
      <c r="I9" s="562"/>
      <c r="J9" s="561" t="s">
        <v>393</v>
      </c>
      <c r="K9" s="562"/>
      <c r="L9" s="561" t="s">
        <v>425</v>
      </c>
      <c r="M9" s="562"/>
      <c r="N9" s="560"/>
    </row>
    <row r="10" spans="1:15" s="10" customFormat="1" ht="28.5" customHeight="1" thickTop="1" x14ac:dyDescent="0.2">
      <c r="A10" s="559"/>
      <c r="B10" s="211" t="s">
        <v>276</v>
      </c>
      <c r="C10" s="211" t="s">
        <v>277</v>
      </c>
      <c r="D10" s="211" t="s">
        <v>276</v>
      </c>
      <c r="E10" s="211" t="s">
        <v>277</v>
      </c>
      <c r="F10" s="211" t="s">
        <v>276</v>
      </c>
      <c r="G10" s="211" t="s">
        <v>277</v>
      </c>
      <c r="H10" s="211" t="s">
        <v>276</v>
      </c>
      <c r="I10" s="211" t="s">
        <v>277</v>
      </c>
      <c r="J10" s="211" t="s">
        <v>276</v>
      </c>
      <c r="K10" s="211" t="s">
        <v>277</v>
      </c>
      <c r="L10" s="211" t="s">
        <v>276</v>
      </c>
      <c r="M10" s="211" t="s">
        <v>277</v>
      </c>
      <c r="N10" s="555"/>
    </row>
    <row r="11" spans="1:15" s="10" customFormat="1" ht="18" customHeight="1" thickBot="1" x14ac:dyDescent="0.25">
      <c r="A11" s="112">
        <v>-20</v>
      </c>
      <c r="B11" s="242">
        <v>2</v>
      </c>
      <c r="C11" s="23">
        <f t="shared" ref="C11:C18" si="0">B11/$B$19%</f>
        <v>1.2121212121212122</v>
      </c>
      <c r="D11" s="242">
        <v>5</v>
      </c>
      <c r="E11" s="23">
        <f t="shared" ref="E11:E18" si="1">D11/$D$19%</f>
        <v>3.4482758620689657</v>
      </c>
      <c r="F11" s="242">
        <v>1</v>
      </c>
      <c r="G11" s="23">
        <f t="shared" ref="G11:G18" si="2">F11/$F$19%</f>
        <v>0.7246376811594204</v>
      </c>
      <c r="H11" s="242">
        <v>1</v>
      </c>
      <c r="I11" s="23">
        <f t="shared" ref="I11:I18" si="3">H11/$H$19%</f>
        <v>0.81967213114754101</v>
      </c>
      <c r="J11" s="343">
        <f t="shared" ref="J11:J18" si="4">F11+B11</f>
        <v>3</v>
      </c>
      <c r="K11" s="253">
        <f t="shared" ref="K11:K18" si="5">J11/$J$19%</f>
        <v>0.9900990099009902</v>
      </c>
      <c r="L11" s="22">
        <f>D11+H11</f>
        <v>6</v>
      </c>
      <c r="M11" s="253">
        <f t="shared" ref="M11:M18" si="6">L11/$L$19%</f>
        <v>2.2471910112359552</v>
      </c>
      <c r="N11" s="12">
        <v>-20</v>
      </c>
    </row>
    <row r="12" spans="1:15" s="10" customFormat="1" ht="21" customHeight="1" thickTop="1" thickBot="1" x14ac:dyDescent="0.25">
      <c r="A12" s="113" t="s">
        <v>4</v>
      </c>
      <c r="B12" s="241">
        <v>43</v>
      </c>
      <c r="C12" s="165">
        <f t="shared" si="0"/>
        <v>26.060606060606062</v>
      </c>
      <c r="D12" s="241">
        <v>32</v>
      </c>
      <c r="E12" s="165">
        <f t="shared" si="1"/>
        <v>22.068965517241381</v>
      </c>
      <c r="F12" s="241">
        <v>23</v>
      </c>
      <c r="G12" s="165">
        <f t="shared" si="2"/>
        <v>16.666666666666668</v>
      </c>
      <c r="H12" s="241">
        <v>24</v>
      </c>
      <c r="I12" s="165">
        <f t="shared" si="3"/>
        <v>19.672131147540984</v>
      </c>
      <c r="J12" s="344">
        <f t="shared" si="4"/>
        <v>66</v>
      </c>
      <c r="K12" s="254">
        <f t="shared" si="5"/>
        <v>21.782178217821784</v>
      </c>
      <c r="L12" s="255">
        <f t="shared" ref="L12:L18" si="7">D12+H12</f>
        <v>56</v>
      </c>
      <c r="M12" s="254">
        <f t="shared" si="6"/>
        <v>20.973782771535582</v>
      </c>
      <c r="N12" s="13" t="s">
        <v>4</v>
      </c>
    </row>
    <row r="13" spans="1:15" s="10" customFormat="1" ht="21" customHeight="1" thickTop="1" thickBot="1" x14ac:dyDescent="0.25">
      <c r="A13" s="114" t="s">
        <v>5</v>
      </c>
      <c r="B13" s="240">
        <v>47</v>
      </c>
      <c r="C13" s="23">
        <f t="shared" si="0"/>
        <v>28.484848484848488</v>
      </c>
      <c r="D13" s="240">
        <v>35</v>
      </c>
      <c r="E13" s="23">
        <f t="shared" si="1"/>
        <v>24.137931034482758</v>
      </c>
      <c r="F13" s="240">
        <v>28</v>
      </c>
      <c r="G13" s="23">
        <f t="shared" si="2"/>
        <v>20.289855072463769</v>
      </c>
      <c r="H13" s="240">
        <v>33</v>
      </c>
      <c r="I13" s="23">
        <f t="shared" si="3"/>
        <v>27.049180327868854</v>
      </c>
      <c r="J13" s="343">
        <f t="shared" si="4"/>
        <v>75</v>
      </c>
      <c r="K13" s="253">
        <f t="shared" si="5"/>
        <v>24.752475247524753</v>
      </c>
      <c r="L13" s="22">
        <f>D13+H13</f>
        <v>68</v>
      </c>
      <c r="M13" s="253">
        <f t="shared" si="6"/>
        <v>25.468164794007492</v>
      </c>
      <c r="N13" s="14" t="s">
        <v>5</v>
      </c>
    </row>
    <row r="14" spans="1:15" s="10" customFormat="1" ht="21" customHeight="1" thickTop="1" thickBot="1" x14ac:dyDescent="0.25">
      <c r="A14" s="113" t="s">
        <v>6</v>
      </c>
      <c r="B14" s="241">
        <v>24</v>
      </c>
      <c r="C14" s="165">
        <f t="shared" si="0"/>
        <v>14.545454545454547</v>
      </c>
      <c r="D14" s="241">
        <v>25</v>
      </c>
      <c r="E14" s="165">
        <f t="shared" si="1"/>
        <v>17.241379310344829</v>
      </c>
      <c r="F14" s="241">
        <v>38</v>
      </c>
      <c r="G14" s="165">
        <f t="shared" si="2"/>
        <v>27.536231884057973</v>
      </c>
      <c r="H14" s="241">
        <v>28</v>
      </c>
      <c r="I14" s="165">
        <f t="shared" si="3"/>
        <v>22.950819672131146</v>
      </c>
      <c r="J14" s="344">
        <f t="shared" si="4"/>
        <v>62</v>
      </c>
      <c r="K14" s="254">
        <f t="shared" si="5"/>
        <v>20.462046204620464</v>
      </c>
      <c r="L14" s="255">
        <f t="shared" si="7"/>
        <v>53</v>
      </c>
      <c r="M14" s="254">
        <f t="shared" si="6"/>
        <v>19.850187265917604</v>
      </c>
      <c r="N14" s="13" t="s">
        <v>6</v>
      </c>
    </row>
    <row r="15" spans="1:15" s="10" customFormat="1" ht="21" customHeight="1" thickTop="1" thickBot="1" x14ac:dyDescent="0.25">
      <c r="A15" s="114" t="s">
        <v>7</v>
      </c>
      <c r="B15" s="240">
        <v>20</v>
      </c>
      <c r="C15" s="23">
        <f t="shared" si="0"/>
        <v>12.121212121212121</v>
      </c>
      <c r="D15" s="240">
        <v>15</v>
      </c>
      <c r="E15" s="23">
        <f t="shared" si="1"/>
        <v>10.344827586206897</v>
      </c>
      <c r="F15" s="240">
        <v>17</v>
      </c>
      <c r="G15" s="23">
        <f t="shared" si="2"/>
        <v>12.318840579710146</v>
      </c>
      <c r="H15" s="240">
        <v>22</v>
      </c>
      <c r="I15" s="23">
        <f t="shared" si="3"/>
        <v>18.032786885245901</v>
      </c>
      <c r="J15" s="343">
        <f t="shared" si="4"/>
        <v>37</v>
      </c>
      <c r="K15" s="253">
        <f t="shared" si="5"/>
        <v>12.211221122112212</v>
      </c>
      <c r="L15" s="22">
        <f>D15+H15</f>
        <v>37</v>
      </c>
      <c r="M15" s="253">
        <f t="shared" si="6"/>
        <v>13.857677902621724</v>
      </c>
      <c r="N15" s="14" t="s">
        <v>7</v>
      </c>
    </row>
    <row r="16" spans="1:15" s="10" customFormat="1" ht="21" customHeight="1" thickTop="1" thickBot="1" x14ac:dyDescent="0.25">
      <c r="A16" s="113" t="s">
        <v>8</v>
      </c>
      <c r="B16" s="241">
        <v>11</v>
      </c>
      <c r="C16" s="165">
        <f t="shared" si="0"/>
        <v>6.666666666666667</v>
      </c>
      <c r="D16" s="241">
        <v>10</v>
      </c>
      <c r="E16" s="165">
        <f t="shared" si="1"/>
        <v>6.8965517241379315</v>
      </c>
      <c r="F16" s="241">
        <v>19</v>
      </c>
      <c r="G16" s="165">
        <f t="shared" si="2"/>
        <v>13.768115942028986</v>
      </c>
      <c r="H16" s="241">
        <v>9</v>
      </c>
      <c r="I16" s="165">
        <f t="shared" si="3"/>
        <v>7.3770491803278686</v>
      </c>
      <c r="J16" s="344">
        <f t="shared" si="4"/>
        <v>30</v>
      </c>
      <c r="K16" s="254">
        <f t="shared" si="5"/>
        <v>9.9009900990099009</v>
      </c>
      <c r="L16" s="255">
        <f t="shared" si="7"/>
        <v>19</v>
      </c>
      <c r="M16" s="254">
        <f t="shared" si="6"/>
        <v>7.1161048689138582</v>
      </c>
      <c r="N16" s="13" t="s">
        <v>8</v>
      </c>
    </row>
    <row r="17" spans="1:14" s="10" customFormat="1" ht="21" customHeight="1" thickTop="1" thickBot="1" x14ac:dyDescent="0.25">
      <c r="A17" s="114" t="s">
        <v>9</v>
      </c>
      <c r="B17" s="240">
        <v>2</v>
      </c>
      <c r="C17" s="23">
        <f t="shared" si="0"/>
        <v>1.2121212121212122</v>
      </c>
      <c r="D17" s="240">
        <v>12</v>
      </c>
      <c r="E17" s="23">
        <f t="shared" si="1"/>
        <v>8.2758620689655178</v>
      </c>
      <c r="F17" s="240">
        <v>6</v>
      </c>
      <c r="G17" s="23">
        <f t="shared" si="2"/>
        <v>4.3478260869565224</v>
      </c>
      <c r="H17" s="240">
        <v>3</v>
      </c>
      <c r="I17" s="23">
        <f t="shared" si="3"/>
        <v>2.459016393442623</v>
      </c>
      <c r="J17" s="343">
        <f t="shared" si="4"/>
        <v>8</v>
      </c>
      <c r="K17" s="253">
        <f t="shared" si="5"/>
        <v>2.6402640264026402</v>
      </c>
      <c r="L17" s="22">
        <f t="shared" si="7"/>
        <v>15</v>
      </c>
      <c r="M17" s="253">
        <f t="shared" si="6"/>
        <v>5.617977528089888</v>
      </c>
      <c r="N17" s="14" t="s">
        <v>9</v>
      </c>
    </row>
    <row r="18" spans="1:14" s="10" customFormat="1" ht="21" customHeight="1" thickTop="1" x14ac:dyDescent="0.2">
      <c r="A18" s="385" t="s">
        <v>64</v>
      </c>
      <c r="B18" s="243">
        <v>16</v>
      </c>
      <c r="C18" s="216">
        <f t="shared" si="0"/>
        <v>9.6969696969696972</v>
      </c>
      <c r="D18" s="243">
        <v>11</v>
      </c>
      <c r="E18" s="216">
        <f t="shared" si="1"/>
        <v>7.5862068965517242</v>
      </c>
      <c r="F18" s="243">
        <v>6</v>
      </c>
      <c r="G18" s="216">
        <f t="shared" si="2"/>
        <v>4.3478260869565224</v>
      </c>
      <c r="H18" s="243">
        <v>2</v>
      </c>
      <c r="I18" s="216">
        <f t="shared" si="3"/>
        <v>1.639344262295082</v>
      </c>
      <c r="J18" s="345">
        <f t="shared" si="4"/>
        <v>22</v>
      </c>
      <c r="K18" s="291">
        <f t="shared" si="5"/>
        <v>7.2607260726072615</v>
      </c>
      <c r="L18" s="292">
        <f t="shared" si="7"/>
        <v>13</v>
      </c>
      <c r="M18" s="291">
        <f t="shared" si="6"/>
        <v>4.868913857677903</v>
      </c>
      <c r="N18" s="377" t="s">
        <v>64</v>
      </c>
    </row>
    <row r="19" spans="1:14" s="10" customFormat="1" ht="21" customHeight="1" x14ac:dyDescent="0.2">
      <c r="A19" s="116" t="s">
        <v>13</v>
      </c>
      <c r="B19" s="244">
        <f t="shared" ref="B19:M19" si="8">SUM(B11:B18)</f>
        <v>165</v>
      </c>
      <c r="C19" s="157">
        <f t="shared" si="8"/>
        <v>100.00000000000003</v>
      </c>
      <c r="D19" s="157">
        <f t="shared" si="8"/>
        <v>145</v>
      </c>
      <c r="E19" s="157">
        <f t="shared" si="8"/>
        <v>100.00000000000001</v>
      </c>
      <c r="F19" s="157">
        <f t="shared" si="8"/>
        <v>138</v>
      </c>
      <c r="G19" s="157">
        <f t="shared" si="8"/>
        <v>99.999999999999986</v>
      </c>
      <c r="H19" s="157">
        <f t="shared" si="8"/>
        <v>122</v>
      </c>
      <c r="I19" s="157">
        <f t="shared" si="8"/>
        <v>100</v>
      </c>
      <c r="J19" s="157">
        <f t="shared" si="8"/>
        <v>303</v>
      </c>
      <c r="K19" s="157">
        <f t="shared" si="8"/>
        <v>99.999999999999986</v>
      </c>
      <c r="L19" s="244">
        <f t="shared" si="8"/>
        <v>267</v>
      </c>
      <c r="M19" s="157">
        <f t="shared" si="8"/>
        <v>100</v>
      </c>
      <c r="N19" s="280" t="s">
        <v>14</v>
      </c>
    </row>
    <row r="20" spans="1:14" s="15" customFormat="1" ht="21" customHeight="1" x14ac:dyDescent="0.2"/>
    <row r="23" spans="1:14" x14ac:dyDescent="0.2">
      <c r="A23" s="3"/>
      <c r="B23" s="3"/>
      <c r="C23" s="3"/>
      <c r="D23" s="3"/>
      <c r="E23" s="3"/>
      <c r="F23" s="3"/>
      <c r="G23" s="3"/>
      <c r="N23" s="3"/>
    </row>
    <row r="24" spans="1:14" x14ac:dyDescent="0.2">
      <c r="A24" s="3"/>
      <c r="B24" s="3"/>
      <c r="C24" s="3"/>
      <c r="D24" s="3"/>
      <c r="E24" s="3"/>
      <c r="F24" s="3"/>
      <c r="G24" s="3"/>
      <c r="N24" s="3"/>
    </row>
    <row r="25" spans="1:14" x14ac:dyDescent="0.2">
      <c r="A25" s="3"/>
      <c r="B25" s="3"/>
      <c r="C25" s="3"/>
      <c r="D25" s="3"/>
      <c r="E25" s="3"/>
      <c r="F25" s="3"/>
      <c r="G25" s="3"/>
      <c r="N25" s="3"/>
    </row>
    <row r="26" spans="1:14" x14ac:dyDescent="0.2">
      <c r="A26" s="3"/>
      <c r="B26" s="3"/>
      <c r="C26" s="3"/>
      <c r="D26" s="3"/>
      <c r="E26" s="3"/>
      <c r="F26" s="3"/>
      <c r="G26" s="3"/>
      <c r="N26" s="3"/>
    </row>
    <row r="27" spans="1:14" x14ac:dyDescent="0.2">
      <c r="A27" s="3"/>
      <c r="B27" s="3"/>
      <c r="C27" s="3"/>
      <c r="D27" s="3"/>
      <c r="E27" s="3"/>
      <c r="F27" s="3"/>
      <c r="G27" s="3"/>
      <c r="N27" s="3"/>
    </row>
    <row r="28" spans="1:14" x14ac:dyDescent="0.2">
      <c r="A28" s="3"/>
      <c r="B28" s="3"/>
      <c r="C28" s="3"/>
      <c r="D28" s="3"/>
      <c r="E28" s="3"/>
      <c r="F28" s="3"/>
      <c r="G28" s="3"/>
      <c r="N28" s="3"/>
    </row>
    <row r="29" spans="1:14" x14ac:dyDescent="0.2">
      <c r="A29" s="3"/>
      <c r="B29" s="3"/>
      <c r="C29" s="3"/>
      <c r="D29" s="3"/>
      <c r="E29" s="3"/>
      <c r="F29" s="3"/>
      <c r="G29" s="3"/>
      <c r="N29" s="3"/>
    </row>
    <row r="30" spans="1:14" x14ac:dyDescent="0.2">
      <c r="A30" s="3"/>
      <c r="B30" s="3"/>
      <c r="C30" s="3"/>
      <c r="D30" s="3"/>
      <c r="E30" s="3"/>
      <c r="F30" s="3"/>
      <c r="G30" s="3"/>
      <c r="N30" s="3"/>
    </row>
    <row r="31" spans="1:14" x14ac:dyDescent="0.2">
      <c r="A31" s="3"/>
      <c r="B31" s="3"/>
      <c r="C31" s="3"/>
      <c r="D31" s="3"/>
      <c r="E31" s="3"/>
      <c r="F31" s="3"/>
      <c r="G31" s="3"/>
      <c r="N31" s="3"/>
    </row>
    <row r="32" spans="1:14" x14ac:dyDescent="0.2">
      <c r="A32" s="3"/>
      <c r="B32" s="3"/>
      <c r="C32" s="3"/>
      <c r="D32" s="3"/>
      <c r="E32" s="3"/>
      <c r="F32" s="3"/>
      <c r="G32" s="3"/>
      <c r="N32" s="3"/>
    </row>
    <row r="33" spans="1:14" x14ac:dyDescent="0.2">
      <c r="A33" s="3"/>
      <c r="B33" s="3"/>
      <c r="C33" s="3"/>
      <c r="D33" s="3"/>
      <c r="E33" s="3"/>
      <c r="F33" s="3"/>
      <c r="G33" s="3"/>
      <c r="N33" s="3"/>
    </row>
  </sheetData>
  <mergeCells count="15">
    <mergeCell ref="A3:N3"/>
    <mergeCell ref="H9:I9"/>
    <mergeCell ref="L9:M9"/>
    <mergeCell ref="A4:N4"/>
    <mergeCell ref="A5:N5"/>
    <mergeCell ref="A6:N6"/>
    <mergeCell ref="A8:A10"/>
    <mergeCell ref="B8:E8"/>
    <mergeCell ref="F8:I8"/>
    <mergeCell ref="J8:M8"/>
    <mergeCell ref="N8:N10"/>
    <mergeCell ref="D9:E9"/>
    <mergeCell ref="B9:C9"/>
    <mergeCell ref="F9:G9"/>
    <mergeCell ref="J9:K9"/>
  </mergeCells>
  <printOptions horizontalCentered="1"/>
  <pageMargins left="0" right="0" top="0.47244094488188981" bottom="0" header="0" footer="0"/>
  <pageSetup paperSize="11" scale="80"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P55"/>
  <sheetViews>
    <sheetView rightToLeft="1" view="pageBreakPreview" topLeftCell="A19" zoomScaleNormal="100" zoomScaleSheetLayoutView="100" workbookViewId="0">
      <selection activeCell="C8" sqref="C8:C9"/>
    </sheetView>
  </sheetViews>
  <sheetFormatPr defaultColWidth="9.125" defaultRowHeight="12.75" x14ac:dyDescent="0.2"/>
  <cols>
    <col min="1" max="1" width="21.625" style="16" customWidth="1"/>
    <col min="2" max="3" width="12.125" style="3" customWidth="1"/>
    <col min="4" max="4" width="12.625" style="3" customWidth="1"/>
    <col min="5" max="6" width="12.125" style="3" customWidth="1"/>
    <col min="7" max="7" width="25.625" style="16" customWidth="1"/>
    <col min="8" max="16384" width="9.125" style="3"/>
  </cols>
  <sheetData>
    <row r="1" spans="1:13" ht="30.75" x14ac:dyDescent="0.2">
      <c r="A1" s="103" t="s">
        <v>129</v>
      </c>
      <c r="B1" s="104"/>
      <c r="C1" s="104"/>
      <c r="D1" s="104"/>
      <c r="E1" s="104"/>
      <c r="F1" s="104"/>
      <c r="G1" s="105" t="s">
        <v>154</v>
      </c>
    </row>
    <row r="2" spans="1:13" x14ac:dyDescent="0.2">
      <c r="A2" s="100"/>
      <c r="B2" s="101"/>
      <c r="C2" s="101"/>
      <c r="D2" s="101"/>
      <c r="E2" s="101"/>
      <c r="F2" s="101"/>
      <c r="G2" s="100"/>
    </row>
    <row r="3" spans="1:13" s="2" customFormat="1" ht="21.75" x14ac:dyDescent="0.2">
      <c r="A3" s="514" t="s">
        <v>0</v>
      </c>
      <c r="B3" s="514"/>
      <c r="C3" s="514"/>
      <c r="D3" s="514"/>
      <c r="E3" s="514"/>
      <c r="F3" s="514"/>
      <c r="G3" s="514"/>
    </row>
    <row r="4" spans="1:13" s="2" customFormat="1" ht="18.75" x14ac:dyDescent="0.2">
      <c r="A4" s="515" t="s">
        <v>422</v>
      </c>
      <c r="B4" s="515"/>
      <c r="C4" s="515"/>
      <c r="D4" s="515"/>
      <c r="E4" s="515"/>
      <c r="F4" s="515"/>
      <c r="G4" s="515"/>
    </row>
    <row r="5" spans="1:13" s="2" customFormat="1" ht="18" x14ac:dyDescent="0.2">
      <c r="A5" s="549" t="s">
        <v>98</v>
      </c>
      <c r="B5" s="516"/>
      <c r="C5" s="516"/>
      <c r="D5" s="516"/>
      <c r="E5" s="516"/>
      <c r="F5" s="516"/>
      <c r="G5" s="516"/>
    </row>
    <row r="6" spans="1:13" x14ac:dyDescent="0.2">
      <c r="A6" s="517" t="s">
        <v>426</v>
      </c>
      <c r="B6" s="517"/>
      <c r="C6" s="517"/>
      <c r="D6" s="517"/>
      <c r="E6" s="517"/>
      <c r="F6" s="517"/>
      <c r="G6" s="517"/>
    </row>
    <row r="7" spans="1:13" s="7" customFormat="1" ht="15.75" x14ac:dyDescent="0.2">
      <c r="A7" s="4" t="s">
        <v>236</v>
      </c>
      <c r="B7" s="5"/>
      <c r="C7" s="5"/>
      <c r="D7" s="6"/>
      <c r="F7" s="5"/>
      <c r="G7" s="8" t="s">
        <v>366</v>
      </c>
      <c r="H7" s="6"/>
      <c r="J7" s="5"/>
      <c r="L7" s="5"/>
      <c r="M7" s="5"/>
    </row>
    <row r="8" spans="1:13" ht="26.25" customHeight="1" thickBot="1" x14ac:dyDescent="0.25">
      <c r="A8" s="557" t="s">
        <v>403</v>
      </c>
      <c r="B8" s="552" t="s">
        <v>509</v>
      </c>
      <c r="C8" s="552" t="s">
        <v>508</v>
      </c>
      <c r="D8" s="552" t="s">
        <v>507</v>
      </c>
      <c r="E8" s="552" t="s">
        <v>506</v>
      </c>
      <c r="F8" s="542" t="s">
        <v>355</v>
      </c>
      <c r="G8" s="554" t="s">
        <v>96</v>
      </c>
    </row>
    <row r="9" spans="1:13" s="10" customFormat="1" ht="45" customHeight="1" thickTop="1" x14ac:dyDescent="0.2">
      <c r="A9" s="559"/>
      <c r="B9" s="553"/>
      <c r="C9" s="553"/>
      <c r="D9" s="553"/>
      <c r="E9" s="553"/>
      <c r="F9" s="543"/>
      <c r="G9" s="555"/>
      <c r="I9" s="27"/>
      <c r="J9" s="27"/>
      <c r="K9" s="27"/>
    </row>
    <row r="10" spans="1:13" s="10" customFormat="1" ht="20.25" customHeight="1" thickBot="1" x14ac:dyDescent="0.25">
      <c r="A10" s="112">
        <v>-20</v>
      </c>
      <c r="B10" s="293">
        <v>2</v>
      </c>
      <c r="C10" s="293">
        <v>4</v>
      </c>
      <c r="D10" s="293">
        <v>0</v>
      </c>
      <c r="E10" s="293">
        <v>0</v>
      </c>
      <c r="F10" s="294">
        <f>SUM(B10:E10)</f>
        <v>6</v>
      </c>
      <c r="G10" s="29">
        <v>-20</v>
      </c>
      <c r="J10" s="401"/>
    </row>
    <row r="11" spans="1:13" s="10" customFormat="1" ht="20.25" customHeight="1" thickTop="1" thickBot="1" x14ac:dyDescent="0.25">
      <c r="A11" s="113" t="s">
        <v>4</v>
      </c>
      <c r="B11" s="77">
        <v>16</v>
      </c>
      <c r="C11" s="77">
        <v>29</v>
      </c>
      <c r="D11" s="77">
        <v>11</v>
      </c>
      <c r="E11" s="77">
        <v>0</v>
      </c>
      <c r="F11" s="287">
        <f t="shared" ref="F11:F17" si="0">SUM(B11:E11)</f>
        <v>56</v>
      </c>
      <c r="G11" s="30" t="s">
        <v>4</v>
      </c>
    </row>
    <row r="12" spans="1:13" s="10" customFormat="1" ht="20.25" customHeight="1" thickTop="1" thickBot="1" x14ac:dyDescent="0.25">
      <c r="A12" s="114" t="s">
        <v>5</v>
      </c>
      <c r="B12" s="288">
        <v>18</v>
      </c>
      <c r="C12" s="288">
        <v>47</v>
      </c>
      <c r="D12" s="288">
        <v>2</v>
      </c>
      <c r="E12" s="288">
        <v>1</v>
      </c>
      <c r="F12" s="289">
        <f>SUM(B12:E12)</f>
        <v>68</v>
      </c>
      <c r="G12" s="31" t="s">
        <v>5</v>
      </c>
    </row>
    <row r="13" spans="1:13" s="10" customFormat="1" ht="20.25" customHeight="1" thickTop="1" thickBot="1" x14ac:dyDescent="0.25">
      <c r="A13" s="113" t="s">
        <v>6</v>
      </c>
      <c r="B13" s="77">
        <v>8</v>
      </c>
      <c r="C13" s="77">
        <v>35</v>
      </c>
      <c r="D13" s="77">
        <v>10</v>
      </c>
      <c r="E13" s="77">
        <v>0</v>
      </c>
      <c r="F13" s="287">
        <f t="shared" si="0"/>
        <v>53</v>
      </c>
      <c r="G13" s="30" t="s">
        <v>6</v>
      </c>
    </row>
    <row r="14" spans="1:13" s="10" customFormat="1" ht="20.25" customHeight="1" thickTop="1" thickBot="1" x14ac:dyDescent="0.25">
      <c r="A14" s="114" t="s">
        <v>7</v>
      </c>
      <c r="B14" s="288">
        <v>9</v>
      </c>
      <c r="C14" s="288">
        <v>22</v>
      </c>
      <c r="D14" s="288">
        <v>5</v>
      </c>
      <c r="E14" s="288">
        <v>1</v>
      </c>
      <c r="F14" s="289">
        <f t="shared" si="0"/>
        <v>37</v>
      </c>
      <c r="G14" s="31" t="s">
        <v>7</v>
      </c>
    </row>
    <row r="15" spans="1:13" s="10" customFormat="1" ht="20.25" customHeight="1" thickTop="1" thickBot="1" x14ac:dyDescent="0.25">
      <c r="A15" s="113" t="s">
        <v>8</v>
      </c>
      <c r="B15" s="77">
        <v>4</v>
      </c>
      <c r="C15" s="77">
        <v>13</v>
      </c>
      <c r="D15" s="77">
        <v>1</v>
      </c>
      <c r="E15" s="77">
        <v>1</v>
      </c>
      <c r="F15" s="287">
        <f>SUM(B15:E15)</f>
        <v>19</v>
      </c>
      <c r="G15" s="30" t="s">
        <v>8</v>
      </c>
      <c r="H15" s="32"/>
    </row>
    <row r="16" spans="1:13" s="10" customFormat="1" ht="20.25" customHeight="1" thickTop="1" thickBot="1" x14ac:dyDescent="0.25">
      <c r="A16" s="114" t="s">
        <v>9</v>
      </c>
      <c r="B16" s="288">
        <v>0</v>
      </c>
      <c r="C16" s="288">
        <v>14</v>
      </c>
      <c r="D16" s="288">
        <v>1</v>
      </c>
      <c r="E16" s="288">
        <v>0</v>
      </c>
      <c r="F16" s="289">
        <f t="shared" si="0"/>
        <v>15</v>
      </c>
      <c r="G16" s="14" t="s">
        <v>9</v>
      </c>
    </row>
    <row r="17" spans="1:16" s="10" customFormat="1" ht="20.25" customHeight="1" thickTop="1" x14ac:dyDescent="0.2">
      <c r="A17" s="385" t="s">
        <v>388</v>
      </c>
      <c r="B17" s="380">
        <v>3</v>
      </c>
      <c r="C17" s="380">
        <v>9</v>
      </c>
      <c r="D17" s="380">
        <v>1</v>
      </c>
      <c r="E17" s="380">
        <v>0</v>
      </c>
      <c r="F17" s="386">
        <f t="shared" si="0"/>
        <v>13</v>
      </c>
      <c r="G17" s="377" t="s">
        <v>388</v>
      </c>
    </row>
    <row r="18" spans="1:16" s="10" customFormat="1" ht="20.25" customHeight="1" thickBot="1" x14ac:dyDescent="0.25">
      <c r="A18" s="373" t="s">
        <v>13</v>
      </c>
      <c r="B18" s="372">
        <f>SUM(B10:B17)</f>
        <v>60</v>
      </c>
      <c r="C18" s="372">
        <f>SUM(C10:C17)</f>
        <v>173</v>
      </c>
      <c r="D18" s="372">
        <f>SUM(D10:D17)</f>
        <v>31</v>
      </c>
      <c r="E18" s="372">
        <f>SUM(E10:E17)</f>
        <v>3</v>
      </c>
      <c r="F18" s="372">
        <f>SUM(F10:F17)</f>
        <v>267</v>
      </c>
      <c r="G18" s="369" t="s">
        <v>14</v>
      </c>
    </row>
    <row r="19" spans="1:16" s="10" customFormat="1" ht="20.25" customHeight="1" thickTop="1" x14ac:dyDescent="0.2">
      <c r="A19" s="368" t="s">
        <v>383</v>
      </c>
      <c r="B19" s="437">
        <f>(B18/ $F$18)*100</f>
        <v>22.471910112359549</v>
      </c>
      <c r="C19" s="437">
        <f t="shared" ref="C19:D19" si="1">(C18/ $F$18)*100</f>
        <v>64.794007490636702</v>
      </c>
      <c r="D19" s="437">
        <f t="shared" si="1"/>
        <v>11.610486891385769</v>
      </c>
      <c r="E19" s="437">
        <f>(E18/ $F$18)*100</f>
        <v>1.1235955056179776</v>
      </c>
      <c r="F19" s="371">
        <f>SUM(B19:E19)</f>
        <v>100</v>
      </c>
      <c r="G19" s="370" t="s">
        <v>384</v>
      </c>
    </row>
    <row r="20" spans="1:16" s="15" customFormat="1" ht="13.5" customHeight="1" x14ac:dyDescent="0.2">
      <c r="A20" s="99"/>
      <c r="B20" s="99"/>
      <c r="C20" s="99"/>
      <c r="D20" s="99"/>
      <c r="E20" s="99"/>
      <c r="F20" s="99"/>
      <c r="G20" s="99"/>
      <c r="M20" s="563" t="s">
        <v>63</v>
      </c>
      <c r="N20" s="563" t="s">
        <v>62</v>
      </c>
      <c r="O20" s="563" t="s">
        <v>1</v>
      </c>
      <c r="P20" s="563" t="s">
        <v>2</v>
      </c>
    </row>
    <row r="21" spans="1:16" s="15" customFormat="1" x14ac:dyDescent="0.2">
      <c r="A21" s="99"/>
      <c r="B21" s="99"/>
      <c r="C21" s="99"/>
      <c r="D21" s="99"/>
      <c r="E21" s="99"/>
      <c r="F21" s="99"/>
      <c r="G21" s="99"/>
      <c r="M21" s="564"/>
      <c r="N21" s="564"/>
      <c r="O21" s="564"/>
      <c r="P21" s="564"/>
    </row>
    <row r="22" spans="1:16" x14ac:dyDescent="0.2">
      <c r="A22" s="100"/>
      <c r="B22" s="101"/>
      <c r="C22" s="101"/>
      <c r="D22" s="101"/>
      <c r="E22" s="101"/>
      <c r="F22" s="101"/>
      <c r="G22" s="100"/>
      <c r="M22" s="17">
        <f>SUM(B10:B17)</f>
        <v>60</v>
      </c>
      <c r="N22" s="17">
        <f>SUM(C10:C17)</f>
        <v>173</v>
      </c>
      <c r="O22" s="17">
        <f>SUM(D10:D17)</f>
        <v>31</v>
      </c>
      <c r="P22" s="17">
        <f>SUM(E10:E17)</f>
        <v>3</v>
      </c>
    </row>
    <row r="23" spans="1:16" x14ac:dyDescent="0.2">
      <c r="A23" s="100"/>
      <c r="B23" s="101"/>
      <c r="C23" s="101"/>
      <c r="D23" s="101"/>
      <c r="E23" s="101"/>
      <c r="F23" s="101"/>
      <c r="G23" s="100"/>
    </row>
    <row r="24" spans="1:16" x14ac:dyDescent="0.2">
      <c r="A24" s="100"/>
      <c r="B24" s="101"/>
      <c r="C24" s="101"/>
      <c r="D24" s="101"/>
      <c r="E24" s="101"/>
      <c r="F24" s="101"/>
      <c r="G24" s="100"/>
    </row>
    <row r="25" spans="1:16" x14ac:dyDescent="0.2">
      <c r="A25" s="100"/>
      <c r="B25" s="101"/>
      <c r="C25" s="101"/>
      <c r="D25" s="101"/>
      <c r="E25" s="101"/>
      <c r="F25" s="101"/>
      <c r="G25" s="100"/>
    </row>
    <row r="26" spans="1:16" x14ac:dyDescent="0.2">
      <c r="A26" s="100"/>
      <c r="B26" s="101"/>
      <c r="C26" s="101"/>
      <c r="D26" s="101"/>
      <c r="E26" s="101"/>
      <c r="F26" s="101"/>
      <c r="G26" s="100"/>
    </row>
    <row r="27" spans="1:16" x14ac:dyDescent="0.2">
      <c r="A27" s="100"/>
      <c r="B27" s="101"/>
      <c r="C27" s="101"/>
      <c r="D27" s="101"/>
      <c r="E27" s="101"/>
      <c r="F27" s="101"/>
      <c r="G27" s="100"/>
    </row>
    <row r="28" spans="1:16" x14ac:dyDescent="0.2">
      <c r="A28" s="100"/>
      <c r="B28" s="101"/>
      <c r="C28" s="101"/>
      <c r="D28" s="101"/>
      <c r="E28" s="101"/>
      <c r="F28" s="101"/>
      <c r="G28" s="100"/>
    </row>
    <row r="29" spans="1:16" x14ac:dyDescent="0.2">
      <c r="A29" s="100"/>
      <c r="B29" s="101"/>
      <c r="C29" s="101"/>
      <c r="D29" s="101"/>
      <c r="E29" s="101"/>
      <c r="F29" s="101"/>
      <c r="G29" s="100"/>
    </row>
    <row r="30" spans="1:16" x14ac:dyDescent="0.2">
      <c r="A30" s="100"/>
      <c r="B30" s="101"/>
      <c r="C30" s="101"/>
      <c r="D30" s="101"/>
      <c r="E30" s="101"/>
      <c r="F30" s="101"/>
      <c r="G30" s="100"/>
    </row>
    <row r="31" spans="1:16" x14ac:dyDescent="0.2">
      <c r="A31" s="100"/>
      <c r="B31" s="101"/>
      <c r="C31" s="101"/>
      <c r="D31" s="101"/>
      <c r="E31" s="101"/>
      <c r="F31" s="101"/>
      <c r="G31" s="100"/>
    </row>
    <row r="32" spans="1:16" x14ac:dyDescent="0.2">
      <c r="A32" s="100"/>
      <c r="B32" s="101"/>
      <c r="C32" s="101"/>
      <c r="D32" s="101"/>
      <c r="E32" s="101"/>
      <c r="F32" s="101"/>
      <c r="G32" s="100"/>
    </row>
    <row r="33" spans="1:7" x14ac:dyDescent="0.2">
      <c r="A33" s="100"/>
      <c r="B33" s="101"/>
      <c r="C33" s="101"/>
      <c r="D33" s="101"/>
      <c r="E33" s="101"/>
      <c r="F33" s="101"/>
      <c r="G33" s="100"/>
    </row>
    <row r="34" spans="1:7" x14ac:dyDescent="0.2">
      <c r="A34" s="100"/>
      <c r="B34" s="101"/>
      <c r="C34" s="101"/>
      <c r="D34" s="101"/>
      <c r="E34" s="101"/>
      <c r="F34" s="101"/>
      <c r="G34" s="100"/>
    </row>
    <row r="35" spans="1:7" x14ac:dyDescent="0.2">
      <c r="A35" s="100"/>
      <c r="B35" s="101"/>
      <c r="C35" s="101"/>
      <c r="D35" s="101"/>
      <c r="E35" s="101"/>
      <c r="F35" s="101"/>
      <c r="G35" s="100"/>
    </row>
    <row r="36" spans="1:7" x14ac:dyDescent="0.2">
      <c r="A36" s="100"/>
      <c r="B36" s="101"/>
      <c r="C36" s="101"/>
      <c r="D36" s="101"/>
      <c r="E36" s="101"/>
      <c r="F36" s="101"/>
      <c r="G36" s="100"/>
    </row>
    <row r="37" spans="1:7" x14ac:dyDescent="0.2">
      <c r="A37" s="100"/>
      <c r="B37" s="101"/>
      <c r="C37" s="101"/>
      <c r="D37" s="101"/>
      <c r="E37" s="101"/>
      <c r="F37" s="101"/>
      <c r="G37" s="100"/>
    </row>
    <row r="38" spans="1:7" x14ac:dyDescent="0.2">
      <c r="A38" s="100"/>
      <c r="B38" s="101"/>
      <c r="C38" s="101"/>
      <c r="D38" s="101"/>
      <c r="E38" s="101"/>
      <c r="F38" s="101"/>
      <c r="G38" s="100"/>
    </row>
    <row r="39" spans="1:7" x14ac:dyDescent="0.2">
      <c r="A39" s="100"/>
      <c r="B39" s="101"/>
      <c r="C39" s="101"/>
      <c r="D39" s="101"/>
      <c r="E39" s="101"/>
      <c r="F39" s="101"/>
      <c r="G39" s="100"/>
    </row>
    <row r="40" spans="1:7" x14ac:dyDescent="0.2">
      <c r="A40" s="100"/>
      <c r="B40" s="101"/>
      <c r="C40" s="101"/>
      <c r="D40" s="101"/>
      <c r="E40" s="101"/>
      <c r="F40" s="101"/>
      <c r="G40" s="100"/>
    </row>
    <row r="41" spans="1:7" x14ac:dyDescent="0.2">
      <c r="A41" s="100"/>
      <c r="B41" s="101"/>
      <c r="C41" s="101"/>
      <c r="D41" s="101"/>
      <c r="E41" s="101"/>
      <c r="F41" s="101"/>
      <c r="G41" s="100"/>
    </row>
    <row r="42" spans="1:7" x14ac:dyDescent="0.2">
      <c r="A42" s="100"/>
      <c r="B42" s="101"/>
      <c r="C42" s="101"/>
      <c r="D42" s="101"/>
      <c r="E42" s="101"/>
      <c r="F42" s="101"/>
      <c r="G42" s="100"/>
    </row>
    <row r="43" spans="1:7" x14ac:dyDescent="0.2">
      <c r="A43" s="100"/>
      <c r="B43" s="101"/>
      <c r="C43" s="101"/>
      <c r="D43" s="101"/>
      <c r="E43" s="101"/>
      <c r="F43" s="101"/>
      <c r="G43" s="100"/>
    </row>
    <row r="44" spans="1:7" x14ac:dyDescent="0.2">
      <c r="A44" s="100"/>
      <c r="B44" s="101"/>
      <c r="C44" s="101"/>
      <c r="D44" s="101"/>
      <c r="E44" s="101"/>
      <c r="F44" s="101"/>
      <c r="G44" s="100"/>
    </row>
    <row r="45" spans="1:7" x14ac:dyDescent="0.2">
      <c r="A45" s="100"/>
      <c r="B45" s="101"/>
      <c r="C45" s="101"/>
      <c r="D45" s="101"/>
      <c r="E45" s="101"/>
      <c r="F45" s="101"/>
      <c r="G45" s="100"/>
    </row>
    <row r="46" spans="1:7" x14ac:dyDescent="0.2">
      <c r="A46" s="100"/>
      <c r="B46" s="101"/>
      <c r="C46" s="101"/>
      <c r="D46" s="101"/>
      <c r="E46" s="101"/>
      <c r="F46" s="101"/>
      <c r="G46" s="100"/>
    </row>
    <row r="47" spans="1:7" x14ac:dyDescent="0.2">
      <c r="A47" s="100"/>
      <c r="B47" s="101"/>
      <c r="C47" s="101"/>
      <c r="D47" s="101"/>
      <c r="E47" s="101"/>
      <c r="F47" s="101"/>
      <c r="G47" s="100"/>
    </row>
    <row r="48" spans="1:7" x14ac:dyDescent="0.2">
      <c r="A48" s="100"/>
      <c r="B48" s="101"/>
      <c r="C48" s="101"/>
      <c r="D48" s="101"/>
      <c r="E48" s="101"/>
      <c r="F48" s="101"/>
      <c r="G48" s="100"/>
    </row>
    <row r="49" spans="1:7" x14ac:dyDescent="0.2">
      <c r="A49" s="100"/>
      <c r="B49" s="101"/>
      <c r="C49" s="101"/>
      <c r="D49" s="101"/>
      <c r="E49" s="101"/>
      <c r="F49" s="101"/>
      <c r="G49" s="100"/>
    </row>
    <row r="50" spans="1:7" x14ac:dyDescent="0.2">
      <c r="A50" s="100"/>
      <c r="B50" s="101"/>
      <c r="C50" s="101"/>
      <c r="D50" s="101"/>
      <c r="E50" s="101"/>
      <c r="F50" s="101"/>
      <c r="G50" s="100"/>
    </row>
    <row r="51" spans="1:7" x14ac:dyDescent="0.2">
      <c r="A51" s="100"/>
      <c r="B51" s="101"/>
      <c r="C51" s="101"/>
      <c r="D51" s="101"/>
      <c r="E51" s="101"/>
      <c r="F51" s="101"/>
      <c r="G51" s="100"/>
    </row>
    <row r="52" spans="1:7" x14ac:dyDescent="0.2">
      <c r="A52" s="100"/>
      <c r="B52" s="101"/>
      <c r="C52" s="101"/>
      <c r="D52" s="101"/>
      <c r="E52" s="101"/>
      <c r="F52" s="101"/>
      <c r="G52" s="100"/>
    </row>
    <row r="53" spans="1:7" x14ac:dyDescent="0.2">
      <c r="A53" s="100"/>
      <c r="B53" s="101"/>
      <c r="C53" s="101"/>
      <c r="D53" s="101"/>
      <c r="E53" s="101"/>
      <c r="F53" s="101"/>
      <c r="G53" s="100"/>
    </row>
    <row r="54" spans="1:7" x14ac:dyDescent="0.2">
      <c r="A54" s="100"/>
      <c r="B54" s="101"/>
      <c r="C54" s="101"/>
      <c r="D54" s="101"/>
      <c r="E54" s="101"/>
      <c r="F54" s="101"/>
      <c r="G54" s="100"/>
    </row>
    <row r="55" spans="1:7" x14ac:dyDescent="0.2">
      <c r="A55" s="100"/>
      <c r="B55" s="101"/>
      <c r="C55" s="101"/>
      <c r="D55" s="101"/>
      <c r="E55" s="101"/>
      <c r="F55" s="101"/>
      <c r="G55" s="100"/>
    </row>
  </sheetData>
  <mergeCells count="15">
    <mergeCell ref="A3:G3"/>
    <mergeCell ref="A4:G4"/>
    <mergeCell ref="A5:G5"/>
    <mergeCell ref="A6:G6"/>
    <mergeCell ref="A8:A9"/>
    <mergeCell ref="B8:B9"/>
    <mergeCell ref="C8:C9"/>
    <mergeCell ref="D8:D9"/>
    <mergeCell ref="E8:E9"/>
    <mergeCell ref="F8:F9"/>
    <mergeCell ref="M20:M21"/>
    <mergeCell ref="N20:N21"/>
    <mergeCell ref="O20:O21"/>
    <mergeCell ref="P20:P21"/>
    <mergeCell ref="G8:G9"/>
  </mergeCells>
  <printOptions horizontalCentered="1"/>
  <pageMargins left="0" right="0" top="0.47244094488188981" bottom="0" header="0" footer="0"/>
  <pageSetup paperSize="11" scale="85" orientation="landscape" r:id="rId1"/>
  <headerFooter alignWithMargins="0"/>
  <rowBreaks count="1" manualBreakCount="1">
    <brk id="19" max="6" man="1"/>
  </rowBreak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P46"/>
  <sheetViews>
    <sheetView rightToLeft="1" view="pageBreakPreview" topLeftCell="A19" zoomScaleNormal="100" zoomScaleSheetLayoutView="100" workbookViewId="0">
      <selection activeCell="P28" sqref="P27:P28"/>
    </sheetView>
  </sheetViews>
  <sheetFormatPr defaultColWidth="9.125" defaultRowHeight="12.75" x14ac:dyDescent="0.2"/>
  <cols>
    <col min="1" max="1" width="20.25" style="16" customWidth="1"/>
    <col min="2" max="2" width="6.625" style="16" customWidth="1"/>
    <col min="3" max="9" width="6.625" style="3" customWidth="1"/>
    <col min="10" max="10" width="6.75" style="3" customWidth="1"/>
    <col min="11" max="11" width="22.625" style="16" customWidth="1"/>
    <col min="12" max="12" width="9" style="3" customWidth="1"/>
    <col min="13" max="13" width="3.625" style="3" customWidth="1"/>
    <col min="14" max="21" width="5.625" style="3" customWidth="1"/>
    <col min="22" max="24" width="4.75" style="3" customWidth="1"/>
    <col min="25" max="25" width="4.125" style="3" customWidth="1"/>
    <col min="26" max="16384" width="9.125" style="3"/>
  </cols>
  <sheetData>
    <row r="1" spans="1:11" ht="30.75" x14ac:dyDescent="0.2">
      <c r="A1" s="103" t="s">
        <v>129</v>
      </c>
      <c r="B1" s="104"/>
      <c r="C1" s="104"/>
      <c r="D1" s="104"/>
      <c r="E1" s="104"/>
      <c r="F1" s="104"/>
      <c r="G1" s="102"/>
      <c r="H1" s="102"/>
      <c r="I1" s="102"/>
      <c r="J1" s="102"/>
      <c r="K1" s="105" t="s">
        <v>154</v>
      </c>
    </row>
    <row r="2" spans="1:11" x14ac:dyDescent="0.2">
      <c r="A2" s="100"/>
      <c r="B2" s="101"/>
      <c r="C2" s="101"/>
      <c r="D2" s="101"/>
      <c r="E2" s="101"/>
      <c r="F2" s="101"/>
      <c r="G2" s="100"/>
      <c r="H2" s="101"/>
      <c r="I2" s="101"/>
      <c r="J2" s="101"/>
      <c r="K2" s="101"/>
    </row>
    <row r="3" spans="1:11" s="2" customFormat="1" ht="21.75" x14ac:dyDescent="0.2">
      <c r="A3" s="535" t="s">
        <v>28</v>
      </c>
      <c r="B3" s="535"/>
      <c r="C3" s="535"/>
      <c r="D3" s="535"/>
      <c r="E3" s="535"/>
      <c r="F3" s="535"/>
      <c r="G3" s="535"/>
      <c r="H3" s="535"/>
      <c r="I3" s="535"/>
      <c r="J3" s="535"/>
      <c r="K3" s="535"/>
    </row>
    <row r="4" spans="1:11" s="2" customFormat="1" ht="18.75" x14ac:dyDescent="0.2">
      <c r="A4" s="536" t="s">
        <v>422</v>
      </c>
      <c r="B4" s="536"/>
      <c r="C4" s="536"/>
      <c r="D4" s="536"/>
      <c r="E4" s="536"/>
      <c r="F4" s="536"/>
      <c r="G4" s="536"/>
      <c r="H4" s="536"/>
      <c r="I4" s="536"/>
      <c r="J4" s="536"/>
      <c r="K4" s="536"/>
    </row>
    <row r="5" spans="1:11" s="2" customFormat="1" ht="18" x14ac:dyDescent="0.2">
      <c r="A5" s="516" t="s">
        <v>29</v>
      </c>
      <c r="B5" s="516"/>
      <c r="C5" s="516"/>
      <c r="D5" s="516"/>
      <c r="E5" s="516"/>
      <c r="F5" s="516"/>
      <c r="G5" s="516"/>
      <c r="H5" s="516"/>
      <c r="I5" s="516"/>
      <c r="J5" s="516"/>
      <c r="K5" s="516"/>
    </row>
    <row r="6" spans="1:11" x14ac:dyDescent="0.2">
      <c r="A6" s="517" t="s">
        <v>426</v>
      </c>
      <c r="B6" s="517"/>
      <c r="C6" s="517"/>
      <c r="D6" s="517"/>
      <c r="E6" s="517"/>
      <c r="F6" s="517"/>
      <c r="G6" s="517"/>
      <c r="H6" s="517"/>
      <c r="I6" s="517"/>
      <c r="J6" s="517"/>
      <c r="K6" s="517"/>
    </row>
    <row r="7" spans="1:11" s="7" customFormat="1" ht="15.75" x14ac:dyDescent="0.2">
      <c r="A7" s="4" t="s">
        <v>237</v>
      </c>
      <c r="B7" s="5"/>
      <c r="C7" s="5"/>
      <c r="D7" s="6"/>
      <c r="F7" s="5"/>
      <c r="H7" s="6"/>
      <c r="J7" s="5"/>
      <c r="K7" s="8" t="s">
        <v>340</v>
      </c>
    </row>
    <row r="8" spans="1:11" ht="35.25" customHeight="1" thickBot="1" x14ac:dyDescent="0.25">
      <c r="A8" s="565" t="s">
        <v>501</v>
      </c>
      <c r="B8" s="540">
        <v>-20</v>
      </c>
      <c r="C8" s="540" t="s">
        <v>30</v>
      </c>
      <c r="D8" s="540" t="s">
        <v>31</v>
      </c>
      <c r="E8" s="540" t="s">
        <v>32</v>
      </c>
      <c r="F8" s="540" t="s">
        <v>33</v>
      </c>
      <c r="G8" s="540" t="s">
        <v>34</v>
      </c>
      <c r="H8" s="540" t="s">
        <v>35</v>
      </c>
      <c r="I8" s="540" t="s">
        <v>388</v>
      </c>
      <c r="J8" s="542" t="s">
        <v>3</v>
      </c>
      <c r="K8" s="546" t="s">
        <v>404</v>
      </c>
    </row>
    <row r="9" spans="1:11" s="10" customFormat="1" ht="36" customHeight="1" thickTop="1" x14ac:dyDescent="0.2">
      <c r="A9" s="566"/>
      <c r="B9" s="541"/>
      <c r="C9" s="541"/>
      <c r="D9" s="541"/>
      <c r="E9" s="541"/>
      <c r="F9" s="541"/>
      <c r="G9" s="541"/>
      <c r="H9" s="541"/>
      <c r="I9" s="541"/>
      <c r="J9" s="543"/>
      <c r="K9" s="547"/>
    </row>
    <row r="10" spans="1:11" s="10" customFormat="1" ht="20.25" customHeight="1" thickBot="1" x14ac:dyDescent="0.25">
      <c r="A10" s="124">
        <v>-20</v>
      </c>
      <c r="B10" s="41">
        <v>1</v>
      </c>
      <c r="C10" s="41">
        <v>0</v>
      </c>
      <c r="D10" s="41">
        <v>0</v>
      </c>
      <c r="E10" s="41">
        <v>0</v>
      </c>
      <c r="F10" s="41">
        <v>0</v>
      </c>
      <c r="G10" s="41">
        <v>0</v>
      </c>
      <c r="H10" s="41">
        <v>0</v>
      </c>
      <c r="I10" s="41">
        <v>0</v>
      </c>
      <c r="J10" s="126">
        <f t="shared" ref="J10:J18" si="0">SUM(B10:I10)</f>
        <v>1</v>
      </c>
      <c r="K10" s="42">
        <v>-20</v>
      </c>
    </row>
    <row r="11" spans="1:11" s="10" customFormat="1" ht="20.25" customHeight="1" thickTop="1" thickBot="1" x14ac:dyDescent="0.25">
      <c r="A11" s="113" t="s">
        <v>4</v>
      </c>
      <c r="B11" s="43">
        <v>2</v>
      </c>
      <c r="C11" s="43">
        <v>14</v>
      </c>
      <c r="D11" s="43">
        <v>5</v>
      </c>
      <c r="E11" s="43">
        <v>0</v>
      </c>
      <c r="F11" s="43">
        <v>0</v>
      </c>
      <c r="G11" s="43">
        <v>0</v>
      </c>
      <c r="H11" s="43">
        <v>0</v>
      </c>
      <c r="I11" s="43">
        <v>0</v>
      </c>
      <c r="J11" s="44">
        <f t="shared" si="0"/>
        <v>21</v>
      </c>
      <c r="K11" s="13" t="s">
        <v>4</v>
      </c>
    </row>
    <row r="12" spans="1:11" s="10" customFormat="1" ht="20.25" customHeight="1" thickTop="1" thickBot="1" x14ac:dyDescent="0.25">
      <c r="A12" s="125" t="s">
        <v>5</v>
      </c>
      <c r="B12" s="45">
        <v>3</v>
      </c>
      <c r="C12" s="45">
        <v>31</v>
      </c>
      <c r="D12" s="45">
        <v>32</v>
      </c>
      <c r="E12" s="45">
        <v>8</v>
      </c>
      <c r="F12" s="45">
        <v>2</v>
      </c>
      <c r="G12" s="45">
        <v>0</v>
      </c>
      <c r="H12" s="45">
        <v>0</v>
      </c>
      <c r="I12" s="45">
        <v>0</v>
      </c>
      <c r="J12" s="46">
        <f t="shared" si="0"/>
        <v>76</v>
      </c>
      <c r="K12" s="47" t="s">
        <v>5</v>
      </c>
    </row>
    <row r="13" spans="1:11" s="10" customFormat="1" ht="20.25" customHeight="1" thickTop="1" thickBot="1" x14ac:dyDescent="0.25">
      <c r="A13" s="113" t="s">
        <v>6</v>
      </c>
      <c r="B13" s="43">
        <v>0</v>
      </c>
      <c r="C13" s="43">
        <v>7</v>
      </c>
      <c r="D13" s="43">
        <v>19</v>
      </c>
      <c r="E13" s="43">
        <v>15</v>
      </c>
      <c r="F13" s="43">
        <v>2</v>
      </c>
      <c r="G13" s="43">
        <v>3</v>
      </c>
      <c r="H13" s="43">
        <v>0</v>
      </c>
      <c r="I13" s="43">
        <v>0</v>
      </c>
      <c r="J13" s="44">
        <f t="shared" si="0"/>
        <v>46</v>
      </c>
      <c r="K13" s="13" t="s">
        <v>6</v>
      </c>
    </row>
    <row r="14" spans="1:11" s="10" customFormat="1" ht="20.25" customHeight="1" thickTop="1" thickBot="1" x14ac:dyDescent="0.25">
      <c r="A14" s="125" t="s">
        <v>7</v>
      </c>
      <c r="B14" s="45">
        <v>0</v>
      </c>
      <c r="C14" s="45">
        <v>3</v>
      </c>
      <c r="D14" s="45">
        <v>6</v>
      </c>
      <c r="E14" s="45">
        <v>17</v>
      </c>
      <c r="F14" s="45">
        <v>13</v>
      </c>
      <c r="G14" s="45">
        <v>2</v>
      </c>
      <c r="H14" s="45">
        <v>1</v>
      </c>
      <c r="I14" s="45">
        <v>0</v>
      </c>
      <c r="J14" s="46">
        <f t="shared" si="0"/>
        <v>42</v>
      </c>
      <c r="K14" s="47" t="s">
        <v>7</v>
      </c>
    </row>
    <row r="15" spans="1:11" s="10" customFormat="1" ht="20.25" customHeight="1" thickTop="1" thickBot="1" x14ac:dyDescent="0.25">
      <c r="A15" s="113" t="s">
        <v>8</v>
      </c>
      <c r="B15" s="43">
        <v>0</v>
      </c>
      <c r="C15" s="43">
        <v>1</v>
      </c>
      <c r="D15" s="43">
        <v>3</v>
      </c>
      <c r="E15" s="43">
        <v>6</v>
      </c>
      <c r="F15" s="43">
        <v>7</v>
      </c>
      <c r="G15" s="43">
        <v>5</v>
      </c>
      <c r="H15" s="43">
        <v>1</v>
      </c>
      <c r="I15" s="43">
        <v>0</v>
      </c>
      <c r="J15" s="44">
        <f t="shared" si="0"/>
        <v>23</v>
      </c>
      <c r="K15" s="13" t="s">
        <v>8</v>
      </c>
    </row>
    <row r="16" spans="1:11" s="10" customFormat="1" ht="20.25" customHeight="1" thickTop="1" thickBot="1" x14ac:dyDescent="0.25">
      <c r="A16" s="125" t="s">
        <v>9</v>
      </c>
      <c r="B16" s="45">
        <v>0</v>
      </c>
      <c r="C16" s="45">
        <v>0</v>
      </c>
      <c r="D16" s="45">
        <v>1</v>
      </c>
      <c r="E16" s="45">
        <v>1</v>
      </c>
      <c r="F16" s="45">
        <v>5</v>
      </c>
      <c r="G16" s="45">
        <v>5</v>
      </c>
      <c r="H16" s="45">
        <v>5</v>
      </c>
      <c r="I16" s="45">
        <v>2</v>
      </c>
      <c r="J16" s="46">
        <f t="shared" si="0"/>
        <v>19</v>
      </c>
      <c r="K16" s="47" t="s">
        <v>9</v>
      </c>
    </row>
    <row r="17" spans="1:16" s="10" customFormat="1" ht="20.25" customHeight="1" thickTop="1" thickBot="1" x14ac:dyDescent="0.25">
      <c r="A17" s="113" t="s">
        <v>10</v>
      </c>
      <c r="B17" s="43">
        <v>0</v>
      </c>
      <c r="C17" s="43">
        <v>0</v>
      </c>
      <c r="D17" s="43">
        <v>1</v>
      </c>
      <c r="E17" s="43">
        <v>4</v>
      </c>
      <c r="F17" s="43">
        <v>4</v>
      </c>
      <c r="G17" s="43">
        <v>0</v>
      </c>
      <c r="H17" s="43">
        <v>5</v>
      </c>
      <c r="I17" s="43">
        <v>3</v>
      </c>
      <c r="J17" s="44">
        <f t="shared" si="0"/>
        <v>17</v>
      </c>
      <c r="K17" s="13" t="s">
        <v>10</v>
      </c>
    </row>
    <row r="18" spans="1:16" s="10" customFormat="1" ht="20.25" customHeight="1" thickTop="1" thickBot="1" x14ac:dyDescent="0.25">
      <c r="A18" s="125" t="s">
        <v>11</v>
      </c>
      <c r="B18" s="45">
        <v>0</v>
      </c>
      <c r="C18" s="45">
        <v>0</v>
      </c>
      <c r="D18" s="45">
        <v>1</v>
      </c>
      <c r="E18" s="45">
        <v>1</v>
      </c>
      <c r="F18" s="45">
        <v>2</v>
      </c>
      <c r="G18" s="45">
        <v>1</v>
      </c>
      <c r="H18" s="45">
        <v>1</v>
      </c>
      <c r="I18" s="45">
        <v>3</v>
      </c>
      <c r="J18" s="46">
        <f t="shared" si="0"/>
        <v>9</v>
      </c>
      <c r="K18" s="47" t="s">
        <v>11</v>
      </c>
      <c r="O18" s="123" t="s">
        <v>143</v>
      </c>
      <c r="P18" s="123" t="s">
        <v>144</v>
      </c>
    </row>
    <row r="19" spans="1:16" s="10" customFormat="1" ht="20.25" customHeight="1" thickTop="1" thickBot="1" x14ac:dyDescent="0.25">
      <c r="A19" s="115" t="s">
        <v>12</v>
      </c>
      <c r="B19" s="48">
        <v>0</v>
      </c>
      <c r="C19" s="48">
        <v>0</v>
      </c>
      <c r="D19" s="48">
        <v>0</v>
      </c>
      <c r="E19" s="48">
        <v>1</v>
      </c>
      <c r="F19" s="48">
        <v>2</v>
      </c>
      <c r="G19" s="48">
        <v>3</v>
      </c>
      <c r="H19" s="48">
        <v>2</v>
      </c>
      <c r="I19" s="48">
        <v>5</v>
      </c>
      <c r="J19" s="49">
        <f>SUM(B19:I19)</f>
        <v>13</v>
      </c>
      <c r="K19" s="28" t="s">
        <v>291</v>
      </c>
      <c r="N19" s="124">
        <v>-20</v>
      </c>
      <c r="O19" s="10">
        <f>J10</f>
        <v>1</v>
      </c>
      <c r="P19" s="10">
        <f>B20</f>
        <v>6</v>
      </c>
    </row>
    <row r="20" spans="1:16" s="10" customFormat="1" ht="20.25" customHeight="1" thickTop="1" thickBot="1" x14ac:dyDescent="0.25">
      <c r="A20" s="116" t="s">
        <v>26</v>
      </c>
      <c r="B20" s="40">
        <f>SUM(B10:B19)</f>
        <v>6</v>
      </c>
      <c r="C20" s="40">
        <f t="shared" ref="C20:G20" si="1">SUM(C10:C19)</f>
        <v>56</v>
      </c>
      <c r="D20" s="40">
        <f t="shared" si="1"/>
        <v>68</v>
      </c>
      <c r="E20" s="40">
        <f t="shared" si="1"/>
        <v>53</v>
      </c>
      <c r="F20" s="40">
        <f t="shared" si="1"/>
        <v>37</v>
      </c>
      <c r="G20" s="40">
        <f t="shared" si="1"/>
        <v>19</v>
      </c>
      <c r="H20" s="40">
        <f>SUM(H10:H19)</f>
        <v>15</v>
      </c>
      <c r="I20" s="40">
        <f>SUM(I10:I19)</f>
        <v>13</v>
      </c>
      <c r="J20" s="40">
        <f>SUM(J10:J19)</f>
        <v>267</v>
      </c>
      <c r="K20" s="55" t="s">
        <v>27</v>
      </c>
      <c r="N20" s="113" t="s">
        <v>4</v>
      </c>
      <c r="O20" s="10">
        <f t="shared" ref="O20:O28" si="2">J11</f>
        <v>21</v>
      </c>
      <c r="P20" s="10">
        <f>C20</f>
        <v>56</v>
      </c>
    </row>
    <row r="21" spans="1:16" ht="13.5" customHeight="1" thickTop="1" thickBot="1" x14ac:dyDescent="0.25">
      <c r="A21" s="101"/>
      <c r="B21" s="101"/>
      <c r="C21" s="101"/>
      <c r="D21" s="101"/>
      <c r="E21" s="101"/>
      <c r="F21" s="101"/>
      <c r="G21" s="101"/>
      <c r="H21" s="101"/>
      <c r="I21" s="101"/>
      <c r="J21" s="101"/>
      <c r="K21" s="101"/>
      <c r="N21" s="125" t="s">
        <v>5</v>
      </c>
      <c r="O21" s="10">
        <f t="shared" si="2"/>
        <v>76</v>
      </c>
      <c r="P21" s="3">
        <f>D20</f>
        <v>68</v>
      </c>
    </row>
    <row r="22" spans="1:16" ht="20.25" thickTop="1" thickBot="1" x14ac:dyDescent="0.25">
      <c r="A22" s="100"/>
      <c r="B22" s="100"/>
      <c r="C22" s="101"/>
      <c r="D22" s="101"/>
      <c r="E22" s="101"/>
      <c r="F22" s="101"/>
      <c r="G22" s="101"/>
      <c r="H22" s="101"/>
      <c r="I22" s="101"/>
      <c r="J22" s="101"/>
      <c r="K22" s="100"/>
      <c r="N22" s="113" t="s">
        <v>6</v>
      </c>
      <c r="O22" s="10">
        <f t="shared" si="2"/>
        <v>46</v>
      </c>
      <c r="P22" s="3">
        <f>E20</f>
        <v>53</v>
      </c>
    </row>
    <row r="23" spans="1:16" ht="20.25" thickTop="1" thickBot="1" x14ac:dyDescent="0.25">
      <c r="A23" s="100"/>
      <c r="B23" s="100"/>
      <c r="C23" s="101"/>
      <c r="D23" s="101"/>
      <c r="E23" s="101"/>
      <c r="F23" s="101"/>
      <c r="G23" s="101"/>
      <c r="H23" s="101"/>
      <c r="I23" s="101"/>
      <c r="J23" s="101"/>
      <c r="K23" s="100"/>
      <c r="N23" s="125" t="s">
        <v>7</v>
      </c>
      <c r="O23" s="10">
        <f t="shared" si="2"/>
        <v>42</v>
      </c>
      <c r="P23" s="3">
        <f>F20</f>
        <v>37</v>
      </c>
    </row>
    <row r="24" spans="1:16" ht="20.25" thickTop="1" thickBot="1" x14ac:dyDescent="0.25">
      <c r="A24" s="100"/>
      <c r="B24" s="100"/>
      <c r="C24" s="101"/>
      <c r="D24" s="101"/>
      <c r="E24" s="101"/>
      <c r="F24" s="101"/>
      <c r="G24" s="101"/>
      <c r="H24" s="101"/>
      <c r="I24" s="101"/>
      <c r="J24" s="101"/>
      <c r="K24" s="100"/>
      <c r="N24" s="113" t="s">
        <v>8</v>
      </c>
      <c r="O24" s="10">
        <f>J15</f>
        <v>23</v>
      </c>
      <c r="P24" s="3">
        <f>G20</f>
        <v>19</v>
      </c>
    </row>
    <row r="25" spans="1:16" ht="20.25" thickTop="1" thickBot="1" x14ac:dyDescent="0.25">
      <c r="A25" s="100"/>
      <c r="B25" s="100"/>
      <c r="C25" s="101"/>
      <c r="D25" s="101"/>
      <c r="E25" s="101"/>
      <c r="F25" s="101"/>
      <c r="G25" s="101"/>
      <c r="H25" s="101"/>
      <c r="I25" s="101"/>
      <c r="J25" s="101"/>
      <c r="K25" s="100"/>
      <c r="N25" s="125" t="s">
        <v>9</v>
      </c>
      <c r="O25" s="10">
        <f t="shared" si="2"/>
        <v>19</v>
      </c>
      <c r="P25" s="3">
        <f>H20</f>
        <v>15</v>
      </c>
    </row>
    <row r="26" spans="1:16" ht="20.25" thickTop="1" thickBot="1" x14ac:dyDescent="0.25">
      <c r="A26" s="100"/>
      <c r="B26" s="100"/>
      <c r="C26" s="101"/>
      <c r="D26" s="101"/>
      <c r="E26" s="101"/>
      <c r="F26" s="101"/>
      <c r="G26" s="101"/>
      <c r="H26" s="101"/>
      <c r="I26" s="101"/>
      <c r="J26" s="101"/>
      <c r="K26" s="100"/>
      <c r="N26" s="113" t="s">
        <v>10</v>
      </c>
      <c r="O26" s="10">
        <f t="shared" si="2"/>
        <v>17</v>
      </c>
      <c r="P26" s="3">
        <f>I20</f>
        <v>13</v>
      </c>
    </row>
    <row r="27" spans="1:16" ht="20.25" thickTop="1" thickBot="1" x14ac:dyDescent="0.25">
      <c r="A27" s="100"/>
      <c r="B27" s="100"/>
      <c r="C27" s="101"/>
      <c r="D27" s="101"/>
      <c r="E27" s="101"/>
      <c r="F27" s="101"/>
      <c r="G27" s="101"/>
      <c r="H27" s="101"/>
      <c r="I27" s="101"/>
      <c r="J27" s="101"/>
      <c r="K27" s="100"/>
      <c r="N27" s="125" t="s">
        <v>11</v>
      </c>
      <c r="O27" s="10">
        <f t="shared" si="2"/>
        <v>9</v>
      </c>
    </row>
    <row r="28" spans="1:16" ht="19.5" thickTop="1" x14ac:dyDescent="0.2">
      <c r="A28" s="100"/>
      <c r="B28" s="100"/>
      <c r="C28" s="101"/>
      <c r="D28" s="101"/>
      <c r="E28" s="101"/>
      <c r="F28" s="101"/>
      <c r="G28" s="101"/>
      <c r="H28" s="101"/>
      <c r="I28" s="101"/>
      <c r="J28" s="101"/>
      <c r="K28" s="100"/>
      <c r="N28" s="115" t="s">
        <v>12</v>
      </c>
      <c r="O28" s="10">
        <f t="shared" si="2"/>
        <v>13</v>
      </c>
    </row>
    <row r="29" spans="1:16" x14ac:dyDescent="0.2">
      <c r="A29" s="100"/>
      <c r="B29" s="100"/>
      <c r="C29" s="101"/>
      <c r="D29" s="101"/>
      <c r="E29" s="101"/>
      <c r="F29" s="101"/>
      <c r="G29" s="101"/>
      <c r="H29" s="101"/>
      <c r="I29" s="101"/>
      <c r="J29" s="101"/>
      <c r="K29" s="100"/>
    </row>
    <row r="30" spans="1:16" x14ac:dyDescent="0.2">
      <c r="A30" s="100"/>
      <c r="B30" s="100"/>
      <c r="C30" s="101"/>
      <c r="D30" s="101"/>
      <c r="E30" s="101"/>
      <c r="F30" s="101"/>
      <c r="G30" s="101"/>
      <c r="H30" s="101"/>
      <c r="I30" s="101"/>
      <c r="J30" s="101"/>
      <c r="K30" s="100"/>
    </row>
    <row r="31" spans="1:16" x14ac:dyDescent="0.2">
      <c r="A31" s="100"/>
      <c r="B31" s="100"/>
      <c r="C31" s="101"/>
      <c r="D31" s="101"/>
      <c r="E31" s="101"/>
      <c r="F31" s="101"/>
      <c r="G31" s="101"/>
      <c r="H31" s="101"/>
      <c r="I31" s="101"/>
      <c r="J31" s="101"/>
      <c r="K31" s="100"/>
    </row>
    <row r="32" spans="1:16" x14ac:dyDescent="0.2">
      <c r="A32" s="100"/>
      <c r="B32" s="100"/>
      <c r="C32" s="101"/>
      <c r="D32" s="101"/>
      <c r="E32" s="101"/>
      <c r="F32" s="101"/>
      <c r="G32" s="101"/>
      <c r="H32" s="101"/>
      <c r="I32" s="101"/>
      <c r="J32" s="101"/>
      <c r="K32" s="100"/>
    </row>
    <row r="33" spans="1:11" x14ac:dyDescent="0.2">
      <c r="A33" s="100"/>
      <c r="B33" s="100"/>
      <c r="C33" s="101"/>
      <c r="D33" s="101"/>
      <c r="E33" s="101"/>
      <c r="F33" s="101"/>
      <c r="G33" s="101"/>
      <c r="H33" s="101"/>
      <c r="I33" s="101"/>
      <c r="J33" s="101"/>
      <c r="K33" s="100"/>
    </row>
    <row r="34" spans="1:11" x14ac:dyDescent="0.2">
      <c r="A34" s="100"/>
      <c r="B34" s="100"/>
      <c r="C34" s="101"/>
      <c r="D34" s="101"/>
      <c r="E34" s="101"/>
      <c r="F34" s="101"/>
      <c r="G34" s="101"/>
      <c r="H34" s="101"/>
      <c r="I34" s="101"/>
      <c r="J34" s="101"/>
      <c r="K34" s="100"/>
    </row>
    <row r="35" spans="1:11" x14ac:dyDescent="0.2">
      <c r="A35" s="100"/>
      <c r="B35" s="100"/>
      <c r="C35" s="101"/>
      <c r="D35" s="101"/>
      <c r="E35" s="101"/>
      <c r="F35" s="101"/>
      <c r="G35" s="101"/>
      <c r="H35" s="101"/>
      <c r="I35" s="101"/>
      <c r="J35" s="101"/>
      <c r="K35" s="100"/>
    </row>
    <row r="36" spans="1:11" x14ac:dyDescent="0.2">
      <c r="A36" s="100"/>
      <c r="B36" s="100"/>
      <c r="C36" s="101"/>
      <c r="D36" s="101"/>
      <c r="E36" s="101"/>
      <c r="F36" s="101"/>
      <c r="G36" s="101"/>
      <c r="H36" s="101"/>
      <c r="I36" s="101"/>
      <c r="J36" s="101"/>
      <c r="K36" s="100"/>
    </row>
    <row r="37" spans="1:11" x14ac:dyDescent="0.2">
      <c r="A37" s="100"/>
      <c r="B37" s="100"/>
      <c r="C37" s="101"/>
      <c r="D37" s="101"/>
      <c r="E37" s="101"/>
      <c r="F37" s="101"/>
      <c r="G37" s="101"/>
      <c r="H37" s="101"/>
      <c r="I37" s="101"/>
      <c r="J37" s="101"/>
      <c r="K37" s="100"/>
    </row>
    <row r="38" spans="1:11" x14ac:dyDescent="0.2">
      <c r="A38" s="100"/>
      <c r="B38" s="100"/>
      <c r="C38" s="101"/>
      <c r="D38" s="101"/>
      <c r="E38" s="101"/>
      <c r="F38" s="101"/>
      <c r="G38" s="101"/>
      <c r="H38" s="101"/>
      <c r="I38" s="101"/>
      <c r="J38" s="101"/>
      <c r="K38" s="100"/>
    </row>
    <row r="39" spans="1:11" x14ac:dyDescent="0.2">
      <c r="A39" s="100"/>
      <c r="B39" s="100"/>
      <c r="C39" s="101"/>
      <c r="D39" s="101"/>
      <c r="E39" s="101"/>
      <c r="F39" s="101"/>
      <c r="G39" s="101"/>
      <c r="H39" s="101"/>
      <c r="I39" s="101"/>
      <c r="J39" s="101"/>
      <c r="K39" s="100"/>
    </row>
    <row r="40" spans="1:11" x14ac:dyDescent="0.2">
      <c r="A40" s="100"/>
      <c r="B40" s="100"/>
      <c r="C40" s="101"/>
      <c r="D40" s="101"/>
      <c r="E40" s="101"/>
      <c r="F40" s="101"/>
      <c r="G40" s="101"/>
      <c r="H40" s="101"/>
      <c r="I40" s="101"/>
      <c r="J40" s="101"/>
      <c r="K40" s="100"/>
    </row>
    <row r="41" spans="1:11" x14ac:dyDescent="0.2">
      <c r="A41" s="100"/>
      <c r="B41" s="100"/>
      <c r="C41" s="101"/>
      <c r="D41" s="101"/>
      <c r="E41" s="101"/>
      <c r="F41" s="101"/>
      <c r="G41" s="101"/>
      <c r="H41" s="101"/>
      <c r="I41" s="101"/>
      <c r="J41" s="101"/>
      <c r="K41" s="100"/>
    </row>
    <row r="42" spans="1:11" x14ac:dyDescent="0.2">
      <c r="A42" s="100"/>
      <c r="B42" s="100"/>
      <c r="C42" s="101"/>
      <c r="D42" s="101"/>
      <c r="E42" s="101"/>
      <c r="F42" s="101"/>
      <c r="G42" s="101"/>
      <c r="H42" s="101"/>
      <c r="I42" s="101"/>
      <c r="J42" s="101"/>
      <c r="K42" s="100"/>
    </row>
    <row r="43" spans="1:11" x14ac:dyDescent="0.2">
      <c r="A43" s="100"/>
      <c r="B43" s="100"/>
      <c r="C43" s="101"/>
      <c r="D43" s="101"/>
      <c r="E43" s="101"/>
      <c r="F43" s="101"/>
      <c r="G43" s="101"/>
      <c r="H43" s="101"/>
      <c r="I43" s="101"/>
      <c r="J43" s="101"/>
      <c r="K43" s="100"/>
    </row>
    <row r="44" spans="1:11" x14ac:dyDescent="0.2">
      <c r="A44" s="100"/>
      <c r="B44" s="100"/>
      <c r="C44" s="101"/>
      <c r="D44" s="101"/>
      <c r="E44" s="101"/>
      <c r="F44" s="101"/>
      <c r="G44" s="101"/>
      <c r="H44" s="101"/>
      <c r="I44" s="101"/>
      <c r="J44" s="101"/>
      <c r="K44" s="100"/>
    </row>
    <row r="45" spans="1:11" x14ac:dyDescent="0.2">
      <c r="A45" s="100"/>
      <c r="B45" s="100"/>
      <c r="C45" s="101"/>
      <c r="D45" s="101"/>
      <c r="E45" s="101"/>
      <c r="F45" s="101"/>
      <c r="G45" s="101"/>
      <c r="H45" s="101"/>
      <c r="I45" s="101"/>
      <c r="J45" s="101"/>
      <c r="K45" s="100"/>
    </row>
    <row r="46" spans="1:11" x14ac:dyDescent="0.2">
      <c r="A46" s="100"/>
      <c r="B46" s="100"/>
      <c r="C46" s="101"/>
      <c r="D46" s="101"/>
      <c r="E46" s="101"/>
      <c r="F46" s="101"/>
      <c r="G46" s="101"/>
      <c r="H46" s="101"/>
      <c r="I46" s="101"/>
      <c r="J46" s="101"/>
      <c r="K46" s="100"/>
    </row>
  </sheetData>
  <mergeCells count="15">
    <mergeCell ref="A3:K3"/>
    <mergeCell ref="A4:K4"/>
    <mergeCell ref="A5:K5"/>
    <mergeCell ref="A6:K6"/>
    <mergeCell ref="A8:A9"/>
    <mergeCell ref="B8:B9"/>
    <mergeCell ref="C8:C9"/>
    <mergeCell ref="D8:D9"/>
    <mergeCell ref="E8:E9"/>
    <mergeCell ref="F8:F9"/>
    <mergeCell ref="J8:J9"/>
    <mergeCell ref="K8:K9"/>
    <mergeCell ref="G8:G9"/>
    <mergeCell ref="H8:H9"/>
    <mergeCell ref="I8:I9"/>
  </mergeCells>
  <printOptions horizontalCentered="1"/>
  <pageMargins left="0" right="0" top="0.47244094488188981" bottom="0" header="0" footer="0"/>
  <pageSetup paperSize="11" scale="85" orientation="landscape" r:id="rId1"/>
  <headerFooter alignWithMargins="0"/>
  <rowBreaks count="1" manualBreakCount="1">
    <brk id="20" max="12" man="1"/>
  </row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P60"/>
  <sheetViews>
    <sheetView rightToLeft="1" view="pageBreakPreview" topLeftCell="A4" zoomScaleNormal="100" zoomScaleSheetLayoutView="100" workbookViewId="0">
      <selection activeCell="B11" sqref="B11:C11"/>
    </sheetView>
  </sheetViews>
  <sheetFormatPr defaultColWidth="9.125" defaultRowHeight="12.75" x14ac:dyDescent="0.2"/>
  <cols>
    <col min="1" max="1" width="14.25" style="1" customWidth="1"/>
    <col min="2" max="3" width="7" style="1" customWidth="1"/>
    <col min="4" max="4" width="6.125" style="1" customWidth="1"/>
    <col min="5" max="5" width="7" style="1" customWidth="1"/>
    <col min="6" max="6" width="6.125" style="1" customWidth="1"/>
    <col min="7" max="9" width="7" style="1" customWidth="1"/>
    <col min="10" max="11" width="7.375" style="1" customWidth="1"/>
    <col min="12" max="12" width="6" style="1" customWidth="1"/>
    <col min="13" max="13" width="7.375" style="1" customWidth="1"/>
    <col min="14" max="14" width="18.25" style="1" customWidth="1"/>
    <col min="15" max="16384" width="9.125" style="1"/>
  </cols>
  <sheetData>
    <row r="1" spans="1:16" s="3" customFormat="1" ht="30.75" x14ac:dyDescent="0.2">
      <c r="A1" s="103" t="s">
        <v>129</v>
      </c>
      <c r="B1" s="104"/>
      <c r="C1" s="104"/>
      <c r="D1" s="104"/>
      <c r="E1" s="104"/>
      <c r="F1" s="104"/>
      <c r="G1" s="102"/>
      <c r="H1" s="102"/>
      <c r="I1" s="102"/>
      <c r="J1" s="102"/>
      <c r="K1" s="102"/>
      <c r="L1" s="102"/>
      <c r="M1" s="117"/>
      <c r="N1" s="105" t="s">
        <v>154</v>
      </c>
    </row>
    <row r="2" spans="1:16" s="3" customFormat="1" x14ac:dyDescent="0.2">
      <c r="A2" s="100"/>
      <c r="B2" s="101"/>
      <c r="C2" s="101"/>
      <c r="D2" s="101"/>
      <c r="E2" s="101"/>
      <c r="F2" s="101"/>
      <c r="G2" s="100"/>
      <c r="H2" s="101"/>
      <c r="I2" s="101"/>
      <c r="J2" s="101"/>
      <c r="K2" s="101"/>
      <c r="L2" s="101"/>
      <c r="M2" s="101"/>
    </row>
    <row r="3" spans="1:16" ht="21.75" x14ac:dyDescent="0.2">
      <c r="A3" s="535" t="s">
        <v>36</v>
      </c>
      <c r="B3" s="535"/>
      <c r="C3" s="535"/>
      <c r="D3" s="535"/>
      <c r="E3" s="535"/>
      <c r="F3" s="535"/>
      <c r="G3" s="535"/>
      <c r="H3" s="535"/>
      <c r="I3" s="535"/>
      <c r="J3" s="535"/>
      <c r="K3" s="535"/>
      <c r="L3" s="535"/>
      <c r="M3" s="535"/>
      <c r="N3" s="535"/>
    </row>
    <row r="4" spans="1:16" ht="18.75" x14ac:dyDescent="0.2">
      <c r="A4" s="567" t="s">
        <v>422</v>
      </c>
      <c r="B4" s="567"/>
      <c r="C4" s="567"/>
      <c r="D4" s="567"/>
      <c r="E4" s="567"/>
      <c r="F4" s="567"/>
      <c r="G4" s="567"/>
      <c r="H4" s="567"/>
      <c r="I4" s="567"/>
      <c r="J4" s="567"/>
      <c r="K4" s="567"/>
      <c r="L4" s="567"/>
      <c r="M4" s="567"/>
      <c r="N4" s="567"/>
    </row>
    <row r="5" spans="1:16" x14ac:dyDescent="0.2">
      <c r="A5" s="568" t="s">
        <v>37</v>
      </c>
      <c r="B5" s="568"/>
      <c r="C5" s="568"/>
      <c r="D5" s="568"/>
      <c r="E5" s="568"/>
      <c r="F5" s="568"/>
      <c r="G5" s="568"/>
      <c r="H5" s="568"/>
      <c r="I5" s="568"/>
      <c r="J5" s="568"/>
      <c r="K5" s="568"/>
      <c r="L5" s="568"/>
      <c r="M5" s="568"/>
      <c r="N5" s="568"/>
    </row>
    <row r="6" spans="1:16" x14ac:dyDescent="0.2">
      <c r="A6" s="517" t="s">
        <v>426</v>
      </c>
      <c r="B6" s="517"/>
      <c r="C6" s="517"/>
      <c r="D6" s="517"/>
      <c r="E6" s="517"/>
      <c r="F6" s="517"/>
      <c r="G6" s="517"/>
      <c r="H6" s="517"/>
      <c r="I6" s="517"/>
      <c r="J6" s="517"/>
      <c r="K6" s="517"/>
      <c r="L6" s="517"/>
      <c r="M6" s="517"/>
      <c r="N6" s="517"/>
    </row>
    <row r="7" spans="1:16" s="21" customFormat="1" ht="13.5" customHeight="1" x14ac:dyDescent="0.3">
      <c r="A7" s="18" t="s">
        <v>238</v>
      </c>
      <c r="B7" s="19"/>
      <c r="C7" s="19"/>
      <c r="D7" s="19"/>
      <c r="E7" s="19"/>
      <c r="F7" s="19"/>
      <c r="G7" s="19"/>
      <c r="H7" s="19"/>
      <c r="I7" s="19"/>
      <c r="J7" s="19"/>
      <c r="K7" s="19"/>
      <c r="L7" s="19"/>
      <c r="M7" s="19"/>
      <c r="N7" s="20" t="s">
        <v>523</v>
      </c>
    </row>
    <row r="8" spans="1:16" ht="18" customHeight="1" x14ac:dyDescent="0.2">
      <c r="A8" s="569" t="s">
        <v>38</v>
      </c>
      <c r="B8" s="572" t="s">
        <v>397</v>
      </c>
      <c r="C8" s="573"/>
      <c r="D8" s="573"/>
      <c r="E8" s="573"/>
      <c r="F8" s="573"/>
      <c r="G8" s="573"/>
      <c r="H8" s="573"/>
      <c r="I8" s="573"/>
      <c r="J8" s="573"/>
      <c r="K8" s="574"/>
      <c r="L8" s="575" t="s">
        <v>359</v>
      </c>
      <c r="M8" s="576"/>
      <c r="N8" s="579" t="s">
        <v>39</v>
      </c>
    </row>
    <row r="9" spans="1:16" ht="18" customHeight="1" x14ac:dyDescent="0.2">
      <c r="A9" s="570"/>
      <c r="B9" s="582" t="s">
        <v>150</v>
      </c>
      <c r="C9" s="582"/>
      <c r="D9" s="582" t="s">
        <v>151</v>
      </c>
      <c r="E9" s="582"/>
      <c r="F9" s="582" t="s">
        <v>152</v>
      </c>
      <c r="G9" s="582"/>
      <c r="H9" s="582" t="s">
        <v>153</v>
      </c>
      <c r="I9" s="582"/>
      <c r="J9" s="582" t="s">
        <v>13</v>
      </c>
      <c r="K9" s="582"/>
      <c r="L9" s="577"/>
      <c r="M9" s="578"/>
      <c r="N9" s="580"/>
    </row>
    <row r="10" spans="1:16" ht="30" customHeight="1" x14ac:dyDescent="0.2">
      <c r="A10" s="570"/>
      <c r="B10" s="583" t="s">
        <v>356</v>
      </c>
      <c r="C10" s="584"/>
      <c r="D10" s="583" t="s">
        <v>357</v>
      </c>
      <c r="E10" s="584"/>
      <c r="F10" s="583" t="s">
        <v>358</v>
      </c>
      <c r="G10" s="584"/>
      <c r="H10" s="583" t="s">
        <v>502</v>
      </c>
      <c r="I10" s="584"/>
      <c r="J10" s="584" t="s">
        <v>14</v>
      </c>
      <c r="K10" s="584"/>
      <c r="L10" s="577"/>
      <c r="M10" s="578"/>
      <c r="N10" s="580"/>
    </row>
    <row r="11" spans="1:16" ht="42.75" customHeight="1" x14ac:dyDescent="0.2">
      <c r="A11" s="571"/>
      <c r="B11" s="54" t="s">
        <v>528</v>
      </c>
      <c r="C11" s="54" t="s">
        <v>527</v>
      </c>
      <c r="D11" s="54" t="s">
        <v>528</v>
      </c>
      <c r="E11" s="54" t="s">
        <v>527</v>
      </c>
      <c r="F11" s="54" t="s">
        <v>528</v>
      </c>
      <c r="G11" s="54" t="s">
        <v>527</v>
      </c>
      <c r="H11" s="54" t="s">
        <v>528</v>
      </c>
      <c r="I11" s="54" t="s">
        <v>527</v>
      </c>
      <c r="J11" s="54" t="s">
        <v>528</v>
      </c>
      <c r="K11" s="54" t="s">
        <v>527</v>
      </c>
      <c r="L11" s="54" t="s">
        <v>528</v>
      </c>
      <c r="M11" s="54" t="s">
        <v>527</v>
      </c>
      <c r="N11" s="581"/>
    </row>
    <row r="12" spans="1:16" ht="15" customHeight="1" thickBot="1" x14ac:dyDescent="0.25">
      <c r="A12" s="127" t="s">
        <v>40</v>
      </c>
      <c r="B12" s="33">
        <v>29</v>
      </c>
      <c r="C12" s="33">
        <v>8</v>
      </c>
      <c r="D12" s="33">
        <v>14</v>
      </c>
      <c r="E12" s="33">
        <v>5</v>
      </c>
      <c r="F12" s="33">
        <v>5</v>
      </c>
      <c r="G12" s="33">
        <v>2</v>
      </c>
      <c r="H12" s="33">
        <v>0</v>
      </c>
      <c r="I12" s="33">
        <v>0</v>
      </c>
      <c r="J12" s="22">
        <f>Table_Default__XLS_TAB_27_1887[[#This Row],[BAAN_SMALLERQATAR]]+Table_Default__XLS_TAB_27_1887[[#This Row],[RAJEE]]+Table_Default__XLS_TAB_27_1887[[#This Row],[KHULLA]]+Table_Default__XLS_TAB_27_1887[[#This Row],[BAAN_GREATER]]</f>
        <v>48</v>
      </c>
      <c r="K12" s="22">
        <f>Table_Default__XLS_TAB_27_1887[[#This Row],[Column2]]+Table_Default__XLS_TAB_27_1887[[#This Row],[Column3]]+Table_Default__XLS_TAB_27_1887[[#This Row],[Column4]]+Table_Default__XLS_TAB_27_1887[[#This Row],[Column5]]</f>
        <v>15</v>
      </c>
      <c r="L12" s="23">
        <f>Table_Default__XLS_TAB_27_1887[[#This Row],[TOTAL]]/Table_Default__XLS_TAB_27_1887[[#Totals],[TOTAL]]%</f>
        <v>25.806451612903224</v>
      </c>
      <c r="M12" s="23">
        <f>Table_Default__XLS_TAB_27_1887[[#This Row],[Column1]]/Table_Default__XLS_TAB_27_1887[[#Totals],[Column1]]%</f>
        <v>18.518518518518519</v>
      </c>
      <c r="N12" s="50" t="s">
        <v>41</v>
      </c>
      <c r="P12" s="98" t="s">
        <v>145</v>
      </c>
    </row>
    <row r="13" spans="1:16" ht="15" customHeight="1" thickBot="1" x14ac:dyDescent="0.25">
      <c r="A13" s="128">
        <v>-1</v>
      </c>
      <c r="B13" s="24">
        <v>3</v>
      </c>
      <c r="C13" s="24">
        <v>2</v>
      </c>
      <c r="D13" s="24">
        <v>27</v>
      </c>
      <c r="E13" s="24">
        <v>6</v>
      </c>
      <c r="F13" s="24">
        <v>3</v>
      </c>
      <c r="G13" s="24">
        <v>6</v>
      </c>
      <c r="H13" s="24">
        <v>0</v>
      </c>
      <c r="I13" s="24">
        <v>0</v>
      </c>
      <c r="J13" s="11">
        <f>Table_Default__XLS_TAB_27_1887[[#This Row],[BAAN_SMALLERQATAR]]+Table_Default__XLS_TAB_27_1887[[#This Row],[RAJEE]]+Table_Default__XLS_TAB_27_1887[[#This Row],[KHULLA]]+Table_Default__XLS_TAB_27_1887[[#This Row],[BAAN_GREATER]]</f>
        <v>33</v>
      </c>
      <c r="K13" s="11">
        <f>Table_Default__XLS_TAB_27_1887[[#This Row],[Column2]]+Table_Default__XLS_TAB_27_1887[[#This Row],[Column3]]+Table_Default__XLS_TAB_27_1887[[#This Row],[Column4]]+Table_Default__XLS_TAB_27_1887[[#This Row],[Column5]]</f>
        <v>14</v>
      </c>
      <c r="L13" s="25">
        <f>Table_Default__XLS_TAB_27_1887[[#This Row],[TOTAL]]/Table_Default__XLS_TAB_27_1887[[#Totals],[TOTAL]]%</f>
        <v>17.741935483870968</v>
      </c>
      <c r="M13" s="26">
        <f>Table_Default__XLS_TAB_27_1887[[#This Row],[Column1]]/Table_Default__XLS_TAB_27_1887[[#Totals],[Column1]]%</f>
        <v>17.283950617283949</v>
      </c>
      <c r="N13" s="51">
        <v>-1</v>
      </c>
      <c r="P13" s="51">
        <f>A13</f>
        <v>-1</v>
      </c>
    </row>
    <row r="14" spans="1:16" ht="15" customHeight="1" thickBot="1" x14ac:dyDescent="0.25">
      <c r="A14" s="129">
        <v>1</v>
      </c>
      <c r="B14" s="24">
        <v>2</v>
      </c>
      <c r="C14" s="24">
        <v>0</v>
      </c>
      <c r="D14" s="24">
        <v>18</v>
      </c>
      <c r="E14" s="24">
        <v>4</v>
      </c>
      <c r="F14" s="24">
        <v>0</v>
      </c>
      <c r="G14" s="24">
        <v>2</v>
      </c>
      <c r="H14" s="24">
        <v>0</v>
      </c>
      <c r="I14" s="24">
        <v>0</v>
      </c>
      <c r="J14" s="11">
        <f>Table_Default__XLS_TAB_27_1887[[#This Row],[BAAN_SMALLERQATAR]]+Table_Default__XLS_TAB_27_1887[[#This Row],[RAJEE]]+Table_Default__XLS_TAB_27_1887[[#This Row],[KHULLA]]+Table_Default__XLS_TAB_27_1887[[#This Row],[BAAN_GREATER]]</f>
        <v>20</v>
      </c>
      <c r="K14" s="11">
        <f>Table_Default__XLS_TAB_27_1887[[#This Row],[Column2]]+Table_Default__XLS_TAB_27_1887[[#This Row],[Column3]]+Table_Default__XLS_TAB_27_1887[[#This Row],[Column4]]+Table_Default__XLS_TAB_27_1887[[#This Row],[Column5]]</f>
        <v>6</v>
      </c>
      <c r="L14" s="25">
        <f>Table_Default__XLS_TAB_27_1887[[#This Row],[TOTAL]]/Table_Default__XLS_TAB_27_1887[[#Totals],[TOTAL]]%</f>
        <v>10.75268817204301</v>
      </c>
      <c r="M14" s="25">
        <f>Table_Default__XLS_TAB_27_1887[[#This Row],[Column1]]/Table_Default__XLS_TAB_27_1887[[#Totals],[Column1]]%</f>
        <v>7.4074074074074066</v>
      </c>
      <c r="N14" s="52">
        <v>1</v>
      </c>
      <c r="P14" s="51">
        <f t="shared" ref="P14:P22" si="0">A14</f>
        <v>1</v>
      </c>
    </row>
    <row r="15" spans="1:16" ht="15" customHeight="1" thickBot="1" x14ac:dyDescent="0.25">
      <c r="A15" s="128">
        <v>2</v>
      </c>
      <c r="B15" s="24">
        <v>0</v>
      </c>
      <c r="C15" s="24">
        <v>1</v>
      </c>
      <c r="D15" s="24">
        <v>7</v>
      </c>
      <c r="E15" s="24">
        <v>3</v>
      </c>
      <c r="F15" s="24">
        <v>0</v>
      </c>
      <c r="G15" s="24">
        <v>4</v>
      </c>
      <c r="H15" s="24">
        <v>0</v>
      </c>
      <c r="I15" s="24">
        <v>0</v>
      </c>
      <c r="J15" s="11">
        <f>Table_Default__XLS_TAB_27_1887[[#This Row],[BAAN_SMALLERQATAR]]+Table_Default__XLS_TAB_27_1887[[#This Row],[RAJEE]]+Table_Default__XLS_TAB_27_1887[[#This Row],[KHULLA]]+Table_Default__XLS_TAB_27_1887[[#This Row],[BAAN_GREATER]]</f>
        <v>7</v>
      </c>
      <c r="K15" s="11">
        <f>Table_Default__XLS_TAB_27_1887[[#This Row],[Column2]]+Table_Default__XLS_TAB_27_1887[[#This Row],[Column3]]+Table_Default__XLS_TAB_27_1887[[#This Row],[Column4]]+Table_Default__XLS_TAB_27_1887[[#This Row],[Column5]]</f>
        <v>8</v>
      </c>
      <c r="L15" s="25">
        <f>Table_Default__XLS_TAB_27_1887[[#This Row],[TOTAL]]/Table_Default__XLS_TAB_27_1887[[#Totals],[TOTAL]]%</f>
        <v>3.7634408602150535</v>
      </c>
      <c r="M15" s="25">
        <f>Table_Default__XLS_TAB_27_1887[[#This Row],[Column1]]/Table_Default__XLS_TAB_27_1887[[#Totals],[Column1]]%</f>
        <v>9.8765432098765427</v>
      </c>
      <c r="N15" s="51">
        <v>2</v>
      </c>
      <c r="P15" s="51">
        <f t="shared" si="0"/>
        <v>2</v>
      </c>
    </row>
    <row r="16" spans="1:16" ht="15" customHeight="1" thickBot="1" x14ac:dyDescent="0.25">
      <c r="A16" s="129">
        <v>3</v>
      </c>
      <c r="B16" s="24">
        <v>1</v>
      </c>
      <c r="C16" s="24">
        <v>0</v>
      </c>
      <c r="D16" s="24">
        <v>13</v>
      </c>
      <c r="E16" s="24">
        <v>6</v>
      </c>
      <c r="F16" s="24">
        <v>0</v>
      </c>
      <c r="G16" s="24">
        <v>0</v>
      </c>
      <c r="H16" s="24">
        <v>0</v>
      </c>
      <c r="I16" s="24">
        <v>0</v>
      </c>
      <c r="J16" s="11">
        <f>Table_Default__XLS_TAB_27_1887[[#This Row],[BAAN_SMALLERQATAR]]+Table_Default__XLS_TAB_27_1887[[#This Row],[RAJEE]]+Table_Default__XLS_TAB_27_1887[[#This Row],[KHULLA]]+Table_Default__XLS_TAB_27_1887[[#This Row],[BAAN_GREATER]]</f>
        <v>14</v>
      </c>
      <c r="K16" s="11">
        <f>Table_Default__XLS_TAB_27_1887[[#This Row],[Column2]]+Table_Default__XLS_TAB_27_1887[[#This Row],[Column3]]+Table_Default__XLS_TAB_27_1887[[#This Row],[Column4]]+Table_Default__XLS_TAB_27_1887[[#This Row],[Column5]]</f>
        <v>6</v>
      </c>
      <c r="L16" s="25">
        <f>Table_Default__XLS_TAB_27_1887[[#This Row],[TOTAL]]/Table_Default__XLS_TAB_27_1887[[#Totals],[TOTAL]]%</f>
        <v>7.5268817204301071</v>
      </c>
      <c r="M16" s="25">
        <f>Table_Default__XLS_TAB_27_1887[[#This Row],[Column1]]/Table_Default__XLS_TAB_27_1887[[#Totals],[Column1]]%</f>
        <v>7.4074074074074066</v>
      </c>
      <c r="N16" s="52">
        <v>3</v>
      </c>
      <c r="P16" s="51">
        <f t="shared" si="0"/>
        <v>3</v>
      </c>
    </row>
    <row r="17" spans="1:16" ht="15" customHeight="1" thickBot="1" x14ac:dyDescent="0.25">
      <c r="A17" s="128">
        <v>4</v>
      </c>
      <c r="B17" s="24">
        <v>1</v>
      </c>
      <c r="C17" s="24">
        <v>0</v>
      </c>
      <c r="D17" s="24">
        <v>7</v>
      </c>
      <c r="E17" s="24">
        <v>2</v>
      </c>
      <c r="F17" s="24">
        <v>0</v>
      </c>
      <c r="G17" s="24">
        <v>2</v>
      </c>
      <c r="H17" s="24">
        <v>0</v>
      </c>
      <c r="I17" s="24">
        <v>1</v>
      </c>
      <c r="J17" s="11">
        <f>Table_Default__XLS_TAB_27_1887[[#This Row],[BAAN_SMALLERQATAR]]+Table_Default__XLS_TAB_27_1887[[#This Row],[RAJEE]]+Table_Default__XLS_TAB_27_1887[[#This Row],[KHULLA]]+Table_Default__XLS_TAB_27_1887[[#This Row],[BAAN_GREATER]]</f>
        <v>8</v>
      </c>
      <c r="K17" s="11">
        <f>Table_Default__XLS_TAB_27_1887[[#This Row],[Column2]]+Table_Default__XLS_TAB_27_1887[[#This Row],[Column3]]+Table_Default__XLS_TAB_27_1887[[#This Row],[Column4]]+Table_Default__XLS_TAB_27_1887[[#This Row],[Column5]]</f>
        <v>5</v>
      </c>
      <c r="L17" s="25">
        <f>Table_Default__XLS_TAB_27_1887[[#This Row],[TOTAL]]/Table_Default__XLS_TAB_27_1887[[#Totals],[TOTAL]]%</f>
        <v>4.301075268817204</v>
      </c>
      <c r="M17" s="25">
        <f>Table_Default__XLS_TAB_27_1887[[#This Row],[Column1]]/Table_Default__XLS_TAB_27_1887[[#Totals],[Column1]]%</f>
        <v>6.1728395061728394</v>
      </c>
      <c r="N17" s="51">
        <v>4</v>
      </c>
      <c r="P17" s="51">
        <f t="shared" si="0"/>
        <v>4</v>
      </c>
    </row>
    <row r="18" spans="1:16" ht="15" customHeight="1" thickBot="1" x14ac:dyDescent="0.25">
      <c r="A18" s="129" t="s">
        <v>42</v>
      </c>
      <c r="B18" s="24">
        <v>4</v>
      </c>
      <c r="C18" s="24">
        <v>1</v>
      </c>
      <c r="D18" s="24">
        <v>20</v>
      </c>
      <c r="E18" s="24">
        <v>7</v>
      </c>
      <c r="F18" s="24">
        <v>0</v>
      </c>
      <c r="G18" s="24">
        <v>1</v>
      </c>
      <c r="H18" s="24">
        <v>1</v>
      </c>
      <c r="I18" s="24">
        <v>0</v>
      </c>
      <c r="J18" s="11">
        <f>Table_Default__XLS_TAB_27_1887[[#This Row],[BAAN_SMALLERQATAR]]+Table_Default__XLS_TAB_27_1887[[#This Row],[RAJEE]]+Table_Default__XLS_TAB_27_1887[[#This Row],[KHULLA]]+Table_Default__XLS_TAB_27_1887[[#This Row],[BAAN_GREATER]]</f>
        <v>25</v>
      </c>
      <c r="K18" s="11">
        <f>Table_Default__XLS_TAB_27_1887[[#This Row],[Column2]]+Table_Default__XLS_TAB_27_1887[[#This Row],[Column3]]+Table_Default__XLS_TAB_27_1887[[#This Row],[Column4]]+Table_Default__XLS_TAB_27_1887[[#This Row],[Column5]]</f>
        <v>9</v>
      </c>
      <c r="L18" s="25">
        <f>Table_Default__XLS_TAB_27_1887[[#This Row],[TOTAL]]/Table_Default__XLS_TAB_27_1887[[#Totals],[TOTAL]]%</f>
        <v>13.440860215053762</v>
      </c>
      <c r="M18" s="25">
        <f>Table_Default__XLS_TAB_27_1887[[#This Row],[Column1]]/Table_Default__XLS_TAB_27_1887[[#Totals],[Column1]]%</f>
        <v>11.111111111111111</v>
      </c>
      <c r="N18" s="52" t="s">
        <v>43</v>
      </c>
      <c r="P18" s="51" t="str">
        <f t="shared" si="0"/>
        <v xml:space="preserve"> 5 - 9</v>
      </c>
    </row>
    <row r="19" spans="1:16" ht="15" customHeight="1" thickBot="1" x14ac:dyDescent="0.25">
      <c r="A19" s="128" t="s">
        <v>44</v>
      </c>
      <c r="B19" s="24">
        <v>4</v>
      </c>
      <c r="C19" s="24">
        <v>1</v>
      </c>
      <c r="D19" s="24">
        <v>9</v>
      </c>
      <c r="E19" s="24">
        <v>5</v>
      </c>
      <c r="F19" s="24">
        <v>2</v>
      </c>
      <c r="G19" s="24">
        <v>3</v>
      </c>
      <c r="H19" s="24">
        <v>0</v>
      </c>
      <c r="I19" s="24">
        <v>0</v>
      </c>
      <c r="J19" s="11">
        <f>Table_Default__XLS_TAB_27_1887[[#This Row],[BAAN_SMALLERQATAR]]+Table_Default__XLS_TAB_27_1887[[#This Row],[RAJEE]]+Table_Default__XLS_TAB_27_1887[[#This Row],[KHULLA]]+Table_Default__XLS_TAB_27_1887[[#This Row],[BAAN_GREATER]]</f>
        <v>15</v>
      </c>
      <c r="K19" s="11">
        <f>Table_Default__XLS_TAB_27_1887[[#This Row],[Column2]]+Table_Default__XLS_TAB_27_1887[[#This Row],[Column3]]+Table_Default__XLS_TAB_27_1887[[#This Row],[Column4]]+Table_Default__XLS_TAB_27_1887[[#This Row],[Column5]]</f>
        <v>9</v>
      </c>
      <c r="L19" s="25">
        <f>Table_Default__XLS_TAB_27_1887[[#This Row],[TOTAL]]/Table_Default__XLS_TAB_27_1887[[#Totals],[TOTAL]]%</f>
        <v>8.064516129032258</v>
      </c>
      <c r="M19" s="25">
        <f>Table_Default__XLS_TAB_27_1887[[#This Row],[Column1]]/Table_Default__XLS_TAB_27_1887[[#Totals],[Column1]]%</f>
        <v>11.111111111111111</v>
      </c>
      <c r="N19" s="51" t="s">
        <v>45</v>
      </c>
      <c r="P19" s="51" t="str">
        <f t="shared" si="0"/>
        <v xml:space="preserve"> 10 - 14</v>
      </c>
    </row>
    <row r="20" spans="1:16" ht="15" customHeight="1" thickBot="1" x14ac:dyDescent="0.25">
      <c r="A20" s="129" t="s">
        <v>46</v>
      </c>
      <c r="B20" s="24">
        <v>1</v>
      </c>
      <c r="C20" s="24">
        <v>0</v>
      </c>
      <c r="D20" s="24">
        <v>4</v>
      </c>
      <c r="E20" s="24">
        <v>3</v>
      </c>
      <c r="F20" s="24">
        <v>0</v>
      </c>
      <c r="G20" s="24">
        <v>1</v>
      </c>
      <c r="H20" s="24">
        <v>0</v>
      </c>
      <c r="I20" s="24">
        <v>1</v>
      </c>
      <c r="J20" s="11">
        <f>Table_Default__XLS_TAB_27_1887[[#This Row],[BAAN_SMALLERQATAR]]+Table_Default__XLS_TAB_27_1887[[#This Row],[RAJEE]]+Table_Default__XLS_TAB_27_1887[[#This Row],[KHULLA]]+Table_Default__XLS_TAB_27_1887[[#This Row],[BAAN_GREATER]]</f>
        <v>5</v>
      </c>
      <c r="K20" s="11">
        <f>Table_Default__XLS_TAB_27_1887[[#This Row],[Column2]]+Table_Default__XLS_TAB_27_1887[[#This Row],[Column3]]+Table_Default__XLS_TAB_27_1887[[#This Row],[Column4]]+Table_Default__XLS_TAB_27_1887[[#This Row],[Column5]]</f>
        <v>5</v>
      </c>
      <c r="L20" s="25">
        <f>Table_Default__XLS_TAB_27_1887[[#This Row],[TOTAL]]/Table_Default__XLS_TAB_27_1887[[#Totals],[TOTAL]]%</f>
        <v>2.6881720430107525</v>
      </c>
      <c r="M20" s="25">
        <f>Table_Default__XLS_TAB_27_1887[[#This Row],[Column1]]/Table_Default__XLS_TAB_27_1887[[#Totals],[Column1]]%</f>
        <v>6.1728395061728394</v>
      </c>
      <c r="N20" s="52" t="s">
        <v>47</v>
      </c>
      <c r="P20" s="51" t="str">
        <f t="shared" si="0"/>
        <v xml:space="preserve"> 15 - 19</v>
      </c>
    </row>
    <row r="21" spans="1:16" ht="15" customHeight="1" thickBot="1" x14ac:dyDescent="0.25">
      <c r="A21" s="128" t="s">
        <v>48</v>
      </c>
      <c r="B21" s="24">
        <v>0</v>
      </c>
      <c r="C21" s="24">
        <v>1</v>
      </c>
      <c r="D21" s="24">
        <v>3</v>
      </c>
      <c r="E21" s="24">
        <v>1</v>
      </c>
      <c r="F21" s="24">
        <v>0</v>
      </c>
      <c r="G21" s="24">
        <v>0</v>
      </c>
      <c r="H21" s="24">
        <v>0</v>
      </c>
      <c r="I21" s="24">
        <v>0</v>
      </c>
      <c r="J21" s="11">
        <f>Table_Default__XLS_TAB_27_1887[[#This Row],[BAAN_SMALLERQATAR]]+Table_Default__XLS_TAB_27_1887[[#This Row],[RAJEE]]+Table_Default__XLS_TAB_27_1887[[#This Row],[KHULLA]]+Table_Default__XLS_TAB_27_1887[[#This Row],[BAAN_GREATER]]</f>
        <v>3</v>
      </c>
      <c r="K21" s="11">
        <f>Table_Default__XLS_TAB_27_1887[[#This Row],[Column2]]+Table_Default__XLS_TAB_27_1887[[#This Row],[Column3]]+Table_Default__XLS_TAB_27_1887[[#This Row],[Column4]]+Table_Default__XLS_TAB_27_1887[[#This Row],[Column5]]</f>
        <v>2</v>
      </c>
      <c r="L21" s="25">
        <f>Table_Default__XLS_TAB_27_1887[[#This Row],[TOTAL]]/Table_Default__XLS_TAB_27_1887[[#Totals],[TOTAL]]%</f>
        <v>1.6129032258064515</v>
      </c>
      <c r="M21" s="25">
        <f>Table_Default__XLS_TAB_27_1887[[#This Row],[Column1]]/Table_Default__XLS_TAB_27_1887[[#Totals],[Column1]]%</f>
        <v>2.4691358024691357</v>
      </c>
      <c r="N21" s="51" t="s">
        <v>49</v>
      </c>
      <c r="P21" s="51" t="str">
        <f t="shared" si="0"/>
        <v xml:space="preserve"> 20 - 24</v>
      </c>
    </row>
    <row r="22" spans="1:16" ht="15" customHeight="1" thickBot="1" x14ac:dyDescent="0.25">
      <c r="A22" s="347" t="s">
        <v>50</v>
      </c>
      <c r="B22" s="348">
        <v>1</v>
      </c>
      <c r="C22" s="348">
        <v>0</v>
      </c>
      <c r="D22" s="348">
        <v>7</v>
      </c>
      <c r="E22" s="348">
        <v>2</v>
      </c>
      <c r="F22" s="348">
        <v>0</v>
      </c>
      <c r="G22" s="348">
        <v>0</v>
      </c>
      <c r="H22" s="348">
        <v>0</v>
      </c>
      <c r="I22" s="348">
        <v>0</v>
      </c>
      <c r="J22" s="349">
        <f>Table_Default__XLS_TAB_27_1887[[#This Row],[BAAN_SMALLERQATAR]]+Table_Default__XLS_TAB_27_1887[[#This Row],[RAJEE]]+Table_Default__XLS_TAB_27_1887[[#This Row],[KHULLA]]+Table_Default__XLS_TAB_27_1887[[#This Row],[BAAN_GREATER]]</f>
        <v>8</v>
      </c>
      <c r="K22" s="349">
        <f>Table_Default__XLS_TAB_27_1887[[#This Row],[Column2]]+Table_Default__XLS_TAB_27_1887[[#This Row],[Column3]]+Table_Default__XLS_TAB_27_1887[[#This Row],[Column4]]+Table_Default__XLS_TAB_27_1887[[#This Row],[Column5]]</f>
        <v>2</v>
      </c>
      <c r="L22" s="350">
        <f>Table_Default__XLS_TAB_27_1887[[#This Row],[TOTAL]]/Table_Default__XLS_TAB_27_1887[[#Totals],[TOTAL]]%</f>
        <v>4.301075268817204</v>
      </c>
      <c r="M22" s="350">
        <f>Table_Default__XLS_TAB_27_1887[[#This Row],[Column1]]/Table_Default__XLS_TAB_27_1887[[#Totals],[Column1]]%</f>
        <v>2.4691358024691357</v>
      </c>
      <c r="N22" s="351" t="s">
        <v>50</v>
      </c>
      <c r="P22" s="51" t="str">
        <f t="shared" si="0"/>
        <v>25 +</v>
      </c>
    </row>
    <row r="23" spans="1:16" ht="18.75" customHeight="1" x14ac:dyDescent="0.2">
      <c r="A23" s="352" t="s">
        <v>13</v>
      </c>
      <c r="B23" s="448">
        <f>SUBTOTAL(109,Table_Default__XLS_TAB_27_1887[BAAN_SMALLERQATAR])</f>
        <v>46</v>
      </c>
      <c r="C23" s="448">
        <f>SUBTOTAL(109,Table_Default__XLS_TAB_27_1887[Column2])</f>
        <v>14</v>
      </c>
      <c r="D23" s="448">
        <f>SUBTOTAL(109,Table_Default__XLS_TAB_27_1887[RAJEE])</f>
        <v>129</v>
      </c>
      <c r="E23" s="448">
        <f>SUBTOTAL(109,Table_Default__XLS_TAB_27_1887[Column3])</f>
        <v>44</v>
      </c>
      <c r="F23" s="448">
        <f>SUBTOTAL(109,Table_Default__XLS_TAB_27_1887[KHULLA])</f>
        <v>10</v>
      </c>
      <c r="G23" s="448">
        <f>SUBTOTAL(109,Table_Default__XLS_TAB_27_1887[Column4])</f>
        <v>21</v>
      </c>
      <c r="H23" s="448">
        <f>SUBTOTAL(109,Table_Default__XLS_TAB_27_1887[BAAN_GREATER])</f>
        <v>1</v>
      </c>
      <c r="I23" s="448">
        <f>SUBTOTAL(109,Table_Default__XLS_TAB_27_1887[Column5])</f>
        <v>2</v>
      </c>
      <c r="J23" s="448">
        <f>SUBTOTAL(109,Table_Default__XLS_TAB_27_1887[TOTAL])</f>
        <v>186</v>
      </c>
      <c r="K23" s="448">
        <f>SUBTOTAL(109,Table_Default__XLS_TAB_27_1887[Column1])</f>
        <v>81</v>
      </c>
      <c r="L23" s="448">
        <f>SUBTOTAL(109,Table_Default__XLS_TAB_27_1887[Column6])</f>
        <v>99.999999999999986</v>
      </c>
      <c r="M23" s="448">
        <f>SUBTOTAL(109,Table_Default__XLS_TAB_27_1887[Column7])</f>
        <v>100</v>
      </c>
      <c r="N23" s="353" t="s">
        <v>14</v>
      </c>
    </row>
    <row r="24" spans="1:16" ht="25.5" customHeight="1" x14ac:dyDescent="0.2">
      <c r="A24" s="354" t="s">
        <v>51</v>
      </c>
      <c r="B24" s="355">
        <f>Table_Default__XLS_TAB_27_1887[[#Totals],[BAAN_SMALLERQATAR]]/Table_Default__XLS_TAB_27_1887[[#Totals],[TOTAL]]%</f>
        <v>24.731182795698924</v>
      </c>
      <c r="C24" s="355">
        <f>Table_Default__XLS_TAB_27_1887[[#Totals],[Column2]]/Table_Default__XLS_TAB_27_1887[[#Totals],[Column1]]%</f>
        <v>17.283950617283949</v>
      </c>
      <c r="D24" s="355">
        <f>Table_Default__XLS_TAB_27_1887[[#Totals],[RAJEE]]/Table_Default__XLS_TAB_27_1887[[#Totals],[TOTAL]]%</f>
        <v>69.354838709677409</v>
      </c>
      <c r="E24" s="355">
        <f>Table_Default__XLS_TAB_27_1887[[#Totals],[Column3]]/Table_Default__XLS_TAB_27_1887[[#Totals],[Column1]]%</f>
        <v>54.320987654320987</v>
      </c>
      <c r="F24" s="355">
        <f>Table_Default__XLS_TAB_27_1887[[#Totals],[KHULLA]]/Table_Default__XLS_TAB_27_1887[[#Totals],[TOTAL]]%</f>
        <v>5.376344086021505</v>
      </c>
      <c r="G24" s="355">
        <f>Table_Default__XLS_TAB_27_1887[[#Totals],[Column4]]/Table_Default__XLS_TAB_27_1887[[#Totals],[Column1]]%</f>
        <v>25.925925925925924</v>
      </c>
      <c r="H24" s="355">
        <f>Table_Default__XLS_TAB_27_1887[[#Totals],[BAAN_GREATER]]/Table_Default__XLS_TAB_27_1887[[#Totals],[TOTAL]]%</f>
        <v>0.5376344086021505</v>
      </c>
      <c r="I24" s="355">
        <f>Table_Default__XLS_TAB_27_1887[[#Totals],[Column5]]/Table_Default__XLS_TAB_27_1887[[#Totals],[Column1]]%</f>
        <v>2.4691358024691357</v>
      </c>
      <c r="J24" s="355">
        <f>B24+D24+F24+H24</f>
        <v>99.999999999999986</v>
      </c>
      <c r="K24" s="355">
        <f>C24+E24+G24+I24</f>
        <v>100</v>
      </c>
      <c r="L24" s="355"/>
      <c r="M24" s="356"/>
      <c r="N24" s="357" t="s">
        <v>52</v>
      </c>
    </row>
    <row r="25" spans="1:16" x14ac:dyDescent="0.2">
      <c r="A25" s="34"/>
      <c r="B25" s="34"/>
      <c r="C25" s="34"/>
      <c r="D25" s="34"/>
      <c r="E25" s="34"/>
      <c r="F25" s="34"/>
      <c r="G25" s="34"/>
      <c r="H25" s="34"/>
      <c r="I25" s="34"/>
      <c r="J25" s="34"/>
      <c r="K25" s="34"/>
      <c r="L25" s="34"/>
      <c r="M25" s="34"/>
      <c r="N25" s="34"/>
    </row>
    <row r="26" spans="1:16" ht="21.75" x14ac:dyDescent="0.2">
      <c r="A26" s="535" t="s">
        <v>148</v>
      </c>
      <c r="B26" s="535"/>
      <c r="C26" s="535"/>
      <c r="D26" s="535"/>
      <c r="E26" s="535"/>
      <c r="F26" s="535"/>
      <c r="G26" s="535"/>
      <c r="H26" s="535"/>
      <c r="I26" s="535"/>
      <c r="J26" s="535"/>
      <c r="K26" s="535"/>
      <c r="L26" s="535"/>
      <c r="M26" s="535"/>
      <c r="N26" s="535"/>
    </row>
    <row r="27" spans="1:16" ht="18.75" x14ac:dyDescent="0.2">
      <c r="A27" s="567" t="s">
        <v>422</v>
      </c>
      <c r="B27" s="567"/>
      <c r="C27" s="567"/>
      <c r="D27" s="567"/>
      <c r="E27" s="567"/>
      <c r="F27" s="567"/>
      <c r="G27" s="567"/>
      <c r="H27" s="567"/>
      <c r="I27" s="567"/>
      <c r="J27" s="567"/>
      <c r="K27" s="567"/>
      <c r="L27" s="567"/>
      <c r="M27" s="567"/>
      <c r="N27" s="567"/>
    </row>
    <row r="28" spans="1:16" x14ac:dyDescent="0.2">
      <c r="A28" s="568" t="s">
        <v>149</v>
      </c>
      <c r="B28" s="568"/>
      <c r="C28" s="568"/>
      <c r="D28" s="568"/>
      <c r="E28" s="568"/>
      <c r="F28" s="568"/>
      <c r="G28" s="568"/>
      <c r="H28" s="568"/>
      <c r="I28" s="568"/>
      <c r="J28" s="568"/>
      <c r="K28" s="568"/>
      <c r="L28" s="568"/>
      <c r="M28" s="568"/>
      <c r="N28" s="568"/>
    </row>
    <row r="29" spans="1:16" x14ac:dyDescent="0.2">
      <c r="A29" s="568" t="s">
        <v>414</v>
      </c>
      <c r="B29" s="568"/>
      <c r="C29" s="568"/>
      <c r="D29" s="568"/>
      <c r="E29" s="568"/>
      <c r="F29" s="568"/>
      <c r="G29" s="568"/>
      <c r="H29" s="568"/>
      <c r="I29" s="568"/>
      <c r="J29" s="568"/>
      <c r="K29" s="568"/>
      <c r="L29" s="568"/>
      <c r="M29" s="568"/>
      <c r="N29" s="568"/>
    </row>
    <row r="30" spans="1:16" x14ac:dyDescent="0.2">
      <c r="A30" s="34"/>
      <c r="B30" s="34"/>
      <c r="C30" s="34"/>
      <c r="D30" s="34"/>
      <c r="E30" s="34"/>
      <c r="F30" s="34"/>
      <c r="G30" s="34"/>
      <c r="H30" s="34"/>
      <c r="I30" s="34"/>
      <c r="J30" s="34"/>
      <c r="K30" s="34"/>
      <c r="L30" s="34"/>
      <c r="M30" s="34"/>
      <c r="N30" s="34"/>
    </row>
    <row r="31" spans="1:16" ht="17.25" customHeight="1" x14ac:dyDescent="0.2">
      <c r="A31" s="585" t="s">
        <v>146</v>
      </c>
      <c r="B31" s="585"/>
      <c r="C31" s="585"/>
      <c r="D31" s="585"/>
      <c r="E31" s="585"/>
      <c r="F31" s="585"/>
      <c r="G31" s="34"/>
      <c r="H31" s="34"/>
      <c r="I31" s="585" t="s">
        <v>147</v>
      </c>
      <c r="J31" s="585"/>
      <c r="K31" s="585"/>
      <c r="L31" s="585"/>
      <c r="M31" s="585"/>
      <c r="N31" s="585"/>
    </row>
    <row r="32" spans="1:16" x14ac:dyDescent="0.2">
      <c r="A32" s="34"/>
      <c r="B32" s="34"/>
      <c r="C32" s="34"/>
      <c r="D32" s="34"/>
      <c r="E32" s="34"/>
      <c r="F32" s="34"/>
      <c r="G32" s="34"/>
      <c r="H32" s="34"/>
      <c r="I32" s="34"/>
      <c r="J32" s="34"/>
      <c r="K32" s="34"/>
      <c r="L32" s="34"/>
      <c r="M32" s="34"/>
      <c r="N32" s="34"/>
    </row>
    <row r="33" spans="1:14" x14ac:dyDescent="0.2">
      <c r="A33" s="34"/>
      <c r="B33" s="34"/>
      <c r="C33" s="34"/>
      <c r="D33" s="34"/>
      <c r="E33" s="34"/>
      <c r="F33" s="34"/>
      <c r="G33" s="34"/>
      <c r="H33" s="34"/>
      <c r="I33" s="34"/>
      <c r="J33" s="34"/>
      <c r="K33" s="34"/>
      <c r="L33" s="34"/>
      <c r="M33" s="34"/>
      <c r="N33" s="34"/>
    </row>
    <row r="34" spans="1:14" x14ac:dyDescent="0.2">
      <c r="A34" s="34"/>
      <c r="B34" s="34"/>
      <c r="C34" s="34"/>
      <c r="D34" s="34"/>
      <c r="E34" s="34"/>
      <c r="F34" s="34"/>
      <c r="G34" s="34"/>
      <c r="H34" s="34"/>
      <c r="I34" s="34"/>
      <c r="J34" s="34"/>
      <c r="K34" s="34"/>
      <c r="L34" s="34"/>
      <c r="M34" s="34"/>
      <c r="N34" s="34"/>
    </row>
    <row r="35" spans="1:14" x14ac:dyDescent="0.2">
      <c r="A35" s="34"/>
      <c r="B35" s="34"/>
      <c r="C35" s="34"/>
      <c r="D35" s="34"/>
      <c r="E35" s="34"/>
      <c r="F35" s="34"/>
      <c r="G35" s="34"/>
      <c r="H35" s="34"/>
      <c r="I35" s="34"/>
      <c r="J35" s="34"/>
      <c r="K35" s="34"/>
      <c r="L35" s="34"/>
      <c r="M35" s="34"/>
      <c r="N35" s="34"/>
    </row>
    <row r="36" spans="1:14" x14ac:dyDescent="0.2">
      <c r="A36" s="34"/>
      <c r="B36" s="34"/>
      <c r="C36" s="34"/>
      <c r="D36" s="34"/>
      <c r="E36" s="34"/>
      <c r="F36" s="34"/>
      <c r="G36" s="34"/>
      <c r="H36" s="34"/>
      <c r="I36" s="34"/>
      <c r="J36" s="34"/>
      <c r="K36" s="34"/>
      <c r="L36" s="34"/>
      <c r="M36" s="34"/>
      <c r="N36" s="34"/>
    </row>
    <row r="37" spans="1:14" x14ac:dyDescent="0.2">
      <c r="A37" s="34"/>
      <c r="B37" s="34"/>
      <c r="C37" s="34"/>
      <c r="D37" s="34"/>
      <c r="E37" s="34"/>
      <c r="F37" s="34"/>
      <c r="G37" s="34"/>
      <c r="H37" s="34"/>
      <c r="I37" s="34"/>
      <c r="J37" s="34"/>
      <c r="K37" s="34"/>
      <c r="L37" s="34"/>
      <c r="M37" s="34"/>
      <c r="N37" s="34"/>
    </row>
    <row r="38" spans="1:14" x14ac:dyDescent="0.2">
      <c r="A38" s="34"/>
      <c r="B38" s="34"/>
      <c r="C38" s="34"/>
      <c r="D38" s="34"/>
      <c r="E38" s="34"/>
      <c r="F38" s="34"/>
      <c r="G38" s="34"/>
      <c r="H38" s="34"/>
      <c r="I38" s="34"/>
      <c r="J38" s="34"/>
      <c r="K38" s="34"/>
      <c r="L38" s="34"/>
      <c r="M38" s="34"/>
      <c r="N38" s="34"/>
    </row>
    <row r="39" spans="1:14" x14ac:dyDescent="0.2">
      <c r="A39" s="34"/>
      <c r="B39" s="34"/>
      <c r="C39" s="34"/>
      <c r="D39" s="34"/>
      <c r="E39" s="34"/>
      <c r="F39" s="34"/>
      <c r="G39" s="34"/>
      <c r="H39" s="34"/>
      <c r="I39" s="34"/>
      <c r="J39" s="34"/>
      <c r="K39" s="34"/>
      <c r="L39" s="34"/>
      <c r="M39" s="34"/>
      <c r="N39" s="34"/>
    </row>
    <row r="40" spans="1:14" x14ac:dyDescent="0.2">
      <c r="A40" s="34"/>
      <c r="B40" s="34"/>
      <c r="C40" s="34"/>
      <c r="D40" s="34"/>
      <c r="E40" s="34"/>
      <c r="F40" s="34"/>
      <c r="G40" s="34"/>
      <c r="H40" s="34"/>
      <c r="I40" s="34"/>
      <c r="J40" s="34"/>
      <c r="K40" s="34"/>
      <c r="L40" s="34"/>
      <c r="M40" s="34"/>
      <c r="N40" s="34"/>
    </row>
    <row r="41" spans="1:14" x14ac:dyDescent="0.2">
      <c r="A41" s="34"/>
      <c r="B41" s="34"/>
      <c r="C41" s="34"/>
      <c r="D41" s="34"/>
      <c r="E41" s="34"/>
      <c r="F41" s="34"/>
      <c r="G41" s="34"/>
      <c r="H41" s="34"/>
      <c r="I41" s="34"/>
      <c r="J41" s="34"/>
      <c r="K41" s="34"/>
      <c r="L41" s="34"/>
      <c r="M41" s="34"/>
      <c r="N41" s="34"/>
    </row>
    <row r="42" spans="1:14" x14ac:dyDescent="0.2">
      <c r="A42" s="34"/>
      <c r="B42" s="34"/>
      <c r="C42" s="34"/>
      <c r="D42" s="34"/>
      <c r="E42" s="34"/>
      <c r="F42" s="34"/>
      <c r="G42" s="34"/>
      <c r="H42" s="34"/>
      <c r="I42" s="34"/>
      <c r="J42" s="34"/>
      <c r="K42" s="34"/>
      <c r="L42" s="34"/>
      <c r="M42" s="34"/>
      <c r="N42" s="34"/>
    </row>
    <row r="43" spans="1:14" x14ac:dyDescent="0.2">
      <c r="A43" s="34"/>
      <c r="B43" s="34"/>
      <c r="C43" s="34"/>
      <c r="D43" s="34"/>
      <c r="E43" s="34"/>
      <c r="F43" s="34"/>
      <c r="G43" s="34"/>
      <c r="H43" s="34"/>
      <c r="I43" s="34"/>
      <c r="J43" s="34"/>
      <c r="K43" s="34"/>
      <c r="L43" s="34"/>
      <c r="M43" s="34"/>
      <c r="N43" s="34"/>
    </row>
    <row r="44" spans="1:14" x14ac:dyDescent="0.2">
      <c r="A44" s="34"/>
      <c r="B44" s="34"/>
      <c r="C44" s="34"/>
      <c r="D44" s="34"/>
      <c r="E44" s="34"/>
      <c r="F44" s="34"/>
      <c r="G44" s="34"/>
      <c r="H44" s="34"/>
      <c r="I44" s="34"/>
      <c r="J44" s="34"/>
      <c r="K44" s="34"/>
      <c r="L44" s="34"/>
      <c r="M44" s="34"/>
      <c r="N44" s="34"/>
    </row>
    <row r="45" spans="1:14" x14ac:dyDescent="0.2">
      <c r="A45" s="34"/>
      <c r="B45" s="34"/>
      <c r="C45" s="34"/>
      <c r="D45" s="34"/>
      <c r="E45" s="34"/>
      <c r="F45" s="34"/>
      <c r="G45" s="34"/>
      <c r="H45" s="34"/>
      <c r="I45" s="34"/>
      <c r="J45" s="34"/>
      <c r="K45" s="34"/>
      <c r="L45" s="34"/>
      <c r="M45" s="34"/>
      <c r="N45" s="34"/>
    </row>
    <row r="46" spans="1:14" x14ac:dyDescent="0.2">
      <c r="A46" s="34"/>
      <c r="B46" s="34"/>
      <c r="C46" s="34"/>
      <c r="D46" s="34"/>
      <c r="E46" s="34"/>
      <c r="F46" s="34"/>
      <c r="G46" s="34"/>
      <c r="H46" s="34"/>
      <c r="I46" s="34"/>
      <c r="J46" s="34"/>
      <c r="K46" s="34"/>
      <c r="L46" s="34"/>
      <c r="M46" s="34"/>
      <c r="N46" s="34"/>
    </row>
    <row r="47" spans="1:14" x14ac:dyDescent="0.2">
      <c r="A47" s="34"/>
      <c r="B47" s="34"/>
      <c r="C47" s="34"/>
      <c r="D47" s="34"/>
      <c r="E47" s="34"/>
      <c r="F47" s="34"/>
      <c r="G47" s="34"/>
      <c r="H47" s="34"/>
      <c r="I47" s="34"/>
      <c r="J47" s="34"/>
      <c r="K47" s="34"/>
      <c r="L47" s="34"/>
      <c r="M47" s="34"/>
      <c r="N47" s="34"/>
    </row>
    <row r="48" spans="1:14" x14ac:dyDescent="0.2">
      <c r="A48" s="34"/>
      <c r="B48" s="34"/>
      <c r="C48" s="34"/>
      <c r="D48" s="34"/>
      <c r="E48" s="34"/>
      <c r="F48" s="34"/>
      <c r="G48" s="34"/>
      <c r="H48" s="34"/>
      <c r="I48" s="34"/>
      <c r="J48" s="34"/>
      <c r="K48" s="34"/>
      <c r="L48" s="34"/>
      <c r="M48" s="34"/>
      <c r="N48" s="34"/>
    </row>
    <row r="49" spans="1:14" x14ac:dyDescent="0.2">
      <c r="A49" s="34"/>
      <c r="B49" s="34"/>
      <c r="C49" s="34"/>
      <c r="D49" s="34"/>
      <c r="E49" s="34"/>
      <c r="F49" s="34"/>
      <c r="G49" s="34"/>
      <c r="H49" s="34"/>
      <c r="I49" s="34"/>
      <c r="J49" s="34"/>
      <c r="K49" s="34"/>
      <c r="L49" s="34"/>
      <c r="M49" s="34"/>
      <c r="N49" s="34"/>
    </row>
    <row r="50" spans="1:14" x14ac:dyDescent="0.2">
      <c r="A50" s="34"/>
      <c r="B50" s="34"/>
      <c r="C50" s="34"/>
      <c r="D50" s="34"/>
      <c r="E50" s="34"/>
      <c r="F50" s="34"/>
      <c r="G50" s="34"/>
      <c r="H50" s="34"/>
      <c r="I50" s="34"/>
      <c r="J50" s="34"/>
      <c r="K50" s="34"/>
      <c r="L50" s="34"/>
      <c r="M50" s="34"/>
      <c r="N50" s="34"/>
    </row>
    <row r="51" spans="1:14" x14ac:dyDescent="0.2">
      <c r="A51" s="34"/>
      <c r="B51" s="34"/>
      <c r="C51" s="34"/>
      <c r="D51" s="34"/>
      <c r="E51" s="34"/>
      <c r="F51" s="34"/>
      <c r="G51" s="34"/>
      <c r="H51" s="34"/>
      <c r="I51" s="34"/>
      <c r="J51" s="34"/>
      <c r="K51" s="34"/>
      <c r="L51" s="34"/>
      <c r="M51" s="34"/>
      <c r="N51" s="34"/>
    </row>
    <row r="52" spans="1:14" x14ac:dyDescent="0.2">
      <c r="A52" s="34"/>
      <c r="B52" s="34"/>
      <c r="C52" s="34"/>
      <c r="D52" s="34"/>
      <c r="E52" s="34"/>
      <c r="F52" s="34"/>
      <c r="G52" s="34"/>
      <c r="H52" s="34"/>
      <c r="I52" s="34"/>
      <c r="J52" s="34"/>
      <c r="K52" s="34"/>
      <c r="L52" s="34"/>
      <c r="M52" s="34"/>
      <c r="N52" s="34"/>
    </row>
    <row r="53" spans="1:14" x14ac:dyDescent="0.2">
      <c r="A53" s="34"/>
      <c r="B53" s="34"/>
      <c r="C53" s="34"/>
      <c r="D53" s="34"/>
      <c r="E53" s="34"/>
      <c r="F53" s="34"/>
      <c r="G53" s="34"/>
      <c r="H53" s="34"/>
      <c r="I53" s="34"/>
      <c r="J53" s="34"/>
      <c r="K53" s="34"/>
      <c r="L53" s="34"/>
      <c r="M53" s="34"/>
      <c r="N53" s="34"/>
    </row>
    <row r="54" spans="1:14" x14ac:dyDescent="0.2">
      <c r="A54" s="34"/>
      <c r="B54" s="34"/>
      <c r="C54" s="34"/>
      <c r="D54" s="34"/>
      <c r="E54" s="34"/>
      <c r="F54" s="34"/>
      <c r="G54" s="34"/>
      <c r="H54" s="34"/>
      <c r="I54" s="34"/>
      <c r="J54" s="34"/>
      <c r="K54" s="34"/>
      <c r="L54" s="34"/>
      <c r="M54" s="34"/>
      <c r="N54" s="34"/>
    </row>
    <row r="55" spans="1:14" x14ac:dyDescent="0.2">
      <c r="A55" s="34"/>
      <c r="B55" s="34"/>
      <c r="C55" s="34"/>
      <c r="D55" s="34"/>
      <c r="E55" s="34"/>
      <c r="F55" s="34"/>
      <c r="G55" s="34"/>
      <c r="H55" s="34"/>
      <c r="I55" s="34"/>
      <c r="J55" s="34"/>
      <c r="K55" s="34"/>
      <c r="L55" s="34"/>
      <c r="M55" s="34"/>
      <c r="N55" s="34"/>
    </row>
    <row r="56" spans="1:14" x14ac:dyDescent="0.2">
      <c r="A56" s="34"/>
      <c r="B56" s="34"/>
      <c r="C56" s="34"/>
      <c r="D56" s="34"/>
      <c r="E56" s="34"/>
      <c r="F56" s="34"/>
      <c r="G56" s="34"/>
      <c r="H56" s="34"/>
      <c r="I56" s="34"/>
      <c r="J56" s="34"/>
      <c r="K56" s="34"/>
      <c r="L56" s="34"/>
      <c r="M56" s="34"/>
      <c r="N56" s="34"/>
    </row>
    <row r="57" spans="1:14" x14ac:dyDescent="0.2">
      <c r="A57" s="34"/>
      <c r="B57" s="34"/>
      <c r="C57" s="34"/>
      <c r="D57" s="34"/>
      <c r="E57" s="34"/>
      <c r="F57" s="34"/>
      <c r="G57" s="34"/>
      <c r="H57" s="34"/>
      <c r="I57" s="34"/>
      <c r="J57" s="34"/>
      <c r="K57" s="34"/>
      <c r="L57" s="34"/>
      <c r="M57" s="34"/>
      <c r="N57" s="34"/>
    </row>
    <row r="58" spans="1:14" x14ac:dyDescent="0.2">
      <c r="A58" s="34"/>
      <c r="B58" s="34"/>
      <c r="C58" s="34"/>
      <c r="D58" s="34"/>
      <c r="E58" s="34"/>
      <c r="F58" s="34"/>
      <c r="G58" s="34"/>
      <c r="H58" s="34"/>
      <c r="I58" s="34"/>
      <c r="J58" s="34"/>
      <c r="K58" s="34"/>
      <c r="L58" s="34"/>
      <c r="M58" s="34"/>
      <c r="N58" s="34"/>
    </row>
    <row r="59" spans="1:14" x14ac:dyDescent="0.2">
      <c r="A59" s="34"/>
      <c r="B59" s="34"/>
      <c r="C59" s="34"/>
      <c r="D59" s="34"/>
      <c r="E59" s="34"/>
      <c r="F59" s="34"/>
      <c r="G59" s="34"/>
      <c r="H59" s="34"/>
      <c r="I59" s="34"/>
      <c r="J59" s="34"/>
      <c r="K59" s="34"/>
      <c r="L59" s="34"/>
      <c r="M59" s="34"/>
      <c r="N59" s="34"/>
    </row>
    <row r="60" spans="1:14" x14ac:dyDescent="0.2">
      <c r="A60" s="34"/>
      <c r="B60" s="34"/>
      <c r="C60" s="34"/>
      <c r="D60" s="34"/>
      <c r="E60" s="34"/>
      <c r="F60" s="34"/>
      <c r="G60" s="34"/>
      <c r="H60" s="34"/>
      <c r="I60" s="34"/>
      <c r="J60" s="34"/>
      <c r="K60" s="34"/>
      <c r="L60" s="34"/>
      <c r="M60" s="34"/>
      <c r="N60" s="34"/>
    </row>
  </sheetData>
  <mergeCells count="24">
    <mergeCell ref="A29:N29"/>
    <mergeCell ref="A31:F31"/>
    <mergeCell ref="I31:N31"/>
    <mergeCell ref="H10:I10"/>
    <mergeCell ref="J10:K10"/>
    <mergeCell ref="A26:N26"/>
    <mergeCell ref="A27:N27"/>
    <mergeCell ref="A28:N28"/>
    <mergeCell ref="A3:N3"/>
    <mergeCell ref="A4:N4"/>
    <mergeCell ref="A5:N5"/>
    <mergeCell ref="A6:N6"/>
    <mergeCell ref="A8:A11"/>
    <mergeCell ref="B8:K8"/>
    <mergeCell ref="L8:M10"/>
    <mergeCell ref="N8:N11"/>
    <mergeCell ref="B9:C9"/>
    <mergeCell ref="D9:E9"/>
    <mergeCell ref="F9:G9"/>
    <mergeCell ref="H9:I9"/>
    <mergeCell ref="J9:K9"/>
    <mergeCell ref="B10:C10"/>
    <mergeCell ref="D10:E10"/>
    <mergeCell ref="F10:G10"/>
  </mergeCells>
  <printOptions horizontalCentered="1"/>
  <pageMargins left="0" right="0" top="0.47244094488188981" bottom="0" header="0" footer="0"/>
  <pageSetup paperSize="11" scale="80" fitToWidth="0" fitToHeight="0" orientation="landscape" r:id="rId1"/>
  <headerFooter alignWithMargins="0"/>
  <rowBreaks count="1" manualBreakCount="1">
    <brk id="24" max="13" man="1"/>
  </rowBreaks>
  <drawing r:id="rId2"/>
  <tableParts count="1">
    <tablePart r:id="rId3"/>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N22"/>
  <sheetViews>
    <sheetView rightToLeft="1" view="pageBreakPreview" zoomScaleNormal="100" zoomScaleSheetLayoutView="100" workbookViewId="0">
      <selection activeCell="A7" sqref="A7"/>
    </sheetView>
  </sheetViews>
  <sheetFormatPr defaultColWidth="9.125" defaultRowHeight="12.75" x14ac:dyDescent="0.2"/>
  <cols>
    <col min="1" max="1" width="12.25" style="1" customWidth="1"/>
    <col min="2" max="3" width="6.875" style="1" customWidth="1"/>
    <col min="4" max="4" width="7.25" style="1" customWidth="1"/>
    <col min="5" max="5" width="7.625" style="1" customWidth="1"/>
    <col min="6" max="6" width="6.625" style="1" customWidth="1"/>
    <col min="7" max="7" width="6.875" style="1" customWidth="1"/>
    <col min="8" max="8" width="7.625" style="1" customWidth="1"/>
    <col min="9" max="9" width="7" style="1" customWidth="1"/>
    <col min="10" max="10" width="6.625" style="1" customWidth="1"/>
    <col min="11" max="11" width="6.875" style="1" customWidth="1"/>
    <col min="12" max="12" width="7.625" style="1" customWidth="1"/>
    <col min="13" max="13" width="7" style="1" customWidth="1"/>
    <col min="14" max="14" width="18.875" style="1" customWidth="1"/>
    <col min="15" max="16384" width="9.125" style="1"/>
  </cols>
  <sheetData>
    <row r="1" spans="1:14" s="3" customFormat="1" ht="30.75" x14ac:dyDescent="0.2">
      <c r="A1" s="103" t="s">
        <v>129</v>
      </c>
      <c r="B1" s="384"/>
      <c r="C1" s="384"/>
      <c r="D1" s="384"/>
      <c r="E1" s="384"/>
      <c r="F1" s="383"/>
      <c r="G1" s="383"/>
      <c r="H1" s="383"/>
      <c r="I1" s="383"/>
      <c r="J1" s="383"/>
      <c r="K1" s="383"/>
      <c r="L1" s="383"/>
      <c r="M1" s="383"/>
      <c r="N1" s="105" t="s">
        <v>154</v>
      </c>
    </row>
    <row r="2" spans="1:14" s="3" customFormat="1" x14ac:dyDescent="0.2">
      <c r="A2" s="381"/>
      <c r="B2" s="382"/>
      <c r="C2" s="382"/>
      <c r="D2" s="382"/>
      <c r="E2" s="382"/>
      <c r="F2" s="382"/>
      <c r="G2" s="382"/>
      <c r="H2" s="382"/>
      <c r="I2" s="382"/>
      <c r="J2" s="382"/>
      <c r="K2" s="382"/>
      <c r="L2" s="382"/>
      <c r="M2" s="382"/>
      <c r="N2" s="382"/>
    </row>
    <row r="3" spans="1:14" ht="21.75" x14ac:dyDescent="0.2">
      <c r="A3" s="535" t="s">
        <v>262</v>
      </c>
      <c r="B3" s="535"/>
      <c r="C3" s="535"/>
      <c r="D3" s="535"/>
      <c r="E3" s="535"/>
      <c r="F3" s="535"/>
      <c r="G3" s="535"/>
      <c r="H3" s="535"/>
      <c r="I3" s="535"/>
      <c r="J3" s="535"/>
      <c r="K3" s="535"/>
      <c r="L3" s="535"/>
      <c r="M3" s="535"/>
      <c r="N3" s="535"/>
    </row>
    <row r="4" spans="1:14" ht="18.75" x14ac:dyDescent="0.2">
      <c r="A4" s="536" t="s">
        <v>493</v>
      </c>
      <c r="B4" s="536"/>
      <c r="C4" s="536"/>
      <c r="D4" s="536"/>
      <c r="E4" s="536"/>
      <c r="F4" s="536"/>
      <c r="G4" s="536"/>
      <c r="H4" s="536"/>
      <c r="I4" s="536"/>
      <c r="J4" s="536"/>
      <c r="K4" s="536"/>
      <c r="L4" s="536"/>
      <c r="M4" s="536"/>
      <c r="N4" s="536"/>
    </row>
    <row r="5" spans="1:14" x14ac:dyDescent="0.2">
      <c r="A5" s="568" t="s">
        <v>263</v>
      </c>
      <c r="B5" s="568"/>
      <c r="C5" s="568"/>
      <c r="D5" s="568"/>
      <c r="E5" s="568"/>
      <c r="F5" s="568"/>
      <c r="G5" s="568"/>
      <c r="H5" s="568"/>
      <c r="I5" s="568"/>
      <c r="J5" s="568"/>
      <c r="K5" s="568"/>
      <c r="L5" s="568"/>
      <c r="M5" s="568"/>
      <c r="N5" s="568"/>
    </row>
    <row r="6" spans="1:14" x14ac:dyDescent="0.2">
      <c r="A6" s="517" t="s">
        <v>460</v>
      </c>
      <c r="B6" s="517"/>
      <c r="C6" s="517"/>
      <c r="D6" s="517"/>
      <c r="E6" s="517"/>
      <c r="F6" s="517"/>
      <c r="G6" s="517"/>
      <c r="H6" s="517"/>
      <c r="I6" s="517"/>
      <c r="J6" s="517"/>
      <c r="K6" s="517"/>
      <c r="L6" s="517"/>
      <c r="M6" s="517"/>
      <c r="N6" s="517"/>
    </row>
    <row r="7" spans="1:14" s="21" customFormat="1" ht="16.5" x14ac:dyDescent="0.3">
      <c r="A7" s="18" t="s">
        <v>239</v>
      </c>
      <c r="B7" s="19"/>
      <c r="C7" s="19"/>
      <c r="D7" s="19"/>
      <c r="E7" s="19"/>
      <c r="F7" s="19"/>
      <c r="G7" s="19"/>
      <c r="H7" s="19"/>
      <c r="I7" s="19"/>
      <c r="J7" s="19"/>
      <c r="K7" s="19"/>
      <c r="L7" s="19"/>
      <c r="M7" s="19"/>
      <c r="N7" s="20" t="s">
        <v>522</v>
      </c>
    </row>
    <row r="8" spans="1:14" ht="36.75" customHeight="1" x14ac:dyDescent="0.2">
      <c r="A8" s="586" t="s">
        <v>38</v>
      </c>
      <c r="B8" s="520" t="s">
        <v>175</v>
      </c>
      <c r="C8" s="521"/>
      <c r="D8" s="521"/>
      <c r="E8" s="522"/>
      <c r="F8" s="520" t="s">
        <v>261</v>
      </c>
      <c r="G8" s="521"/>
      <c r="H8" s="521"/>
      <c r="I8" s="522"/>
      <c r="J8" s="520" t="s">
        <v>315</v>
      </c>
      <c r="K8" s="521"/>
      <c r="L8" s="521"/>
      <c r="M8" s="522"/>
      <c r="N8" s="587" t="s">
        <v>39</v>
      </c>
    </row>
    <row r="9" spans="1:14" ht="49.5" customHeight="1" x14ac:dyDescent="0.2">
      <c r="A9" s="586"/>
      <c r="B9" s="561" t="s">
        <v>393</v>
      </c>
      <c r="C9" s="562"/>
      <c r="D9" s="561" t="s">
        <v>425</v>
      </c>
      <c r="E9" s="562"/>
      <c r="F9" s="561" t="s">
        <v>393</v>
      </c>
      <c r="G9" s="562"/>
      <c r="H9" s="561" t="s">
        <v>425</v>
      </c>
      <c r="I9" s="562"/>
      <c r="J9" s="561" t="s">
        <v>393</v>
      </c>
      <c r="K9" s="562"/>
      <c r="L9" s="561" t="s">
        <v>425</v>
      </c>
      <c r="M9" s="562"/>
      <c r="N9" s="587"/>
    </row>
    <row r="10" spans="1:14" ht="25.5" customHeight="1" x14ac:dyDescent="0.2">
      <c r="A10" s="586"/>
      <c r="B10" s="211" t="s">
        <v>362</v>
      </c>
      <c r="C10" s="211" t="s">
        <v>277</v>
      </c>
      <c r="D10" s="211" t="s">
        <v>362</v>
      </c>
      <c r="E10" s="211" t="s">
        <v>277</v>
      </c>
      <c r="F10" s="211" t="s">
        <v>362</v>
      </c>
      <c r="G10" s="211" t="s">
        <v>277</v>
      </c>
      <c r="H10" s="211" t="s">
        <v>362</v>
      </c>
      <c r="I10" s="211" t="s">
        <v>277</v>
      </c>
      <c r="J10" s="211" t="s">
        <v>362</v>
      </c>
      <c r="K10" s="211" t="s">
        <v>277</v>
      </c>
      <c r="L10" s="211" t="s">
        <v>362</v>
      </c>
      <c r="M10" s="211" t="s">
        <v>277</v>
      </c>
      <c r="N10" s="587"/>
    </row>
    <row r="11" spans="1:14" ht="17.25" customHeight="1" thickBot="1" x14ac:dyDescent="0.25">
      <c r="A11" s="155" t="s">
        <v>40</v>
      </c>
      <c r="B11" s="33">
        <v>39</v>
      </c>
      <c r="C11" s="23">
        <f t="shared" ref="C11:C21" si="0">B11/$B$22%</f>
        <v>23.636363636363637</v>
      </c>
      <c r="D11" s="33">
        <v>35</v>
      </c>
      <c r="E11" s="23">
        <f t="shared" ref="E11:E21" si="1">D11/$D$22%</f>
        <v>24.137931034482758</v>
      </c>
      <c r="F11" s="33">
        <v>21</v>
      </c>
      <c r="G11" s="23">
        <f t="shared" ref="G11:G21" si="2">F11/$F$22%</f>
        <v>15.217391304347828</v>
      </c>
      <c r="H11" s="33">
        <v>28</v>
      </c>
      <c r="I11" s="23">
        <f t="shared" ref="I11:I21" si="3">H11/$H$22%</f>
        <v>22.950819672131146</v>
      </c>
      <c r="J11" s="22">
        <f t="shared" ref="J11:J21" si="4">F11+B11</f>
        <v>60</v>
      </c>
      <c r="K11" s="253">
        <f t="shared" ref="K11:K21" si="5">J11/$J$22%</f>
        <v>19.801980198019802</v>
      </c>
      <c r="L11" s="22">
        <f t="shared" ref="L11:L21" si="6">D11+H11</f>
        <v>63</v>
      </c>
      <c r="M11" s="253">
        <f t="shared" ref="M11:M21" si="7">L11/$L$22%</f>
        <v>23.59550561797753</v>
      </c>
      <c r="N11" s="452" t="s">
        <v>41</v>
      </c>
    </row>
    <row r="12" spans="1:14" ht="17.25" customHeight="1" thickBot="1" x14ac:dyDescent="0.25">
      <c r="A12" s="156">
        <v>-1</v>
      </c>
      <c r="B12" s="342">
        <v>23</v>
      </c>
      <c r="C12" s="165">
        <f t="shared" si="0"/>
        <v>13.939393939393939</v>
      </c>
      <c r="D12" s="342">
        <v>27</v>
      </c>
      <c r="E12" s="165">
        <f t="shared" si="1"/>
        <v>18.620689655172413</v>
      </c>
      <c r="F12" s="342">
        <v>20</v>
      </c>
      <c r="G12" s="165">
        <f t="shared" si="2"/>
        <v>14.492753623188406</v>
      </c>
      <c r="H12" s="342">
        <v>20</v>
      </c>
      <c r="I12" s="165">
        <f t="shared" si="3"/>
        <v>16.393442622950818</v>
      </c>
      <c r="J12" s="255">
        <f t="shared" si="4"/>
        <v>43</v>
      </c>
      <c r="K12" s="254">
        <f t="shared" si="5"/>
        <v>14.191419141914192</v>
      </c>
      <c r="L12" s="255">
        <f t="shared" si="6"/>
        <v>47</v>
      </c>
      <c r="M12" s="254">
        <f t="shared" si="7"/>
        <v>17.602996254681649</v>
      </c>
      <c r="N12" s="146">
        <v>-1</v>
      </c>
    </row>
    <row r="13" spans="1:14" ht="17.25" customHeight="1" thickBot="1" x14ac:dyDescent="0.25">
      <c r="A13" s="155">
        <v>1</v>
      </c>
      <c r="B13" s="33">
        <v>22</v>
      </c>
      <c r="C13" s="23">
        <f t="shared" si="0"/>
        <v>13.333333333333334</v>
      </c>
      <c r="D13" s="33">
        <v>12</v>
      </c>
      <c r="E13" s="23">
        <f t="shared" si="1"/>
        <v>8.2758620689655178</v>
      </c>
      <c r="F13" s="33">
        <v>21</v>
      </c>
      <c r="G13" s="23">
        <f t="shared" si="2"/>
        <v>15.217391304347828</v>
      </c>
      <c r="H13" s="33">
        <v>14</v>
      </c>
      <c r="I13" s="23">
        <f t="shared" si="3"/>
        <v>11.475409836065573</v>
      </c>
      <c r="J13" s="22">
        <f t="shared" si="4"/>
        <v>43</v>
      </c>
      <c r="K13" s="253">
        <f t="shared" si="5"/>
        <v>14.191419141914192</v>
      </c>
      <c r="L13" s="22">
        <f t="shared" si="6"/>
        <v>26</v>
      </c>
      <c r="M13" s="253">
        <f t="shared" si="7"/>
        <v>9.7378277153558059</v>
      </c>
      <c r="N13" s="145">
        <v>1</v>
      </c>
    </row>
    <row r="14" spans="1:14" ht="17.25" customHeight="1" thickBot="1" x14ac:dyDescent="0.25">
      <c r="A14" s="156">
        <v>2</v>
      </c>
      <c r="B14" s="342">
        <v>12</v>
      </c>
      <c r="C14" s="165">
        <f t="shared" si="0"/>
        <v>7.2727272727272734</v>
      </c>
      <c r="D14" s="342">
        <v>6</v>
      </c>
      <c r="E14" s="165">
        <f t="shared" si="1"/>
        <v>4.1379310344827589</v>
      </c>
      <c r="F14" s="342">
        <v>17</v>
      </c>
      <c r="G14" s="165">
        <f t="shared" si="2"/>
        <v>12.318840579710146</v>
      </c>
      <c r="H14" s="342">
        <v>9</v>
      </c>
      <c r="I14" s="165">
        <f t="shared" si="3"/>
        <v>7.3770491803278686</v>
      </c>
      <c r="J14" s="255">
        <f t="shared" si="4"/>
        <v>29</v>
      </c>
      <c r="K14" s="254">
        <f t="shared" si="5"/>
        <v>9.5709570957095718</v>
      </c>
      <c r="L14" s="255">
        <f t="shared" si="6"/>
        <v>15</v>
      </c>
      <c r="M14" s="254">
        <f t="shared" si="7"/>
        <v>5.617977528089888</v>
      </c>
      <c r="N14" s="146">
        <v>2</v>
      </c>
    </row>
    <row r="15" spans="1:14" ht="17.25" customHeight="1" thickBot="1" x14ac:dyDescent="0.25">
      <c r="A15" s="155">
        <v>3</v>
      </c>
      <c r="B15" s="33">
        <v>10</v>
      </c>
      <c r="C15" s="23">
        <f t="shared" si="0"/>
        <v>6.0606060606060606</v>
      </c>
      <c r="D15" s="33">
        <v>12</v>
      </c>
      <c r="E15" s="23">
        <f t="shared" si="1"/>
        <v>8.2758620689655178</v>
      </c>
      <c r="F15" s="33">
        <v>5</v>
      </c>
      <c r="G15" s="23">
        <f t="shared" si="2"/>
        <v>3.6231884057971016</v>
      </c>
      <c r="H15" s="33">
        <v>8</v>
      </c>
      <c r="I15" s="23">
        <f t="shared" si="3"/>
        <v>6.557377049180328</v>
      </c>
      <c r="J15" s="22">
        <f t="shared" si="4"/>
        <v>15</v>
      </c>
      <c r="K15" s="253">
        <f t="shared" si="5"/>
        <v>4.9504950495049505</v>
      </c>
      <c r="L15" s="22">
        <f t="shared" si="6"/>
        <v>20</v>
      </c>
      <c r="M15" s="253">
        <f t="shared" si="7"/>
        <v>7.4906367041198507</v>
      </c>
      <c r="N15" s="145">
        <v>3</v>
      </c>
    </row>
    <row r="16" spans="1:14" ht="17.25" customHeight="1" thickBot="1" x14ac:dyDescent="0.25">
      <c r="A16" s="156">
        <v>4</v>
      </c>
      <c r="B16" s="342">
        <v>9</v>
      </c>
      <c r="C16" s="165">
        <f t="shared" si="0"/>
        <v>5.454545454545455</v>
      </c>
      <c r="D16" s="342">
        <v>4</v>
      </c>
      <c r="E16" s="165">
        <f t="shared" si="1"/>
        <v>2.7586206896551726</v>
      </c>
      <c r="F16" s="342">
        <v>6</v>
      </c>
      <c r="G16" s="165">
        <f t="shared" si="2"/>
        <v>4.3478260869565224</v>
      </c>
      <c r="H16" s="342">
        <v>9</v>
      </c>
      <c r="I16" s="165">
        <f t="shared" si="3"/>
        <v>7.3770491803278686</v>
      </c>
      <c r="J16" s="255">
        <f t="shared" si="4"/>
        <v>15</v>
      </c>
      <c r="K16" s="254">
        <f t="shared" si="5"/>
        <v>4.9504950495049505</v>
      </c>
      <c r="L16" s="255">
        <f t="shared" si="6"/>
        <v>13</v>
      </c>
      <c r="M16" s="254">
        <f t="shared" si="7"/>
        <v>4.868913857677903</v>
      </c>
      <c r="N16" s="146">
        <v>4</v>
      </c>
    </row>
    <row r="17" spans="1:14" ht="17.25" customHeight="1" thickBot="1" x14ac:dyDescent="0.25">
      <c r="A17" s="155" t="s">
        <v>42</v>
      </c>
      <c r="B17" s="33">
        <v>22</v>
      </c>
      <c r="C17" s="23">
        <f t="shared" si="0"/>
        <v>13.333333333333334</v>
      </c>
      <c r="D17" s="33">
        <v>19</v>
      </c>
      <c r="E17" s="23">
        <f t="shared" si="1"/>
        <v>13.103448275862069</v>
      </c>
      <c r="F17" s="33">
        <v>22</v>
      </c>
      <c r="G17" s="23">
        <f t="shared" si="2"/>
        <v>15.942028985507248</v>
      </c>
      <c r="H17" s="33">
        <v>15</v>
      </c>
      <c r="I17" s="23">
        <f t="shared" si="3"/>
        <v>12.295081967213115</v>
      </c>
      <c r="J17" s="22">
        <f t="shared" si="4"/>
        <v>44</v>
      </c>
      <c r="K17" s="253">
        <f t="shared" si="5"/>
        <v>14.521452145214523</v>
      </c>
      <c r="L17" s="22">
        <f t="shared" si="6"/>
        <v>34</v>
      </c>
      <c r="M17" s="253">
        <f t="shared" si="7"/>
        <v>12.734082397003746</v>
      </c>
      <c r="N17" s="145" t="s">
        <v>43</v>
      </c>
    </row>
    <row r="18" spans="1:14" ht="17.25" customHeight="1" thickBot="1" x14ac:dyDescent="0.25">
      <c r="A18" s="156" t="s">
        <v>44</v>
      </c>
      <c r="B18" s="342">
        <v>10</v>
      </c>
      <c r="C18" s="165">
        <f t="shared" si="0"/>
        <v>6.0606060606060606</v>
      </c>
      <c r="D18" s="342">
        <v>13</v>
      </c>
      <c r="E18" s="165">
        <f t="shared" si="1"/>
        <v>8.9655172413793114</v>
      </c>
      <c r="F18" s="342">
        <v>20</v>
      </c>
      <c r="G18" s="165">
        <f t="shared" si="2"/>
        <v>14.492753623188406</v>
      </c>
      <c r="H18" s="342">
        <v>11</v>
      </c>
      <c r="I18" s="165">
        <f t="shared" si="3"/>
        <v>9.0163934426229506</v>
      </c>
      <c r="J18" s="255">
        <f t="shared" si="4"/>
        <v>30</v>
      </c>
      <c r="K18" s="254">
        <f t="shared" si="5"/>
        <v>9.9009900990099009</v>
      </c>
      <c r="L18" s="255">
        <f t="shared" si="6"/>
        <v>24</v>
      </c>
      <c r="M18" s="254">
        <f t="shared" si="7"/>
        <v>8.9887640449438209</v>
      </c>
      <c r="N18" s="146" t="s">
        <v>45</v>
      </c>
    </row>
    <row r="19" spans="1:14" ht="17.25" customHeight="1" thickBot="1" x14ac:dyDescent="0.25">
      <c r="A19" s="155" t="s">
        <v>46</v>
      </c>
      <c r="B19" s="33">
        <v>2</v>
      </c>
      <c r="C19" s="23">
        <f t="shared" si="0"/>
        <v>1.2121212121212122</v>
      </c>
      <c r="D19" s="33">
        <v>5</v>
      </c>
      <c r="E19" s="23">
        <f t="shared" si="1"/>
        <v>3.4482758620689657</v>
      </c>
      <c r="F19" s="33">
        <v>3</v>
      </c>
      <c r="G19" s="23">
        <f t="shared" si="2"/>
        <v>2.1739130434782612</v>
      </c>
      <c r="H19" s="33">
        <v>5</v>
      </c>
      <c r="I19" s="23">
        <f t="shared" si="3"/>
        <v>4.0983606557377046</v>
      </c>
      <c r="J19" s="22">
        <f t="shared" si="4"/>
        <v>5</v>
      </c>
      <c r="K19" s="253">
        <f t="shared" si="5"/>
        <v>1.6501650165016504</v>
      </c>
      <c r="L19" s="22">
        <f t="shared" si="6"/>
        <v>10</v>
      </c>
      <c r="M19" s="253">
        <f t="shared" si="7"/>
        <v>3.7453183520599254</v>
      </c>
      <c r="N19" s="145" t="s">
        <v>47</v>
      </c>
    </row>
    <row r="20" spans="1:14" ht="17.25" customHeight="1" thickBot="1" x14ac:dyDescent="0.25">
      <c r="A20" s="156" t="s">
        <v>48</v>
      </c>
      <c r="B20" s="342">
        <v>3</v>
      </c>
      <c r="C20" s="165">
        <f t="shared" si="0"/>
        <v>1.8181818181818183</v>
      </c>
      <c r="D20" s="342">
        <v>3</v>
      </c>
      <c r="E20" s="165">
        <f t="shared" si="1"/>
        <v>2.0689655172413794</v>
      </c>
      <c r="F20" s="342">
        <v>2</v>
      </c>
      <c r="G20" s="165">
        <f t="shared" si="2"/>
        <v>1.4492753623188408</v>
      </c>
      <c r="H20" s="342">
        <v>2</v>
      </c>
      <c r="I20" s="165">
        <f t="shared" si="3"/>
        <v>1.639344262295082</v>
      </c>
      <c r="J20" s="255">
        <f t="shared" si="4"/>
        <v>5</v>
      </c>
      <c r="K20" s="254">
        <f t="shared" si="5"/>
        <v>1.6501650165016504</v>
      </c>
      <c r="L20" s="255">
        <f t="shared" si="6"/>
        <v>5</v>
      </c>
      <c r="M20" s="254">
        <f t="shared" si="7"/>
        <v>1.8726591760299627</v>
      </c>
      <c r="N20" s="146" t="s">
        <v>49</v>
      </c>
    </row>
    <row r="21" spans="1:14" ht="17.25" customHeight="1" x14ac:dyDescent="0.2">
      <c r="A21" s="407" t="s">
        <v>50</v>
      </c>
      <c r="B21" s="358">
        <v>13</v>
      </c>
      <c r="C21" s="359">
        <f t="shared" si="0"/>
        <v>7.8787878787878789</v>
      </c>
      <c r="D21" s="358">
        <v>9</v>
      </c>
      <c r="E21" s="359">
        <f t="shared" si="1"/>
        <v>6.2068965517241379</v>
      </c>
      <c r="F21" s="358">
        <v>1</v>
      </c>
      <c r="G21" s="359">
        <f t="shared" si="2"/>
        <v>0.7246376811594204</v>
      </c>
      <c r="H21" s="358">
        <v>1</v>
      </c>
      <c r="I21" s="359">
        <f t="shared" si="3"/>
        <v>0.81967213114754101</v>
      </c>
      <c r="J21" s="408">
        <f t="shared" si="4"/>
        <v>14</v>
      </c>
      <c r="K21" s="360">
        <f t="shared" si="5"/>
        <v>4.6204620462046204</v>
      </c>
      <c r="L21" s="408">
        <f t="shared" si="6"/>
        <v>10</v>
      </c>
      <c r="M21" s="360">
        <f t="shared" si="7"/>
        <v>3.7453183520599254</v>
      </c>
      <c r="N21" s="409" t="s">
        <v>50</v>
      </c>
    </row>
    <row r="22" spans="1:14" ht="17.25" customHeight="1" x14ac:dyDescent="0.2">
      <c r="A22" s="361" t="s">
        <v>13</v>
      </c>
      <c r="B22" s="410">
        <f>SUM(B11:B21)</f>
        <v>165</v>
      </c>
      <c r="C22" s="411">
        <f>SUM(C11:C21)</f>
        <v>100</v>
      </c>
      <c r="D22" s="410">
        <f t="shared" ref="D22" si="8">SUM(D11:D21)</f>
        <v>145</v>
      </c>
      <c r="E22" s="411">
        <f t="shared" ref="E22:M22" si="9">SUM(E11:E21)</f>
        <v>100.00000000000001</v>
      </c>
      <c r="F22" s="410">
        <f t="shared" si="9"/>
        <v>138</v>
      </c>
      <c r="G22" s="411">
        <f t="shared" si="9"/>
        <v>100.00000000000001</v>
      </c>
      <c r="H22" s="410">
        <f t="shared" si="9"/>
        <v>122</v>
      </c>
      <c r="I22" s="411">
        <f t="shared" si="9"/>
        <v>100</v>
      </c>
      <c r="J22" s="413">
        <f t="shared" si="9"/>
        <v>303</v>
      </c>
      <c r="K22" s="411">
        <f t="shared" si="9"/>
        <v>100</v>
      </c>
      <c r="L22" s="410">
        <f t="shared" si="9"/>
        <v>267</v>
      </c>
      <c r="M22" s="411">
        <f t="shared" si="9"/>
        <v>100.00000000000001</v>
      </c>
      <c r="N22" s="412" t="s">
        <v>14</v>
      </c>
    </row>
  </sheetData>
  <mergeCells count="15">
    <mergeCell ref="A3:N3"/>
    <mergeCell ref="A4:N4"/>
    <mergeCell ref="A5:N5"/>
    <mergeCell ref="A6:N6"/>
    <mergeCell ref="A8:A10"/>
    <mergeCell ref="B8:E8"/>
    <mergeCell ref="F8:I8"/>
    <mergeCell ref="J8:M8"/>
    <mergeCell ref="N8:N10"/>
    <mergeCell ref="D9:E9"/>
    <mergeCell ref="B9:C9"/>
    <mergeCell ref="H9:I9"/>
    <mergeCell ref="F9:G9"/>
    <mergeCell ref="L9:M9"/>
    <mergeCell ref="J9:K9"/>
  </mergeCells>
  <printOptions horizontalCentered="1"/>
  <pageMargins left="0" right="0" top="0.47244094488188981" bottom="0" header="0" footer="0"/>
  <pageSetup paperSize="11" scale="80" fitToWidth="0" fitToHeight="0" orientation="landscape"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R59"/>
  <sheetViews>
    <sheetView rightToLeft="1" view="pageBreakPreview" topLeftCell="A7" zoomScaleNormal="100" zoomScaleSheetLayoutView="100" workbookViewId="0">
      <selection activeCell="O9" sqref="O9"/>
    </sheetView>
  </sheetViews>
  <sheetFormatPr defaultColWidth="9.125" defaultRowHeight="12.75" x14ac:dyDescent="0.2"/>
  <cols>
    <col min="1" max="1" width="14.25" style="1" customWidth="1"/>
    <col min="2" max="9" width="7" style="1" customWidth="1"/>
    <col min="10" max="11" width="7.375" style="1" customWidth="1"/>
    <col min="12" max="12" width="6" style="1" customWidth="1"/>
    <col min="13" max="13" width="7.375" style="1" customWidth="1"/>
    <col min="14" max="14" width="17.125" style="1" customWidth="1"/>
    <col min="15" max="16384" width="9.125" style="1"/>
  </cols>
  <sheetData>
    <row r="1" spans="1:16" s="3" customFormat="1" ht="30.75" x14ac:dyDescent="0.2">
      <c r="A1" s="103" t="s">
        <v>129</v>
      </c>
      <c r="B1" s="104"/>
      <c r="C1" s="104"/>
      <c r="D1" s="104"/>
      <c r="E1" s="104"/>
      <c r="F1" s="104"/>
      <c r="G1" s="102"/>
      <c r="H1" s="102"/>
      <c r="I1" s="102"/>
      <c r="J1" s="102"/>
      <c r="K1" s="102"/>
      <c r="L1" s="102"/>
      <c r="M1" s="117"/>
      <c r="N1" s="105" t="s">
        <v>154</v>
      </c>
    </row>
    <row r="2" spans="1:16" s="3" customFormat="1" ht="12" customHeight="1" x14ac:dyDescent="0.2">
      <c r="A2" s="100"/>
      <c r="B2" s="101"/>
      <c r="C2" s="101"/>
      <c r="D2" s="101"/>
      <c r="E2" s="101"/>
      <c r="F2" s="101"/>
      <c r="G2" s="100"/>
      <c r="H2" s="101"/>
      <c r="I2" s="101"/>
      <c r="J2" s="101"/>
      <c r="K2" s="101"/>
      <c r="L2" s="101"/>
      <c r="M2" s="101"/>
    </row>
    <row r="3" spans="1:16" ht="16.5" customHeight="1" x14ac:dyDescent="0.2">
      <c r="A3" s="535" t="s">
        <v>197</v>
      </c>
      <c r="B3" s="535"/>
      <c r="C3" s="535"/>
      <c r="D3" s="535"/>
      <c r="E3" s="535"/>
      <c r="F3" s="535"/>
      <c r="G3" s="535"/>
      <c r="H3" s="535"/>
      <c r="I3" s="535"/>
      <c r="J3" s="535"/>
      <c r="K3" s="535"/>
      <c r="L3" s="535"/>
      <c r="M3" s="535"/>
      <c r="N3" s="535"/>
    </row>
    <row r="4" spans="1:16" ht="18.75" x14ac:dyDescent="0.2">
      <c r="A4" s="567" t="s">
        <v>422</v>
      </c>
      <c r="B4" s="567"/>
      <c r="C4" s="567"/>
      <c r="D4" s="567"/>
      <c r="E4" s="567"/>
      <c r="F4" s="567"/>
      <c r="G4" s="567"/>
      <c r="H4" s="567"/>
      <c r="I4" s="567"/>
      <c r="J4" s="567"/>
      <c r="K4" s="567"/>
      <c r="L4" s="567"/>
      <c r="M4" s="567"/>
      <c r="N4" s="567"/>
    </row>
    <row r="5" spans="1:16" x14ac:dyDescent="0.2">
      <c r="A5" s="568" t="s">
        <v>198</v>
      </c>
      <c r="B5" s="568"/>
      <c r="C5" s="568"/>
      <c r="D5" s="568"/>
      <c r="E5" s="568"/>
      <c r="F5" s="568"/>
      <c r="G5" s="568"/>
      <c r="H5" s="568"/>
      <c r="I5" s="568"/>
      <c r="J5" s="568"/>
      <c r="K5" s="568"/>
      <c r="L5" s="568"/>
      <c r="M5" s="568"/>
      <c r="N5" s="568"/>
    </row>
    <row r="6" spans="1:16" x14ac:dyDescent="0.2">
      <c r="A6" s="517" t="s">
        <v>414</v>
      </c>
      <c r="B6" s="517"/>
      <c r="C6" s="517"/>
      <c r="D6" s="517"/>
      <c r="E6" s="517"/>
      <c r="F6" s="517"/>
      <c r="G6" s="517"/>
      <c r="H6" s="517"/>
      <c r="I6" s="517"/>
      <c r="J6" s="517"/>
      <c r="K6" s="517"/>
      <c r="L6" s="517"/>
      <c r="M6" s="517"/>
      <c r="N6" s="517"/>
    </row>
    <row r="7" spans="1:16" s="21" customFormat="1" ht="16.5" x14ac:dyDescent="0.3">
      <c r="A7" s="18" t="s">
        <v>240</v>
      </c>
      <c r="B7" s="19"/>
      <c r="C7" s="19"/>
      <c r="D7" s="19"/>
      <c r="E7" s="19"/>
      <c r="F7" s="19"/>
      <c r="G7" s="19"/>
      <c r="H7" s="19"/>
      <c r="I7" s="19"/>
      <c r="J7" s="19"/>
      <c r="K7" s="19"/>
      <c r="L7" s="19"/>
      <c r="M7" s="19"/>
      <c r="N7" s="20" t="s">
        <v>334</v>
      </c>
    </row>
    <row r="8" spans="1:16" ht="18" customHeight="1" x14ac:dyDescent="0.2">
      <c r="A8" s="569" t="s">
        <v>38</v>
      </c>
      <c r="B8" s="572" t="s">
        <v>397</v>
      </c>
      <c r="C8" s="573"/>
      <c r="D8" s="573"/>
      <c r="E8" s="573"/>
      <c r="F8" s="573"/>
      <c r="G8" s="573"/>
      <c r="H8" s="573"/>
      <c r="I8" s="573"/>
      <c r="J8" s="573"/>
      <c r="K8" s="574"/>
      <c r="L8" s="575" t="s">
        <v>359</v>
      </c>
      <c r="M8" s="576"/>
      <c r="N8" s="579" t="s">
        <v>39</v>
      </c>
    </row>
    <row r="9" spans="1:16" ht="18" customHeight="1" x14ac:dyDescent="0.2">
      <c r="A9" s="570"/>
      <c r="B9" s="582" t="s">
        <v>150</v>
      </c>
      <c r="C9" s="582"/>
      <c r="D9" s="582" t="s">
        <v>151</v>
      </c>
      <c r="E9" s="582"/>
      <c r="F9" s="582" t="s">
        <v>152</v>
      </c>
      <c r="G9" s="582"/>
      <c r="H9" s="582" t="s">
        <v>153</v>
      </c>
      <c r="I9" s="582"/>
      <c r="J9" s="582" t="s">
        <v>13</v>
      </c>
      <c r="K9" s="582"/>
      <c r="L9" s="577"/>
      <c r="M9" s="578"/>
      <c r="N9" s="580"/>
    </row>
    <row r="10" spans="1:16" ht="41.25" customHeight="1" x14ac:dyDescent="0.2">
      <c r="A10" s="570"/>
      <c r="B10" s="588" t="s">
        <v>356</v>
      </c>
      <c r="C10" s="589"/>
      <c r="D10" s="588" t="s">
        <v>357</v>
      </c>
      <c r="E10" s="589"/>
      <c r="F10" s="588" t="s">
        <v>358</v>
      </c>
      <c r="G10" s="589"/>
      <c r="H10" s="588" t="s">
        <v>502</v>
      </c>
      <c r="I10" s="589"/>
      <c r="J10" s="584" t="s">
        <v>14</v>
      </c>
      <c r="K10" s="589"/>
      <c r="L10" s="577"/>
      <c r="M10" s="578"/>
      <c r="N10" s="580"/>
    </row>
    <row r="11" spans="1:16" ht="46.5" customHeight="1" x14ac:dyDescent="0.2">
      <c r="A11" s="571"/>
      <c r="B11" s="54" t="s">
        <v>528</v>
      </c>
      <c r="C11" s="54" t="s">
        <v>527</v>
      </c>
      <c r="D11" s="54" t="s">
        <v>528</v>
      </c>
      <c r="E11" s="54" t="s">
        <v>527</v>
      </c>
      <c r="F11" s="54" t="s">
        <v>528</v>
      </c>
      <c r="G11" s="54" t="s">
        <v>527</v>
      </c>
      <c r="H11" s="54" t="s">
        <v>528</v>
      </c>
      <c r="I11" s="54" t="s">
        <v>527</v>
      </c>
      <c r="J11" s="54" t="s">
        <v>528</v>
      </c>
      <c r="K11" s="54" t="s">
        <v>527</v>
      </c>
      <c r="L11" s="54" t="s">
        <v>528</v>
      </c>
      <c r="M11" s="54" t="s">
        <v>527</v>
      </c>
      <c r="N11" s="581"/>
    </row>
    <row r="12" spans="1:16" ht="15.75" customHeight="1" thickBot="1" x14ac:dyDescent="0.25">
      <c r="A12" s="296" t="s">
        <v>40</v>
      </c>
      <c r="B12" s="302">
        <v>22</v>
      </c>
      <c r="C12" s="303">
        <v>15</v>
      </c>
      <c r="D12" s="303">
        <v>10</v>
      </c>
      <c r="E12" s="303">
        <v>9</v>
      </c>
      <c r="F12" s="303">
        <v>3</v>
      </c>
      <c r="G12" s="303">
        <v>4</v>
      </c>
      <c r="H12" s="303">
        <v>0</v>
      </c>
      <c r="I12" s="303">
        <v>0</v>
      </c>
      <c r="J12" s="304">
        <f>Table_Default__XLS_TAB_27_188736[[#This Row],[BAAN_SMALLERQATAR]]+Table_Default__XLS_TAB_27_188736[[#This Row],[RAJEE]]+Table_Default__XLS_TAB_27_188736[[#This Row],[KHULLA]]+Table_Default__XLS_TAB_27_188736[[#This Row],[BAAN_GREATER]]</f>
        <v>35</v>
      </c>
      <c r="K12" s="304">
        <f>Table_Default__XLS_TAB_27_188736[[#This Row],[Column2]]+Table_Default__XLS_TAB_27_188736[[#This Row],[Column3]]+Table_Default__XLS_TAB_27_188736[[#This Row],[Column4]]+Table_Default__XLS_TAB_27_188736[[#This Row],[Column5]]</f>
        <v>28</v>
      </c>
      <c r="L12" s="305">
        <f>Table_Default__XLS_TAB_27_188736[[#This Row],[TOTAL]]/Table_Default__XLS_TAB_27_188736[[#Totals],[TOTAL]]%</f>
        <v>24.137931034482758</v>
      </c>
      <c r="M12" s="305">
        <f>Table_Default__XLS_TAB_27_188736[[#This Row],[Column1]]/Table_Default__XLS_TAB_27_188736[[#Totals],[Column1]]%</f>
        <v>22.950819672131146</v>
      </c>
      <c r="N12" s="299" t="s">
        <v>41</v>
      </c>
      <c r="P12" s="98" t="s">
        <v>145</v>
      </c>
    </row>
    <row r="13" spans="1:16" ht="15.75" customHeight="1" thickBot="1" x14ac:dyDescent="0.25">
      <c r="A13" s="297">
        <v>-1</v>
      </c>
      <c r="B13" s="302">
        <v>2</v>
      </c>
      <c r="C13" s="303">
        <v>3</v>
      </c>
      <c r="D13" s="303">
        <v>23</v>
      </c>
      <c r="E13" s="303">
        <v>10</v>
      </c>
      <c r="F13" s="303">
        <v>2</v>
      </c>
      <c r="G13" s="303">
        <v>7</v>
      </c>
      <c r="H13" s="303">
        <v>0</v>
      </c>
      <c r="I13" s="303">
        <v>0</v>
      </c>
      <c r="J13" s="304">
        <f>Table_Default__XLS_TAB_27_188736[[#This Row],[BAAN_SMALLERQATAR]]+Table_Default__XLS_TAB_27_188736[[#This Row],[RAJEE]]+Table_Default__XLS_TAB_27_188736[[#This Row],[KHULLA]]+Table_Default__XLS_TAB_27_188736[[#This Row],[BAAN_GREATER]]</f>
        <v>27</v>
      </c>
      <c r="K13" s="304">
        <f>Table_Default__XLS_TAB_27_188736[[#This Row],[Column2]]+Table_Default__XLS_TAB_27_188736[[#This Row],[Column3]]+Table_Default__XLS_TAB_27_188736[[#This Row],[Column4]]+Table_Default__XLS_TAB_27_188736[[#This Row],[Column5]]</f>
        <v>20</v>
      </c>
      <c r="L13" s="305">
        <f>Table_Default__XLS_TAB_27_188736[[#This Row],[TOTAL]]/Table_Default__XLS_TAB_27_188736[[#Totals],[TOTAL]]%</f>
        <v>18.620689655172413</v>
      </c>
      <c r="M13" s="295">
        <f>Table_Default__XLS_TAB_27_188736[[#This Row],[Column1]]/Table_Default__XLS_TAB_27_188736[[#Totals],[Column1]]%</f>
        <v>16.393442622950818</v>
      </c>
      <c r="N13" s="300">
        <v>-1</v>
      </c>
      <c r="P13" s="51">
        <f>A13</f>
        <v>-1</v>
      </c>
    </row>
    <row r="14" spans="1:16" ht="15.75" customHeight="1" thickBot="1" x14ac:dyDescent="0.25">
      <c r="A14" s="298">
        <v>1</v>
      </c>
      <c r="B14" s="302">
        <v>2</v>
      </c>
      <c r="C14" s="303">
        <v>0</v>
      </c>
      <c r="D14" s="303">
        <v>10</v>
      </c>
      <c r="E14" s="303">
        <v>12</v>
      </c>
      <c r="F14" s="303">
        <v>0</v>
      </c>
      <c r="G14" s="303">
        <v>2</v>
      </c>
      <c r="H14" s="303">
        <v>0</v>
      </c>
      <c r="I14" s="303">
        <v>0</v>
      </c>
      <c r="J14" s="304">
        <f>Table_Default__XLS_TAB_27_188736[[#This Row],[BAAN_SMALLERQATAR]]+Table_Default__XLS_TAB_27_188736[[#This Row],[RAJEE]]+Table_Default__XLS_TAB_27_188736[[#This Row],[KHULLA]]+Table_Default__XLS_TAB_27_188736[[#This Row],[BAAN_GREATER]]</f>
        <v>12</v>
      </c>
      <c r="K14" s="304">
        <f>Table_Default__XLS_TAB_27_188736[[#This Row],[Column2]]+Table_Default__XLS_TAB_27_188736[[#This Row],[Column3]]+Table_Default__XLS_TAB_27_188736[[#This Row],[Column4]]+Table_Default__XLS_TAB_27_188736[[#This Row],[Column5]]</f>
        <v>14</v>
      </c>
      <c r="L14" s="305">
        <f>Table_Default__XLS_TAB_27_188736[[#This Row],[TOTAL]]/Table_Default__XLS_TAB_27_188736[[#Totals],[TOTAL]]%</f>
        <v>8.2758620689655178</v>
      </c>
      <c r="M14" s="305">
        <f>Table_Default__XLS_TAB_27_188736[[#This Row],[Column1]]/Table_Default__XLS_TAB_27_188736[[#Totals],[Column1]]%</f>
        <v>11.475409836065573</v>
      </c>
      <c r="N14" s="301">
        <v>1</v>
      </c>
      <c r="P14" s="51">
        <f t="shared" ref="P14:P22" si="0">A14</f>
        <v>1</v>
      </c>
    </row>
    <row r="15" spans="1:16" ht="15.75" customHeight="1" thickBot="1" x14ac:dyDescent="0.25">
      <c r="A15" s="297">
        <v>2</v>
      </c>
      <c r="B15" s="302">
        <v>0</v>
      </c>
      <c r="C15" s="303">
        <v>1</v>
      </c>
      <c r="D15" s="303">
        <v>6</v>
      </c>
      <c r="E15" s="303">
        <v>4</v>
      </c>
      <c r="F15" s="303">
        <v>0</v>
      </c>
      <c r="G15" s="303">
        <v>4</v>
      </c>
      <c r="H15" s="303">
        <v>0</v>
      </c>
      <c r="I15" s="303">
        <v>0</v>
      </c>
      <c r="J15" s="304">
        <f>Table_Default__XLS_TAB_27_188736[[#This Row],[BAAN_SMALLERQATAR]]+Table_Default__XLS_TAB_27_188736[[#This Row],[RAJEE]]+Table_Default__XLS_TAB_27_188736[[#This Row],[KHULLA]]+Table_Default__XLS_TAB_27_188736[[#This Row],[BAAN_GREATER]]</f>
        <v>6</v>
      </c>
      <c r="K15" s="304">
        <f>Table_Default__XLS_TAB_27_188736[[#This Row],[Column2]]+Table_Default__XLS_TAB_27_188736[[#This Row],[Column3]]+Table_Default__XLS_TAB_27_188736[[#This Row],[Column4]]+Table_Default__XLS_TAB_27_188736[[#This Row],[Column5]]</f>
        <v>9</v>
      </c>
      <c r="L15" s="305">
        <f>Table_Default__XLS_TAB_27_188736[[#This Row],[TOTAL]]/Table_Default__XLS_TAB_27_188736[[#Totals],[TOTAL]]%</f>
        <v>4.1379310344827589</v>
      </c>
      <c r="M15" s="305">
        <f>Table_Default__XLS_TAB_27_188736[[#This Row],[Column1]]/Table_Default__XLS_TAB_27_188736[[#Totals],[Column1]]%</f>
        <v>7.3770491803278686</v>
      </c>
      <c r="N15" s="300">
        <v>2</v>
      </c>
      <c r="P15" s="51">
        <f t="shared" si="0"/>
        <v>2</v>
      </c>
    </row>
    <row r="16" spans="1:16" ht="15.75" customHeight="1" thickBot="1" x14ac:dyDescent="0.25">
      <c r="A16" s="298">
        <v>3</v>
      </c>
      <c r="B16" s="302">
        <v>0</v>
      </c>
      <c r="C16" s="303">
        <v>1</v>
      </c>
      <c r="D16" s="303">
        <v>12</v>
      </c>
      <c r="E16" s="303">
        <v>7</v>
      </c>
      <c r="F16" s="303">
        <v>0</v>
      </c>
      <c r="G16" s="303">
        <v>0</v>
      </c>
      <c r="H16" s="303">
        <v>0</v>
      </c>
      <c r="I16" s="303">
        <v>0</v>
      </c>
      <c r="J16" s="304">
        <f>Table_Default__XLS_TAB_27_188736[[#This Row],[BAAN_SMALLERQATAR]]+Table_Default__XLS_TAB_27_188736[[#This Row],[RAJEE]]+Table_Default__XLS_TAB_27_188736[[#This Row],[KHULLA]]+Table_Default__XLS_TAB_27_188736[[#This Row],[BAAN_GREATER]]</f>
        <v>12</v>
      </c>
      <c r="K16" s="304">
        <f>Table_Default__XLS_TAB_27_188736[[#This Row],[Column2]]+Table_Default__XLS_TAB_27_188736[[#This Row],[Column3]]+Table_Default__XLS_TAB_27_188736[[#This Row],[Column4]]+Table_Default__XLS_TAB_27_188736[[#This Row],[Column5]]</f>
        <v>8</v>
      </c>
      <c r="L16" s="305">
        <f>Table_Default__XLS_TAB_27_188736[[#This Row],[TOTAL]]/Table_Default__XLS_TAB_27_188736[[#Totals],[TOTAL]]%</f>
        <v>8.2758620689655178</v>
      </c>
      <c r="M16" s="305">
        <f>Table_Default__XLS_TAB_27_188736[[#This Row],[Column1]]/Table_Default__XLS_TAB_27_188736[[#Totals],[Column1]]%</f>
        <v>6.557377049180328</v>
      </c>
      <c r="N16" s="301">
        <v>3</v>
      </c>
      <c r="P16" s="51">
        <f t="shared" si="0"/>
        <v>3</v>
      </c>
    </row>
    <row r="17" spans="1:18" ht="15.75" customHeight="1" thickBot="1" x14ac:dyDescent="0.25">
      <c r="A17" s="297">
        <v>4</v>
      </c>
      <c r="B17" s="302">
        <v>0</v>
      </c>
      <c r="C17" s="303">
        <v>1</v>
      </c>
      <c r="D17" s="303">
        <v>3</v>
      </c>
      <c r="E17" s="303">
        <v>6</v>
      </c>
      <c r="F17" s="303">
        <v>1</v>
      </c>
      <c r="G17" s="303">
        <v>1</v>
      </c>
      <c r="H17" s="303">
        <v>0</v>
      </c>
      <c r="I17" s="303">
        <v>1</v>
      </c>
      <c r="J17" s="304">
        <f>Table_Default__XLS_TAB_27_188736[[#This Row],[BAAN_SMALLERQATAR]]+Table_Default__XLS_TAB_27_188736[[#This Row],[RAJEE]]+Table_Default__XLS_TAB_27_188736[[#This Row],[KHULLA]]+Table_Default__XLS_TAB_27_188736[[#This Row],[BAAN_GREATER]]</f>
        <v>4</v>
      </c>
      <c r="K17" s="304">
        <f>Table_Default__XLS_TAB_27_188736[[#This Row],[Column2]]+Table_Default__XLS_TAB_27_188736[[#This Row],[Column3]]+Table_Default__XLS_TAB_27_188736[[#This Row],[Column4]]+Table_Default__XLS_TAB_27_188736[[#This Row],[Column5]]</f>
        <v>9</v>
      </c>
      <c r="L17" s="305">
        <f>Table_Default__XLS_TAB_27_188736[[#This Row],[TOTAL]]/Table_Default__XLS_TAB_27_188736[[#Totals],[TOTAL]]%</f>
        <v>2.7586206896551726</v>
      </c>
      <c r="M17" s="305">
        <f>Table_Default__XLS_TAB_27_188736[[#This Row],[Column1]]/Table_Default__XLS_TAB_27_188736[[#Totals],[Column1]]%</f>
        <v>7.3770491803278686</v>
      </c>
      <c r="N17" s="300">
        <v>4</v>
      </c>
      <c r="P17" s="51">
        <f t="shared" si="0"/>
        <v>4</v>
      </c>
    </row>
    <row r="18" spans="1:18" ht="15.75" customHeight="1" thickBot="1" x14ac:dyDescent="0.25">
      <c r="A18" s="298" t="s">
        <v>42</v>
      </c>
      <c r="B18" s="302">
        <v>3</v>
      </c>
      <c r="C18" s="303">
        <v>2</v>
      </c>
      <c r="D18" s="303">
        <v>15</v>
      </c>
      <c r="E18" s="303">
        <v>12</v>
      </c>
      <c r="F18" s="303">
        <v>0</v>
      </c>
      <c r="G18" s="303">
        <v>1</v>
      </c>
      <c r="H18" s="303">
        <v>1</v>
      </c>
      <c r="I18" s="303">
        <v>0</v>
      </c>
      <c r="J18" s="304">
        <f>Table_Default__XLS_TAB_27_188736[[#This Row],[BAAN_SMALLERQATAR]]+Table_Default__XLS_TAB_27_188736[[#This Row],[RAJEE]]+Table_Default__XLS_TAB_27_188736[[#This Row],[KHULLA]]+Table_Default__XLS_TAB_27_188736[[#This Row],[BAAN_GREATER]]</f>
        <v>19</v>
      </c>
      <c r="K18" s="304">
        <f>Table_Default__XLS_TAB_27_188736[[#This Row],[Column2]]+Table_Default__XLS_TAB_27_188736[[#This Row],[Column3]]+Table_Default__XLS_TAB_27_188736[[#This Row],[Column4]]+Table_Default__XLS_TAB_27_188736[[#This Row],[Column5]]</f>
        <v>15</v>
      </c>
      <c r="L18" s="305">
        <f>Table_Default__XLS_TAB_27_188736[[#This Row],[TOTAL]]/Table_Default__XLS_TAB_27_188736[[#Totals],[TOTAL]]%</f>
        <v>13.103448275862069</v>
      </c>
      <c r="M18" s="305">
        <f>Table_Default__XLS_TAB_27_188736[[#This Row],[Column1]]/Table_Default__XLS_TAB_27_188736[[#Totals],[Column1]]%</f>
        <v>12.295081967213115</v>
      </c>
      <c r="N18" s="301" t="s">
        <v>43</v>
      </c>
      <c r="P18" s="51" t="str">
        <f t="shared" si="0"/>
        <v xml:space="preserve"> 5 - 9</v>
      </c>
    </row>
    <row r="19" spans="1:18" ht="15.75" customHeight="1" thickBot="1" x14ac:dyDescent="0.25">
      <c r="A19" s="297" t="s">
        <v>44</v>
      </c>
      <c r="B19" s="302">
        <v>2</v>
      </c>
      <c r="C19" s="303">
        <v>3</v>
      </c>
      <c r="D19" s="303">
        <v>9</v>
      </c>
      <c r="E19" s="303">
        <v>5</v>
      </c>
      <c r="F19" s="303">
        <v>2</v>
      </c>
      <c r="G19" s="303">
        <v>3</v>
      </c>
      <c r="H19" s="303">
        <v>0</v>
      </c>
      <c r="I19" s="303">
        <v>0</v>
      </c>
      <c r="J19" s="304">
        <f>Table_Default__XLS_TAB_27_188736[[#This Row],[BAAN_SMALLERQATAR]]+Table_Default__XLS_TAB_27_188736[[#This Row],[RAJEE]]+Table_Default__XLS_TAB_27_188736[[#This Row],[KHULLA]]+Table_Default__XLS_TAB_27_188736[[#This Row],[BAAN_GREATER]]</f>
        <v>13</v>
      </c>
      <c r="K19" s="304">
        <f>Table_Default__XLS_TAB_27_188736[[#This Row],[Column2]]+Table_Default__XLS_TAB_27_188736[[#This Row],[Column3]]+Table_Default__XLS_TAB_27_188736[[#This Row],[Column4]]+Table_Default__XLS_TAB_27_188736[[#This Row],[Column5]]</f>
        <v>11</v>
      </c>
      <c r="L19" s="305">
        <f>Table_Default__XLS_TAB_27_188736[[#This Row],[TOTAL]]/Table_Default__XLS_TAB_27_188736[[#Totals],[TOTAL]]%</f>
        <v>8.9655172413793114</v>
      </c>
      <c r="M19" s="305">
        <f>Table_Default__XLS_TAB_27_188736[[#This Row],[Column1]]/Table_Default__XLS_TAB_27_188736[[#Totals],[Column1]]%</f>
        <v>9.0163934426229506</v>
      </c>
      <c r="N19" s="300" t="s">
        <v>45</v>
      </c>
      <c r="P19" s="51" t="str">
        <f t="shared" si="0"/>
        <v xml:space="preserve"> 10 - 14</v>
      </c>
    </row>
    <row r="20" spans="1:18" ht="15.75" customHeight="1" thickBot="1" x14ac:dyDescent="0.25">
      <c r="A20" s="298" t="s">
        <v>46</v>
      </c>
      <c r="B20" s="302">
        <v>1</v>
      </c>
      <c r="C20" s="303">
        <v>0</v>
      </c>
      <c r="D20" s="303">
        <v>4</v>
      </c>
      <c r="E20" s="303">
        <v>3</v>
      </c>
      <c r="F20" s="303">
        <v>0</v>
      </c>
      <c r="G20" s="303">
        <v>1</v>
      </c>
      <c r="H20" s="303">
        <v>0</v>
      </c>
      <c r="I20" s="303">
        <v>1</v>
      </c>
      <c r="J20" s="304">
        <f>Table_Default__XLS_TAB_27_188736[[#This Row],[BAAN_SMALLERQATAR]]+Table_Default__XLS_TAB_27_188736[[#This Row],[RAJEE]]+Table_Default__XLS_TAB_27_188736[[#This Row],[KHULLA]]+Table_Default__XLS_TAB_27_188736[[#This Row],[BAAN_GREATER]]</f>
        <v>5</v>
      </c>
      <c r="K20" s="304">
        <f>Table_Default__XLS_TAB_27_188736[[#This Row],[Column2]]+Table_Default__XLS_TAB_27_188736[[#This Row],[Column3]]+Table_Default__XLS_TAB_27_188736[[#This Row],[Column4]]+Table_Default__XLS_TAB_27_188736[[#This Row],[Column5]]</f>
        <v>5</v>
      </c>
      <c r="L20" s="305">
        <f>Table_Default__XLS_TAB_27_188736[[#This Row],[TOTAL]]/Table_Default__XLS_TAB_27_188736[[#Totals],[TOTAL]]%</f>
        <v>3.4482758620689657</v>
      </c>
      <c r="M20" s="305">
        <f>Table_Default__XLS_TAB_27_188736[[#This Row],[Column1]]/Table_Default__XLS_TAB_27_188736[[#Totals],[Column1]]%</f>
        <v>4.0983606557377046</v>
      </c>
      <c r="N20" s="301" t="s">
        <v>47</v>
      </c>
      <c r="P20" s="51" t="str">
        <f t="shared" si="0"/>
        <v xml:space="preserve"> 15 - 19</v>
      </c>
    </row>
    <row r="21" spans="1:18" ht="15.75" customHeight="1" thickBot="1" x14ac:dyDescent="0.25">
      <c r="A21" s="297" t="s">
        <v>48</v>
      </c>
      <c r="B21" s="302">
        <v>0</v>
      </c>
      <c r="C21" s="303">
        <v>1</v>
      </c>
      <c r="D21" s="303">
        <v>3</v>
      </c>
      <c r="E21" s="303">
        <v>1</v>
      </c>
      <c r="F21" s="303">
        <v>0</v>
      </c>
      <c r="G21" s="303">
        <v>0</v>
      </c>
      <c r="H21" s="303">
        <v>0</v>
      </c>
      <c r="I21" s="303">
        <v>0</v>
      </c>
      <c r="J21" s="304">
        <f>Table_Default__XLS_TAB_27_188736[[#This Row],[BAAN_SMALLERQATAR]]+Table_Default__XLS_TAB_27_188736[[#This Row],[RAJEE]]+Table_Default__XLS_TAB_27_188736[[#This Row],[KHULLA]]+Table_Default__XLS_TAB_27_188736[[#This Row],[BAAN_GREATER]]</f>
        <v>3</v>
      </c>
      <c r="K21" s="304">
        <f>Table_Default__XLS_TAB_27_188736[[#This Row],[Column2]]+Table_Default__XLS_TAB_27_188736[[#This Row],[Column3]]+Table_Default__XLS_TAB_27_188736[[#This Row],[Column4]]+Table_Default__XLS_TAB_27_188736[[#This Row],[Column5]]</f>
        <v>2</v>
      </c>
      <c r="L21" s="305">
        <f>Table_Default__XLS_TAB_27_188736[[#This Row],[TOTAL]]/Table_Default__XLS_TAB_27_188736[[#Totals],[TOTAL]]%</f>
        <v>2.0689655172413794</v>
      </c>
      <c r="M21" s="305">
        <f>Table_Default__XLS_TAB_27_188736[[#This Row],[Column1]]/Table_Default__XLS_TAB_27_188736[[#Totals],[Column1]]%</f>
        <v>1.639344262295082</v>
      </c>
      <c r="N21" s="300" t="s">
        <v>49</v>
      </c>
      <c r="P21" s="51" t="str">
        <f t="shared" si="0"/>
        <v xml:space="preserve"> 20 - 24</v>
      </c>
    </row>
    <row r="22" spans="1:18" ht="15.75" customHeight="1" thickBot="1" x14ac:dyDescent="0.25">
      <c r="A22" s="362" t="s">
        <v>50</v>
      </c>
      <c r="B22" s="346">
        <v>1</v>
      </c>
      <c r="C22" s="363">
        <v>0</v>
      </c>
      <c r="D22" s="363">
        <v>8</v>
      </c>
      <c r="E22" s="363">
        <v>1</v>
      </c>
      <c r="F22" s="363">
        <v>0</v>
      </c>
      <c r="G22" s="363">
        <v>0</v>
      </c>
      <c r="H22" s="363">
        <v>0</v>
      </c>
      <c r="I22" s="363">
        <v>0</v>
      </c>
      <c r="J22" s="364">
        <f>Table_Default__XLS_TAB_27_188736[[#This Row],[BAAN_SMALLERQATAR]]+Table_Default__XLS_TAB_27_188736[[#This Row],[RAJEE]]+Table_Default__XLS_TAB_27_188736[[#This Row],[KHULLA]]+Table_Default__XLS_TAB_27_188736[[#This Row],[BAAN_GREATER]]</f>
        <v>9</v>
      </c>
      <c r="K22" s="364">
        <f>Table_Default__XLS_TAB_27_188736[[#This Row],[Column2]]+Table_Default__XLS_TAB_27_188736[[#This Row],[Column3]]+Table_Default__XLS_TAB_27_188736[[#This Row],[Column4]]+Table_Default__XLS_TAB_27_188736[[#This Row],[Column5]]</f>
        <v>1</v>
      </c>
      <c r="L22" s="365">
        <f>Table_Default__XLS_TAB_27_188736[[#This Row],[TOTAL]]/Table_Default__XLS_TAB_27_188736[[#Totals],[TOTAL]]%</f>
        <v>6.2068965517241379</v>
      </c>
      <c r="M22" s="365">
        <f>Table_Default__XLS_TAB_27_188736[[#This Row],[Column1]]/Table_Default__XLS_TAB_27_188736[[#Totals],[Column1]]%</f>
        <v>0.81967213114754101</v>
      </c>
      <c r="N22" s="366" t="s">
        <v>50</v>
      </c>
      <c r="P22" s="51" t="str">
        <f t="shared" si="0"/>
        <v>25 +</v>
      </c>
    </row>
    <row r="23" spans="1:18" ht="17.25" customHeight="1" thickBot="1" x14ac:dyDescent="0.25">
      <c r="A23" s="352" t="s">
        <v>13</v>
      </c>
      <c r="B23" s="448">
        <f>SUBTOTAL(109,Table_Default__XLS_TAB_27_188736[BAAN_SMALLERQATAR])</f>
        <v>33</v>
      </c>
      <c r="C23" s="448">
        <f>SUBTOTAL(109,Table_Default__XLS_TAB_27_188736[Column2])</f>
        <v>27</v>
      </c>
      <c r="D23" s="448">
        <f>SUBTOTAL(109,Table_Default__XLS_TAB_27_188736[RAJEE])</f>
        <v>103</v>
      </c>
      <c r="E23" s="448">
        <f>SUBTOTAL(109,Table_Default__XLS_TAB_27_188736[Column3])</f>
        <v>70</v>
      </c>
      <c r="F23" s="448">
        <f>SUBTOTAL(109,Table_Default__XLS_TAB_27_188736[KHULLA])</f>
        <v>8</v>
      </c>
      <c r="G23" s="448">
        <f>SUBTOTAL(109,Table_Default__XLS_TAB_27_188736[Column4])</f>
        <v>23</v>
      </c>
      <c r="H23" s="448">
        <f>SUBTOTAL(109,Table_Default__XLS_TAB_27_188736[BAAN_GREATER])</f>
        <v>1</v>
      </c>
      <c r="I23" s="448">
        <f>SUBTOTAL(109,Table_Default__XLS_TAB_27_188736[Column5])</f>
        <v>2</v>
      </c>
      <c r="J23" s="448">
        <f>SUBTOTAL(109,Table_Default__XLS_TAB_27_188736[TOTAL])</f>
        <v>145</v>
      </c>
      <c r="K23" s="448">
        <f>SUBTOTAL(109,Table_Default__XLS_TAB_27_188736[Column1])</f>
        <v>122</v>
      </c>
      <c r="L23" s="448">
        <f>SUBTOTAL(109,Table_Default__XLS_TAB_27_188736[Column6])</f>
        <v>100.00000000000001</v>
      </c>
      <c r="M23" s="448">
        <f>SUBTOTAL(109,Table_Default__XLS_TAB_27_188736[Column7])</f>
        <v>100</v>
      </c>
      <c r="N23" s="353" t="s">
        <v>14</v>
      </c>
      <c r="R23" s="406"/>
    </row>
    <row r="24" spans="1:18" ht="25.5" customHeight="1" x14ac:dyDescent="0.2">
      <c r="A24" s="130" t="s">
        <v>51</v>
      </c>
      <c r="B24" s="367">
        <f>Table_Default__XLS_TAB_27_188736[[#Totals],[BAAN_SMALLERQATAR]]/Table_Default__XLS_TAB_27_188736[[#Totals],[TOTAL]]%</f>
        <v>22.758620689655174</v>
      </c>
      <c r="C24" s="367">
        <f>Table_Default__XLS_TAB_27_188736[[#Totals],[Column2]]/Table_Default__XLS_TAB_27_188736[[#Totals],[Column1]]%</f>
        <v>22.131147540983608</v>
      </c>
      <c r="D24" s="367">
        <f>Table_Default__XLS_TAB_27_188736[[#Totals],[RAJEE]]/Table_Default__XLS_TAB_27_188736[[#Totals],[TOTAL]]%</f>
        <v>71.034482758620697</v>
      </c>
      <c r="E24" s="367">
        <f>Table_Default__XLS_TAB_27_188736[[#Totals],[Column3]]/Table_Default__XLS_TAB_27_188736[[#Totals],[Column1]]%</f>
        <v>57.377049180327873</v>
      </c>
      <c r="F24" s="367">
        <f>Table_Default__XLS_TAB_27_188736[[#Totals],[KHULLA]]/Table_Default__XLS_TAB_27_188736[[#Totals],[TOTAL]]%</f>
        <v>5.5172413793103452</v>
      </c>
      <c r="G24" s="367">
        <f>Table_Default__XLS_TAB_27_188736[[#Totals],[Column4]]/Table_Default__XLS_TAB_27_188736[[#Totals],[Column1]]%</f>
        <v>18.852459016393443</v>
      </c>
      <c r="H24" s="367">
        <f>Table_Default__XLS_TAB_27_188736[[#Totals],[BAAN_GREATER]]/Table_Default__XLS_TAB_27_188736[[#Totals],[TOTAL]]%</f>
        <v>0.68965517241379315</v>
      </c>
      <c r="I24" s="367">
        <f>Table_Default__XLS_TAB_27_188736[[#Totals],[Column5]]/Table_Default__XLS_TAB_27_188736[[#Totals],[Column1]]%</f>
        <v>1.639344262295082</v>
      </c>
      <c r="J24" s="461">
        <f>B24+D24+F24+H24</f>
        <v>100.00000000000001</v>
      </c>
      <c r="K24" s="461">
        <f>C24+E24+G24+I24</f>
        <v>100</v>
      </c>
      <c r="L24" s="367"/>
      <c r="M24" s="367"/>
      <c r="N24" s="53" t="s">
        <v>52</v>
      </c>
      <c r="R24" s="406"/>
    </row>
    <row r="25" spans="1:18" x14ac:dyDescent="0.2">
      <c r="A25" s="34"/>
      <c r="B25" s="34"/>
      <c r="C25" s="34"/>
      <c r="D25" s="34"/>
      <c r="E25" s="34"/>
      <c r="F25" s="34"/>
      <c r="G25" s="34"/>
      <c r="H25" s="34"/>
      <c r="I25" s="34"/>
      <c r="J25" s="34"/>
      <c r="K25" s="34"/>
      <c r="L25" s="34"/>
      <c r="M25" s="34"/>
      <c r="N25" s="34"/>
      <c r="R25" s="406"/>
    </row>
    <row r="26" spans="1:18" ht="21.75" x14ac:dyDescent="0.2">
      <c r="A26" s="535" t="s">
        <v>202</v>
      </c>
      <c r="B26" s="535"/>
      <c r="C26" s="535"/>
      <c r="D26" s="535"/>
      <c r="E26" s="535"/>
      <c r="F26" s="535"/>
      <c r="G26" s="535"/>
      <c r="H26" s="535"/>
      <c r="I26" s="535"/>
      <c r="J26" s="535"/>
      <c r="K26" s="535"/>
      <c r="L26" s="535"/>
      <c r="M26" s="535"/>
      <c r="N26" s="535"/>
    </row>
    <row r="27" spans="1:18" ht="18.75" x14ac:dyDescent="0.2">
      <c r="A27" s="567" t="s">
        <v>422</v>
      </c>
      <c r="B27" s="567"/>
      <c r="C27" s="567"/>
      <c r="D27" s="567"/>
      <c r="E27" s="567"/>
      <c r="F27" s="567"/>
      <c r="G27" s="567"/>
      <c r="H27" s="567"/>
      <c r="I27" s="567"/>
      <c r="J27" s="567"/>
      <c r="K27" s="567"/>
      <c r="L27" s="567"/>
      <c r="M27" s="567"/>
      <c r="N27" s="567"/>
    </row>
    <row r="28" spans="1:18" x14ac:dyDescent="0.2">
      <c r="A28" s="568" t="s">
        <v>398</v>
      </c>
      <c r="B28" s="568"/>
      <c r="C28" s="568"/>
      <c r="D28" s="568"/>
      <c r="E28" s="568"/>
      <c r="F28" s="568"/>
      <c r="G28" s="568"/>
      <c r="H28" s="568"/>
      <c r="I28" s="568"/>
      <c r="J28" s="568"/>
      <c r="K28" s="568"/>
      <c r="L28" s="568"/>
      <c r="M28" s="568"/>
      <c r="N28" s="568"/>
    </row>
    <row r="29" spans="1:18" x14ac:dyDescent="0.2">
      <c r="A29" s="517" t="s">
        <v>414</v>
      </c>
      <c r="B29" s="517"/>
      <c r="C29" s="517"/>
      <c r="D29" s="517"/>
      <c r="E29" s="517"/>
      <c r="F29" s="517"/>
      <c r="G29" s="517"/>
      <c r="H29" s="517"/>
      <c r="I29" s="517"/>
      <c r="J29" s="517"/>
      <c r="K29" s="517"/>
      <c r="L29" s="517"/>
      <c r="M29" s="517"/>
      <c r="N29" s="517"/>
    </row>
    <row r="30" spans="1:18" x14ac:dyDescent="0.2">
      <c r="A30" s="34"/>
      <c r="B30" s="34"/>
      <c r="C30" s="34"/>
      <c r="D30" s="34"/>
      <c r="E30" s="34"/>
      <c r="F30" s="34"/>
      <c r="G30" s="34"/>
      <c r="H30" s="34"/>
      <c r="I30" s="34"/>
      <c r="J30" s="34"/>
      <c r="K30" s="34"/>
      <c r="L30" s="34"/>
      <c r="M30" s="34"/>
      <c r="N30" s="34"/>
    </row>
    <row r="31" spans="1:18" ht="17.25" customHeight="1" x14ac:dyDescent="0.2">
      <c r="A31" s="585" t="s">
        <v>200</v>
      </c>
      <c r="B31" s="585"/>
      <c r="C31" s="585"/>
      <c r="D31" s="585"/>
      <c r="E31" s="585"/>
      <c r="F31" s="585"/>
      <c r="G31" s="34"/>
      <c r="H31" s="34"/>
      <c r="I31" s="585" t="s">
        <v>201</v>
      </c>
      <c r="J31" s="585"/>
      <c r="K31" s="585"/>
      <c r="L31" s="585"/>
      <c r="M31" s="585"/>
      <c r="N31" s="585"/>
    </row>
    <row r="32" spans="1:18" x14ac:dyDescent="0.2">
      <c r="A32" s="34"/>
      <c r="B32" s="34"/>
      <c r="C32" s="34"/>
      <c r="D32" s="34"/>
      <c r="E32" s="34"/>
      <c r="F32" s="34"/>
      <c r="G32" s="34"/>
      <c r="H32" s="34"/>
      <c r="I32" s="34"/>
      <c r="J32" s="34"/>
      <c r="K32" s="34"/>
      <c r="L32" s="34"/>
      <c r="M32" s="34"/>
      <c r="N32" s="34"/>
    </row>
    <row r="33" spans="1:14" x14ac:dyDescent="0.2">
      <c r="A33" s="34"/>
      <c r="B33" s="34"/>
      <c r="C33" s="34"/>
      <c r="D33" s="34"/>
      <c r="E33" s="34"/>
      <c r="F33" s="34"/>
      <c r="G33" s="34"/>
      <c r="H33" s="34"/>
      <c r="I33" s="34"/>
      <c r="J33" s="34"/>
      <c r="K33" s="34"/>
      <c r="L33" s="34"/>
      <c r="M33" s="34"/>
      <c r="N33" s="34"/>
    </row>
    <row r="34" spans="1:14" x14ac:dyDescent="0.2">
      <c r="A34" s="34"/>
      <c r="B34" s="34"/>
      <c r="C34" s="34"/>
      <c r="D34" s="34"/>
      <c r="E34" s="34"/>
      <c r="F34" s="34"/>
      <c r="G34" s="34"/>
      <c r="H34" s="34"/>
      <c r="I34" s="34"/>
      <c r="J34" s="34"/>
      <c r="K34" s="34"/>
      <c r="L34" s="34"/>
      <c r="M34" s="34"/>
      <c r="N34" s="34"/>
    </row>
    <row r="35" spans="1:14" x14ac:dyDescent="0.2">
      <c r="A35" s="34"/>
      <c r="B35" s="34"/>
      <c r="C35" s="34"/>
      <c r="D35" s="34"/>
      <c r="E35" s="34"/>
      <c r="F35" s="34"/>
      <c r="G35" s="34"/>
      <c r="H35" s="34"/>
      <c r="I35" s="34"/>
      <c r="J35" s="34"/>
      <c r="K35" s="34"/>
      <c r="L35" s="34"/>
      <c r="M35" s="34"/>
      <c r="N35" s="34"/>
    </row>
    <row r="36" spans="1:14" x14ac:dyDescent="0.2">
      <c r="A36" s="34"/>
      <c r="B36" s="34"/>
      <c r="C36" s="34"/>
      <c r="D36" s="34"/>
      <c r="E36" s="34"/>
      <c r="F36" s="34"/>
      <c r="G36" s="34"/>
      <c r="H36" s="34"/>
      <c r="I36" s="34"/>
      <c r="J36" s="34"/>
      <c r="K36" s="34"/>
      <c r="L36" s="34"/>
      <c r="M36" s="34"/>
      <c r="N36" s="34"/>
    </row>
    <row r="37" spans="1:14" x14ac:dyDescent="0.2">
      <c r="A37" s="34"/>
      <c r="B37" s="34"/>
      <c r="C37" s="34"/>
      <c r="D37" s="34"/>
      <c r="E37" s="34"/>
      <c r="F37" s="34"/>
      <c r="G37" s="34"/>
      <c r="H37" s="34"/>
      <c r="I37" s="34"/>
      <c r="J37" s="34"/>
      <c r="K37" s="34"/>
      <c r="L37" s="34"/>
      <c r="M37" s="34"/>
      <c r="N37" s="34"/>
    </row>
    <row r="38" spans="1:14" x14ac:dyDescent="0.2">
      <c r="A38" s="34"/>
      <c r="B38" s="34"/>
      <c r="C38" s="34"/>
      <c r="D38" s="34"/>
      <c r="E38" s="34"/>
      <c r="F38" s="34"/>
      <c r="G38" s="34"/>
      <c r="H38" s="34"/>
      <c r="I38" s="34"/>
      <c r="J38" s="34"/>
      <c r="K38" s="34"/>
      <c r="L38" s="34"/>
      <c r="M38" s="34"/>
      <c r="N38" s="34"/>
    </row>
    <row r="39" spans="1:14" x14ac:dyDescent="0.2">
      <c r="A39" s="34"/>
      <c r="B39" s="34"/>
      <c r="C39" s="34"/>
      <c r="D39" s="34"/>
      <c r="E39" s="34"/>
      <c r="F39" s="34"/>
      <c r="G39" s="34"/>
      <c r="H39" s="34"/>
      <c r="I39" s="34"/>
      <c r="J39" s="34"/>
      <c r="K39" s="34"/>
      <c r="L39" s="34"/>
      <c r="M39" s="34"/>
      <c r="N39" s="34"/>
    </row>
    <row r="40" spans="1:14" x14ac:dyDescent="0.2">
      <c r="A40" s="34"/>
      <c r="B40" s="34"/>
      <c r="C40" s="34"/>
      <c r="D40" s="34"/>
      <c r="E40" s="34"/>
      <c r="F40" s="34"/>
      <c r="G40" s="34"/>
      <c r="H40" s="34"/>
      <c r="I40" s="34"/>
      <c r="J40" s="34"/>
      <c r="K40" s="34"/>
      <c r="L40" s="34"/>
      <c r="M40" s="34"/>
      <c r="N40" s="34"/>
    </row>
    <row r="41" spans="1:14" x14ac:dyDescent="0.2">
      <c r="A41" s="34"/>
      <c r="B41" s="34"/>
      <c r="C41" s="34"/>
      <c r="D41" s="34"/>
      <c r="E41" s="34"/>
      <c r="F41" s="34"/>
      <c r="G41" s="34"/>
      <c r="H41" s="34"/>
      <c r="I41" s="34"/>
      <c r="J41" s="34"/>
      <c r="K41" s="34"/>
      <c r="L41" s="34"/>
      <c r="M41" s="34"/>
      <c r="N41" s="34"/>
    </row>
    <row r="42" spans="1:14" x14ac:dyDescent="0.2">
      <c r="A42" s="34"/>
      <c r="B42" s="34"/>
      <c r="C42" s="34"/>
      <c r="D42" s="34"/>
      <c r="E42" s="34"/>
      <c r="F42" s="34"/>
      <c r="G42" s="34"/>
      <c r="H42" s="34"/>
      <c r="I42" s="34"/>
      <c r="J42" s="34"/>
      <c r="K42" s="34"/>
      <c r="L42" s="34"/>
      <c r="M42" s="34"/>
      <c r="N42" s="34"/>
    </row>
    <row r="43" spans="1:14" x14ac:dyDescent="0.2">
      <c r="A43" s="34"/>
      <c r="B43" s="34"/>
      <c r="C43" s="34"/>
      <c r="D43" s="34"/>
      <c r="E43" s="34"/>
      <c r="F43" s="34"/>
      <c r="G43" s="34"/>
      <c r="H43" s="34"/>
      <c r="I43" s="34"/>
      <c r="J43" s="34"/>
      <c r="K43" s="34"/>
      <c r="L43" s="34"/>
      <c r="M43" s="34"/>
      <c r="N43" s="34"/>
    </row>
    <row r="44" spans="1:14" x14ac:dyDescent="0.2">
      <c r="A44" s="34"/>
      <c r="B44" s="34"/>
      <c r="C44" s="34"/>
      <c r="D44" s="34"/>
      <c r="E44" s="34"/>
      <c r="F44" s="34"/>
      <c r="G44" s="34"/>
      <c r="H44" s="34"/>
      <c r="I44" s="34"/>
      <c r="J44" s="34"/>
      <c r="K44" s="34"/>
      <c r="L44" s="34"/>
      <c r="M44" s="34"/>
      <c r="N44" s="34"/>
    </row>
    <row r="45" spans="1:14" x14ac:dyDescent="0.2">
      <c r="A45" s="34"/>
      <c r="B45" s="34"/>
      <c r="C45" s="34"/>
      <c r="D45" s="34"/>
      <c r="E45" s="34"/>
      <c r="F45" s="34"/>
      <c r="G45" s="34"/>
      <c r="H45" s="34"/>
      <c r="I45" s="34"/>
      <c r="J45" s="34"/>
      <c r="K45" s="34"/>
      <c r="L45" s="34"/>
      <c r="M45" s="34"/>
      <c r="N45" s="34"/>
    </row>
    <row r="46" spans="1:14" x14ac:dyDescent="0.2">
      <c r="A46" s="34"/>
      <c r="B46" s="34"/>
      <c r="C46" s="34"/>
      <c r="D46" s="34"/>
      <c r="E46" s="34"/>
      <c r="F46" s="34"/>
      <c r="G46" s="34"/>
      <c r="H46" s="34"/>
      <c r="I46" s="34"/>
      <c r="J46" s="34"/>
      <c r="K46" s="34"/>
      <c r="L46" s="34"/>
      <c r="M46" s="34"/>
      <c r="N46" s="34"/>
    </row>
    <row r="47" spans="1:14" x14ac:dyDescent="0.2">
      <c r="A47" s="34"/>
      <c r="B47" s="34"/>
      <c r="C47" s="34"/>
      <c r="D47" s="34"/>
      <c r="E47" s="34"/>
      <c r="F47" s="34"/>
      <c r="G47" s="34"/>
      <c r="H47" s="34"/>
      <c r="I47" s="34"/>
      <c r="J47" s="34"/>
      <c r="K47" s="34"/>
      <c r="L47" s="34"/>
      <c r="M47" s="34"/>
      <c r="N47" s="34"/>
    </row>
    <row r="48" spans="1:14" x14ac:dyDescent="0.2">
      <c r="A48" s="34"/>
      <c r="B48" s="34"/>
      <c r="C48" s="34"/>
      <c r="D48" s="34"/>
      <c r="E48" s="34"/>
      <c r="F48" s="34"/>
      <c r="G48" s="34"/>
      <c r="H48" s="34"/>
      <c r="I48" s="34"/>
      <c r="J48" s="34"/>
      <c r="K48" s="34"/>
      <c r="L48" s="34"/>
      <c r="M48" s="34"/>
      <c r="N48" s="34"/>
    </row>
    <row r="49" spans="1:14" x14ac:dyDescent="0.2">
      <c r="A49" s="34"/>
      <c r="B49" s="34"/>
      <c r="C49" s="34"/>
      <c r="D49" s="34"/>
      <c r="E49" s="34"/>
      <c r="F49" s="34"/>
      <c r="G49" s="34"/>
      <c r="H49" s="34"/>
      <c r="I49" s="34"/>
      <c r="J49" s="34"/>
      <c r="K49" s="34"/>
      <c r="L49" s="34"/>
      <c r="M49" s="34"/>
      <c r="N49" s="34"/>
    </row>
    <row r="50" spans="1:14" x14ac:dyDescent="0.2">
      <c r="A50" s="34"/>
      <c r="B50" s="34"/>
      <c r="C50" s="34"/>
      <c r="D50" s="34"/>
      <c r="E50" s="34"/>
      <c r="F50" s="34"/>
      <c r="G50" s="34"/>
      <c r="H50" s="34"/>
      <c r="I50" s="34"/>
      <c r="J50" s="34"/>
      <c r="K50" s="34"/>
      <c r="L50" s="34"/>
      <c r="M50" s="34"/>
      <c r="N50" s="34"/>
    </row>
    <row r="51" spans="1:14" x14ac:dyDescent="0.2">
      <c r="A51" s="34"/>
      <c r="B51" s="34"/>
      <c r="C51" s="34"/>
      <c r="D51" s="34"/>
      <c r="E51" s="34"/>
      <c r="F51" s="34"/>
      <c r="G51" s="34"/>
      <c r="H51" s="34"/>
      <c r="I51" s="34"/>
      <c r="J51" s="34"/>
      <c r="K51" s="34"/>
      <c r="L51" s="34"/>
      <c r="M51" s="34"/>
      <c r="N51" s="34"/>
    </row>
    <row r="52" spans="1:14" x14ac:dyDescent="0.2">
      <c r="A52" s="34"/>
      <c r="B52" s="34"/>
      <c r="C52" s="34"/>
      <c r="D52" s="34"/>
      <c r="E52" s="34"/>
      <c r="F52" s="34"/>
      <c r="G52" s="34"/>
      <c r="H52" s="34"/>
      <c r="I52" s="34"/>
      <c r="J52" s="34"/>
      <c r="K52" s="34"/>
      <c r="L52" s="34"/>
      <c r="M52" s="34"/>
      <c r="N52" s="34"/>
    </row>
    <row r="53" spans="1:14" x14ac:dyDescent="0.2">
      <c r="A53" s="34"/>
      <c r="B53" s="34"/>
      <c r="C53" s="34"/>
      <c r="D53" s="34"/>
      <c r="E53" s="34"/>
      <c r="F53" s="34"/>
      <c r="G53" s="34"/>
      <c r="H53" s="34"/>
      <c r="I53" s="34"/>
      <c r="J53" s="34"/>
      <c r="K53" s="34"/>
      <c r="L53" s="34"/>
      <c r="M53" s="34"/>
      <c r="N53" s="34"/>
    </row>
    <row r="54" spans="1:14" x14ac:dyDescent="0.2">
      <c r="A54" s="34"/>
      <c r="B54" s="34"/>
      <c r="C54" s="34"/>
      <c r="D54" s="34"/>
      <c r="E54" s="34"/>
      <c r="F54" s="34"/>
      <c r="G54" s="34"/>
      <c r="H54" s="34"/>
      <c r="I54" s="34"/>
      <c r="J54" s="34"/>
      <c r="K54" s="34"/>
      <c r="L54" s="34"/>
      <c r="M54" s="34"/>
      <c r="N54" s="34"/>
    </row>
    <row r="55" spans="1:14" x14ac:dyDescent="0.2">
      <c r="A55" s="34"/>
      <c r="B55" s="34"/>
      <c r="C55" s="34"/>
      <c r="D55" s="34"/>
      <c r="E55" s="34"/>
      <c r="F55" s="34"/>
      <c r="G55" s="34"/>
      <c r="H55" s="34"/>
      <c r="I55" s="34"/>
      <c r="J55" s="34"/>
      <c r="K55" s="34"/>
      <c r="L55" s="34"/>
      <c r="M55" s="34"/>
      <c r="N55" s="34"/>
    </row>
    <row r="56" spans="1:14" x14ac:dyDescent="0.2">
      <c r="A56" s="34"/>
      <c r="B56" s="34"/>
      <c r="C56" s="34"/>
      <c r="D56" s="34"/>
      <c r="E56" s="34"/>
      <c r="F56" s="34"/>
      <c r="G56" s="34"/>
      <c r="H56" s="34"/>
      <c r="I56" s="34"/>
      <c r="J56" s="34"/>
      <c r="K56" s="34"/>
      <c r="L56" s="34"/>
      <c r="M56" s="34"/>
      <c r="N56" s="34"/>
    </row>
    <row r="57" spans="1:14" x14ac:dyDescent="0.2">
      <c r="A57" s="34"/>
      <c r="B57" s="34"/>
      <c r="C57" s="34"/>
      <c r="D57" s="34"/>
      <c r="E57" s="34"/>
      <c r="F57" s="34"/>
      <c r="G57" s="34"/>
      <c r="H57" s="34"/>
      <c r="I57" s="34"/>
      <c r="J57" s="34"/>
      <c r="K57" s="34"/>
      <c r="L57" s="34"/>
      <c r="M57" s="34"/>
      <c r="N57" s="34"/>
    </row>
    <row r="58" spans="1:14" x14ac:dyDescent="0.2">
      <c r="A58" s="34"/>
      <c r="B58" s="34"/>
      <c r="C58" s="34"/>
      <c r="D58" s="34"/>
      <c r="E58" s="34"/>
      <c r="F58" s="34"/>
      <c r="G58" s="34"/>
      <c r="H58" s="34"/>
      <c r="I58" s="34"/>
      <c r="J58" s="34"/>
      <c r="K58" s="34"/>
      <c r="L58" s="34"/>
      <c r="M58" s="34"/>
      <c r="N58" s="34"/>
    </row>
    <row r="59" spans="1:14" x14ac:dyDescent="0.2">
      <c r="A59" s="34"/>
      <c r="B59" s="34"/>
      <c r="C59" s="34"/>
      <c r="D59" s="34"/>
      <c r="E59" s="34"/>
      <c r="F59" s="34"/>
      <c r="G59" s="34"/>
      <c r="H59" s="34"/>
      <c r="I59" s="34"/>
      <c r="J59" s="34"/>
      <c r="K59" s="34"/>
      <c r="L59" s="34"/>
      <c r="M59" s="34"/>
      <c r="N59" s="34"/>
    </row>
  </sheetData>
  <mergeCells count="24">
    <mergeCell ref="A3:N3"/>
    <mergeCell ref="A4:N4"/>
    <mergeCell ref="A5:N5"/>
    <mergeCell ref="A6:N6"/>
    <mergeCell ref="A8:A11"/>
    <mergeCell ref="B8:K8"/>
    <mergeCell ref="L8:M10"/>
    <mergeCell ref="N8:N11"/>
    <mergeCell ref="B9:C9"/>
    <mergeCell ref="D9:E9"/>
    <mergeCell ref="F9:G9"/>
    <mergeCell ref="H9:I9"/>
    <mergeCell ref="J9:K9"/>
    <mergeCell ref="B10:C10"/>
    <mergeCell ref="D10:E10"/>
    <mergeCell ref="F10:G10"/>
    <mergeCell ref="A29:N29"/>
    <mergeCell ref="A31:F31"/>
    <mergeCell ref="I31:N31"/>
    <mergeCell ref="H10:I10"/>
    <mergeCell ref="J10:K10"/>
    <mergeCell ref="A26:N26"/>
    <mergeCell ref="A27:N27"/>
    <mergeCell ref="A28:N28"/>
  </mergeCells>
  <printOptions horizontalCentered="1"/>
  <pageMargins left="0" right="0" top="0.47244094488188981" bottom="0" header="0" footer="0"/>
  <pageSetup paperSize="11" scale="80" fitToWidth="0" fitToHeight="0" orientation="landscape" r:id="rId1"/>
  <headerFooter alignWithMargins="0"/>
  <rowBreaks count="1" manualBreakCount="1">
    <brk id="24" max="13" man="1"/>
  </rowBreaks>
  <drawing r:id="rId2"/>
  <tableParts count="1">
    <tablePart r:id="rId3"/>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L34"/>
  <sheetViews>
    <sheetView rightToLeft="1" view="pageBreakPreview" zoomScaleNormal="100" zoomScaleSheetLayoutView="100" workbookViewId="0">
      <selection activeCell="K11" sqref="K11"/>
    </sheetView>
  </sheetViews>
  <sheetFormatPr defaultRowHeight="12.75" x14ac:dyDescent="0.2"/>
  <cols>
    <col min="1" max="10" width="9" style="1" customWidth="1"/>
    <col min="11" max="11" width="9.75" style="1" customWidth="1"/>
    <col min="12" max="266" width="9.125" style="1"/>
    <col min="267" max="267" width="12.75" style="1" customWidth="1"/>
    <col min="268" max="522" width="9.125" style="1"/>
    <col min="523" max="523" width="12.75" style="1" customWidth="1"/>
    <col min="524" max="778" width="9.125" style="1"/>
    <col min="779" max="779" width="12.75" style="1" customWidth="1"/>
    <col min="780" max="1034" width="9.125" style="1"/>
    <col min="1035" max="1035" width="12.75" style="1" customWidth="1"/>
    <col min="1036" max="1290" width="9.125" style="1"/>
    <col min="1291" max="1291" width="12.75" style="1" customWidth="1"/>
    <col min="1292" max="1546" width="9.125" style="1"/>
    <col min="1547" max="1547" width="12.75" style="1" customWidth="1"/>
    <col min="1548" max="1802" width="9.125" style="1"/>
    <col min="1803" max="1803" width="12.75" style="1" customWidth="1"/>
    <col min="1804" max="2058" width="9.125" style="1"/>
    <col min="2059" max="2059" width="12.75" style="1" customWidth="1"/>
    <col min="2060" max="2314" width="9.125" style="1"/>
    <col min="2315" max="2315" width="12.75" style="1" customWidth="1"/>
    <col min="2316" max="2570" width="9.125" style="1"/>
    <col min="2571" max="2571" width="12.75" style="1" customWidth="1"/>
    <col min="2572" max="2826" width="9.125" style="1"/>
    <col min="2827" max="2827" width="12.75" style="1" customWidth="1"/>
    <col min="2828" max="3082" width="9.125" style="1"/>
    <col min="3083" max="3083" width="12.75" style="1" customWidth="1"/>
    <col min="3084" max="3338" width="9.125" style="1"/>
    <col min="3339" max="3339" width="12.75" style="1" customWidth="1"/>
    <col min="3340" max="3594" width="9.125" style="1"/>
    <col min="3595" max="3595" width="12.75" style="1" customWidth="1"/>
    <col min="3596" max="3850" width="9.125" style="1"/>
    <col min="3851" max="3851" width="12.75" style="1" customWidth="1"/>
    <col min="3852" max="4106" width="9.125" style="1"/>
    <col min="4107" max="4107" width="12.75" style="1" customWidth="1"/>
    <col min="4108" max="4362" width="9.125" style="1"/>
    <col min="4363" max="4363" width="12.75" style="1" customWidth="1"/>
    <col min="4364" max="4618" width="9.125" style="1"/>
    <col min="4619" max="4619" width="12.75" style="1" customWidth="1"/>
    <col min="4620" max="4874" width="9.125" style="1"/>
    <col min="4875" max="4875" width="12.75" style="1" customWidth="1"/>
    <col min="4876" max="5130" width="9.125" style="1"/>
    <col min="5131" max="5131" width="12.75" style="1" customWidth="1"/>
    <col min="5132" max="5386" width="9.125" style="1"/>
    <col min="5387" max="5387" width="12.75" style="1" customWidth="1"/>
    <col min="5388" max="5642" width="9.125" style="1"/>
    <col min="5643" max="5643" width="12.75" style="1" customWidth="1"/>
    <col min="5644" max="5898" width="9.125" style="1"/>
    <col min="5899" max="5899" width="12.75" style="1" customWidth="1"/>
    <col min="5900" max="6154" width="9.125" style="1"/>
    <col min="6155" max="6155" width="12.75" style="1" customWidth="1"/>
    <col min="6156" max="6410" width="9.125" style="1"/>
    <col min="6411" max="6411" width="12.75" style="1" customWidth="1"/>
    <col min="6412" max="6666" width="9.125" style="1"/>
    <col min="6667" max="6667" width="12.75" style="1" customWidth="1"/>
    <col min="6668" max="6922" width="9.125" style="1"/>
    <col min="6923" max="6923" width="12.75" style="1" customWidth="1"/>
    <col min="6924" max="7178" width="9.125" style="1"/>
    <col min="7179" max="7179" width="12.75" style="1" customWidth="1"/>
    <col min="7180" max="7434" width="9.125" style="1"/>
    <col min="7435" max="7435" width="12.75" style="1" customWidth="1"/>
    <col min="7436" max="7690" width="9.125" style="1"/>
    <col min="7691" max="7691" width="12.75" style="1" customWidth="1"/>
    <col min="7692" max="7946" width="9.125" style="1"/>
    <col min="7947" max="7947" width="12.75" style="1" customWidth="1"/>
    <col min="7948" max="8202" width="9.125" style="1"/>
    <col min="8203" max="8203" width="12.75" style="1" customWidth="1"/>
    <col min="8204" max="8458" width="9.125" style="1"/>
    <col min="8459" max="8459" width="12.75" style="1" customWidth="1"/>
    <col min="8460" max="8714" width="9.125" style="1"/>
    <col min="8715" max="8715" width="12.75" style="1" customWidth="1"/>
    <col min="8716" max="8970" width="9.125" style="1"/>
    <col min="8971" max="8971" width="12.75" style="1" customWidth="1"/>
    <col min="8972" max="9226" width="9.125" style="1"/>
    <col min="9227" max="9227" width="12.75" style="1" customWidth="1"/>
    <col min="9228" max="9482" width="9.125" style="1"/>
    <col min="9483" max="9483" width="12.75" style="1" customWidth="1"/>
    <col min="9484" max="9738" width="9.125" style="1"/>
    <col min="9739" max="9739" width="12.75" style="1" customWidth="1"/>
    <col min="9740" max="9994" width="9.125" style="1"/>
    <col min="9995" max="9995" width="12.75" style="1" customWidth="1"/>
    <col min="9996" max="10250" width="9.125" style="1"/>
    <col min="10251" max="10251" width="12.75" style="1" customWidth="1"/>
    <col min="10252" max="10506" width="9.125" style="1"/>
    <col min="10507" max="10507" width="12.75" style="1" customWidth="1"/>
    <col min="10508" max="10762" width="9.125" style="1"/>
    <col min="10763" max="10763" width="12.75" style="1" customWidth="1"/>
    <col min="10764" max="11018" width="9.125" style="1"/>
    <col min="11019" max="11019" width="12.75" style="1" customWidth="1"/>
    <col min="11020" max="11274" width="9.125" style="1"/>
    <col min="11275" max="11275" width="12.75" style="1" customWidth="1"/>
    <col min="11276" max="11530" width="9.125" style="1"/>
    <col min="11531" max="11531" width="12.75" style="1" customWidth="1"/>
    <col min="11532" max="11786" width="9.125" style="1"/>
    <col min="11787" max="11787" width="12.75" style="1" customWidth="1"/>
    <col min="11788" max="12042" width="9.125" style="1"/>
    <col min="12043" max="12043" width="12.75" style="1" customWidth="1"/>
    <col min="12044" max="12298" width="9.125" style="1"/>
    <col min="12299" max="12299" width="12.75" style="1" customWidth="1"/>
    <col min="12300" max="12554" width="9.125" style="1"/>
    <col min="12555" max="12555" width="12.75" style="1" customWidth="1"/>
    <col min="12556" max="12810" width="9.125" style="1"/>
    <col min="12811" max="12811" width="12.75" style="1" customWidth="1"/>
    <col min="12812" max="13066" width="9.125" style="1"/>
    <col min="13067" max="13067" width="12.75" style="1" customWidth="1"/>
    <col min="13068" max="13322" width="9.125" style="1"/>
    <col min="13323" max="13323" width="12.75" style="1" customWidth="1"/>
    <col min="13324" max="13578" width="9.125" style="1"/>
    <col min="13579" max="13579" width="12.75" style="1" customWidth="1"/>
    <col min="13580" max="13834" width="9.125" style="1"/>
    <col min="13835" max="13835" width="12.75" style="1" customWidth="1"/>
    <col min="13836" max="14090" width="9.125" style="1"/>
    <col min="14091" max="14091" width="12.75" style="1" customWidth="1"/>
    <col min="14092" max="14346" width="9.125" style="1"/>
    <col min="14347" max="14347" width="12.75" style="1" customWidth="1"/>
    <col min="14348" max="14602" width="9.125" style="1"/>
    <col min="14603" max="14603" width="12.75" style="1" customWidth="1"/>
    <col min="14604" max="14858" width="9.125" style="1"/>
    <col min="14859" max="14859" width="12.75" style="1" customWidth="1"/>
    <col min="14860" max="15114" width="9.125" style="1"/>
    <col min="15115" max="15115" width="12.75" style="1" customWidth="1"/>
    <col min="15116" max="15370" width="9.125" style="1"/>
    <col min="15371" max="15371" width="12.75" style="1" customWidth="1"/>
    <col min="15372" max="15626" width="9.125" style="1"/>
    <col min="15627" max="15627" width="12.75" style="1" customWidth="1"/>
    <col min="15628" max="15882" width="9.125" style="1"/>
    <col min="15883" max="15883" width="12.75" style="1" customWidth="1"/>
    <col min="15884" max="16138" width="9.125" style="1"/>
    <col min="16139" max="16139" width="12.75" style="1" customWidth="1"/>
    <col min="16140" max="16384" width="9.125" style="1"/>
  </cols>
  <sheetData>
    <row r="1" spans="1:12" x14ac:dyDescent="0.2">
      <c r="A1" s="481"/>
      <c r="B1" s="481"/>
      <c r="C1" s="481"/>
      <c r="D1" s="481"/>
      <c r="E1" s="481"/>
      <c r="F1" s="481"/>
      <c r="G1" s="481"/>
      <c r="H1" s="481"/>
      <c r="I1" s="481"/>
      <c r="J1" s="481"/>
      <c r="K1" s="481"/>
    </row>
    <row r="2" spans="1:12" x14ac:dyDescent="0.2">
      <c r="A2" s="34"/>
      <c r="B2" s="34"/>
      <c r="C2" s="34"/>
      <c r="D2" s="34"/>
      <c r="E2" s="34"/>
      <c r="F2" s="34"/>
      <c r="G2" s="34"/>
      <c r="H2" s="34"/>
      <c r="I2" s="34"/>
      <c r="J2" s="34"/>
      <c r="K2" s="34"/>
    </row>
    <row r="3" spans="1:12" x14ac:dyDescent="0.2">
      <c r="A3" s="34"/>
      <c r="B3" s="34"/>
      <c r="C3" s="34"/>
      <c r="D3" s="34"/>
      <c r="E3" s="34"/>
      <c r="F3" s="34"/>
      <c r="G3" s="34"/>
      <c r="H3" s="34"/>
      <c r="I3" s="34"/>
      <c r="J3" s="34"/>
      <c r="K3" s="34"/>
    </row>
    <row r="4" spans="1:12" ht="80.25" customHeight="1" x14ac:dyDescent="0.2">
      <c r="A4" s="513" t="s">
        <v>258</v>
      </c>
      <c r="B4" s="477"/>
      <c r="C4" s="477"/>
      <c r="D4" s="477"/>
      <c r="E4" s="477"/>
      <c r="F4" s="213"/>
      <c r="G4" s="478" t="s">
        <v>284</v>
      </c>
      <c r="H4" s="479"/>
      <c r="I4" s="479"/>
      <c r="J4" s="479"/>
      <c r="K4" s="479"/>
    </row>
    <row r="5" spans="1:12" ht="99" customHeight="1" x14ac:dyDescent="0.2">
      <c r="A5" s="475" t="s">
        <v>259</v>
      </c>
      <c r="B5" s="475"/>
      <c r="C5" s="475"/>
      <c r="D5" s="475"/>
      <c r="E5" s="475"/>
      <c r="F5" s="212"/>
      <c r="G5" s="483" t="s">
        <v>295</v>
      </c>
      <c r="H5" s="483"/>
      <c r="I5" s="483"/>
      <c r="J5" s="483"/>
      <c r="K5" s="483"/>
    </row>
    <row r="6" spans="1:12" x14ac:dyDescent="0.2">
      <c r="A6" s="178"/>
      <c r="B6" s="178"/>
      <c r="C6" s="178"/>
      <c r="D6" s="178"/>
      <c r="E6" s="178"/>
      <c r="F6" s="178"/>
      <c r="G6" s="214"/>
      <c r="H6" s="214"/>
      <c r="I6" s="214"/>
      <c r="J6" s="214"/>
      <c r="K6" s="214"/>
    </row>
    <row r="7" spans="1:12" ht="48.75" customHeight="1" x14ac:dyDescent="0.2">
      <c r="A7" s="475" t="s">
        <v>427</v>
      </c>
      <c r="B7" s="475"/>
      <c r="C7" s="475"/>
      <c r="D7" s="475"/>
      <c r="E7" s="475"/>
      <c r="F7" s="212"/>
      <c r="G7" s="483" t="s">
        <v>420</v>
      </c>
      <c r="H7" s="483"/>
      <c r="I7" s="483"/>
      <c r="J7" s="483"/>
      <c r="K7" s="483"/>
    </row>
    <row r="8" spans="1:12" x14ac:dyDescent="0.2">
      <c r="A8" s="34"/>
      <c r="B8" s="34"/>
      <c r="C8" s="34"/>
      <c r="D8" s="34"/>
      <c r="E8" s="34"/>
      <c r="F8" s="34"/>
      <c r="G8" s="180"/>
      <c r="H8" s="180"/>
      <c r="I8" s="180"/>
      <c r="J8" s="180"/>
      <c r="K8" s="180"/>
    </row>
    <row r="9" spans="1:12" ht="18.75" x14ac:dyDescent="0.2">
      <c r="A9" s="475"/>
      <c r="B9" s="475"/>
      <c r="C9" s="475"/>
      <c r="D9" s="475"/>
      <c r="E9" s="475"/>
      <c r="F9" s="212"/>
      <c r="G9" s="476"/>
      <c r="H9" s="476"/>
      <c r="I9" s="476"/>
      <c r="J9" s="476"/>
      <c r="K9" s="476"/>
    </row>
    <row r="10" spans="1:12" ht="18.75" x14ac:dyDescent="0.2">
      <c r="A10" s="475"/>
      <c r="B10" s="475"/>
      <c r="C10" s="475"/>
      <c r="D10" s="475"/>
      <c r="E10" s="475"/>
      <c r="F10" s="212"/>
      <c r="G10" s="476"/>
      <c r="H10" s="476"/>
      <c r="I10" s="476"/>
      <c r="J10" s="476"/>
      <c r="K10" s="476"/>
    </row>
    <row r="11" spans="1:12" x14ac:dyDescent="0.2">
      <c r="A11" s="34"/>
      <c r="B11" s="34"/>
      <c r="C11" s="34"/>
      <c r="D11" s="34"/>
      <c r="E11" s="34"/>
      <c r="F11" s="34"/>
      <c r="G11" s="34"/>
      <c r="H11" s="34"/>
      <c r="I11" s="34"/>
      <c r="J11" s="34"/>
      <c r="K11" s="34"/>
    </row>
    <row r="12" spans="1:12" ht="18" x14ac:dyDescent="0.2">
      <c r="A12" s="206"/>
      <c r="B12" s="34"/>
      <c r="C12" s="207"/>
      <c r="D12" s="34"/>
      <c r="E12" s="34"/>
      <c r="F12" s="34"/>
      <c r="G12" s="34"/>
      <c r="H12" s="34"/>
      <c r="I12" s="34"/>
      <c r="J12" s="34"/>
      <c r="K12" s="34"/>
    </row>
    <row r="13" spans="1:12" ht="18" x14ac:dyDescent="0.2">
      <c r="A13" s="208"/>
      <c r="B13" s="34"/>
      <c r="C13" s="209"/>
      <c r="D13" s="34"/>
      <c r="E13" s="34"/>
      <c r="F13" s="34"/>
      <c r="G13" s="34"/>
      <c r="H13" s="34"/>
      <c r="I13" s="34"/>
      <c r="J13" s="34"/>
      <c r="K13" s="34"/>
    </row>
    <row r="14" spans="1:12" x14ac:dyDescent="0.2">
      <c r="A14" s="34"/>
      <c r="B14" s="34"/>
      <c r="C14" s="34"/>
      <c r="D14" s="34"/>
      <c r="E14" s="34"/>
      <c r="F14" s="34"/>
      <c r="G14" s="34"/>
      <c r="H14" s="34"/>
      <c r="I14" s="34"/>
      <c r="J14" s="34"/>
      <c r="K14" s="34"/>
    </row>
    <row r="15" spans="1:12" x14ac:dyDescent="0.2">
      <c r="A15" s="34"/>
      <c r="B15" s="34"/>
      <c r="C15" s="34"/>
      <c r="D15" s="34"/>
      <c r="E15" s="34"/>
      <c r="F15" s="34"/>
      <c r="G15" s="34"/>
      <c r="H15" s="34"/>
      <c r="I15" s="34"/>
      <c r="J15" s="34"/>
      <c r="K15" s="34"/>
    </row>
    <row r="16" spans="1:12" x14ac:dyDescent="0.2">
      <c r="A16" s="34"/>
      <c r="B16" s="34"/>
      <c r="C16" s="34"/>
      <c r="D16" s="34"/>
      <c r="E16" s="34"/>
      <c r="F16" s="34"/>
      <c r="G16" s="34"/>
      <c r="H16" s="34"/>
      <c r="I16" s="34"/>
      <c r="J16" s="34"/>
      <c r="K16" s="34"/>
      <c r="L16" s="34"/>
    </row>
    <row r="17" spans="1:12" x14ac:dyDescent="0.2">
      <c r="A17" s="34"/>
      <c r="B17" s="34"/>
      <c r="C17" s="34"/>
      <c r="D17" s="34"/>
      <c r="E17" s="34"/>
      <c r="F17" s="34"/>
      <c r="G17" s="34"/>
      <c r="H17" s="34"/>
      <c r="I17" s="34"/>
      <c r="J17" s="34"/>
      <c r="K17" s="34"/>
      <c r="L17" s="34"/>
    </row>
    <row r="18" spans="1:12" x14ac:dyDescent="0.2">
      <c r="A18" s="34"/>
      <c r="B18" s="34"/>
      <c r="C18" s="34"/>
      <c r="D18" s="34"/>
      <c r="E18" s="34"/>
      <c r="F18" s="34"/>
      <c r="G18" s="34"/>
      <c r="H18" s="34"/>
      <c r="I18" s="34"/>
      <c r="J18" s="34"/>
      <c r="K18" s="34"/>
      <c r="L18" s="34"/>
    </row>
    <row r="19" spans="1:12" x14ac:dyDescent="0.2">
      <c r="A19" s="34"/>
      <c r="B19" s="34"/>
      <c r="C19" s="34"/>
      <c r="D19" s="34"/>
      <c r="E19" s="34"/>
      <c r="F19" s="34"/>
      <c r="G19" s="34"/>
      <c r="H19" s="34"/>
      <c r="I19" s="34"/>
      <c r="J19" s="34"/>
      <c r="K19" s="34"/>
      <c r="L19" s="34"/>
    </row>
    <row r="20" spans="1:12" x14ac:dyDescent="0.2">
      <c r="A20" s="34"/>
      <c r="B20" s="34"/>
      <c r="C20" s="34"/>
      <c r="D20" s="34"/>
      <c r="E20" s="34"/>
      <c r="F20" s="34"/>
      <c r="G20" s="34"/>
      <c r="H20" s="34"/>
      <c r="I20" s="34"/>
      <c r="J20" s="34"/>
      <c r="K20" s="34"/>
      <c r="L20" s="34"/>
    </row>
    <row r="21" spans="1:12" x14ac:dyDescent="0.2">
      <c r="A21" s="34"/>
      <c r="B21" s="34"/>
      <c r="C21" s="34"/>
      <c r="D21" s="34"/>
      <c r="E21" s="34"/>
      <c r="F21" s="34"/>
      <c r="G21" s="34"/>
      <c r="H21" s="34"/>
      <c r="I21" s="34"/>
      <c r="J21" s="34"/>
      <c r="K21" s="34"/>
      <c r="L21" s="34"/>
    </row>
    <row r="22" spans="1:12" x14ac:dyDescent="0.2">
      <c r="A22" s="34"/>
      <c r="B22" s="34"/>
      <c r="C22" s="34"/>
      <c r="D22" s="34"/>
      <c r="E22" s="34"/>
      <c r="F22" s="34"/>
      <c r="G22" s="34"/>
      <c r="H22" s="34"/>
      <c r="I22" s="34"/>
      <c r="J22" s="34"/>
      <c r="K22" s="34"/>
      <c r="L22" s="34"/>
    </row>
    <row r="23" spans="1:12" x14ac:dyDescent="0.2">
      <c r="A23" s="34"/>
      <c r="B23" s="34"/>
      <c r="C23" s="34"/>
      <c r="D23" s="34"/>
      <c r="E23" s="34"/>
      <c r="F23" s="34"/>
      <c r="G23" s="34"/>
      <c r="H23" s="34"/>
      <c r="I23" s="34"/>
      <c r="J23" s="34"/>
      <c r="K23" s="34"/>
      <c r="L23" s="34"/>
    </row>
    <row r="24" spans="1:12" x14ac:dyDescent="0.2">
      <c r="A24" s="34"/>
      <c r="B24" s="34"/>
      <c r="C24" s="34"/>
      <c r="D24" s="34"/>
      <c r="E24" s="34"/>
      <c r="F24" s="34"/>
      <c r="G24" s="34"/>
      <c r="H24" s="34"/>
      <c r="I24" s="34"/>
      <c r="J24" s="34"/>
      <c r="K24" s="34"/>
      <c r="L24" s="34"/>
    </row>
    <row r="25" spans="1:12" x14ac:dyDescent="0.2">
      <c r="A25" s="34"/>
      <c r="B25" s="34"/>
      <c r="C25" s="34"/>
      <c r="D25" s="34"/>
      <c r="E25" s="34"/>
      <c r="F25" s="34"/>
      <c r="G25" s="34"/>
      <c r="H25" s="34"/>
      <c r="I25" s="34"/>
      <c r="J25" s="34"/>
      <c r="K25" s="34"/>
      <c r="L25" s="34"/>
    </row>
    <row r="26" spans="1:12" x14ac:dyDescent="0.2">
      <c r="A26" s="34"/>
      <c r="B26" s="34"/>
      <c r="C26" s="34"/>
      <c r="D26" s="34"/>
      <c r="E26" s="34"/>
      <c r="F26" s="34"/>
      <c r="G26" s="34"/>
      <c r="H26" s="34"/>
      <c r="I26" s="34"/>
      <c r="J26" s="34"/>
      <c r="K26" s="34"/>
      <c r="L26" s="34"/>
    </row>
    <row r="27" spans="1:12" x14ac:dyDescent="0.2">
      <c r="A27" s="34"/>
      <c r="B27" s="34"/>
      <c r="C27" s="34"/>
      <c r="D27" s="34"/>
      <c r="E27" s="34"/>
      <c r="F27" s="34"/>
      <c r="G27" s="34"/>
      <c r="H27" s="34"/>
      <c r="I27" s="34"/>
      <c r="J27" s="34"/>
      <c r="K27" s="34"/>
      <c r="L27" s="34"/>
    </row>
    <row r="28" spans="1:12" x14ac:dyDescent="0.2">
      <c r="A28" s="34"/>
      <c r="B28" s="34"/>
      <c r="C28" s="34"/>
      <c r="D28" s="34"/>
      <c r="E28" s="34"/>
      <c r="F28" s="34"/>
      <c r="G28" s="34"/>
      <c r="H28" s="34"/>
      <c r="I28" s="34"/>
      <c r="J28" s="34"/>
      <c r="K28" s="34"/>
      <c r="L28" s="34"/>
    </row>
    <row r="29" spans="1:12" x14ac:dyDescent="0.2">
      <c r="A29" s="34"/>
      <c r="B29" s="34"/>
      <c r="C29" s="34"/>
      <c r="D29" s="34"/>
      <c r="E29" s="34"/>
      <c r="F29" s="34"/>
      <c r="G29" s="34"/>
      <c r="H29" s="34"/>
      <c r="I29" s="34"/>
      <c r="J29" s="34"/>
      <c r="K29" s="34"/>
      <c r="L29" s="34"/>
    </row>
    <row r="30" spans="1:12" x14ac:dyDescent="0.2">
      <c r="A30" s="34"/>
      <c r="B30" s="34"/>
      <c r="C30" s="34"/>
      <c r="D30" s="34"/>
      <c r="E30" s="34"/>
      <c r="F30" s="34"/>
      <c r="G30" s="34"/>
      <c r="H30" s="34"/>
      <c r="I30" s="34"/>
      <c r="J30" s="34"/>
      <c r="K30" s="34"/>
      <c r="L30" s="34"/>
    </row>
    <row r="31" spans="1:12" x14ac:dyDescent="0.2">
      <c r="A31" s="34"/>
      <c r="B31" s="34"/>
      <c r="C31" s="34"/>
      <c r="D31" s="34"/>
      <c r="E31" s="34"/>
      <c r="F31" s="34"/>
      <c r="G31" s="34"/>
      <c r="H31" s="34"/>
      <c r="I31" s="34"/>
      <c r="J31" s="34"/>
      <c r="K31" s="34"/>
      <c r="L31" s="34"/>
    </row>
    <row r="32" spans="1:12" x14ac:dyDescent="0.2">
      <c r="A32" s="34"/>
      <c r="B32" s="34"/>
      <c r="C32" s="34"/>
      <c r="D32" s="34"/>
      <c r="E32" s="34"/>
      <c r="F32" s="34"/>
      <c r="G32" s="34"/>
      <c r="H32" s="34"/>
      <c r="I32" s="34"/>
      <c r="J32" s="34"/>
      <c r="K32" s="34"/>
      <c r="L32" s="34"/>
    </row>
    <row r="33" spans="1:12" x14ac:dyDescent="0.2">
      <c r="A33" s="34"/>
      <c r="B33" s="34"/>
      <c r="C33" s="34"/>
      <c r="D33" s="34"/>
      <c r="E33" s="34"/>
      <c r="F33" s="34"/>
      <c r="G33" s="34"/>
      <c r="H33" s="34"/>
      <c r="I33" s="34"/>
      <c r="J33" s="34"/>
      <c r="K33" s="34"/>
      <c r="L33" s="34"/>
    </row>
    <row r="34" spans="1:12" x14ac:dyDescent="0.2">
      <c r="A34" s="34"/>
      <c r="B34" s="34"/>
      <c r="C34" s="34"/>
      <c r="D34" s="34"/>
      <c r="E34" s="34"/>
      <c r="F34" s="34"/>
      <c r="G34" s="34"/>
      <c r="H34" s="34"/>
      <c r="I34" s="34"/>
      <c r="J34" s="34"/>
      <c r="K34" s="34"/>
      <c r="L34" s="34"/>
    </row>
  </sheetData>
  <mergeCells count="11">
    <mergeCell ref="A1:K1"/>
    <mergeCell ref="A9:E9"/>
    <mergeCell ref="G9:K9"/>
    <mergeCell ref="A10:E10"/>
    <mergeCell ref="G10:K10"/>
    <mergeCell ref="A4:E4"/>
    <mergeCell ref="G4:K4"/>
    <mergeCell ref="A5:E5"/>
    <mergeCell ref="G5:K5"/>
    <mergeCell ref="A7:E7"/>
    <mergeCell ref="G7:K7"/>
  </mergeCells>
  <printOptions horizontalCentered="1"/>
  <pageMargins left="0" right="0" top="0.47244094488188981" bottom="0" header="0" footer="0"/>
  <pageSetup paperSize="11" scale="91"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2"/>
  <sheetViews>
    <sheetView rightToLeft="1" view="pageBreakPreview" zoomScaleNormal="100" zoomScaleSheetLayoutView="100" workbookViewId="0">
      <selection activeCell="A7" sqref="A7"/>
    </sheetView>
  </sheetViews>
  <sheetFormatPr defaultColWidth="9.125" defaultRowHeight="12.75" x14ac:dyDescent="0.2"/>
  <cols>
    <col min="1" max="1" width="14" style="376" customWidth="1"/>
    <col min="2" max="3" width="7.75" style="376" customWidth="1"/>
    <col min="4" max="4" width="8.375" style="376" customWidth="1"/>
    <col min="5" max="5" width="8.625" style="376" customWidth="1"/>
    <col min="6" max="9" width="8.25" style="376" customWidth="1"/>
    <col min="10" max="10" width="7.75" style="376" customWidth="1"/>
    <col min="11" max="11" width="18.125" style="376" customWidth="1"/>
    <col min="12" max="12" width="15.25" style="3" customWidth="1"/>
    <col min="13" max="16" width="6.375" style="3" customWidth="1"/>
    <col min="17" max="16384" width="9.125" style="3"/>
  </cols>
  <sheetData>
    <row r="1" spans="1:16" ht="30.75" x14ac:dyDescent="0.2">
      <c r="A1" s="103" t="s">
        <v>167</v>
      </c>
      <c r="B1" s="384"/>
      <c r="C1" s="384"/>
      <c r="D1" s="384"/>
      <c r="E1" s="384"/>
      <c r="F1" s="384"/>
      <c r="G1" s="383"/>
      <c r="H1" s="383"/>
      <c r="I1" s="383"/>
      <c r="J1" s="383"/>
      <c r="K1" s="105" t="s">
        <v>168</v>
      </c>
    </row>
    <row r="2" spans="1:16" x14ac:dyDescent="0.2">
      <c r="A2" s="381"/>
      <c r="B2" s="382"/>
      <c r="C2" s="382"/>
      <c r="D2" s="382"/>
      <c r="E2" s="382"/>
      <c r="F2" s="382"/>
      <c r="G2" s="382"/>
      <c r="H2" s="3"/>
      <c r="I2" s="382"/>
      <c r="J2" s="3"/>
      <c r="K2" s="382"/>
    </row>
    <row r="3" spans="1:16" s="2" customFormat="1" ht="21.75" x14ac:dyDescent="0.2">
      <c r="A3" s="514" t="s">
        <v>307</v>
      </c>
      <c r="B3" s="514"/>
      <c r="C3" s="514"/>
      <c r="D3" s="514"/>
      <c r="E3" s="514"/>
      <c r="F3" s="514"/>
      <c r="G3" s="514"/>
      <c r="H3" s="514"/>
      <c r="I3" s="514"/>
      <c r="J3" s="514"/>
      <c r="K3" s="514"/>
    </row>
    <row r="4" spans="1:16" s="2" customFormat="1" ht="18.75" x14ac:dyDescent="0.2">
      <c r="A4" s="515" t="s">
        <v>422</v>
      </c>
      <c r="B4" s="515"/>
      <c r="C4" s="515"/>
      <c r="D4" s="515"/>
      <c r="E4" s="515"/>
      <c r="F4" s="515"/>
      <c r="G4" s="515"/>
      <c r="H4" s="515"/>
      <c r="I4" s="515"/>
      <c r="J4" s="515"/>
      <c r="K4" s="515"/>
    </row>
    <row r="5" spans="1:16" s="2" customFormat="1" ht="18" x14ac:dyDescent="0.2">
      <c r="A5" s="516" t="s">
        <v>308</v>
      </c>
      <c r="B5" s="516"/>
      <c r="C5" s="516"/>
      <c r="D5" s="516"/>
      <c r="E5" s="516"/>
      <c r="F5" s="516"/>
      <c r="G5" s="516"/>
      <c r="H5" s="516"/>
      <c r="I5" s="516"/>
      <c r="J5" s="516"/>
      <c r="K5" s="516"/>
    </row>
    <row r="6" spans="1:16" x14ac:dyDescent="0.2">
      <c r="A6" s="517" t="s">
        <v>426</v>
      </c>
      <c r="B6" s="517"/>
      <c r="C6" s="517"/>
      <c r="D6" s="517"/>
      <c r="E6" s="517"/>
      <c r="F6" s="517"/>
      <c r="G6" s="517"/>
      <c r="H6" s="517"/>
      <c r="I6" s="517"/>
      <c r="J6" s="517"/>
      <c r="K6" s="517"/>
    </row>
    <row r="7" spans="1:16" s="7" customFormat="1" ht="15.75" x14ac:dyDescent="0.2">
      <c r="A7" s="375" t="s">
        <v>241</v>
      </c>
      <c r="B7" s="375"/>
      <c r="C7" s="375"/>
      <c r="D7" s="375"/>
      <c r="E7" s="375"/>
      <c r="F7" s="375"/>
      <c r="G7" s="375"/>
      <c r="H7" s="375"/>
      <c r="I7" s="375"/>
      <c r="J7" s="375"/>
      <c r="K7" s="8" t="s">
        <v>333</v>
      </c>
      <c r="M7" s="5"/>
      <c r="O7" s="5"/>
      <c r="P7" s="5"/>
    </row>
    <row r="8" spans="1:16" ht="33.75" customHeight="1" x14ac:dyDescent="0.2">
      <c r="A8" s="531" t="s">
        <v>310</v>
      </c>
      <c r="B8" s="520" t="s">
        <v>311</v>
      </c>
      <c r="C8" s="521"/>
      <c r="D8" s="522"/>
      <c r="E8" s="520" t="s">
        <v>314</v>
      </c>
      <c r="F8" s="521"/>
      <c r="G8" s="522"/>
      <c r="H8" s="520" t="s">
        <v>315</v>
      </c>
      <c r="I8" s="521"/>
      <c r="J8" s="522"/>
      <c r="K8" s="523" t="s">
        <v>309</v>
      </c>
    </row>
    <row r="9" spans="1:16" s="9" customFormat="1" ht="33.75" customHeight="1" x14ac:dyDescent="0.2">
      <c r="A9" s="532"/>
      <c r="B9" s="264" t="s">
        <v>312</v>
      </c>
      <c r="C9" s="264" t="s">
        <v>313</v>
      </c>
      <c r="D9" s="264" t="s">
        <v>157</v>
      </c>
      <c r="E9" s="264" t="s">
        <v>312</v>
      </c>
      <c r="F9" s="264" t="s">
        <v>313</v>
      </c>
      <c r="G9" s="264" t="s">
        <v>157</v>
      </c>
      <c r="H9" s="264" t="s">
        <v>312</v>
      </c>
      <c r="I9" s="264" t="s">
        <v>313</v>
      </c>
      <c r="J9" s="264" t="s">
        <v>157</v>
      </c>
      <c r="K9" s="524"/>
      <c r="M9" s="230" t="s">
        <v>312</v>
      </c>
      <c r="N9" s="230" t="s">
        <v>313</v>
      </c>
    </row>
    <row r="10" spans="1:16" s="10" customFormat="1" ht="22.5" customHeight="1" thickBot="1" x14ac:dyDescent="0.25">
      <c r="A10" s="158" t="s">
        <v>65</v>
      </c>
      <c r="B10" s="445">
        <v>261</v>
      </c>
      <c r="C10" s="445">
        <v>213</v>
      </c>
      <c r="D10" s="442">
        <f>B10+C10</f>
        <v>474</v>
      </c>
      <c r="E10" s="445">
        <v>1217</v>
      </c>
      <c r="F10" s="445">
        <v>1149</v>
      </c>
      <c r="G10" s="442">
        <f>E10+F10</f>
        <v>2366</v>
      </c>
      <c r="H10" s="442">
        <f>B10+E10</f>
        <v>1478</v>
      </c>
      <c r="I10" s="442">
        <f>C10+F10</f>
        <v>1362</v>
      </c>
      <c r="J10" s="442">
        <f>H10+I10</f>
        <v>2840</v>
      </c>
      <c r="K10" s="160" t="s">
        <v>66</v>
      </c>
      <c r="L10" s="123" t="s">
        <v>322</v>
      </c>
      <c r="M10" s="166">
        <f>H10</f>
        <v>1478</v>
      </c>
      <c r="N10" s="166">
        <f>I10</f>
        <v>1362</v>
      </c>
    </row>
    <row r="11" spans="1:16" s="10" customFormat="1" ht="22.5" customHeight="1" thickTop="1" thickBot="1" x14ac:dyDescent="0.25">
      <c r="A11" s="159" t="s">
        <v>67</v>
      </c>
      <c r="B11" s="446">
        <v>443</v>
      </c>
      <c r="C11" s="446">
        <v>422</v>
      </c>
      <c r="D11" s="441">
        <f t="shared" ref="D11:D13" si="0">B11+C11</f>
        <v>865</v>
      </c>
      <c r="E11" s="446">
        <v>798</v>
      </c>
      <c r="F11" s="446">
        <v>782</v>
      </c>
      <c r="G11" s="441">
        <f t="shared" ref="G11:G13" si="1">E11+F11</f>
        <v>1580</v>
      </c>
      <c r="H11" s="441">
        <f t="shared" ref="H11:I18" si="2">B11+E11</f>
        <v>1241</v>
      </c>
      <c r="I11" s="441">
        <f t="shared" si="2"/>
        <v>1204</v>
      </c>
      <c r="J11" s="441">
        <f t="shared" ref="J11:J18" si="3">H11+I11</f>
        <v>2445</v>
      </c>
      <c r="K11" s="161" t="s">
        <v>68</v>
      </c>
      <c r="L11" s="123" t="s">
        <v>323</v>
      </c>
      <c r="M11" s="166">
        <f t="shared" ref="M11:N18" si="4">H11</f>
        <v>1241</v>
      </c>
      <c r="N11" s="166">
        <f t="shared" si="4"/>
        <v>1204</v>
      </c>
    </row>
    <row r="12" spans="1:16" s="10" customFormat="1" ht="22.5" customHeight="1" thickTop="1" thickBot="1" x14ac:dyDescent="0.25">
      <c r="A12" s="158" t="s">
        <v>69</v>
      </c>
      <c r="B12" s="445">
        <v>53</v>
      </c>
      <c r="C12" s="445">
        <v>39</v>
      </c>
      <c r="D12" s="442">
        <f t="shared" si="0"/>
        <v>92</v>
      </c>
      <c r="E12" s="445">
        <v>153</v>
      </c>
      <c r="F12" s="445">
        <v>155</v>
      </c>
      <c r="G12" s="442">
        <f t="shared" si="1"/>
        <v>308</v>
      </c>
      <c r="H12" s="442">
        <f t="shared" si="2"/>
        <v>206</v>
      </c>
      <c r="I12" s="442">
        <f t="shared" si="2"/>
        <v>194</v>
      </c>
      <c r="J12" s="442">
        <f t="shared" si="3"/>
        <v>400</v>
      </c>
      <c r="K12" s="160" t="s">
        <v>70</v>
      </c>
      <c r="L12" s="123" t="s">
        <v>324</v>
      </c>
      <c r="M12" s="166">
        <f t="shared" si="4"/>
        <v>206</v>
      </c>
      <c r="N12" s="166">
        <f t="shared" si="4"/>
        <v>194</v>
      </c>
    </row>
    <row r="13" spans="1:16" s="10" customFormat="1" ht="22.5" customHeight="1" thickTop="1" thickBot="1" x14ac:dyDescent="0.25">
      <c r="A13" s="159" t="s">
        <v>103</v>
      </c>
      <c r="B13" s="446">
        <v>59</v>
      </c>
      <c r="C13" s="446">
        <v>77</v>
      </c>
      <c r="D13" s="441">
        <f t="shared" si="0"/>
        <v>136</v>
      </c>
      <c r="E13" s="446">
        <v>150</v>
      </c>
      <c r="F13" s="446">
        <v>121</v>
      </c>
      <c r="G13" s="441">
        <f t="shared" si="1"/>
        <v>271</v>
      </c>
      <c r="H13" s="441">
        <f t="shared" si="2"/>
        <v>209</v>
      </c>
      <c r="I13" s="441">
        <f t="shared" si="2"/>
        <v>198</v>
      </c>
      <c r="J13" s="441">
        <f t="shared" si="3"/>
        <v>407</v>
      </c>
      <c r="K13" s="161" t="s">
        <v>71</v>
      </c>
      <c r="L13" s="123" t="s">
        <v>325</v>
      </c>
      <c r="M13" s="166">
        <f t="shared" si="4"/>
        <v>209</v>
      </c>
      <c r="N13" s="166">
        <f t="shared" si="4"/>
        <v>198</v>
      </c>
    </row>
    <row r="14" spans="1:16" s="10" customFormat="1" ht="22.5" customHeight="1" thickTop="1" thickBot="1" x14ac:dyDescent="0.25">
      <c r="A14" s="158" t="s">
        <v>72</v>
      </c>
      <c r="B14" s="445">
        <v>31</v>
      </c>
      <c r="C14" s="445">
        <v>36</v>
      </c>
      <c r="D14" s="442">
        <f>B14+C14</f>
        <v>67</v>
      </c>
      <c r="E14" s="445">
        <v>96</v>
      </c>
      <c r="F14" s="445">
        <v>117</v>
      </c>
      <c r="G14" s="442">
        <f>E14+F14</f>
        <v>213</v>
      </c>
      <c r="H14" s="442">
        <f t="shared" si="2"/>
        <v>127</v>
      </c>
      <c r="I14" s="442">
        <f t="shared" si="2"/>
        <v>153</v>
      </c>
      <c r="J14" s="442">
        <f>H14+I14</f>
        <v>280</v>
      </c>
      <c r="K14" s="160" t="s">
        <v>73</v>
      </c>
      <c r="L14" s="123" t="s">
        <v>326</v>
      </c>
      <c r="M14" s="166">
        <f t="shared" si="4"/>
        <v>127</v>
      </c>
      <c r="N14" s="166">
        <f t="shared" si="4"/>
        <v>153</v>
      </c>
    </row>
    <row r="15" spans="1:16" s="10" customFormat="1" ht="22.5" customHeight="1" thickTop="1" thickBot="1" x14ac:dyDescent="0.25">
      <c r="A15" s="159" t="s">
        <v>74</v>
      </c>
      <c r="B15" s="446">
        <v>6</v>
      </c>
      <c r="C15" s="446">
        <v>9</v>
      </c>
      <c r="D15" s="441">
        <f t="shared" ref="D15:D18" si="5">B15+C15</f>
        <v>15</v>
      </c>
      <c r="E15" s="446">
        <v>8</v>
      </c>
      <c r="F15" s="446">
        <v>14</v>
      </c>
      <c r="G15" s="441">
        <f t="shared" ref="G15:G16" si="6">E15+F15</f>
        <v>22</v>
      </c>
      <c r="H15" s="441">
        <f t="shared" si="2"/>
        <v>14</v>
      </c>
      <c r="I15" s="441">
        <f t="shared" si="2"/>
        <v>23</v>
      </c>
      <c r="J15" s="441">
        <f t="shared" si="3"/>
        <v>37</v>
      </c>
      <c r="K15" s="161" t="s">
        <v>75</v>
      </c>
      <c r="L15" s="123" t="s">
        <v>327</v>
      </c>
      <c r="M15" s="166">
        <f t="shared" si="4"/>
        <v>14</v>
      </c>
      <c r="N15" s="166">
        <f t="shared" si="4"/>
        <v>23</v>
      </c>
    </row>
    <row r="16" spans="1:16" s="10" customFormat="1" ht="22.5" customHeight="1" thickTop="1" thickBot="1" x14ac:dyDescent="0.25">
      <c r="A16" s="158" t="s">
        <v>76</v>
      </c>
      <c r="B16" s="445">
        <v>48</v>
      </c>
      <c r="C16" s="445">
        <v>42</v>
      </c>
      <c r="D16" s="442">
        <f t="shared" si="5"/>
        <v>90</v>
      </c>
      <c r="E16" s="445">
        <v>29</v>
      </c>
      <c r="F16" s="445">
        <v>18</v>
      </c>
      <c r="G16" s="442">
        <f t="shared" si="6"/>
        <v>47</v>
      </c>
      <c r="H16" s="442">
        <f t="shared" si="2"/>
        <v>77</v>
      </c>
      <c r="I16" s="442">
        <f t="shared" si="2"/>
        <v>60</v>
      </c>
      <c r="J16" s="442">
        <f t="shared" si="3"/>
        <v>137</v>
      </c>
      <c r="K16" s="160" t="s">
        <v>77</v>
      </c>
      <c r="L16" s="123" t="s">
        <v>328</v>
      </c>
      <c r="M16" s="166">
        <f t="shared" si="4"/>
        <v>77</v>
      </c>
      <c r="N16" s="166">
        <f t="shared" si="4"/>
        <v>60</v>
      </c>
    </row>
    <row r="17" spans="1:14" s="10" customFormat="1" ht="22.5" customHeight="1" thickTop="1" thickBot="1" x14ac:dyDescent="0.25">
      <c r="A17" s="159" t="s">
        <v>78</v>
      </c>
      <c r="B17" s="446">
        <v>37</v>
      </c>
      <c r="C17" s="446">
        <v>34</v>
      </c>
      <c r="D17" s="441">
        <f t="shared" si="5"/>
        <v>71</v>
      </c>
      <c r="E17" s="446">
        <v>67</v>
      </c>
      <c r="F17" s="446">
        <v>78</v>
      </c>
      <c r="G17" s="441">
        <f>E17+F17</f>
        <v>145</v>
      </c>
      <c r="H17" s="441">
        <f t="shared" si="2"/>
        <v>104</v>
      </c>
      <c r="I17" s="441">
        <f t="shared" si="2"/>
        <v>112</v>
      </c>
      <c r="J17" s="441">
        <f t="shared" si="3"/>
        <v>216</v>
      </c>
      <c r="K17" s="161" t="s">
        <v>185</v>
      </c>
      <c r="L17" s="123" t="s">
        <v>329</v>
      </c>
      <c r="M17" s="166">
        <f t="shared" si="4"/>
        <v>104</v>
      </c>
      <c r="N17" s="166">
        <f t="shared" si="4"/>
        <v>112</v>
      </c>
    </row>
    <row r="18" spans="1:14" s="10" customFormat="1" ht="22.5" customHeight="1" thickTop="1" x14ac:dyDescent="0.2">
      <c r="A18" s="162" t="s">
        <v>79</v>
      </c>
      <c r="B18" s="445">
        <v>14</v>
      </c>
      <c r="C18" s="445">
        <v>9</v>
      </c>
      <c r="D18" s="442">
        <f t="shared" si="5"/>
        <v>23</v>
      </c>
      <c r="E18" s="447">
        <v>0</v>
      </c>
      <c r="F18" s="447">
        <v>0</v>
      </c>
      <c r="G18" s="443">
        <f>E18+F18</f>
        <v>0</v>
      </c>
      <c r="H18" s="442">
        <f t="shared" si="2"/>
        <v>14</v>
      </c>
      <c r="I18" s="442">
        <f t="shared" si="2"/>
        <v>9</v>
      </c>
      <c r="J18" s="442">
        <f t="shared" si="3"/>
        <v>23</v>
      </c>
      <c r="K18" s="163" t="s">
        <v>344</v>
      </c>
      <c r="L18" s="123" t="s">
        <v>360</v>
      </c>
      <c r="M18" s="166">
        <f t="shared" si="4"/>
        <v>14</v>
      </c>
      <c r="N18" s="166">
        <f t="shared" si="4"/>
        <v>9</v>
      </c>
    </row>
    <row r="19" spans="1:14" s="10" customFormat="1" ht="22.5" customHeight="1" x14ac:dyDescent="0.2">
      <c r="A19" s="164" t="s">
        <v>13</v>
      </c>
      <c r="B19" s="444">
        <f>SUM(B10:B18)</f>
        <v>952</v>
      </c>
      <c r="C19" s="444">
        <f>SUM(C10:C18)</f>
        <v>881</v>
      </c>
      <c r="D19" s="444">
        <f>SUM(D10:D18)</f>
        <v>1833</v>
      </c>
      <c r="E19" s="444">
        <f>SUM(E10:E18)</f>
        <v>2518</v>
      </c>
      <c r="F19" s="444">
        <f>SUM(F10:F18)</f>
        <v>2434</v>
      </c>
      <c r="G19" s="444">
        <f t="shared" ref="G19:J19" si="7">SUM(G10:G18)</f>
        <v>4952</v>
      </c>
      <c r="H19" s="444">
        <f t="shared" si="7"/>
        <v>3470</v>
      </c>
      <c r="I19" s="444">
        <f t="shared" si="7"/>
        <v>3315</v>
      </c>
      <c r="J19" s="444">
        <f t="shared" si="7"/>
        <v>6785</v>
      </c>
      <c r="K19" s="252" t="s">
        <v>14</v>
      </c>
      <c r="M19" s="10">
        <f>SUM(M10:M18)</f>
        <v>3470</v>
      </c>
      <c r="N19" s="10">
        <f>SUM(N10:N18)</f>
        <v>3315</v>
      </c>
    </row>
    <row r="20" spans="1:14" x14ac:dyDescent="0.2">
      <c r="A20" s="381"/>
      <c r="B20" s="381"/>
      <c r="C20" s="381"/>
      <c r="D20" s="381"/>
      <c r="E20" s="381"/>
      <c r="F20" s="381"/>
      <c r="G20" s="381"/>
      <c r="H20" s="381"/>
      <c r="I20" s="381"/>
      <c r="J20" s="381"/>
      <c r="K20" s="381"/>
      <c r="L20" s="376"/>
      <c r="M20" s="376"/>
    </row>
    <row r="21" spans="1:14" x14ac:dyDescent="0.2">
      <c r="A21" s="381"/>
      <c r="B21" s="381"/>
      <c r="C21" s="381"/>
      <c r="D21" s="381"/>
      <c r="E21" s="381"/>
      <c r="F21" s="381"/>
      <c r="G21" s="381"/>
      <c r="H21" s="381"/>
      <c r="I21" s="381"/>
      <c r="J21" s="381"/>
      <c r="K21" s="381"/>
      <c r="L21" s="376"/>
      <c r="M21" s="376"/>
    </row>
    <row r="22" spans="1:14" x14ac:dyDescent="0.2">
      <c r="A22" s="381"/>
      <c r="B22" s="381"/>
      <c r="C22" s="381"/>
      <c r="D22" s="381"/>
      <c r="E22" s="381"/>
      <c r="F22" s="381"/>
      <c r="G22" s="381"/>
      <c r="H22" s="381"/>
      <c r="I22" s="381"/>
      <c r="J22" s="381"/>
      <c r="K22" s="381"/>
      <c r="L22" s="376"/>
      <c r="M22" s="376"/>
    </row>
    <row r="23" spans="1:14" x14ac:dyDescent="0.2">
      <c r="A23" s="381"/>
      <c r="B23" s="381"/>
      <c r="C23" s="381"/>
      <c r="D23" s="381"/>
      <c r="E23" s="381"/>
      <c r="F23" s="381"/>
      <c r="G23" s="381"/>
      <c r="H23" s="381"/>
      <c r="I23" s="381"/>
      <c r="J23" s="381"/>
      <c r="K23" s="381"/>
    </row>
    <row r="24" spans="1:14" x14ac:dyDescent="0.2">
      <c r="A24" s="381"/>
      <c r="B24" s="381"/>
      <c r="C24" s="381"/>
      <c r="D24" s="381"/>
      <c r="E24" s="381"/>
      <c r="F24" s="381"/>
      <c r="G24" s="381"/>
      <c r="H24" s="381"/>
      <c r="I24" s="381"/>
      <c r="J24" s="381"/>
      <c r="K24" s="381"/>
    </row>
    <row r="25" spans="1:14" x14ac:dyDescent="0.2">
      <c r="A25" s="381"/>
      <c r="B25" s="381"/>
      <c r="C25" s="381"/>
      <c r="D25" s="381"/>
      <c r="E25" s="381"/>
      <c r="F25" s="381"/>
      <c r="G25" s="381"/>
      <c r="H25" s="381"/>
      <c r="I25" s="381"/>
      <c r="J25" s="381"/>
      <c r="K25" s="381"/>
    </row>
    <row r="26" spans="1:14" x14ac:dyDescent="0.2">
      <c r="A26" s="381"/>
      <c r="B26" s="381"/>
      <c r="C26" s="381"/>
      <c r="D26" s="381"/>
      <c r="E26" s="381"/>
      <c r="F26" s="381"/>
      <c r="G26" s="381"/>
      <c r="H26" s="381"/>
      <c r="I26" s="381"/>
      <c r="J26" s="381"/>
      <c r="K26" s="381"/>
    </row>
    <row r="27" spans="1:14" x14ac:dyDescent="0.2">
      <c r="A27" s="381"/>
      <c r="B27" s="381"/>
      <c r="C27" s="381"/>
      <c r="D27" s="381"/>
      <c r="E27" s="381"/>
      <c r="F27" s="381"/>
      <c r="G27" s="381"/>
      <c r="H27" s="381"/>
      <c r="I27" s="381"/>
      <c r="J27" s="381"/>
      <c r="K27" s="381"/>
    </row>
    <row r="28" spans="1:14" x14ac:dyDescent="0.2">
      <c r="A28" s="381"/>
      <c r="B28" s="381"/>
      <c r="C28" s="381"/>
      <c r="D28" s="381"/>
      <c r="E28" s="381"/>
      <c r="F28" s="381"/>
      <c r="G28" s="381"/>
      <c r="H28" s="381"/>
      <c r="I28" s="381"/>
      <c r="J28" s="381"/>
      <c r="K28" s="381"/>
    </row>
    <row r="29" spans="1:14" x14ac:dyDescent="0.2">
      <c r="A29" s="381"/>
      <c r="B29" s="381"/>
      <c r="C29" s="381"/>
      <c r="D29" s="381"/>
      <c r="E29" s="381"/>
      <c r="F29" s="381"/>
      <c r="G29" s="381"/>
      <c r="H29" s="381"/>
      <c r="I29" s="381"/>
      <c r="J29" s="381"/>
      <c r="K29" s="381"/>
    </row>
    <row r="30" spans="1:14" x14ac:dyDescent="0.2">
      <c r="A30" s="381"/>
      <c r="B30" s="381"/>
      <c r="C30" s="381"/>
      <c r="D30" s="381"/>
      <c r="E30" s="381"/>
      <c r="F30" s="381"/>
      <c r="G30" s="381"/>
      <c r="H30" s="381"/>
      <c r="I30" s="381"/>
      <c r="J30" s="381"/>
      <c r="K30" s="381"/>
    </row>
    <row r="31" spans="1:14" x14ac:dyDescent="0.2">
      <c r="A31" s="381"/>
      <c r="B31" s="381"/>
      <c r="C31" s="381"/>
      <c r="D31" s="381"/>
      <c r="E31" s="381"/>
      <c r="F31" s="381"/>
      <c r="G31" s="381"/>
      <c r="H31" s="381"/>
      <c r="I31" s="381"/>
      <c r="J31" s="381"/>
      <c r="K31" s="381"/>
    </row>
    <row r="32" spans="1:14" x14ac:dyDescent="0.2">
      <c r="A32" s="381"/>
      <c r="B32" s="381"/>
      <c r="C32" s="381"/>
      <c r="D32" s="381"/>
      <c r="E32" s="381"/>
      <c r="F32" s="381"/>
      <c r="G32" s="381"/>
      <c r="H32" s="381"/>
      <c r="I32" s="381"/>
      <c r="J32" s="381"/>
      <c r="K32" s="381"/>
    </row>
    <row r="33" spans="1:11" x14ac:dyDescent="0.2">
      <c r="A33" s="381"/>
      <c r="B33" s="381"/>
      <c r="C33" s="381"/>
      <c r="D33" s="381"/>
      <c r="E33" s="381"/>
      <c r="F33" s="381"/>
      <c r="G33" s="381"/>
      <c r="H33" s="381"/>
      <c r="I33" s="381"/>
      <c r="J33" s="381"/>
      <c r="K33" s="381"/>
    </row>
    <row r="34" spans="1:11" x14ac:dyDescent="0.2">
      <c r="A34" s="381"/>
      <c r="B34" s="381"/>
      <c r="C34" s="381"/>
      <c r="D34" s="381"/>
      <c r="E34" s="381"/>
      <c r="F34" s="381"/>
      <c r="G34" s="381"/>
      <c r="H34" s="381"/>
      <c r="I34" s="381"/>
      <c r="J34" s="381"/>
      <c r="K34" s="381"/>
    </row>
    <row r="35" spans="1:11" x14ac:dyDescent="0.2">
      <c r="A35" s="381"/>
      <c r="B35" s="381"/>
      <c r="C35" s="381"/>
      <c r="D35" s="381"/>
      <c r="E35" s="381"/>
      <c r="F35" s="381"/>
      <c r="G35" s="381"/>
      <c r="H35" s="381"/>
      <c r="I35" s="381"/>
      <c r="J35" s="381"/>
      <c r="K35" s="381"/>
    </row>
    <row r="36" spans="1:11" x14ac:dyDescent="0.2">
      <c r="A36" s="381"/>
      <c r="B36" s="381"/>
      <c r="C36" s="381"/>
      <c r="D36" s="381"/>
      <c r="E36" s="381"/>
      <c r="F36" s="381"/>
      <c r="G36" s="381"/>
      <c r="H36" s="381"/>
      <c r="I36" s="381"/>
      <c r="J36" s="381"/>
      <c r="K36" s="381"/>
    </row>
    <row r="37" spans="1:11" x14ac:dyDescent="0.2">
      <c r="A37" s="381"/>
      <c r="B37" s="381"/>
      <c r="C37" s="381"/>
      <c r="D37" s="381"/>
      <c r="E37" s="381"/>
      <c r="F37" s="381"/>
      <c r="G37" s="381"/>
      <c r="H37" s="381"/>
      <c r="I37" s="381"/>
      <c r="J37" s="381"/>
      <c r="K37" s="381"/>
    </row>
    <row r="38" spans="1:11" x14ac:dyDescent="0.2">
      <c r="A38" s="381"/>
      <c r="B38" s="381"/>
      <c r="C38" s="381"/>
      <c r="D38" s="381"/>
      <c r="E38" s="381"/>
      <c r="F38" s="381"/>
      <c r="G38" s="381"/>
      <c r="H38" s="381"/>
      <c r="I38" s="381"/>
      <c r="J38" s="381"/>
      <c r="K38" s="381"/>
    </row>
    <row r="39" spans="1:11" x14ac:dyDescent="0.2">
      <c r="A39" s="381"/>
      <c r="B39" s="381"/>
      <c r="C39" s="381"/>
      <c r="D39" s="381"/>
      <c r="E39" s="381"/>
      <c r="F39" s="381"/>
      <c r="G39" s="381"/>
      <c r="H39" s="381"/>
      <c r="I39" s="381"/>
      <c r="J39" s="381"/>
      <c r="K39" s="381"/>
    </row>
    <row r="40" spans="1:11" x14ac:dyDescent="0.2">
      <c r="A40" s="381"/>
      <c r="B40" s="381"/>
      <c r="C40" s="381"/>
      <c r="D40" s="381"/>
      <c r="E40" s="381"/>
      <c r="F40" s="381"/>
      <c r="G40" s="381"/>
      <c r="H40" s="381"/>
      <c r="I40" s="381"/>
      <c r="J40" s="381"/>
      <c r="K40" s="381"/>
    </row>
    <row r="41" spans="1:11" x14ac:dyDescent="0.2">
      <c r="A41" s="381"/>
      <c r="B41" s="381"/>
      <c r="C41" s="381"/>
      <c r="D41" s="381"/>
      <c r="E41" s="381"/>
      <c r="F41" s="381"/>
      <c r="G41" s="381"/>
      <c r="H41" s="381"/>
      <c r="I41" s="381"/>
      <c r="J41" s="381"/>
      <c r="K41" s="381"/>
    </row>
    <row r="42" spans="1:11" x14ac:dyDescent="0.2">
      <c r="A42" s="381"/>
      <c r="B42" s="381"/>
      <c r="C42" s="381"/>
      <c r="D42" s="381"/>
      <c r="E42" s="381"/>
      <c r="F42" s="381"/>
      <c r="G42" s="381"/>
      <c r="H42" s="381"/>
      <c r="I42" s="381"/>
      <c r="J42" s="381"/>
      <c r="K42" s="381"/>
    </row>
    <row r="43" spans="1:11" x14ac:dyDescent="0.2">
      <c r="A43" s="381"/>
      <c r="B43" s="381"/>
      <c r="C43" s="381"/>
      <c r="D43" s="381"/>
      <c r="E43" s="381"/>
      <c r="F43" s="381"/>
      <c r="G43" s="381"/>
      <c r="H43" s="381"/>
      <c r="I43" s="381"/>
      <c r="J43" s="381"/>
      <c r="K43" s="381"/>
    </row>
    <row r="44" spans="1:11" x14ac:dyDescent="0.2">
      <c r="A44" s="381"/>
      <c r="B44" s="381"/>
      <c r="C44" s="381"/>
      <c r="D44" s="381"/>
      <c r="E44" s="381"/>
      <c r="F44" s="381"/>
      <c r="G44" s="381"/>
      <c r="H44" s="381"/>
      <c r="I44" s="381"/>
      <c r="J44" s="381"/>
      <c r="K44" s="381"/>
    </row>
    <row r="45" spans="1:11" x14ac:dyDescent="0.2">
      <c r="A45" s="381"/>
      <c r="B45" s="381"/>
      <c r="C45" s="381"/>
      <c r="D45" s="381"/>
      <c r="E45" s="381"/>
      <c r="F45" s="381"/>
      <c r="G45" s="381"/>
      <c r="H45" s="381"/>
      <c r="I45" s="381"/>
      <c r="J45" s="381"/>
      <c r="K45" s="381"/>
    </row>
    <row r="46" spans="1:11" x14ac:dyDescent="0.2">
      <c r="A46" s="381"/>
      <c r="B46" s="381"/>
      <c r="C46" s="381"/>
      <c r="D46" s="381"/>
      <c r="E46" s="381"/>
      <c r="F46" s="381"/>
      <c r="G46" s="381"/>
      <c r="H46" s="381"/>
      <c r="I46" s="381"/>
      <c r="J46" s="381"/>
      <c r="K46" s="381"/>
    </row>
    <row r="47" spans="1:11" x14ac:dyDescent="0.2">
      <c r="A47" s="381"/>
      <c r="B47" s="381"/>
      <c r="C47" s="381"/>
      <c r="D47" s="381"/>
      <c r="E47" s="381"/>
      <c r="F47" s="381"/>
      <c r="G47" s="381"/>
      <c r="H47" s="381"/>
      <c r="I47" s="381"/>
      <c r="J47" s="381"/>
      <c r="K47" s="381"/>
    </row>
    <row r="48" spans="1:11" x14ac:dyDescent="0.2">
      <c r="A48" s="381"/>
      <c r="B48" s="381"/>
      <c r="C48" s="381"/>
      <c r="D48" s="381"/>
      <c r="E48" s="381"/>
      <c r="F48" s="381"/>
      <c r="G48" s="381"/>
      <c r="H48" s="381"/>
      <c r="I48" s="381"/>
      <c r="J48" s="381"/>
      <c r="K48" s="381"/>
    </row>
    <row r="49" spans="1:11" x14ac:dyDescent="0.2">
      <c r="A49" s="381"/>
      <c r="B49" s="381"/>
      <c r="C49" s="381"/>
      <c r="D49" s="381"/>
      <c r="E49" s="381"/>
      <c r="F49" s="381"/>
      <c r="G49" s="381"/>
      <c r="H49" s="381"/>
      <c r="I49" s="381"/>
      <c r="J49" s="381"/>
      <c r="K49" s="381"/>
    </row>
    <row r="50" spans="1:11" x14ac:dyDescent="0.2">
      <c r="A50" s="381"/>
      <c r="B50" s="381"/>
      <c r="C50" s="381"/>
      <c r="D50" s="381"/>
      <c r="E50" s="381"/>
      <c r="F50" s="381"/>
      <c r="G50" s="381"/>
      <c r="H50" s="381"/>
      <c r="I50" s="381"/>
      <c r="J50" s="381"/>
      <c r="K50" s="381"/>
    </row>
    <row r="51" spans="1:11" x14ac:dyDescent="0.2">
      <c r="A51" s="381"/>
      <c r="B51" s="381"/>
      <c r="C51" s="381"/>
      <c r="D51" s="381"/>
      <c r="E51" s="381"/>
      <c r="F51" s="381"/>
      <c r="G51" s="381"/>
      <c r="H51" s="381"/>
      <c r="I51" s="381"/>
      <c r="J51" s="381"/>
      <c r="K51" s="381"/>
    </row>
    <row r="52" spans="1:11" x14ac:dyDescent="0.2">
      <c r="A52" s="381"/>
      <c r="B52" s="381"/>
      <c r="C52" s="381"/>
      <c r="D52" s="381"/>
      <c r="E52" s="381"/>
      <c r="F52" s="381"/>
      <c r="G52" s="381"/>
      <c r="H52" s="381"/>
      <c r="I52" s="381"/>
      <c r="J52" s="381"/>
      <c r="K52" s="381"/>
    </row>
  </sheetData>
  <mergeCells count="9">
    <mergeCell ref="A3:K3"/>
    <mergeCell ref="A4:K4"/>
    <mergeCell ref="A5:K5"/>
    <mergeCell ref="A6:K6"/>
    <mergeCell ref="A8:A9"/>
    <mergeCell ref="B8:D8"/>
    <mergeCell ref="E8:G8"/>
    <mergeCell ref="H8:J8"/>
    <mergeCell ref="K8:K9"/>
  </mergeCells>
  <printOptions horizontalCentered="1"/>
  <pageMargins left="0" right="0" top="0.47244094488188981" bottom="0" header="0" footer="0"/>
  <pageSetup paperSize="11" scale="85" orientation="landscape" r:id="rId1"/>
  <headerFooter alignWithMargins="0"/>
  <rowBreaks count="1" manualBreakCount="1">
    <brk id="19" max="10" man="1"/>
  </row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7"/>
  <sheetViews>
    <sheetView rightToLeft="1" view="pageBreakPreview" zoomScaleNormal="100" zoomScaleSheetLayoutView="100" workbookViewId="0">
      <selection activeCell="A7" sqref="A7"/>
    </sheetView>
  </sheetViews>
  <sheetFormatPr defaultColWidth="9.125" defaultRowHeight="12.75" x14ac:dyDescent="0.2"/>
  <cols>
    <col min="1" max="1" width="19.375" style="376" customWidth="1"/>
    <col min="2" max="9" width="8.625" style="376" customWidth="1"/>
    <col min="10" max="10" width="20.375" style="376" customWidth="1"/>
    <col min="11" max="11" width="15.25" style="3" customWidth="1"/>
    <col min="12" max="15" width="6.375" style="3" customWidth="1"/>
    <col min="16" max="16384" width="9.125" style="3"/>
  </cols>
  <sheetData>
    <row r="1" spans="1:15" ht="30.75" x14ac:dyDescent="0.2">
      <c r="A1" s="103" t="s">
        <v>167</v>
      </c>
      <c r="B1" s="384"/>
      <c r="C1" s="384"/>
      <c r="D1" s="384"/>
      <c r="E1" s="384"/>
      <c r="F1" s="384"/>
      <c r="G1" s="384"/>
      <c r="H1" s="383"/>
      <c r="I1" s="383"/>
      <c r="J1" s="105" t="s">
        <v>168</v>
      </c>
    </row>
    <row r="2" spans="1:15" x14ac:dyDescent="0.2">
      <c r="A2" s="381"/>
      <c r="B2" s="382"/>
      <c r="C2" s="382"/>
      <c r="D2" s="382"/>
      <c r="E2" s="382"/>
      <c r="F2" s="382"/>
      <c r="G2" s="382"/>
      <c r="H2" s="382"/>
      <c r="I2" s="382"/>
      <c r="J2" s="382"/>
      <c r="K2" s="382"/>
    </row>
    <row r="3" spans="1:15" s="2" customFormat="1" ht="21.75" x14ac:dyDescent="0.2">
      <c r="A3" s="514" t="s">
        <v>296</v>
      </c>
      <c r="B3" s="514"/>
      <c r="C3" s="514"/>
      <c r="D3" s="514"/>
      <c r="E3" s="514"/>
      <c r="F3" s="514"/>
      <c r="G3" s="514"/>
      <c r="H3" s="514"/>
      <c r="I3" s="514"/>
      <c r="J3" s="514"/>
    </row>
    <row r="4" spans="1:15" s="2" customFormat="1" ht="18.75" x14ac:dyDescent="0.2">
      <c r="A4" s="515" t="s">
        <v>503</v>
      </c>
      <c r="B4" s="515"/>
      <c r="C4" s="515"/>
      <c r="D4" s="515"/>
      <c r="E4" s="515"/>
      <c r="F4" s="515"/>
      <c r="G4" s="515"/>
      <c r="H4" s="515"/>
      <c r="I4" s="515"/>
      <c r="J4" s="515"/>
    </row>
    <row r="5" spans="1:15" s="2" customFormat="1" ht="18" x14ac:dyDescent="0.2">
      <c r="A5" s="516" t="s">
        <v>504</v>
      </c>
      <c r="B5" s="516"/>
      <c r="C5" s="516"/>
      <c r="D5" s="516"/>
      <c r="E5" s="516"/>
      <c r="F5" s="516"/>
      <c r="G5" s="516"/>
      <c r="H5" s="516"/>
      <c r="I5" s="516"/>
      <c r="J5" s="516"/>
    </row>
    <row r="6" spans="1:15" x14ac:dyDescent="0.2">
      <c r="A6" s="517" t="s">
        <v>461</v>
      </c>
      <c r="B6" s="517"/>
      <c r="C6" s="517"/>
      <c r="D6" s="517"/>
      <c r="E6" s="517"/>
      <c r="F6" s="517"/>
      <c r="G6" s="517"/>
      <c r="H6" s="517"/>
      <c r="I6" s="517"/>
      <c r="J6" s="517"/>
    </row>
    <row r="7" spans="1:15" s="7" customFormat="1" ht="15.75" x14ac:dyDescent="0.2">
      <c r="A7" s="375" t="s">
        <v>525</v>
      </c>
      <c r="B7" s="375"/>
      <c r="C7" s="375"/>
      <c r="D7" s="375"/>
      <c r="E7" s="375"/>
      <c r="F7" s="375"/>
      <c r="G7" s="375"/>
      <c r="H7" s="375"/>
      <c r="I7" s="375"/>
      <c r="J7" s="8" t="s">
        <v>524</v>
      </c>
      <c r="L7" s="5"/>
      <c r="N7" s="5"/>
      <c r="O7" s="5"/>
    </row>
    <row r="8" spans="1:15" ht="35.25" customHeight="1" x14ac:dyDescent="0.2">
      <c r="A8" s="531" t="s">
        <v>184</v>
      </c>
      <c r="B8" s="590" t="s">
        <v>394</v>
      </c>
      <c r="C8" s="591"/>
      <c r="D8" s="591"/>
      <c r="E8" s="592"/>
      <c r="F8" s="593" t="s">
        <v>421</v>
      </c>
      <c r="G8" s="521"/>
      <c r="H8" s="521"/>
      <c r="I8" s="522"/>
      <c r="J8" s="523" t="s">
        <v>183</v>
      </c>
    </row>
    <row r="9" spans="1:15" s="9" customFormat="1" ht="33.75" customHeight="1" x14ac:dyDescent="0.2">
      <c r="A9" s="532"/>
      <c r="B9" s="378" t="s">
        <v>190</v>
      </c>
      <c r="C9" s="378" t="s">
        <v>189</v>
      </c>
      <c r="D9" s="379" t="s">
        <v>188</v>
      </c>
      <c r="E9" s="374" t="s">
        <v>387</v>
      </c>
      <c r="F9" s="378" t="s">
        <v>190</v>
      </c>
      <c r="G9" s="378" t="s">
        <v>189</v>
      </c>
      <c r="H9" s="379" t="s">
        <v>188</v>
      </c>
      <c r="I9" s="379" t="s">
        <v>387</v>
      </c>
      <c r="J9" s="524"/>
    </row>
    <row r="10" spans="1:15" s="10" customFormat="1" ht="22.5" customHeight="1" thickBot="1" x14ac:dyDescent="0.25">
      <c r="A10" s="147" t="s">
        <v>16</v>
      </c>
      <c r="B10" s="76">
        <v>867</v>
      </c>
      <c r="C10" s="76">
        <v>845</v>
      </c>
      <c r="D10" s="218">
        <f t="shared" ref="D10:D15" si="0">B10+C10</f>
        <v>1712</v>
      </c>
      <c r="E10" s="438">
        <f t="shared" ref="E10:E15" si="1">(D10/$D$16)*100</f>
        <v>26.550868486352357</v>
      </c>
      <c r="F10" s="76">
        <v>952</v>
      </c>
      <c r="G10" s="76">
        <v>881</v>
      </c>
      <c r="H10" s="218">
        <f t="shared" ref="H10:H15" si="2">F10+G10</f>
        <v>1833</v>
      </c>
      <c r="I10" s="438">
        <f t="shared" ref="I10:I15" si="3">(H10/$H$16)*100</f>
        <v>27.015475313190862</v>
      </c>
      <c r="J10" s="151" t="s">
        <v>341</v>
      </c>
      <c r="L10" s="123" t="s">
        <v>354</v>
      </c>
      <c r="M10" s="10">
        <f t="shared" ref="M10:M15" si="4">H10</f>
        <v>1833</v>
      </c>
      <c r="N10" s="436">
        <f>M10/M16%</f>
        <v>27.015475313190866</v>
      </c>
    </row>
    <row r="11" spans="1:15" s="10" customFormat="1" ht="22.5" customHeight="1" thickTop="1" thickBot="1" x14ac:dyDescent="0.25">
      <c r="A11" s="148" t="s">
        <v>172</v>
      </c>
      <c r="B11" s="77">
        <v>63</v>
      </c>
      <c r="C11" s="77">
        <v>58</v>
      </c>
      <c r="D11" s="219">
        <f t="shared" si="0"/>
        <v>121</v>
      </c>
      <c r="E11" s="439">
        <f t="shared" si="1"/>
        <v>1.8765508684863523</v>
      </c>
      <c r="F11" s="77">
        <v>62</v>
      </c>
      <c r="G11" s="77">
        <v>57</v>
      </c>
      <c r="H11" s="219">
        <f t="shared" si="2"/>
        <v>119</v>
      </c>
      <c r="I11" s="439">
        <f t="shared" si="3"/>
        <v>1.7538688282977155</v>
      </c>
      <c r="J11" s="152" t="s">
        <v>17</v>
      </c>
      <c r="L11" s="123" t="s">
        <v>317</v>
      </c>
      <c r="M11" s="10">
        <f t="shared" si="4"/>
        <v>119</v>
      </c>
      <c r="N11" s="436">
        <f>M11/M16%</f>
        <v>1.7538688282977157</v>
      </c>
    </row>
    <row r="12" spans="1:15" s="10" customFormat="1" ht="22.5" customHeight="1" thickTop="1" thickBot="1" x14ac:dyDescent="0.25">
      <c r="A12" s="149" t="s">
        <v>18</v>
      </c>
      <c r="B12" s="78">
        <v>1147</v>
      </c>
      <c r="C12" s="78">
        <v>1140</v>
      </c>
      <c r="D12" s="218">
        <f t="shared" si="0"/>
        <v>2287</v>
      </c>
      <c r="E12" s="438">
        <f t="shared" si="1"/>
        <v>35.46836228287841</v>
      </c>
      <c r="F12" s="78">
        <v>1288</v>
      </c>
      <c r="G12" s="78">
        <v>1214</v>
      </c>
      <c r="H12" s="218">
        <f t="shared" si="2"/>
        <v>2502</v>
      </c>
      <c r="I12" s="438">
        <f t="shared" si="3"/>
        <v>36.875460574797344</v>
      </c>
      <c r="J12" s="153" t="s">
        <v>19</v>
      </c>
      <c r="L12" s="123" t="s">
        <v>318</v>
      </c>
      <c r="M12" s="10">
        <f t="shared" si="4"/>
        <v>2502</v>
      </c>
      <c r="N12" s="436">
        <f>M12/M16%</f>
        <v>36.875460574797351</v>
      </c>
    </row>
    <row r="13" spans="1:15" s="10" customFormat="1" ht="22.5" customHeight="1" thickTop="1" thickBot="1" x14ac:dyDescent="0.25">
      <c r="A13" s="148" t="s">
        <v>20</v>
      </c>
      <c r="B13" s="77">
        <v>1028</v>
      </c>
      <c r="C13" s="77">
        <v>972</v>
      </c>
      <c r="D13" s="219">
        <f t="shared" si="0"/>
        <v>2000</v>
      </c>
      <c r="E13" s="439">
        <f t="shared" si="1"/>
        <v>31.017369727047146</v>
      </c>
      <c r="F13" s="77">
        <v>982</v>
      </c>
      <c r="G13" s="77">
        <v>998</v>
      </c>
      <c r="H13" s="219">
        <f t="shared" si="2"/>
        <v>1980</v>
      </c>
      <c r="I13" s="439">
        <f t="shared" si="3"/>
        <v>29.182019159911572</v>
      </c>
      <c r="J13" s="152" t="s">
        <v>21</v>
      </c>
      <c r="L13" s="123" t="s">
        <v>319</v>
      </c>
      <c r="M13" s="10">
        <f t="shared" si="4"/>
        <v>1980</v>
      </c>
      <c r="N13" s="436">
        <f>M13/M16%</f>
        <v>29.182019159911572</v>
      </c>
    </row>
    <row r="14" spans="1:15" s="10" customFormat="1" ht="22.5" customHeight="1" thickTop="1" thickBot="1" x14ac:dyDescent="0.25">
      <c r="A14" s="149" t="s">
        <v>22</v>
      </c>
      <c r="B14" s="78">
        <v>49</v>
      </c>
      <c r="C14" s="78">
        <v>72</v>
      </c>
      <c r="D14" s="218">
        <f t="shared" si="0"/>
        <v>121</v>
      </c>
      <c r="E14" s="438">
        <f t="shared" si="1"/>
        <v>1.8765508684863523</v>
      </c>
      <c r="F14" s="78">
        <v>77</v>
      </c>
      <c r="G14" s="78">
        <v>58</v>
      </c>
      <c r="H14" s="218">
        <f t="shared" si="2"/>
        <v>135</v>
      </c>
      <c r="I14" s="438">
        <f t="shared" si="3"/>
        <v>1.9896831245394251</v>
      </c>
      <c r="J14" s="153" t="s">
        <v>23</v>
      </c>
      <c r="L14" s="123" t="s">
        <v>320</v>
      </c>
      <c r="M14" s="10">
        <f t="shared" si="4"/>
        <v>135</v>
      </c>
      <c r="N14" s="436">
        <f>M14/M16%</f>
        <v>1.9896831245394253</v>
      </c>
    </row>
    <row r="15" spans="1:15" s="10" customFormat="1" ht="22.5" customHeight="1" thickTop="1" x14ac:dyDescent="0.2">
      <c r="A15" s="150" t="s">
        <v>24</v>
      </c>
      <c r="B15" s="380">
        <v>92</v>
      </c>
      <c r="C15" s="380">
        <v>115</v>
      </c>
      <c r="D15" s="219">
        <f t="shared" si="0"/>
        <v>207</v>
      </c>
      <c r="E15" s="439">
        <f t="shared" si="1"/>
        <v>3.2102977667493793</v>
      </c>
      <c r="F15" s="380">
        <v>109</v>
      </c>
      <c r="G15" s="380">
        <v>107</v>
      </c>
      <c r="H15" s="219">
        <f t="shared" si="2"/>
        <v>216</v>
      </c>
      <c r="I15" s="439">
        <f t="shared" si="3"/>
        <v>3.18349299926308</v>
      </c>
      <c r="J15" s="154" t="s">
        <v>25</v>
      </c>
      <c r="L15" s="123" t="s">
        <v>321</v>
      </c>
      <c r="M15" s="10">
        <f t="shared" si="4"/>
        <v>216</v>
      </c>
      <c r="N15" s="436">
        <f>M15/M16%</f>
        <v>3.1834929992630805</v>
      </c>
    </row>
    <row r="16" spans="1:15" s="10" customFormat="1" ht="22.5" customHeight="1" x14ac:dyDescent="0.2">
      <c r="A16" s="116" t="s">
        <v>26</v>
      </c>
      <c r="B16" s="220">
        <f t="shared" ref="B16:D16" si="5">SUM(B10:B15)</f>
        <v>3246</v>
      </c>
      <c r="C16" s="220">
        <f>SUM(C10:C15)</f>
        <v>3202</v>
      </c>
      <c r="D16" s="220">
        <f t="shared" si="5"/>
        <v>6448</v>
      </c>
      <c r="E16" s="440">
        <f>SUM(E10:E15)</f>
        <v>100</v>
      </c>
      <c r="F16" s="220">
        <f t="shared" ref="F16:H16" si="6">SUM(F10:F15)</f>
        <v>3470</v>
      </c>
      <c r="G16" s="220">
        <f t="shared" si="6"/>
        <v>3315</v>
      </c>
      <c r="H16" s="220">
        <f t="shared" si="6"/>
        <v>6785</v>
      </c>
      <c r="I16" s="440">
        <f>SUM(I10:I15)</f>
        <v>100</v>
      </c>
      <c r="J16" s="39" t="s">
        <v>27</v>
      </c>
      <c r="M16" s="10">
        <f>SUM(M10:M15)</f>
        <v>6785</v>
      </c>
      <c r="N16" s="436">
        <f>M16/M16%</f>
        <v>100.00000000000001</v>
      </c>
    </row>
    <row r="17" spans="1:12" x14ac:dyDescent="0.2">
      <c r="A17" s="381"/>
      <c r="B17" s="381"/>
      <c r="C17" s="381"/>
      <c r="D17" s="381"/>
      <c r="E17" s="381"/>
      <c r="F17" s="381"/>
      <c r="G17" s="381"/>
      <c r="H17" s="381"/>
      <c r="I17" s="381"/>
      <c r="J17" s="381"/>
      <c r="K17" s="376"/>
      <c r="L17" s="376"/>
    </row>
    <row r="18" spans="1:12" x14ac:dyDescent="0.2">
      <c r="A18" s="381"/>
      <c r="B18" s="381"/>
      <c r="C18" s="381"/>
      <c r="D18" s="381"/>
      <c r="E18" s="381"/>
      <c r="F18" s="381"/>
      <c r="G18" s="381"/>
      <c r="H18" s="381"/>
      <c r="I18" s="381"/>
      <c r="J18" s="381"/>
      <c r="K18" s="376"/>
      <c r="L18" s="376"/>
    </row>
    <row r="19" spans="1:12" x14ac:dyDescent="0.2">
      <c r="A19" s="381"/>
      <c r="B19" s="381"/>
      <c r="C19" s="381"/>
      <c r="D19" s="381"/>
      <c r="E19" s="381"/>
      <c r="F19" s="381"/>
      <c r="G19" s="381"/>
      <c r="H19" s="381"/>
      <c r="I19" s="381"/>
      <c r="J19" s="381"/>
      <c r="K19" s="376"/>
      <c r="L19" s="376"/>
    </row>
    <row r="20" spans="1:12" x14ac:dyDescent="0.2">
      <c r="A20" s="381"/>
      <c r="B20" s="381"/>
      <c r="C20" s="381"/>
      <c r="D20" s="381"/>
      <c r="E20" s="381"/>
      <c r="F20" s="381"/>
      <c r="G20" s="381"/>
      <c r="H20" s="381"/>
      <c r="I20" s="381"/>
      <c r="J20" s="381"/>
    </row>
    <row r="21" spans="1:12" x14ac:dyDescent="0.2">
      <c r="A21" s="381"/>
      <c r="B21" s="381"/>
      <c r="C21" s="381"/>
      <c r="D21" s="381"/>
      <c r="E21" s="381"/>
      <c r="F21" s="381"/>
      <c r="G21" s="381"/>
      <c r="H21" s="381"/>
      <c r="I21" s="381"/>
      <c r="J21" s="381"/>
    </row>
    <row r="22" spans="1:12" x14ac:dyDescent="0.2">
      <c r="A22" s="381"/>
      <c r="B22" s="381"/>
      <c r="C22" s="381"/>
      <c r="D22" s="381"/>
      <c r="E22" s="381"/>
      <c r="F22" s="381"/>
      <c r="G22" s="381"/>
      <c r="H22" s="381"/>
      <c r="I22" s="381"/>
      <c r="J22" s="381"/>
    </row>
    <row r="23" spans="1:12" x14ac:dyDescent="0.2">
      <c r="A23" s="381"/>
      <c r="B23" s="381"/>
      <c r="C23" s="381"/>
      <c r="D23" s="381"/>
      <c r="E23" s="381"/>
      <c r="F23" s="381"/>
      <c r="G23" s="381"/>
      <c r="H23" s="381"/>
      <c r="I23" s="381"/>
      <c r="J23" s="381"/>
    </row>
    <row r="24" spans="1:12" x14ac:dyDescent="0.2">
      <c r="A24" s="381"/>
      <c r="B24" s="381"/>
      <c r="C24" s="381"/>
      <c r="D24" s="381"/>
      <c r="E24" s="381"/>
      <c r="F24" s="381"/>
      <c r="G24" s="381"/>
      <c r="H24" s="381"/>
      <c r="I24" s="381"/>
      <c r="J24" s="381"/>
    </row>
    <row r="25" spans="1:12" x14ac:dyDescent="0.2">
      <c r="A25" s="381"/>
      <c r="B25" s="381"/>
      <c r="C25" s="381"/>
      <c r="D25" s="381"/>
      <c r="E25" s="381"/>
      <c r="F25" s="381"/>
      <c r="G25" s="381"/>
      <c r="H25" s="381"/>
      <c r="I25" s="381"/>
      <c r="J25" s="381"/>
    </row>
    <row r="26" spans="1:12" x14ac:dyDescent="0.2">
      <c r="A26" s="381"/>
      <c r="B26" s="381"/>
      <c r="C26" s="381"/>
      <c r="D26" s="381"/>
      <c r="E26" s="381"/>
      <c r="F26" s="381"/>
      <c r="G26" s="381"/>
      <c r="H26" s="381"/>
      <c r="I26" s="381"/>
      <c r="J26" s="381"/>
    </row>
    <row r="27" spans="1:12" x14ac:dyDescent="0.2">
      <c r="A27" s="381"/>
      <c r="B27" s="381"/>
      <c r="C27" s="381"/>
      <c r="D27" s="381"/>
      <c r="E27" s="381"/>
      <c r="F27" s="381"/>
      <c r="G27" s="381"/>
      <c r="H27" s="381"/>
      <c r="I27" s="381"/>
      <c r="J27" s="381"/>
    </row>
    <row r="28" spans="1:12" x14ac:dyDescent="0.2">
      <c r="A28" s="381"/>
      <c r="B28" s="381"/>
      <c r="C28" s="381"/>
      <c r="D28" s="381"/>
      <c r="E28" s="381"/>
      <c r="F28" s="381"/>
      <c r="G28" s="381"/>
      <c r="H28" s="381"/>
      <c r="I28" s="381"/>
      <c r="J28" s="381"/>
    </row>
    <row r="29" spans="1:12" x14ac:dyDescent="0.2">
      <c r="A29" s="381"/>
      <c r="B29" s="381"/>
      <c r="C29" s="381"/>
      <c r="D29" s="381"/>
      <c r="E29" s="381"/>
      <c r="F29" s="381"/>
      <c r="G29" s="381"/>
      <c r="H29" s="381"/>
      <c r="I29" s="381"/>
      <c r="J29" s="381"/>
    </row>
    <row r="30" spans="1:12" x14ac:dyDescent="0.2">
      <c r="A30" s="381"/>
      <c r="B30" s="381"/>
      <c r="C30" s="381"/>
      <c r="D30" s="381"/>
      <c r="E30" s="381"/>
      <c r="F30" s="381"/>
      <c r="G30" s="381"/>
      <c r="H30" s="381"/>
      <c r="I30" s="381"/>
      <c r="J30" s="381"/>
    </row>
    <row r="31" spans="1:12" x14ac:dyDescent="0.2">
      <c r="A31" s="381"/>
      <c r="B31" s="381"/>
      <c r="C31" s="381"/>
      <c r="D31" s="381"/>
      <c r="E31" s="381"/>
      <c r="F31" s="381"/>
      <c r="G31" s="381"/>
      <c r="H31" s="381"/>
      <c r="I31" s="381"/>
      <c r="J31" s="381"/>
    </row>
    <row r="32" spans="1:12" x14ac:dyDescent="0.2">
      <c r="A32" s="381"/>
      <c r="B32" s="381"/>
      <c r="C32" s="381"/>
      <c r="D32" s="381"/>
      <c r="E32" s="381"/>
      <c r="F32" s="381"/>
      <c r="G32" s="381"/>
      <c r="H32" s="381"/>
      <c r="I32" s="381"/>
      <c r="J32" s="381"/>
    </row>
    <row r="33" spans="1:10" x14ac:dyDescent="0.2">
      <c r="A33" s="381"/>
      <c r="B33" s="381"/>
      <c r="C33" s="381"/>
      <c r="D33" s="381"/>
      <c r="E33" s="381"/>
      <c r="F33" s="381"/>
      <c r="G33" s="381"/>
      <c r="H33" s="381"/>
      <c r="I33" s="381"/>
      <c r="J33" s="381"/>
    </row>
    <row r="34" spans="1:10" x14ac:dyDescent="0.2">
      <c r="A34" s="381"/>
      <c r="B34" s="381"/>
      <c r="C34" s="381"/>
      <c r="D34" s="381"/>
      <c r="E34" s="381"/>
      <c r="F34" s="381"/>
      <c r="G34" s="381"/>
      <c r="H34" s="381"/>
      <c r="I34" s="381"/>
      <c r="J34" s="381"/>
    </row>
    <row r="35" spans="1:10" x14ac:dyDescent="0.2">
      <c r="A35" s="381"/>
      <c r="B35" s="381"/>
      <c r="C35" s="381"/>
      <c r="D35" s="381"/>
      <c r="E35" s="381"/>
      <c r="F35" s="381"/>
      <c r="G35" s="381"/>
      <c r="H35" s="381"/>
      <c r="I35" s="381"/>
      <c r="J35" s="381"/>
    </row>
    <row r="36" spans="1:10" x14ac:dyDescent="0.2">
      <c r="A36" s="381"/>
      <c r="B36" s="381"/>
      <c r="C36" s="381"/>
      <c r="D36" s="381"/>
      <c r="E36" s="381"/>
      <c r="F36" s="381"/>
      <c r="G36" s="381"/>
      <c r="H36" s="381"/>
      <c r="I36" s="381"/>
      <c r="J36" s="381"/>
    </row>
    <row r="37" spans="1:10" x14ac:dyDescent="0.2">
      <c r="A37" s="381"/>
      <c r="B37" s="381"/>
      <c r="C37" s="381"/>
      <c r="D37" s="381"/>
      <c r="E37" s="381"/>
      <c r="F37" s="381"/>
      <c r="G37" s="381"/>
      <c r="H37" s="381"/>
      <c r="I37" s="381"/>
      <c r="J37" s="381"/>
    </row>
    <row r="38" spans="1:10" x14ac:dyDescent="0.2">
      <c r="A38" s="381"/>
      <c r="B38" s="381"/>
      <c r="C38" s="381"/>
      <c r="D38" s="381"/>
      <c r="E38" s="381"/>
      <c r="F38" s="381"/>
      <c r="G38" s="381"/>
      <c r="H38" s="381"/>
      <c r="I38" s="381"/>
      <c r="J38" s="381"/>
    </row>
    <row r="39" spans="1:10" x14ac:dyDescent="0.2">
      <c r="A39" s="381"/>
      <c r="B39" s="381"/>
      <c r="C39" s="381"/>
      <c r="D39" s="381"/>
      <c r="E39" s="381"/>
      <c r="F39" s="381"/>
      <c r="G39" s="381"/>
      <c r="H39" s="381"/>
      <c r="I39" s="381"/>
      <c r="J39" s="381"/>
    </row>
    <row r="40" spans="1:10" x14ac:dyDescent="0.2">
      <c r="A40" s="381"/>
      <c r="B40" s="381"/>
      <c r="C40" s="381"/>
      <c r="D40" s="381"/>
      <c r="E40" s="381"/>
      <c r="F40" s="381"/>
      <c r="G40" s="381"/>
      <c r="H40" s="381"/>
      <c r="I40" s="381"/>
      <c r="J40" s="381"/>
    </row>
    <row r="41" spans="1:10" x14ac:dyDescent="0.2">
      <c r="A41" s="381"/>
      <c r="B41" s="381"/>
      <c r="C41" s="381"/>
      <c r="D41" s="381"/>
      <c r="E41" s="381"/>
      <c r="F41" s="381"/>
      <c r="G41" s="381"/>
      <c r="H41" s="381"/>
      <c r="I41" s="381"/>
      <c r="J41" s="381"/>
    </row>
    <row r="42" spans="1:10" x14ac:dyDescent="0.2">
      <c r="A42" s="381"/>
      <c r="B42" s="381"/>
      <c r="C42" s="381"/>
      <c r="D42" s="381"/>
      <c r="E42" s="381"/>
      <c r="F42" s="381"/>
      <c r="G42" s="381"/>
      <c r="H42" s="381"/>
      <c r="I42" s="381"/>
      <c r="J42" s="381"/>
    </row>
    <row r="43" spans="1:10" x14ac:dyDescent="0.2">
      <c r="A43" s="381"/>
      <c r="B43" s="381"/>
      <c r="C43" s="381"/>
      <c r="D43" s="381"/>
      <c r="E43" s="381"/>
      <c r="F43" s="381"/>
      <c r="G43" s="381"/>
      <c r="H43" s="381"/>
      <c r="I43" s="381"/>
      <c r="J43" s="381"/>
    </row>
    <row r="44" spans="1:10" x14ac:dyDescent="0.2">
      <c r="A44" s="381"/>
      <c r="B44" s="381"/>
      <c r="C44" s="381"/>
      <c r="D44" s="381"/>
      <c r="E44" s="381"/>
      <c r="F44" s="381"/>
      <c r="G44" s="381"/>
      <c r="H44" s="381"/>
      <c r="I44" s="381"/>
      <c r="J44" s="381"/>
    </row>
    <row r="45" spans="1:10" x14ac:dyDescent="0.2">
      <c r="A45" s="381"/>
      <c r="B45" s="381"/>
      <c r="C45" s="381"/>
      <c r="D45" s="381"/>
      <c r="E45" s="381"/>
      <c r="F45" s="381"/>
      <c r="G45" s="381"/>
      <c r="H45" s="381"/>
      <c r="I45" s="381"/>
      <c r="J45" s="381"/>
    </row>
    <row r="46" spans="1:10" x14ac:dyDescent="0.2">
      <c r="A46" s="381"/>
      <c r="B46" s="381"/>
      <c r="C46" s="381"/>
      <c r="D46" s="381"/>
      <c r="E46" s="381"/>
      <c r="F46" s="381"/>
      <c r="G46" s="381"/>
      <c r="H46" s="381"/>
      <c r="I46" s="381"/>
      <c r="J46" s="381"/>
    </row>
    <row r="47" spans="1:10" x14ac:dyDescent="0.2">
      <c r="A47" s="381"/>
      <c r="B47" s="381"/>
      <c r="C47" s="381"/>
      <c r="D47" s="381"/>
      <c r="E47" s="381"/>
      <c r="F47" s="381"/>
      <c r="G47" s="381"/>
      <c r="H47" s="381"/>
      <c r="I47" s="381"/>
      <c r="J47" s="381"/>
    </row>
  </sheetData>
  <mergeCells count="8">
    <mergeCell ref="A3:J3"/>
    <mergeCell ref="A4:J4"/>
    <mergeCell ref="A5:J5"/>
    <mergeCell ref="A6:J6"/>
    <mergeCell ref="A8:A9"/>
    <mergeCell ref="B8:E8"/>
    <mergeCell ref="F8:I8"/>
    <mergeCell ref="J8:J9"/>
  </mergeCells>
  <printOptions horizontalCentered="1"/>
  <pageMargins left="0" right="0" top="0.47244094488188981" bottom="0" header="0" footer="0"/>
  <pageSetup paperSize="11" scale="85" orientation="landscape" r:id="rId1"/>
  <headerFooter alignWithMargins="0"/>
  <rowBreaks count="1" manualBreakCount="1">
    <brk id="16" max="8" man="1"/>
  </rowBreak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rightToLeft="1" view="pageBreakPreview" zoomScaleNormal="100" zoomScaleSheetLayoutView="100" workbookViewId="0">
      <selection activeCell="A8" sqref="A8:A9"/>
    </sheetView>
  </sheetViews>
  <sheetFormatPr defaultColWidth="9.125" defaultRowHeight="12.75" x14ac:dyDescent="0.2"/>
  <cols>
    <col min="1" max="1" width="22.25" style="57" customWidth="1"/>
    <col min="2" max="3" width="9.875" style="7" customWidth="1"/>
    <col min="4" max="4" width="9.875" style="58" customWidth="1"/>
    <col min="5" max="6" width="9.875" style="7" customWidth="1"/>
    <col min="7" max="7" width="9.875" style="58" customWidth="1"/>
    <col min="8" max="8" width="22.25" style="7" customWidth="1"/>
    <col min="9" max="16384" width="9.125" style="7"/>
  </cols>
  <sheetData>
    <row r="1" spans="1:12" s="3" customFormat="1" ht="30.75" x14ac:dyDescent="0.2">
      <c r="A1" s="103" t="s">
        <v>167</v>
      </c>
      <c r="B1" s="384"/>
      <c r="C1" s="384"/>
      <c r="D1" s="384"/>
      <c r="E1" s="384"/>
      <c r="F1" s="384"/>
      <c r="G1" s="383"/>
      <c r="H1" s="105" t="s">
        <v>168</v>
      </c>
    </row>
    <row r="2" spans="1:12" s="3" customFormat="1" x14ac:dyDescent="0.2">
      <c r="A2" s="381"/>
      <c r="B2" s="382"/>
      <c r="C2" s="382"/>
      <c r="D2" s="382"/>
      <c r="E2" s="382"/>
      <c r="F2" s="382"/>
      <c r="G2" s="381"/>
      <c r="H2" s="382"/>
    </row>
    <row r="3" spans="1:12" ht="21.75" x14ac:dyDescent="0.2">
      <c r="A3" s="535" t="s">
        <v>187</v>
      </c>
      <c r="B3" s="535"/>
      <c r="C3" s="535"/>
      <c r="D3" s="535"/>
      <c r="E3" s="535"/>
      <c r="F3" s="535"/>
      <c r="G3" s="535"/>
      <c r="H3" s="535"/>
    </row>
    <row r="4" spans="1:12" ht="18.75" x14ac:dyDescent="0.2">
      <c r="A4" s="536" t="s">
        <v>503</v>
      </c>
      <c r="B4" s="536"/>
      <c r="C4" s="536"/>
      <c r="D4" s="536"/>
      <c r="E4" s="536"/>
      <c r="F4" s="536"/>
      <c r="G4" s="536"/>
      <c r="H4" s="536"/>
    </row>
    <row r="5" spans="1:12" ht="17.25" customHeight="1" x14ac:dyDescent="0.2">
      <c r="A5" s="516" t="s">
        <v>186</v>
      </c>
      <c r="B5" s="516"/>
      <c r="C5" s="516"/>
      <c r="D5" s="516"/>
      <c r="E5" s="516"/>
      <c r="F5" s="516"/>
      <c r="G5" s="516"/>
      <c r="H5" s="516"/>
    </row>
    <row r="6" spans="1:12" x14ac:dyDescent="0.2">
      <c r="A6" s="517" t="s">
        <v>461</v>
      </c>
      <c r="B6" s="517"/>
      <c r="C6" s="517"/>
      <c r="D6" s="517"/>
      <c r="E6" s="517"/>
      <c r="F6" s="517"/>
      <c r="G6" s="517"/>
      <c r="H6" s="517"/>
    </row>
    <row r="7" spans="1:12" ht="15.75" x14ac:dyDescent="0.2">
      <c r="A7" s="375" t="s">
        <v>243</v>
      </c>
      <c r="B7" s="5"/>
      <c r="C7" s="5"/>
      <c r="D7" s="6"/>
      <c r="E7" s="6"/>
      <c r="F7" s="5"/>
      <c r="G7" s="5"/>
      <c r="H7" s="8" t="s">
        <v>242</v>
      </c>
    </row>
    <row r="8" spans="1:12" ht="33" customHeight="1" x14ac:dyDescent="0.2">
      <c r="A8" s="594" t="s">
        <v>406</v>
      </c>
      <c r="B8" s="520" t="s">
        <v>392</v>
      </c>
      <c r="C8" s="521"/>
      <c r="D8" s="522"/>
      <c r="E8" s="520" t="s">
        <v>428</v>
      </c>
      <c r="F8" s="521"/>
      <c r="G8" s="522"/>
      <c r="H8" s="596" t="s">
        <v>505</v>
      </c>
    </row>
    <row r="9" spans="1:12" ht="45.75" customHeight="1" x14ac:dyDescent="0.2">
      <c r="A9" s="595"/>
      <c r="B9" s="230" t="s">
        <v>155</v>
      </c>
      <c r="C9" s="230" t="s">
        <v>156</v>
      </c>
      <c r="D9" s="230" t="s">
        <v>157</v>
      </c>
      <c r="E9" s="230" t="s">
        <v>155</v>
      </c>
      <c r="F9" s="230" t="s">
        <v>156</v>
      </c>
      <c r="G9" s="319" t="s">
        <v>157</v>
      </c>
      <c r="H9" s="597"/>
      <c r="K9" s="231" t="str">
        <f>B8</f>
        <v>الربع الأول، 2018
First Quarter, 2018</v>
      </c>
      <c r="L9" s="231" t="str">
        <f>E8</f>
        <v>الربع الثاني 2018
Second Quarter, 2018</v>
      </c>
    </row>
    <row r="10" spans="1:12" s="56" customFormat="1" ht="21.75" customHeight="1" thickBot="1" x14ac:dyDescent="0.25">
      <c r="A10" s="137">
        <v>-20</v>
      </c>
      <c r="B10" s="169">
        <v>12</v>
      </c>
      <c r="C10" s="76">
        <v>52</v>
      </c>
      <c r="D10" s="174">
        <f>B10+C10</f>
        <v>64</v>
      </c>
      <c r="E10" s="169">
        <v>24</v>
      </c>
      <c r="F10" s="76">
        <v>54</v>
      </c>
      <c r="G10" s="174">
        <f t="shared" ref="G10:G17" si="0">E10+F10</f>
        <v>78</v>
      </c>
      <c r="H10" s="42">
        <v>-20</v>
      </c>
      <c r="I10" s="464"/>
      <c r="J10" s="42">
        <v>-20</v>
      </c>
      <c r="K10" s="56">
        <f t="shared" ref="K10:K17" si="1">D10</f>
        <v>64</v>
      </c>
      <c r="L10" s="56">
        <f t="shared" ref="L10:L17" si="2">G10</f>
        <v>78</v>
      </c>
    </row>
    <row r="11" spans="1:12" s="56" customFormat="1" ht="21.75" customHeight="1" thickTop="1" thickBot="1" x14ac:dyDescent="0.25">
      <c r="A11" s="138" t="s">
        <v>4</v>
      </c>
      <c r="B11" s="77">
        <v>239</v>
      </c>
      <c r="C11" s="77">
        <v>474</v>
      </c>
      <c r="D11" s="175">
        <f t="shared" ref="D11:D17" si="3">B11+C11</f>
        <v>713</v>
      </c>
      <c r="E11" s="77">
        <v>306</v>
      </c>
      <c r="F11" s="77">
        <v>531</v>
      </c>
      <c r="G11" s="175">
        <f t="shared" si="0"/>
        <v>837</v>
      </c>
      <c r="H11" s="13" t="s">
        <v>4</v>
      </c>
      <c r="I11" s="464"/>
      <c r="J11" s="13" t="s">
        <v>4</v>
      </c>
      <c r="K11" s="56">
        <f t="shared" si="1"/>
        <v>713</v>
      </c>
      <c r="L11" s="56">
        <f t="shared" si="2"/>
        <v>837</v>
      </c>
    </row>
    <row r="12" spans="1:12" s="56" customFormat="1" ht="21.75" customHeight="1" thickTop="1" thickBot="1" x14ac:dyDescent="0.25">
      <c r="A12" s="139" t="s">
        <v>5</v>
      </c>
      <c r="B12" s="78">
        <v>559</v>
      </c>
      <c r="C12" s="78">
        <v>1339</v>
      </c>
      <c r="D12" s="176">
        <f t="shared" si="3"/>
        <v>1898</v>
      </c>
      <c r="E12" s="78">
        <v>568</v>
      </c>
      <c r="F12" s="78">
        <v>1448</v>
      </c>
      <c r="G12" s="176">
        <f>E12+F12</f>
        <v>2016</v>
      </c>
      <c r="H12" s="47" t="s">
        <v>5</v>
      </c>
      <c r="I12" s="464"/>
      <c r="J12" s="47" t="s">
        <v>5</v>
      </c>
      <c r="K12" s="56">
        <f t="shared" si="1"/>
        <v>1898</v>
      </c>
      <c r="L12" s="56">
        <f t="shared" si="2"/>
        <v>2016</v>
      </c>
    </row>
    <row r="13" spans="1:12" s="56" customFormat="1" ht="21.75" customHeight="1" thickTop="1" thickBot="1" x14ac:dyDescent="0.25">
      <c r="A13" s="138" t="s">
        <v>6</v>
      </c>
      <c r="B13" s="77">
        <v>491</v>
      </c>
      <c r="C13" s="77">
        <v>1731</v>
      </c>
      <c r="D13" s="175">
        <f t="shared" si="3"/>
        <v>2222</v>
      </c>
      <c r="E13" s="77">
        <v>490</v>
      </c>
      <c r="F13" s="77">
        <v>1855</v>
      </c>
      <c r="G13" s="175">
        <f t="shared" si="0"/>
        <v>2345</v>
      </c>
      <c r="H13" s="13" t="s">
        <v>6</v>
      </c>
      <c r="I13" s="464"/>
      <c r="J13" s="13" t="s">
        <v>6</v>
      </c>
      <c r="K13" s="56">
        <f t="shared" si="1"/>
        <v>2222</v>
      </c>
      <c r="L13" s="56">
        <f t="shared" si="2"/>
        <v>2345</v>
      </c>
    </row>
    <row r="14" spans="1:12" s="56" customFormat="1" ht="21.75" customHeight="1" thickTop="1" thickBot="1" x14ac:dyDescent="0.25">
      <c r="A14" s="139" t="s">
        <v>7</v>
      </c>
      <c r="B14" s="78">
        <v>301</v>
      </c>
      <c r="C14" s="78">
        <v>897</v>
      </c>
      <c r="D14" s="176">
        <f>B14+C14</f>
        <v>1198</v>
      </c>
      <c r="E14" s="78">
        <v>325</v>
      </c>
      <c r="F14" s="78">
        <v>848</v>
      </c>
      <c r="G14" s="176">
        <f t="shared" si="0"/>
        <v>1173</v>
      </c>
      <c r="H14" s="47" t="s">
        <v>7</v>
      </c>
      <c r="I14" s="464"/>
      <c r="J14" s="47" t="s">
        <v>7</v>
      </c>
      <c r="K14" s="56">
        <f t="shared" si="1"/>
        <v>1198</v>
      </c>
      <c r="L14" s="56">
        <f t="shared" si="2"/>
        <v>1173</v>
      </c>
    </row>
    <row r="15" spans="1:12" s="56" customFormat="1" ht="21.75" customHeight="1" thickTop="1" thickBot="1" x14ac:dyDescent="0.25">
      <c r="A15" s="138" t="s">
        <v>8</v>
      </c>
      <c r="B15" s="77">
        <v>104</v>
      </c>
      <c r="C15" s="77">
        <v>225</v>
      </c>
      <c r="D15" s="175">
        <f>B15+C15</f>
        <v>329</v>
      </c>
      <c r="E15" s="77">
        <v>111</v>
      </c>
      <c r="F15" s="77">
        <v>198</v>
      </c>
      <c r="G15" s="175">
        <f t="shared" si="0"/>
        <v>309</v>
      </c>
      <c r="H15" s="13" t="s">
        <v>8</v>
      </c>
      <c r="I15" s="464"/>
      <c r="J15" s="13" t="s">
        <v>8</v>
      </c>
      <c r="K15" s="56">
        <f t="shared" si="1"/>
        <v>329</v>
      </c>
      <c r="L15" s="56">
        <f t="shared" si="2"/>
        <v>309</v>
      </c>
    </row>
    <row r="16" spans="1:12" s="56" customFormat="1" ht="21.75" customHeight="1" thickTop="1" thickBot="1" x14ac:dyDescent="0.25">
      <c r="A16" s="139" t="s">
        <v>9</v>
      </c>
      <c r="B16" s="170">
        <v>6</v>
      </c>
      <c r="C16" s="78">
        <v>15</v>
      </c>
      <c r="D16" s="176">
        <f t="shared" si="3"/>
        <v>21</v>
      </c>
      <c r="E16" s="170">
        <v>9</v>
      </c>
      <c r="F16" s="78">
        <v>18</v>
      </c>
      <c r="G16" s="176">
        <f t="shared" si="0"/>
        <v>27</v>
      </c>
      <c r="H16" s="47" t="s">
        <v>9</v>
      </c>
      <c r="I16" s="464"/>
      <c r="J16" s="47" t="s">
        <v>9</v>
      </c>
      <c r="K16" s="56">
        <f t="shared" si="1"/>
        <v>21</v>
      </c>
      <c r="L16" s="56">
        <f t="shared" si="2"/>
        <v>27</v>
      </c>
    </row>
    <row r="17" spans="1:12" s="56" customFormat="1" ht="21.75" customHeight="1" thickTop="1" x14ac:dyDescent="0.2">
      <c r="A17" s="140" t="s">
        <v>64</v>
      </c>
      <c r="B17" s="171">
        <v>0</v>
      </c>
      <c r="C17" s="380">
        <v>3</v>
      </c>
      <c r="D17" s="177">
        <f t="shared" si="3"/>
        <v>3</v>
      </c>
      <c r="E17" s="171">
        <v>0</v>
      </c>
      <c r="F17" s="380">
        <v>0</v>
      </c>
      <c r="G17" s="177">
        <f t="shared" si="0"/>
        <v>0</v>
      </c>
      <c r="H17" s="215" t="s">
        <v>64</v>
      </c>
      <c r="I17" s="464"/>
      <c r="J17" s="215" t="s">
        <v>64</v>
      </c>
      <c r="K17" s="56">
        <f t="shared" si="1"/>
        <v>3</v>
      </c>
      <c r="L17" s="56">
        <f t="shared" si="2"/>
        <v>0</v>
      </c>
    </row>
    <row r="18" spans="1:12" s="56" customFormat="1" ht="21.75" customHeight="1" x14ac:dyDescent="0.2">
      <c r="A18" s="172" t="s">
        <v>13</v>
      </c>
      <c r="B18" s="173">
        <f t="shared" ref="B18" si="4">SUM(B10:B17)</f>
        <v>1712</v>
      </c>
      <c r="C18" s="173">
        <f>SUM(C10:C17)</f>
        <v>4736</v>
      </c>
      <c r="D18" s="173">
        <f>SUM(D10:D17)</f>
        <v>6448</v>
      </c>
      <c r="E18" s="173">
        <f>SUM(E10:E17)</f>
        <v>1833</v>
      </c>
      <c r="F18" s="173">
        <f t="shared" ref="F18:G18" si="5">SUM(F10:F17)</f>
        <v>4952</v>
      </c>
      <c r="G18" s="173">
        <f t="shared" si="5"/>
        <v>6785</v>
      </c>
      <c r="H18" s="465" t="s">
        <v>14</v>
      </c>
      <c r="I18" s="464"/>
    </row>
    <row r="19" spans="1:12" x14ac:dyDescent="0.2">
      <c r="A19" s="142"/>
      <c r="B19" s="75"/>
      <c r="C19" s="75"/>
      <c r="D19" s="143"/>
      <c r="E19" s="75"/>
      <c r="F19" s="75"/>
      <c r="G19" s="143"/>
      <c r="H19" s="75"/>
    </row>
    <row r="20" spans="1:12" x14ac:dyDescent="0.2">
      <c r="A20" s="142"/>
      <c r="B20" s="75"/>
      <c r="C20" s="75"/>
      <c r="D20" s="143"/>
      <c r="E20" s="75"/>
      <c r="F20" s="75"/>
      <c r="G20" s="143"/>
      <c r="H20" s="75"/>
    </row>
    <row r="21" spans="1:12" x14ac:dyDescent="0.2">
      <c r="A21" s="142"/>
      <c r="B21" s="75"/>
      <c r="C21" s="75"/>
      <c r="D21" s="143"/>
      <c r="E21" s="75"/>
      <c r="F21" s="75"/>
      <c r="G21" s="143"/>
      <c r="H21" s="75"/>
    </row>
    <row r="22" spans="1:12" x14ac:dyDescent="0.2">
      <c r="A22" s="142"/>
      <c r="B22" s="75"/>
      <c r="C22" s="75"/>
      <c r="D22" s="143"/>
      <c r="E22" s="75"/>
      <c r="F22" s="75"/>
      <c r="G22" s="143"/>
      <c r="H22" s="75"/>
    </row>
    <row r="23" spans="1:12" x14ac:dyDescent="0.2">
      <c r="A23" s="142"/>
      <c r="B23" s="75"/>
      <c r="C23" s="75"/>
      <c r="D23" s="143"/>
      <c r="E23" s="75"/>
      <c r="F23" s="75"/>
      <c r="G23" s="143"/>
      <c r="H23" s="75"/>
    </row>
    <row r="24" spans="1:12" x14ac:dyDescent="0.2">
      <c r="A24" s="142"/>
      <c r="B24" s="75"/>
      <c r="C24" s="75"/>
      <c r="D24" s="143"/>
      <c r="E24" s="75"/>
      <c r="F24" s="75"/>
      <c r="G24" s="143"/>
      <c r="H24" s="75"/>
    </row>
    <row r="25" spans="1:12" x14ac:dyDescent="0.2">
      <c r="A25" s="142"/>
      <c r="B25" s="75"/>
      <c r="C25" s="75"/>
      <c r="D25" s="143"/>
      <c r="E25" s="75"/>
      <c r="F25" s="75"/>
      <c r="G25" s="143"/>
      <c r="H25" s="75"/>
    </row>
    <row r="26" spans="1:12" x14ac:dyDescent="0.2">
      <c r="A26" s="142"/>
      <c r="B26" s="75"/>
      <c r="C26" s="75"/>
      <c r="D26" s="143"/>
      <c r="E26" s="75"/>
      <c r="F26" s="75"/>
      <c r="G26" s="143"/>
      <c r="H26" s="75"/>
    </row>
    <row r="27" spans="1:12" x14ac:dyDescent="0.2">
      <c r="A27" s="142"/>
      <c r="B27" s="75"/>
      <c r="C27" s="75"/>
      <c r="D27" s="143"/>
      <c r="E27" s="75"/>
      <c r="F27" s="75"/>
      <c r="G27" s="143"/>
      <c r="H27" s="75"/>
    </row>
    <row r="28" spans="1:12" x14ac:dyDescent="0.2">
      <c r="A28" s="142"/>
      <c r="B28" s="75"/>
      <c r="C28" s="75"/>
      <c r="D28" s="143"/>
      <c r="E28" s="75"/>
      <c r="F28" s="75"/>
      <c r="G28" s="143"/>
      <c r="H28" s="75"/>
    </row>
    <row r="29" spans="1:12" x14ac:dyDescent="0.2">
      <c r="A29" s="142"/>
      <c r="B29" s="75"/>
      <c r="C29" s="75"/>
      <c r="D29" s="143"/>
      <c r="E29" s="75"/>
      <c r="F29" s="75"/>
      <c r="G29" s="143"/>
      <c r="H29" s="75"/>
    </row>
    <row r="30" spans="1:12" x14ac:dyDescent="0.2">
      <c r="A30" s="142"/>
      <c r="B30" s="75"/>
      <c r="C30" s="75"/>
      <c r="D30" s="143"/>
      <c r="E30" s="75"/>
      <c r="F30" s="75"/>
      <c r="G30" s="143"/>
      <c r="H30" s="75"/>
    </row>
    <row r="31" spans="1:12" x14ac:dyDescent="0.2">
      <c r="A31" s="142"/>
      <c r="B31" s="75"/>
      <c r="C31" s="75"/>
      <c r="D31" s="143"/>
      <c r="E31" s="75"/>
      <c r="F31" s="75"/>
      <c r="G31" s="143"/>
      <c r="H31" s="75"/>
    </row>
    <row r="32" spans="1:12" x14ac:dyDescent="0.2">
      <c r="A32" s="142"/>
      <c r="B32" s="75"/>
      <c r="C32" s="75"/>
      <c r="D32" s="143"/>
      <c r="E32" s="75"/>
      <c r="F32" s="75"/>
      <c r="G32" s="143"/>
      <c r="H32" s="75"/>
    </row>
    <row r="33" spans="1:8" x14ac:dyDescent="0.2">
      <c r="A33" s="142"/>
      <c r="B33" s="75"/>
      <c r="C33" s="75"/>
      <c r="D33" s="143"/>
      <c r="E33" s="75"/>
      <c r="F33" s="75"/>
      <c r="G33" s="143"/>
      <c r="H33" s="75"/>
    </row>
    <row r="34" spans="1:8" x14ac:dyDescent="0.2">
      <c r="A34" s="142"/>
      <c r="B34" s="75"/>
      <c r="C34" s="75"/>
      <c r="D34" s="143"/>
      <c r="E34" s="75"/>
      <c r="F34" s="75"/>
      <c r="G34" s="143"/>
      <c r="H34" s="75"/>
    </row>
    <row r="35" spans="1:8" x14ac:dyDescent="0.2">
      <c r="A35" s="142"/>
      <c r="B35" s="75"/>
      <c r="C35" s="75"/>
      <c r="D35" s="143"/>
      <c r="E35" s="75"/>
      <c r="F35" s="75"/>
      <c r="G35" s="143"/>
      <c r="H35" s="75"/>
    </row>
    <row r="36" spans="1:8" x14ac:dyDescent="0.2">
      <c r="A36" s="142"/>
      <c r="B36" s="75"/>
      <c r="C36" s="75"/>
      <c r="D36" s="143"/>
      <c r="E36" s="75"/>
      <c r="F36" s="75"/>
      <c r="G36" s="143"/>
      <c r="H36" s="75"/>
    </row>
    <row r="37" spans="1:8" x14ac:dyDescent="0.2">
      <c r="A37" s="142"/>
      <c r="B37" s="75"/>
      <c r="C37" s="75"/>
      <c r="D37" s="143"/>
      <c r="E37" s="75"/>
      <c r="F37" s="75"/>
      <c r="G37" s="143"/>
      <c r="H37" s="75"/>
    </row>
    <row r="38" spans="1:8" x14ac:dyDescent="0.2">
      <c r="A38" s="142"/>
      <c r="B38" s="75"/>
      <c r="C38" s="75"/>
      <c r="D38" s="143"/>
      <c r="E38" s="75"/>
      <c r="F38" s="75"/>
      <c r="G38" s="143"/>
      <c r="H38" s="75"/>
    </row>
    <row r="39" spans="1:8" x14ac:dyDescent="0.2">
      <c r="A39" s="142"/>
      <c r="B39" s="75"/>
      <c r="C39" s="75"/>
      <c r="D39" s="143"/>
      <c r="E39" s="75"/>
      <c r="F39" s="75"/>
      <c r="G39" s="143"/>
      <c r="H39" s="75"/>
    </row>
    <row r="40" spans="1:8" x14ac:dyDescent="0.2">
      <c r="A40" s="142"/>
      <c r="B40" s="75"/>
      <c r="C40" s="75"/>
      <c r="D40" s="143"/>
      <c r="E40" s="75"/>
      <c r="F40" s="75"/>
      <c r="G40" s="143"/>
      <c r="H40" s="75"/>
    </row>
    <row r="41" spans="1:8" x14ac:dyDescent="0.2">
      <c r="A41" s="142"/>
      <c r="B41" s="75"/>
      <c r="C41" s="75"/>
      <c r="D41" s="143"/>
      <c r="E41" s="75"/>
      <c r="F41" s="75"/>
      <c r="G41" s="143"/>
      <c r="H41" s="75"/>
    </row>
    <row r="42" spans="1:8" x14ac:dyDescent="0.2">
      <c r="A42" s="142"/>
      <c r="B42" s="75"/>
      <c r="C42" s="75"/>
      <c r="D42" s="143"/>
      <c r="E42" s="75"/>
      <c r="F42" s="75"/>
      <c r="G42" s="143"/>
      <c r="H42" s="75"/>
    </row>
    <row r="43" spans="1:8" x14ac:dyDescent="0.2">
      <c r="A43" s="142"/>
      <c r="B43" s="75"/>
      <c r="C43" s="75"/>
      <c r="D43" s="143"/>
      <c r="E43" s="75"/>
      <c r="F43" s="75"/>
      <c r="G43" s="143"/>
      <c r="H43" s="75"/>
    </row>
    <row r="44" spans="1:8" x14ac:dyDescent="0.2">
      <c r="A44" s="142"/>
      <c r="B44" s="75"/>
      <c r="C44" s="75"/>
      <c r="D44" s="143"/>
      <c r="E44" s="75"/>
      <c r="F44" s="75"/>
      <c r="G44" s="143"/>
      <c r="H44" s="75"/>
    </row>
    <row r="45" spans="1:8" x14ac:dyDescent="0.2">
      <c r="A45" s="142"/>
      <c r="B45" s="75"/>
      <c r="C45" s="75"/>
      <c r="D45" s="143"/>
      <c r="E45" s="75"/>
      <c r="F45" s="75"/>
      <c r="G45" s="143"/>
      <c r="H45" s="75"/>
    </row>
    <row r="46" spans="1:8" x14ac:dyDescent="0.2">
      <c r="A46" s="142"/>
      <c r="B46" s="75"/>
      <c r="C46" s="75"/>
      <c r="D46" s="143"/>
      <c r="E46" s="75"/>
      <c r="F46" s="75"/>
      <c r="G46" s="143"/>
      <c r="H46" s="75"/>
    </row>
    <row r="47" spans="1:8" x14ac:dyDescent="0.2">
      <c r="A47" s="142"/>
      <c r="B47" s="75"/>
      <c r="C47" s="75"/>
      <c r="D47" s="143"/>
      <c r="E47" s="75"/>
      <c r="F47" s="75"/>
      <c r="G47" s="143"/>
      <c r="H47" s="75"/>
    </row>
    <row r="48" spans="1:8" x14ac:dyDescent="0.2">
      <c r="A48" s="142"/>
      <c r="B48" s="75"/>
      <c r="C48" s="75"/>
      <c r="D48" s="143"/>
      <c r="E48" s="75"/>
      <c r="F48" s="75"/>
      <c r="G48" s="143"/>
      <c r="H48" s="75"/>
    </row>
    <row r="49" spans="1:8" x14ac:dyDescent="0.2">
      <c r="A49" s="142"/>
      <c r="B49" s="75"/>
      <c r="C49" s="75"/>
      <c r="D49" s="143"/>
      <c r="E49" s="75"/>
      <c r="F49" s="75"/>
      <c r="G49" s="143"/>
      <c r="H49" s="75"/>
    </row>
    <row r="50" spans="1:8" x14ac:dyDescent="0.2">
      <c r="A50" s="142"/>
      <c r="B50" s="75"/>
      <c r="C50" s="75"/>
      <c r="D50" s="143"/>
      <c r="E50" s="75"/>
      <c r="F50" s="75"/>
      <c r="G50" s="143"/>
      <c r="H50" s="75"/>
    </row>
  </sheetData>
  <mergeCells count="8">
    <mergeCell ref="A3:H3"/>
    <mergeCell ref="A4:H4"/>
    <mergeCell ref="A5:H5"/>
    <mergeCell ref="A6:H6"/>
    <mergeCell ref="A8:A9"/>
    <mergeCell ref="B8:D8"/>
    <mergeCell ref="E8:G8"/>
    <mergeCell ref="H8:H9"/>
  </mergeCells>
  <printOptions horizontalCentered="1"/>
  <pageMargins left="0" right="0" top="0.47244094488188981" bottom="0" header="0" footer="0"/>
  <pageSetup paperSize="11" scale="85" orientation="landscape" r:id="rId1"/>
  <rowBreaks count="1" manualBreakCount="1">
    <brk id="18" max="7" man="1"/>
  </rowBreaks>
  <colBreaks count="1" manualBreakCount="1">
    <brk id="8"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33"/>
  <sheetViews>
    <sheetView rightToLeft="1" view="pageBreakPreview" zoomScaleNormal="100" zoomScaleSheetLayoutView="100" workbookViewId="0">
      <selection activeCell="G4" sqref="G4:K4"/>
    </sheetView>
  </sheetViews>
  <sheetFormatPr defaultRowHeight="12.75" x14ac:dyDescent="0.2"/>
  <cols>
    <col min="1" max="10" width="9" style="1" customWidth="1"/>
    <col min="11" max="11" width="9.75" style="1" customWidth="1"/>
    <col min="12" max="266" width="9.125" style="1"/>
    <col min="267" max="267" width="12.75" style="1" customWidth="1"/>
    <col min="268" max="522" width="9.125" style="1"/>
    <col min="523" max="523" width="12.75" style="1" customWidth="1"/>
    <col min="524" max="778" width="9.125" style="1"/>
    <col min="779" max="779" width="12.75" style="1" customWidth="1"/>
    <col min="780" max="1034" width="9.125" style="1"/>
    <col min="1035" max="1035" width="12.75" style="1" customWidth="1"/>
    <col min="1036" max="1290" width="9.125" style="1"/>
    <col min="1291" max="1291" width="12.75" style="1" customWidth="1"/>
    <col min="1292" max="1546" width="9.125" style="1"/>
    <col min="1547" max="1547" width="12.75" style="1" customWidth="1"/>
    <col min="1548" max="1802" width="9.125" style="1"/>
    <col min="1803" max="1803" width="12.75" style="1" customWidth="1"/>
    <col min="1804" max="2058" width="9.125" style="1"/>
    <col min="2059" max="2059" width="12.75" style="1" customWidth="1"/>
    <col min="2060" max="2314" width="9.125" style="1"/>
    <col min="2315" max="2315" width="12.75" style="1" customWidth="1"/>
    <col min="2316" max="2570" width="9.125" style="1"/>
    <col min="2571" max="2571" width="12.75" style="1" customWidth="1"/>
    <col min="2572" max="2826" width="9.125" style="1"/>
    <col min="2827" max="2827" width="12.75" style="1" customWidth="1"/>
    <col min="2828" max="3082" width="9.125" style="1"/>
    <col min="3083" max="3083" width="12.75" style="1" customWidth="1"/>
    <col min="3084" max="3338" width="9.125" style="1"/>
    <col min="3339" max="3339" width="12.75" style="1" customWidth="1"/>
    <col min="3340" max="3594" width="9.125" style="1"/>
    <col min="3595" max="3595" width="12.75" style="1" customWidth="1"/>
    <col min="3596" max="3850" width="9.125" style="1"/>
    <col min="3851" max="3851" width="12.75" style="1" customWidth="1"/>
    <col min="3852" max="4106" width="9.125" style="1"/>
    <col min="4107" max="4107" width="12.75" style="1" customWidth="1"/>
    <col min="4108" max="4362" width="9.125" style="1"/>
    <col min="4363" max="4363" width="12.75" style="1" customWidth="1"/>
    <col min="4364" max="4618" width="9.125" style="1"/>
    <col min="4619" max="4619" width="12.75" style="1" customWidth="1"/>
    <col min="4620" max="4874" width="9.125" style="1"/>
    <col min="4875" max="4875" width="12.75" style="1" customWidth="1"/>
    <col min="4876" max="5130" width="9.125" style="1"/>
    <col min="5131" max="5131" width="12.75" style="1" customWidth="1"/>
    <col min="5132" max="5386" width="9.125" style="1"/>
    <col min="5387" max="5387" width="12.75" style="1" customWidth="1"/>
    <col min="5388" max="5642" width="9.125" style="1"/>
    <col min="5643" max="5643" width="12.75" style="1" customWidth="1"/>
    <col min="5644" max="5898" width="9.125" style="1"/>
    <col min="5899" max="5899" width="12.75" style="1" customWidth="1"/>
    <col min="5900" max="6154" width="9.125" style="1"/>
    <col min="6155" max="6155" width="12.75" style="1" customWidth="1"/>
    <col min="6156" max="6410" width="9.125" style="1"/>
    <col min="6411" max="6411" width="12.75" style="1" customWidth="1"/>
    <col min="6412" max="6666" width="9.125" style="1"/>
    <col min="6667" max="6667" width="12.75" style="1" customWidth="1"/>
    <col min="6668" max="6922" width="9.125" style="1"/>
    <col min="6923" max="6923" width="12.75" style="1" customWidth="1"/>
    <col min="6924" max="7178" width="9.125" style="1"/>
    <col min="7179" max="7179" width="12.75" style="1" customWidth="1"/>
    <col min="7180" max="7434" width="9.125" style="1"/>
    <col min="7435" max="7435" width="12.75" style="1" customWidth="1"/>
    <col min="7436" max="7690" width="9.125" style="1"/>
    <col min="7691" max="7691" width="12.75" style="1" customWidth="1"/>
    <col min="7692" max="7946" width="9.125" style="1"/>
    <col min="7947" max="7947" width="12.75" style="1" customWidth="1"/>
    <col min="7948" max="8202" width="9.125" style="1"/>
    <col min="8203" max="8203" width="12.75" style="1" customWidth="1"/>
    <col min="8204" max="8458" width="9.125" style="1"/>
    <col min="8459" max="8459" width="12.75" style="1" customWidth="1"/>
    <col min="8460" max="8714" width="9.125" style="1"/>
    <col min="8715" max="8715" width="12.75" style="1" customWidth="1"/>
    <col min="8716" max="8970" width="9.125" style="1"/>
    <col min="8971" max="8971" width="12.75" style="1" customWidth="1"/>
    <col min="8972" max="9226" width="9.125" style="1"/>
    <col min="9227" max="9227" width="12.75" style="1" customWidth="1"/>
    <col min="9228" max="9482" width="9.125" style="1"/>
    <col min="9483" max="9483" width="12.75" style="1" customWidth="1"/>
    <col min="9484" max="9738" width="9.125" style="1"/>
    <col min="9739" max="9739" width="12.75" style="1" customWidth="1"/>
    <col min="9740" max="9994" width="9.125" style="1"/>
    <col min="9995" max="9995" width="12.75" style="1" customWidth="1"/>
    <col min="9996" max="10250" width="9.125" style="1"/>
    <col min="10251" max="10251" width="12.75" style="1" customWidth="1"/>
    <col min="10252" max="10506" width="9.125" style="1"/>
    <col min="10507" max="10507" width="12.75" style="1" customWidth="1"/>
    <col min="10508" max="10762" width="9.125" style="1"/>
    <col min="10763" max="10763" width="12.75" style="1" customWidth="1"/>
    <col min="10764" max="11018" width="9.125" style="1"/>
    <col min="11019" max="11019" width="12.75" style="1" customWidth="1"/>
    <col min="11020" max="11274" width="9.125" style="1"/>
    <col min="11275" max="11275" width="12.75" style="1" customWidth="1"/>
    <col min="11276" max="11530" width="9.125" style="1"/>
    <col min="11531" max="11531" width="12.75" style="1" customWidth="1"/>
    <col min="11532" max="11786" width="9.125" style="1"/>
    <col min="11787" max="11787" width="12.75" style="1" customWidth="1"/>
    <col min="11788" max="12042" width="9.125" style="1"/>
    <col min="12043" max="12043" width="12.75" style="1" customWidth="1"/>
    <col min="12044" max="12298" width="9.125" style="1"/>
    <col min="12299" max="12299" width="12.75" style="1" customWidth="1"/>
    <col min="12300" max="12554" width="9.125" style="1"/>
    <col min="12555" max="12555" width="12.75" style="1" customWidth="1"/>
    <col min="12556" max="12810" width="9.125" style="1"/>
    <col min="12811" max="12811" width="12.75" style="1" customWidth="1"/>
    <col min="12812" max="13066" width="9.125" style="1"/>
    <col min="13067" max="13067" width="12.75" style="1" customWidth="1"/>
    <col min="13068" max="13322" width="9.125" style="1"/>
    <col min="13323" max="13323" width="12.75" style="1" customWidth="1"/>
    <col min="13324" max="13578" width="9.125" style="1"/>
    <col min="13579" max="13579" width="12.75" style="1" customWidth="1"/>
    <col min="13580" max="13834" width="9.125" style="1"/>
    <col min="13835" max="13835" width="12.75" style="1" customWidth="1"/>
    <col min="13836" max="14090" width="9.125" style="1"/>
    <col min="14091" max="14091" width="12.75" style="1" customWidth="1"/>
    <col min="14092" max="14346" width="9.125" style="1"/>
    <col min="14347" max="14347" width="12.75" style="1" customWidth="1"/>
    <col min="14348" max="14602" width="9.125" style="1"/>
    <col min="14603" max="14603" width="12.75" style="1" customWidth="1"/>
    <col min="14604" max="14858" width="9.125" style="1"/>
    <col min="14859" max="14859" width="12.75" style="1" customWidth="1"/>
    <col min="14860" max="15114" width="9.125" style="1"/>
    <col min="15115" max="15115" width="12.75" style="1" customWidth="1"/>
    <col min="15116" max="15370" width="9.125" style="1"/>
    <col min="15371" max="15371" width="12.75" style="1" customWidth="1"/>
    <col min="15372" max="15626" width="9.125" style="1"/>
    <col min="15627" max="15627" width="12.75" style="1" customWidth="1"/>
    <col min="15628" max="15882" width="9.125" style="1"/>
    <col min="15883" max="15883" width="12.75" style="1" customWidth="1"/>
    <col min="15884" max="16138" width="9.125" style="1"/>
    <col min="16139" max="16139" width="12.75" style="1" customWidth="1"/>
    <col min="16140" max="16384" width="9.125" style="1"/>
  </cols>
  <sheetData>
    <row r="1" spans="1:12" x14ac:dyDescent="0.2">
      <c r="A1" s="34"/>
      <c r="B1" s="34"/>
      <c r="C1" s="34"/>
      <c r="D1" s="34"/>
      <c r="E1" s="34"/>
      <c r="F1" s="34"/>
      <c r="G1" s="34"/>
      <c r="H1" s="34"/>
      <c r="I1" s="34"/>
      <c r="J1" s="34"/>
      <c r="K1" s="34"/>
    </row>
    <row r="2" spans="1:12" x14ac:dyDescent="0.2">
      <c r="A2" s="34"/>
      <c r="B2" s="34"/>
      <c r="C2" s="34"/>
      <c r="D2" s="34"/>
      <c r="E2" s="34"/>
      <c r="F2" s="34"/>
      <c r="G2" s="34"/>
      <c r="H2" s="34"/>
      <c r="I2" s="34"/>
      <c r="J2" s="34"/>
      <c r="K2" s="34"/>
    </row>
    <row r="3" spans="1:12" ht="41.25" customHeight="1" x14ac:dyDescent="0.2">
      <c r="A3" s="477" t="s">
        <v>363</v>
      </c>
      <c r="B3" s="477"/>
      <c r="C3" s="477"/>
      <c r="D3" s="477"/>
      <c r="E3" s="477"/>
      <c r="F3" s="213"/>
      <c r="G3" s="479" t="s">
        <v>281</v>
      </c>
      <c r="H3" s="479"/>
      <c r="I3" s="479"/>
      <c r="J3" s="479"/>
      <c r="K3" s="479"/>
    </row>
    <row r="4" spans="1:12" ht="129" customHeight="1" x14ac:dyDescent="0.2">
      <c r="A4" s="475" t="s">
        <v>274</v>
      </c>
      <c r="B4" s="475"/>
      <c r="C4" s="475"/>
      <c r="D4" s="475"/>
      <c r="E4" s="475"/>
      <c r="F4" s="212"/>
      <c r="G4" s="476" t="s">
        <v>389</v>
      </c>
      <c r="H4" s="476"/>
      <c r="I4" s="476"/>
      <c r="J4" s="476"/>
      <c r="K4" s="476"/>
    </row>
    <row r="5" spans="1:12" x14ac:dyDescent="0.2">
      <c r="A5" s="178"/>
      <c r="B5" s="178"/>
      <c r="C5" s="178"/>
      <c r="D5" s="178"/>
      <c r="E5" s="178"/>
      <c r="F5" s="178"/>
      <c r="G5" s="179"/>
      <c r="H5" s="179"/>
      <c r="I5" s="179"/>
      <c r="J5" s="179"/>
      <c r="K5" s="179"/>
    </row>
    <row r="6" spans="1:12" ht="99" customHeight="1" x14ac:dyDescent="0.2">
      <c r="A6" s="475"/>
      <c r="B6" s="475"/>
      <c r="C6" s="475"/>
      <c r="D6" s="475"/>
      <c r="E6" s="475"/>
      <c r="F6" s="212"/>
      <c r="G6" s="476"/>
      <c r="H6" s="476"/>
      <c r="I6" s="476"/>
      <c r="J6" s="476"/>
      <c r="K6" s="476"/>
    </row>
    <row r="7" spans="1:12" x14ac:dyDescent="0.2">
      <c r="A7" s="34"/>
      <c r="B7" s="34"/>
      <c r="C7" s="34"/>
      <c r="D7" s="34"/>
      <c r="E7" s="34"/>
      <c r="F7" s="34"/>
      <c r="G7" s="180"/>
      <c r="H7" s="180"/>
      <c r="I7" s="180"/>
      <c r="J7" s="180"/>
      <c r="K7" s="180"/>
    </row>
    <row r="8" spans="1:12" ht="18.75" x14ac:dyDescent="0.2">
      <c r="A8" s="475"/>
      <c r="B8" s="475"/>
      <c r="C8" s="475"/>
      <c r="D8" s="475"/>
      <c r="E8" s="475"/>
      <c r="F8" s="212"/>
      <c r="G8" s="476"/>
      <c r="H8" s="476"/>
      <c r="I8" s="476"/>
      <c r="J8" s="476"/>
      <c r="K8" s="476"/>
    </row>
    <row r="9" spans="1:12" ht="18.75" x14ac:dyDescent="0.2">
      <c r="A9" s="475"/>
      <c r="B9" s="475"/>
      <c r="C9" s="475"/>
      <c r="D9" s="475"/>
      <c r="E9" s="475"/>
      <c r="F9" s="212"/>
      <c r="G9" s="476"/>
      <c r="H9" s="476"/>
      <c r="I9" s="476"/>
      <c r="J9" s="476"/>
      <c r="K9" s="476"/>
    </row>
    <row r="10" spans="1:12" x14ac:dyDescent="0.2">
      <c r="A10" s="34"/>
      <c r="B10" s="34"/>
      <c r="C10" s="34"/>
      <c r="D10" s="34"/>
      <c r="E10" s="34"/>
      <c r="F10" s="34"/>
      <c r="G10" s="34"/>
      <c r="H10" s="34"/>
      <c r="I10" s="34"/>
      <c r="J10" s="34"/>
      <c r="K10" s="34"/>
    </row>
    <row r="11" spans="1:12" ht="18" x14ac:dyDescent="0.2">
      <c r="A11" s="181"/>
      <c r="C11" s="182"/>
      <c r="D11" s="34"/>
      <c r="E11" s="34"/>
      <c r="F11" s="34"/>
      <c r="G11" s="34"/>
      <c r="H11" s="34"/>
      <c r="I11" s="34"/>
      <c r="J11" s="34"/>
      <c r="K11" s="34"/>
    </row>
    <row r="12" spans="1:12" ht="18" x14ac:dyDescent="0.2">
      <c r="A12" s="183"/>
      <c r="C12" s="184"/>
      <c r="D12" s="34"/>
      <c r="E12" s="34"/>
      <c r="F12" s="34"/>
      <c r="G12" s="34"/>
      <c r="H12" s="34"/>
      <c r="I12" s="34"/>
      <c r="J12" s="34"/>
      <c r="K12" s="34"/>
    </row>
    <row r="13" spans="1:12" x14ac:dyDescent="0.2">
      <c r="A13" s="34"/>
      <c r="B13" s="34"/>
      <c r="C13" s="34"/>
      <c r="D13" s="34"/>
      <c r="E13" s="34"/>
      <c r="F13" s="34"/>
      <c r="G13" s="34"/>
      <c r="H13" s="34"/>
      <c r="I13" s="34"/>
      <c r="J13" s="34"/>
      <c r="K13" s="34"/>
    </row>
    <row r="14" spans="1:12" x14ac:dyDescent="0.2">
      <c r="A14" s="34"/>
      <c r="B14" s="34"/>
      <c r="C14" s="34"/>
      <c r="D14" s="34"/>
      <c r="E14" s="34"/>
      <c r="F14" s="34"/>
      <c r="G14" s="34"/>
      <c r="H14" s="34"/>
      <c r="I14" s="34"/>
      <c r="J14" s="34"/>
      <c r="K14" s="34"/>
    </row>
    <row r="15" spans="1:12" x14ac:dyDescent="0.2">
      <c r="A15" s="34"/>
      <c r="B15" s="34"/>
      <c r="C15" s="34"/>
      <c r="D15" s="34"/>
      <c r="E15" s="34"/>
      <c r="F15" s="34"/>
      <c r="G15" s="34"/>
      <c r="H15" s="34"/>
      <c r="I15" s="34"/>
      <c r="J15" s="34"/>
      <c r="K15" s="34"/>
      <c r="L15" s="34"/>
    </row>
    <row r="16" spans="1:12" x14ac:dyDescent="0.2">
      <c r="A16" s="34"/>
      <c r="B16" s="34"/>
      <c r="C16" s="34"/>
      <c r="D16" s="34"/>
      <c r="E16" s="34"/>
      <c r="F16" s="34"/>
      <c r="G16" s="34"/>
      <c r="H16" s="34"/>
      <c r="I16" s="34"/>
      <c r="J16" s="34"/>
      <c r="K16" s="34"/>
      <c r="L16" s="34"/>
    </row>
    <row r="17" spans="1:12" x14ac:dyDescent="0.2">
      <c r="A17" s="34"/>
      <c r="B17" s="34"/>
      <c r="C17" s="34"/>
      <c r="D17" s="34"/>
      <c r="E17" s="34"/>
      <c r="F17" s="34"/>
      <c r="G17" s="34"/>
      <c r="H17" s="34"/>
      <c r="I17" s="34"/>
      <c r="J17" s="34"/>
      <c r="K17" s="34"/>
      <c r="L17" s="34"/>
    </row>
    <row r="18" spans="1:12" x14ac:dyDescent="0.2">
      <c r="A18" s="34"/>
      <c r="B18" s="34"/>
      <c r="C18" s="34"/>
      <c r="D18" s="34"/>
      <c r="E18" s="34"/>
      <c r="F18" s="34"/>
      <c r="G18" s="34"/>
      <c r="H18" s="34"/>
      <c r="I18" s="34"/>
      <c r="J18" s="34"/>
      <c r="K18" s="34"/>
      <c r="L18" s="34"/>
    </row>
    <row r="19" spans="1:12" x14ac:dyDescent="0.2">
      <c r="A19" s="34"/>
      <c r="B19" s="34"/>
      <c r="C19" s="34"/>
      <c r="D19" s="34"/>
      <c r="E19" s="34"/>
      <c r="F19" s="34"/>
      <c r="G19" s="34"/>
      <c r="H19" s="34"/>
      <c r="I19" s="34"/>
      <c r="J19" s="34"/>
      <c r="K19" s="34"/>
      <c r="L19" s="34"/>
    </row>
    <row r="20" spans="1:12" x14ac:dyDescent="0.2">
      <c r="A20" s="34"/>
      <c r="B20" s="34"/>
      <c r="C20" s="34"/>
      <c r="D20" s="34"/>
      <c r="E20" s="34"/>
      <c r="F20" s="34"/>
      <c r="G20" s="34"/>
      <c r="H20" s="34"/>
      <c r="I20" s="34"/>
      <c r="J20" s="34"/>
      <c r="K20" s="34"/>
      <c r="L20" s="34"/>
    </row>
    <row r="21" spans="1:12" x14ac:dyDescent="0.2">
      <c r="A21" s="34"/>
      <c r="B21" s="34"/>
      <c r="C21" s="34"/>
      <c r="D21" s="34"/>
      <c r="E21" s="34"/>
      <c r="F21" s="34"/>
      <c r="G21" s="34"/>
      <c r="H21" s="34"/>
      <c r="I21" s="34"/>
      <c r="J21" s="34"/>
      <c r="K21" s="34"/>
      <c r="L21" s="34"/>
    </row>
    <row r="22" spans="1:12" x14ac:dyDescent="0.2">
      <c r="A22" s="34"/>
      <c r="B22" s="34"/>
      <c r="C22" s="34"/>
      <c r="D22" s="34"/>
      <c r="E22" s="34"/>
      <c r="F22" s="34"/>
      <c r="G22" s="34"/>
      <c r="H22" s="34"/>
      <c r="I22" s="34"/>
      <c r="J22" s="34"/>
      <c r="K22" s="34"/>
      <c r="L22" s="34"/>
    </row>
    <row r="23" spans="1:12" x14ac:dyDescent="0.2">
      <c r="A23" s="34"/>
      <c r="B23" s="34"/>
      <c r="C23" s="34"/>
      <c r="D23" s="34"/>
      <c r="E23" s="34"/>
      <c r="F23" s="34"/>
      <c r="G23" s="34"/>
      <c r="H23" s="34"/>
      <c r="I23" s="34"/>
      <c r="J23" s="34"/>
      <c r="K23" s="34"/>
      <c r="L23" s="34"/>
    </row>
    <row r="24" spans="1:12" x14ac:dyDescent="0.2">
      <c r="A24" s="34"/>
      <c r="B24" s="34"/>
      <c r="C24" s="34"/>
      <c r="D24" s="34"/>
      <c r="E24" s="34"/>
      <c r="F24" s="34"/>
      <c r="G24" s="34"/>
      <c r="H24" s="34"/>
      <c r="I24" s="34"/>
      <c r="J24" s="34"/>
      <c r="K24" s="34"/>
      <c r="L24" s="34"/>
    </row>
    <row r="25" spans="1:12" x14ac:dyDescent="0.2">
      <c r="A25" s="34"/>
      <c r="B25" s="34"/>
      <c r="C25" s="34"/>
      <c r="D25" s="34"/>
      <c r="E25" s="34"/>
      <c r="F25" s="34"/>
      <c r="G25" s="34"/>
      <c r="H25" s="34"/>
      <c r="I25" s="34"/>
      <c r="J25" s="34"/>
      <c r="K25" s="34"/>
      <c r="L25" s="34"/>
    </row>
    <row r="26" spans="1:12" x14ac:dyDescent="0.2">
      <c r="A26" s="34"/>
      <c r="B26" s="34"/>
      <c r="C26" s="34"/>
      <c r="D26" s="34"/>
      <c r="E26" s="34"/>
      <c r="F26" s="34"/>
      <c r="G26" s="34"/>
      <c r="H26" s="34"/>
      <c r="I26" s="34"/>
      <c r="J26" s="34"/>
      <c r="K26" s="34"/>
      <c r="L26" s="34"/>
    </row>
    <row r="27" spans="1:12" x14ac:dyDescent="0.2">
      <c r="A27" s="34"/>
      <c r="B27" s="34"/>
      <c r="C27" s="34"/>
      <c r="D27" s="34"/>
      <c r="E27" s="34"/>
      <c r="F27" s="34"/>
      <c r="G27" s="34"/>
      <c r="H27" s="34"/>
      <c r="I27" s="34"/>
      <c r="J27" s="34"/>
      <c r="K27" s="34"/>
      <c r="L27" s="34"/>
    </row>
    <row r="28" spans="1:12" x14ac:dyDescent="0.2">
      <c r="A28" s="34"/>
      <c r="B28" s="34"/>
      <c r="C28" s="34"/>
      <c r="D28" s="34"/>
      <c r="E28" s="34"/>
      <c r="F28" s="34"/>
      <c r="G28" s="34"/>
      <c r="H28" s="34"/>
      <c r="I28" s="34"/>
      <c r="J28" s="34"/>
      <c r="K28" s="34"/>
      <c r="L28" s="34"/>
    </row>
    <row r="29" spans="1:12" x14ac:dyDescent="0.2">
      <c r="A29" s="34"/>
      <c r="B29" s="34"/>
      <c r="C29" s="34"/>
      <c r="D29" s="34"/>
      <c r="E29" s="34"/>
      <c r="F29" s="34"/>
      <c r="G29" s="34"/>
      <c r="H29" s="34"/>
      <c r="I29" s="34"/>
      <c r="J29" s="34"/>
      <c r="K29" s="34"/>
      <c r="L29" s="34"/>
    </row>
    <row r="30" spans="1:12" x14ac:dyDescent="0.2">
      <c r="A30" s="34"/>
      <c r="B30" s="34"/>
      <c r="C30" s="34"/>
      <c r="D30" s="34"/>
      <c r="E30" s="34"/>
      <c r="F30" s="34"/>
      <c r="G30" s="34"/>
      <c r="H30" s="34"/>
      <c r="I30" s="34"/>
      <c r="J30" s="34"/>
      <c r="K30" s="34"/>
      <c r="L30" s="34"/>
    </row>
    <row r="31" spans="1:12" x14ac:dyDescent="0.2">
      <c r="A31" s="34"/>
      <c r="B31" s="34"/>
      <c r="C31" s="34"/>
      <c r="D31" s="34"/>
      <c r="E31" s="34"/>
      <c r="F31" s="34"/>
      <c r="G31" s="34"/>
      <c r="H31" s="34"/>
      <c r="I31" s="34"/>
      <c r="J31" s="34"/>
      <c r="K31" s="34"/>
      <c r="L31" s="34"/>
    </row>
    <row r="32" spans="1:12" x14ac:dyDescent="0.2">
      <c r="A32" s="34"/>
      <c r="B32" s="34"/>
      <c r="C32" s="34"/>
      <c r="D32" s="34"/>
      <c r="E32" s="34"/>
      <c r="F32" s="34"/>
      <c r="G32" s="34"/>
      <c r="H32" s="34"/>
      <c r="I32" s="34"/>
      <c r="J32" s="34"/>
      <c r="K32" s="34"/>
      <c r="L32" s="34"/>
    </row>
    <row r="33" spans="1:12" x14ac:dyDescent="0.2">
      <c r="A33" s="34"/>
      <c r="B33" s="34"/>
      <c r="C33" s="34"/>
      <c r="D33" s="34"/>
      <c r="E33" s="34"/>
      <c r="F33" s="34"/>
      <c r="G33" s="34"/>
      <c r="H33" s="34"/>
      <c r="I33" s="34"/>
      <c r="J33" s="34"/>
      <c r="K33" s="34"/>
      <c r="L33" s="34"/>
    </row>
  </sheetData>
  <mergeCells count="10">
    <mergeCell ref="A8:E8"/>
    <mergeCell ref="G8:K8"/>
    <mergeCell ref="A9:E9"/>
    <mergeCell ref="G9:K9"/>
    <mergeCell ref="A3:E3"/>
    <mergeCell ref="G3:K3"/>
    <mergeCell ref="A4:E4"/>
    <mergeCell ref="G4:K4"/>
    <mergeCell ref="A6:E6"/>
    <mergeCell ref="G6:K6"/>
  </mergeCells>
  <printOptions horizontalCentered="1"/>
  <pageMargins left="0" right="0" top="0.47244094488188981" bottom="0" header="0" footer="0"/>
  <pageSetup paperSize="11" scale="93"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rightToLeft="1" view="pageBreakPreview" zoomScaleNormal="100" zoomScaleSheetLayoutView="100" workbookViewId="0">
      <selection activeCell="A9" sqref="A9:A11"/>
    </sheetView>
  </sheetViews>
  <sheetFormatPr defaultColWidth="9.125" defaultRowHeight="12.75" x14ac:dyDescent="0.2"/>
  <cols>
    <col min="1" max="1" width="22.25" style="57" customWidth="1"/>
    <col min="2" max="2" width="6.875" style="7" customWidth="1"/>
    <col min="3" max="3" width="7.625" style="7" customWidth="1"/>
    <col min="4" max="5" width="6.875" style="74" customWidth="1"/>
    <col min="6" max="6" width="7.75" style="74" customWidth="1"/>
    <col min="7" max="7" width="6.875" style="74" customWidth="1"/>
    <col min="8" max="8" width="6.875" style="7" customWidth="1"/>
    <col min="9" max="9" width="7.375" style="7" customWidth="1"/>
    <col min="10" max="10" width="6.875" style="74" customWidth="1"/>
    <col min="11" max="11" width="24.125" style="57" customWidth="1"/>
    <col min="12" max="16384" width="9.125" style="7"/>
  </cols>
  <sheetData>
    <row r="1" spans="1:16" s="3" customFormat="1" ht="30.75" x14ac:dyDescent="0.2">
      <c r="A1" s="103" t="s">
        <v>167</v>
      </c>
      <c r="B1" s="384"/>
      <c r="C1" s="384"/>
      <c r="D1" s="384"/>
      <c r="E1" s="384"/>
      <c r="F1" s="384"/>
      <c r="G1" s="383"/>
      <c r="H1" s="383"/>
      <c r="I1" s="383"/>
      <c r="J1" s="383"/>
      <c r="K1" s="105" t="s">
        <v>168</v>
      </c>
    </row>
    <row r="2" spans="1:16" s="3" customFormat="1" x14ac:dyDescent="0.2">
      <c r="A2" s="381"/>
      <c r="B2" s="382"/>
      <c r="C2" s="382"/>
      <c r="D2" s="382"/>
      <c r="E2" s="382"/>
      <c r="F2" s="382"/>
      <c r="G2" s="381"/>
      <c r="H2" s="382"/>
      <c r="I2" s="382"/>
      <c r="J2" s="382"/>
      <c r="K2" s="382"/>
    </row>
    <row r="3" spans="1:16" ht="21.75" x14ac:dyDescent="0.2">
      <c r="A3" s="535" t="s">
        <v>104</v>
      </c>
      <c r="B3" s="535"/>
      <c r="C3" s="535"/>
      <c r="D3" s="535"/>
      <c r="E3" s="535"/>
      <c r="F3" s="535"/>
      <c r="G3" s="535"/>
      <c r="H3" s="535"/>
      <c r="I3" s="535"/>
      <c r="J3" s="535"/>
      <c r="K3" s="535"/>
    </row>
    <row r="4" spans="1:16" ht="18.75" x14ac:dyDescent="0.2">
      <c r="A4" s="536" t="s">
        <v>422</v>
      </c>
      <c r="B4" s="536"/>
      <c r="C4" s="536"/>
      <c r="D4" s="536"/>
      <c r="E4" s="536"/>
      <c r="F4" s="536"/>
      <c r="G4" s="536"/>
      <c r="H4" s="536"/>
      <c r="I4" s="536"/>
      <c r="J4" s="536"/>
      <c r="K4" s="536"/>
    </row>
    <row r="5" spans="1:16" x14ac:dyDescent="0.2">
      <c r="A5" s="516" t="s">
        <v>255</v>
      </c>
      <c r="B5" s="516"/>
      <c r="C5" s="516"/>
      <c r="D5" s="516"/>
      <c r="E5" s="516"/>
      <c r="F5" s="516"/>
      <c r="G5" s="516"/>
      <c r="H5" s="516"/>
      <c r="I5" s="516"/>
      <c r="J5" s="516"/>
      <c r="K5" s="516"/>
    </row>
    <row r="6" spans="1:16" x14ac:dyDescent="0.2">
      <c r="A6" s="517" t="s">
        <v>414</v>
      </c>
      <c r="B6" s="517"/>
      <c r="C6" s="517"/>
      <c r="D6" s="517"/>
      <c r="E6" s="517"/>
      <c r="F6" s="517"/>
      <c r="G6" s="517"/>
      <c r="H6" s="517"/>
      <c r="I6" s="517"/>
      <c r="J6" s="517"/>
      <c r="K6" s="517"/>
    </row>
    <row r="7" spans="1:16" ht="15.75" x14ac:dyDescent="0.2">
      <c r="A7" s="375"/>
      <c r="B7" s="5"/>
      <c r="C7" s="5"/>
      <c r="D7" s="6"/>
      <c r="E7" s="6"/>
      <c r="F7" s="6"/>
      <c r="G7" s="6"/>
      <c r="H7" s="5"/>
      <c r="I7" s="5"/>
      <c r="J7" s="6"/>
      <c r="K7" s="8"/>
    </row>
    <row r="8" spans="1:16" ht="15.75" x14ac:dyDescent="0.2">
      <c r="A8" s="375" t="s">
        <v>245</v>
      </c>
      <c r="B8" s="5"/>
      <c r="C8" s="5"/>
      <c r="D8" s="6"/>
      <c r="E8" s="6"/>
      <c r="F8" s="5"/>
      <c r="G8" s="5"/>
      <c r="H8" s="6"/>
      <c r="I8" s="6"/>
      <c r="J8" s="5"/>
      <c r="K8" s="8" t="s">
        <v>244</v>
      </c>
    </row>
    <row r="9" spans="1:16" ht="21.75" customHeight="1" thickBot="1" x14ac:dyDescent="0.25">
      <c r="A9" s="598" t="s">
        <v>405</v>
      </c>
      <c r="B9" s="601" t="s">
        <v>101</v>
      </c>
      <c r="C9" s="601"/>
      <c r="D9" s="601"/>
      <c r="E9" s="602" t="s">
        <v>102</v>
      </c>
      <c r="F9" s="603"/>
      <c r="G9" s="604"/>
      <c r="H9" s="605" t="s">
        <v>105</v>
      </c>
      <c r="I9" s="605"/>
      <c r="J9" s="605"/>
      <c r="K9" s="606" t="s">
        <v>106</v>
      </c>
    </row>
    <row r="10" spans="1:16" s="59" customFormat="1" ht="23.25" customHeight="1" thickTop="1" thickBot="1" x14ac:dyDescent="0.25">
      <c r="A10" s="599"/>
      <c r="B10" s="609" t="s">
        <v>351</v>
      </c>
      <c r="C10" s="609" t="s">
        <v>350</v>
      </c>
      <c r="D10" s="610" t="s">
        <v>3</v>
      </c>
      <c r="E10" s="609" t="s">
        <v>351</v>
      </c>
      <c r="F10" s="609" t="s">
        <v>350</v>
      </c>
      <c r="G10" s="610" t="s">
        <v>3</v>
      </c>
      <c r="H10" s="609" t="s">
        <v>351</v>
      </c>
      <c r="I10" s="609" t="s">
        <v>350</v>
      </c>
      <c r="J10" s="610" t="s">
        <v>107</v>
      </c>
      <c r="K10" s="607"/>
    </row>
    <row r="11" spans="1:16" s="56" customFormat="1" ht="23.25" customHeight="1" thickTop="1" x14ac:dyDescent="0.2">
      <c r="A11" s="600"/>
      <c r="B11" s="553"/>
      <c r="C11" s="553"/>
      <c r="D11" s="543"/>
      <c r="E11" s="553"/>
      <c r="F11" s="553"/>
      <c r="G11" s="543"/>
      <c r="H11" s="553"/>
      <c r="I11" s="553"/>
      <c r="J11" s="543" t="s">
        <v>108</v>
      </c>
      <c r="K11" s="608"/>
      <c r="O11" s="141" t="s">
        <v>169</v>
      </c>
      <c r="P11" s="141" t="s">
        <v>170</v>
      </c>
    </row>
    <row r="12" spans="1:16" s="56" customFormat="1" ht="21" customHeight="1" thickBot="1" x14ac:dyDescent="0.25">
      <c r="A12" s="137">
        <v>-20</v>
      </c>
      <c r="B12" s="60">
        <v>13</v>
      </c>
      <c r="C12" s="60">
        <v>11</v>
      </c>
      <c r="D12" s="61">
        <f>B12+C12</f>
        <v>24</v>
      </c>
      <c r="E12" s="60">
        <v>29</v>
      </c>
      <c r="F12" s="60">
        <v>25</v>
      </c>
      <c r="G12" s="61">
        <f>E12+F12</f>
        <v>54</v>
      </c>
      <c r="H12" s="61">
        <f>B12+E12</f>
        <v>42</v>
      </c>
      <c r="I12" s="61">
        <f>C12+F12</f>
        <v>36</v>
      </c>
      <c r="J12" s="61">
        <f>H12+I12</f>
        <v>78</v>
      </c>
      <c r="K12" s="62">
        <v>-20</v>
      </c>
      <c r="N12" s="137">
        <v>-20</v>
      </c>
      <c r="O12" s="56">
        <f>D12</f>
        <v>24</v>
      </c>
      <c r="P12" s="56">
        <f>G12</f>
        <v>54</v>
      </c>
    </row>
    <row r="13" spans="1:16" s="56" customFormat="1" ht="21" customHeight="1" thickTop="1" thickBot="1" x14ac:dyDescent="0.25">
      <c r="A13" s="138" t="s">
        <v>4</v>
      </c>
      <c r="B13" s="63">
        <v>162</v>
      </c>
      <c r="C13" s="63">
        <v>144</v>
      </c>
      <c r="D13" s="64">
        <f t="shared" ref="D13:D19" si="0">B13+C13</f>
        <v>306</v>
      </c>
      <c r="E13" s="63">
        <v>274</v>
      </c>
      <c r="F13" s="63">
        <v>257</v>
      </c>
      <c r="G13" s="64">
        <f t="shared" ref="G13:G19" si="1">E13+F13</f>
        <v>531</v>
      </c>
      <c r="H13" s="64">
        <f t="shared" ref="H13:I19" si="2">B13+E13</f>
        <v>436</v>
      </c>
      <c r="I13" s="64">
        <f t="shared" si="2"/>
        <v>401</v>
      </c>
      <c r="J13" s="64">
        <f t="shared" ref="J13:J19" si="3">H13+I13</f>
        <v>837</v>
      </c>
      <c r="K13" s="65" t="s">
        <v>4</v>
      </c>
      <c r="N13" s="138" t="s">
        <v>4</v>
      </c>
      <c r="O13" s="56">
        <f t="shared" ref="O13:O19" si="4">D13</f>
        <v>306</v>
      </c>
      <c r="P13" s="56">
        <f t="shared" ref="P13:P19" si="5">G13</f>
        <v>531</v>
      </c>
    </row>
    <row r="14" spans="1:16" s="56" customFormat="1" ht="21" customHeight="1" thickTop="1" thickBot="1" x14ac:dyDescent="0.25">
      <c r="A14" s="139" t="s">
        <v>5</v>
      </c>
      <c r="B14" s="66">
        <v>279</v>
      </c>
      <c r="C14" s="66">
        <v>289</v>
      </c>
      <c r="D14" s="67">
        <f t="shared" si="0"/>
        <v>568</v>
      </c>
      <c r="E14" s="66">
        <v>724</v>
      </c>
      <c r="F14" s="66">
        <v>724</v>
      </c>
      <c r="G14" s="67">
        <f t="shared" si="1"/>
        <v>1448</v>
      </c>
      <c r="H14" s="67">
        <f t="shared" si="2"/>
        <v>1003</v>
      </c>
      <c r="I14" s="67">
        <f t="shared" si="2"/>
        <v>1013</v>
      </c>
      <c r="J14" s="67">
        <f t="shared" si="3"/>
        <v>2016</v>
      </c>
      <c r="K14" s="68" t="s">
        <v>5</v>
      </c>
      <c r="N14" s="139" t="s">
        <v>5</v>
      </c>
      <c r="O14" s="56">
        <f t="shared" si="4"/>
        <v>568</v>
      </c>
      <c r="P14" s="56">
        <f t="shared" si="5"/>
        <v>1448</v>
      </c>
    </row>
    <row r="15" spans="1:16" s="56" customFormat="1" ht="21" customHeight="1" thickTop="1" thickBot="1" x14ac:dyDescent="0.25">
      <c r="A15" s="138" t="s">
        <v>6</v>
      </c>
      <c r="B15" s="63">
        <v>266</v>
      </c>
      <c r="C15" s="63">
        <v>224</v>
      </c>
      <c r="D15" s="64">
        <f t="shared" si="0"/>
        <v>490</v>
      </c>
      <c r="E15" s="63">
        <v>931</v>
      </c>
      <c r="F15" s="63">
        <v>924</v>
      </c>
      <c r="G15" s="64">
        <f t="shared" si="1"/>
        <v>1855</v>
      </c>
      <c r="H15" s="64">
        <f t="shared" si="2"/>
        <v>1197</v>
      </c>
      <c r="I15" s="64">
        <f t="shared" si="2"/>
        <v>1148</v>
      </c>
      <c r="J15" s="64">
        <f>H15+I15</f>
        <v>2345</v>
      </c>
      <c r="K15" s="65" t="s">
        <v>6</v>
      </c>
      <c r="N15" s="138" t="s">
        <v>6</v>
      </c>
      <c r="O15" s="56">
        <f t="shared" si="4"/>
        <v>490</v>
      </c>
      <c r="P15" s="56">
        <f t="shared" si="5"/>
        <v>1855</v>
      </c>
    </row>
    <row r="16" spans="1:16" s="56" customFormat="1" ht="21" customHeight="1" thickTop="1" thickBot="1" x14ac:dyDescent="0.25">
      <c r="A16" s="139" t="s">
        <v>7</v>
      </c>
      <c r="B16" s="66">
        <v>166</v>
      </c>
      <c r="C16" s="66">
        <v>159</v>
      </c>
      <c r="D16" s="67">
        <f t="shared" si="0"/>
        <v>325</v>
      </c>
      <c r="E16" s="66">
        <v>449</v>
      </c>
      <c r="F16" s="66">
        <v>399</v>
      </c>
      <c r="G16" s="67">
        <f t="shared" si="1"/>
        <v>848</v>
      </c>
      <c r="H16" s="67">
        <f t="shared" si="2"/>
        <v>615</v>
      </c>
      <c r="I16" s="67">
        <f t="shared" si="2"/>
        <v>558</v>
      </c>
      <c r="J16" s="67">
        <f>H16+I16</f>
        <v>1173</v>
      </c>
      <c r="K16" s="68" t="s">
        <v>7</v>
      </c>
      <c r="N16" s="139" t="s">
        <v>7</v>
      </c>
      <c r="O16" s="56">
        <f t="shared" si="4"/>
        <v>325</v>
      </c>
      <c r="P16" s="56">
        <f t="shared" si="5"/>
        <v>848</v>
      </c>
    </row>
    <row r="17" spans="1:16" s="56" customFormat="1" ht="21" customHeight="1" thickTop="1" thickBot="1" x14ac:dyDescent="0.25">
      <c r="A17" s="138" t="s">
        <v>8</v>
      </c>
      <c r="B17" s="63">
        <v>61</v>
      </c>
      <c r="C17" s="63">
        <v>50</v>
      </c>
      <c r="D17" s="64">
        <f>B17+C17</f>
        <v>111</v>
      </c>
      <c r="E17" s="63">
        <v>98</v>
      </c>
      <c r="F17" s="63">
        <v>100</v>
      </c>
      <c r="G17" s="64">
        <f>E17+F17</f>
        <v>198</v>
      </c>
      <c r="H17" s="64">
        <f t="shared" si="2"/>
        <v>159</v>
      </c>
      <c r="I17" s="64">
        <f t="shared" si="2"/>
        <v>150</v>
      </c>
      <c r="J17" s="64">
        <f t="shared" si="3"/>
        <v>309</v>
      </c>
      <c r="K17" s="65" t="s">
        <v>8</v>
      </c>
      <c r="N17" s="138" t="s">
        <v>8</v>
      </c>
      <c r="O17" s="56">
        <f t="shared" si="4"/>
        <v>111</v>
      </c>
      <c r="P17" s="56">
        <f t="shared" si="5"/>
        <v>198</v>
      </c>
    </row>
    <row r="18" spans="1:16" s="56" customFormat="1" ht="21" customHeight="1" thickTop="1" thickBot="1" x14ac:dyDescent="0.25">
      <c r="A18" s="139" t="s">
        <v>9</v>
      </c>
      <c r="B18" s="66">
        <v>5</v>
      </c>
      <c r="C18" s="66">
        <v>4</v>
      </c>
      <c r="D18" s="67">
        <f t="shared" si="0"/>
        <v>9</v>
      </c>
      <c r="E18" s="66">
        <v>13</v>
      </c>
      <c r="F18" s="66">
        <v>5</v>
      </c>
      <c r="G18" s="67">
        <f t="shared" si="1"/>
        <v>18</v>
      </c>
      <c r="H18" s="67">
        <f t="shared" si="2"/>
        <v>18</v>
      </c>
      <c r="I18" s="67">
        <f t="shared" si="2"/>
        <v>9</v>
      </c>
      <c r="J18" s="67">
        <f t="shared" si="3"/>
        <v>27</v>
      </c>
      <c r="K18" s="68" t="s">
        <v>9</v>
      </c>
      <c r="N18" s="139" t="s">
        <v>9</v>
      </c>
      <c r="O18" s="56">
        <f t="shared" si="4"/>
        <v>9</v>
      </c>
      <c r="P18" s="56">
        <f t="shared" si="5"/>
        <v>18</v>
      </c>
    </row>
    <row r="19" spans="1:16" s="56" customFormat="1" ht="21" customHeight="1" thickTop="1" x14ac:dyDescent="0.2">
      <c r="A19" s="140" t="s">
        <v>64</v>
      </c>
      <c r="B19" s="69">
        <v>0</v>
      </c>
      <c r="C19" s="69">
        <v>0</v>
      </c>
      <c r="D19" s="70">
        <f t="shared" si="0"/>
        <v>0</v>
      </c>
      <c r="E19" s="69">
        <v>0</v>
      </c>
      <c r="F19" s="69">
        <v>0</v>
      </c>
      <c r="G19" s="70">
        <f t="shared" si="1"/>
        <v>0</v>
      </c>
      <c r="H19" s="70">
        <f t="shared" si="2"/>
        <v>0</v>
      </c>
      <c r="I19" s="70">
        <f t="shared" si="2"/>
        <v>0</v>
      </c>
      <c r="J19" s="70">
        <f t="shared" si="3"/>
        <v>0</v>
      </c>
      <c r="K19" s="71" t="s">
        <v>64</v>
      </c>
      <c r="N19" s="140" t="s">
        <v>64</v>
      </c>
      <c r="O19" s="56">
        <f t="shared" si="4"/>
        <v>0</v>
      </c>
      <c r="P19" s="56">
        <f t="shared" si="5"/>
        <v>0</v>
      </c>
    </row>
    <row r="20" spans="1:16" s="56" customFormat="1" ht="21" customHeight="1" x14ac:dyDescent="0.2">
      <c r="A20" s="307" t="s">
        <v>26</v>
      </c>
      <c r="B20" s="72">
        <f t="shared" ref="B20:J20" si="6">SUM(B12:B19)</f>
        <v>952</v>
      </c>
      <c r="C20" s="72">
        <f t="shared" si="6"/>
        <v>881</v>
      </c>
      <c r="D20" s="73">
        <f t="shared" si="6"/>
        <v>1833</v>
      </c>
      <c r="E20" s="72">
        <f t="shared" si="6"/>
        <v>2518</v>
      </c>
      <c r="F20" s="72">
        <f t="shared" si="6"/>
        <v>2434</v>
      </c>
      <c r="G20" s="73">
        <f>SUM(G12:G19)</f>
        <v>4952</v>
      </c>
      <c r="H20" s="73">
        <f>SUM(H12:H19)</f>
        <v>3470</v>
      </c>
      <c r="I20" s="73">
        <f>SUM(I12:I19)</f>
        <v>3315</v>
      </c>
      <c r="J20" s="73">
        <f t="shared" si="6"/>
        <v>6785</v>
      </c>
      <c r="K20" s="306" t="s">
        <v>27</v>
      </c>
    </row>
    <row r="21" spans="1:16" x14ac:dyDescent="0.2">
      <c r="A21" s="142"/>
      <c r="B21" s="75"/>
      <c r="C21" s="75"/>
      <c r="D21" s="144"/>
      <c r="E21" s="144"/>
      <c r="F21" s="144"/>
      <c r="G21" s="144"/>
      <c r="H21" s="75"/>
      <c r="I21" s="75"/>
      <c r="J21" s="144"/>
      <c r="K21" s="142"/>
    </row>
    <row r="22" spans="1:16" x14ac:dyDescent="0.2">
      <c r="A22" s="142"/>
      <c r="B22" s="75"/>
      <c r="C22" s="75"/>
      <c r="D22" s="144"/>
      <c r="E22" s="144"/>
      <c r="F22" s="144"/>
      <c r="G22" s="144"/>
      <c r="H22" s="75"/>
      <c r="I22" s="75"/>
      <c r="J22" s="144"/>
      <c r="K22" s="142"/>
    </row>
    <row r="23" spans="1:16" x14ac:dyDescent="0.2">
      <c r="A23" s="142"/>
      <c r="B23" s="75"/>
      <c r="C23" s="75"/>
      <c r="D23" s="144"/>
      <c r="E23" s="144"/>
      <c r="F23" s="144"/>
      <c r="G23" s="144"/>
      <c r="H23" s="75"/>
      <c r="I23" s="75"/>
      <c r="J23" s="144"/>
      <c r="K23" s="142"/>
    </row>
    <row r="24" spans="1:16" x14ac:dyDescent="0.2">
      <c r="A24" s="142"/>
      <c r="B24" s="75"/>
      <c r="C24" s="75"/>
      <c r="D24" s="144"/>
      <c r="E24" s="144"/>
      <c r="F24" s="144"/>
      <c r="G24" s="144"/>
      <c r="H24" s="75"/>
      <c r="I24" s="75"/>
      <c r="J24" s="144"/>
      <c r="K24" s="142"/>
    </row>
    <row r="25" spans="1:16" x14ac:dyDescent="0.2">
      <c r="A25" s="142"/>
      <c r="B25" s="75"/>
      <c r="C25" s="75"/>
      <c r="D25" s="144"/>
      <c r="E25" s="144"/>
      <c r="F25" s="144"/>
      <c r="G25" s="144"/>
      <c r="H25" s="75"/>
      <c r="I25" s="75"/>
      <c r="J25" s="144"/>
      <c r="K25" s="142"/>
    </row>
    <row r="26" spans="1:16" x14ac:dyDescent="0.2">
      <c r="A26" s="142"/>
      <c r="B26" s="75"/>
      <c r="C26" s="75"/>
      <c r="D26" s="144"/>
      <c r="E26" s="144"/>
      <c r="F26" s="144"/>
      <c r="G26" s="144"/>
      <c r="H26" s="75"/>
      <c r="I26" s="75"/>
      <c r="J26" s="144"/>
      <c r="K26" s="142"/>
    </row>
    <row r="27" spans="1:16" x14ac:dyDescent="0.2">
      <c r="A27" s="142"/>
      <c r="B27" s="75"/>
      <c r="C27" s="75"/>
      <c r="D27" s="144"/>
      <c r="E27" s="144"/>
      <c r="F27" s="144"/>
      <c r="G27" s="144"/>
      <c r="H27" s="75"/>
      <c r="I27" s="75"/>
      <c r="J27" s="144"/>
      <c r="K27" s="142"/>
    </row>
    <row r="28" spans="1:16" x14ac:dyDescent="0.2">
      <c r="A28" s="142"/>
      <c r="B28" s="75"/>
      <c r="C28" s="75"/>
      <c r="D28" s="144"/>
      <c r="E28" s="144"/>
      <c r="F28" s="144"/>
      <c r="G28" s="144"/>
      <c r="H28" s="75"/>
      <c r="I28" s="75"/>
      <c r="J28" s="144"/>
      <c r="K28" s="142"/>
    </row>
    <row r="29" spans="1:16" x14ac:dyDescent="0.2">
      <c r="A29" s="142"/>
      <c r="B29" s="75"/>
      <c r="C29" s="75"/>
      <c r="D29" s="144"/>
      <c r="E29" s="144"/>
      <c r="F29" s="144"/>
      <c r="G29" s="144"/>
      <c r="H29" s="75"/>
      <c r="I29" s="75"/>
      <c r="J29" s="144"/>
      <c r="K29" s="142"/>
    </row>
    <row r="30" spans="1:16" x14ac:dyDescent="0.2">
      <c r="A30" s="142"/>
      <c r="B30" s="75"/>
      <c r="C30" s="75"/>
      <c r="D30" s="144"/>
      <c r="E30" s="144"/>
      <c r="F30" s="144"/>
      <c r="G30" s="144"/>
      <c r="H30" s="75"/>
      <c r="I30" s="75"/>
      <c r="J30" s="144"/>
      <c r="K30" s="142"/>
    </row>
    <row r="31" spans="1:16" x14ac:dyDescent="0.2">
      <c r="A31" s="142"/>
      <c r="B31" s="75"/>
      <c r="C31" s="75"/>
      <c r="D31" s="144"/>
      <c r="E31" s="144"/>
      <c r="F31" s="144"/>
      <c r="G31" s="144"/>
      <c r="H31" s="75"/>
      <c r="I31" s="75"/>
      <c r="J31" s="144"/>
      <c r="K31" s="142"/>
    </row>
    <row r="32" spans="1:16" x14ac:dyDescent="0.2">
      <c r="A32" s="142"/>
      <c r="B32" s="75"/>
      <c r="C32" s="75"/>
      <c r="D32" s="144"/>
      <c r="E32" s="144"/>
      <c r="F32" s="144"/>
      <c r="G32" s="144"/>
      <c r="H32" s="75"/>
      <c r="I32" s="75"/>
      <c r="J32" s="144"/>
      <c r="K32" s="142"/>
    </row>
    <row r="33" spans="1:11" x14ac:dyDescent="0.2">
      <c r="A33" s="142"/>
      <c r="B33" s="75"/>
      <c r="C33" s="75"/>
      <c r="D33" s="144"/>
      <c r="E33" s="144"/>
      <c r="F33" s="144"/>
      <c r="G33" s="144"/>
      <c r="H33" s="75"/>
      <c r="I33" s="75"/>
      <c r="J33" s="144"/>
      <c r="K33" s="142"/>
    </row>
    <row r="34" spans="1:11" x14ac:dyDescent="0.2">
      <c r="A34" s="142"/>
      <c r="B34" s="75"/>
      <c r="C34" s="75"/>
      <c r="D34" s="144"/>
      <c r="E34" s="144"/>
      <c r="F34" s="144"/>
      <c r="G34" s="144"/>
      <c r="H34" s="75"/>
      <c r="I34" s="75"/>
      <c r="J34" s="144"/>
      <c r="K34" s="142"/>
    </row>
    <row r="35" spans="1:11" x14ac:dyDescent="0.2">
      <c r="A35" s="142"/>
      <c r="B35" s="75"/>
      <c r="C35" s="75"/>
      <c r="D35" s="144"/>
      <c r="E35" s="144"/>
      <c r="F35" s="144"/>
      <c r="G35" s="144"/>
      <c r="H35" s="75"/>
      <c r="I35" s="75"/>
      <c r="J35" s="144"/>
      <c r="K35" s="142"/>
    </row>
    <row r="36" spans="1:11" x14ac:dyDescent="0.2">
      <c r="A36" s="142"/>
      <c r="B36" s="75"/>
      <c r="C36" s="75"/>
      <c r="D36" s="144"/>
      <c r="E36" s="144"/>
      <c r="F36" s="144"/>
      <c r="G36" s="144"/>
      <c r="H36" s="75"/>
      <c r="I36" s="75"/>
      <c r="J36" s="144"/>
      <c r="K36" s="142"/>
    </row>
    <row r="37" spans="1:11" x14ac:dyDescent="0.2">
      <c r="A37" s="142"/>
      <c r="B37" s="75"/>
      <c r="C37" s="75"/>
      <c r="D37" s="144"/>
      <c r="E37" s="144"/>
      <c r="F37" s="144"/>
      <c r="G37" s="144"/>
      <c r="H37" s="75"/>
      <c r="I37" s="75"/>
      <c r="J37" s="144"/>
      <c r="K37" s="142"/>
    </row>
    <row r="38" spans="1:11" x14ac:dyDescent="0.2">
      <c r="A38" s="142"/>
      <c r="B38" s="75"/>
      <c r="C38" s="75"/>
      <c r="D38" s="144"/>
      <c r="E38" s="144"/>
      <c r="F38" s="144"/>
      <c r="G38" s="144"/>
      <c r="H38" s="75"/>
      <c r="I38" s="75"/>
      <c r="J38" s="144"/>
      <c r="K38" s="142"/>
    </row>
    <row r="39" spans="1:11" x14ac:dyDescent="0.2">
      <c r="A39" s="142"/>
      <c r="B39" s="75"/>
      <c r="C39" s="75"/>
      <c r="D39" s="144"/>
      <c r="E39" s="144"/>
      <c r="F39" s="144"/>
      <c r="G39" s="144"/>
      <c r="H39" s="75"/>
      <c r="I39" s="75"/>
      <c r="J39" s="144"/>
      <c r="K39" s="142"/>
    </row>
    <row r="40" spans="1:11" x14ac:dyDescent="0.2">
      <c r="A40" s="142"/>
      <c r="B40" s="75"/>
      <c r="C40" s="75"/>
      <c r="D40" s="144"/>
      <c r="E40" s="144"/>
      <c r="F40" s="144"/>
      <c r="G40" s="144"/>
      <c r="H40" s="75"/>
      <c r="I40" s="75"/>
      <c r="J40" s="144"/>
      <c r="K40" s="142"/>
    </row>
    <row r="41" spans="1:11" x14ac:dyDescent="0.2">
      <c r="A41" s="142"/>
      <c r="B41" s="75"/>
      <c r="C41" s="75"/>
      <c r="D41" s="144"/>
      <c r="E41" s="144"/>
      <c r="F41" s="144"/>
      <c r="G41" s="144"/>
      <c r="H41" s="75"/>
      <c r="I41" s="75"/>
      <c r="J41" s="144"/>
      <c r="K41" s="142"/>
    </row>
    <row r="42" spans="1:11" x14ac:dyDescent="0.2">
      <c r="A42" s="142"/>
      <c r="B42" s="75"/>
      <c r="C42" s="75"/>
      <c r="D42" s="144"/>
      <c r="E42" s="144"/>
      <c r="F42" s="144"/>
      <c r="G42" s="144"/>
      <c r="H42" s="75"/>
      <c r="I42" s="75"/>
      <c r="J42" s="144"/>
      <c r="K42" s="142"/>
    </row>
    <row r="43" spans="1:11" x14ac:dyDescent="0.2">
      <c r="A43" s="142"/>
      <c r="B43" s="75"/>
      <c r="C43" s="75"/>
      <c r="D43" s="144"/>
      <c r="E43" s="144"/>
      <c r="F43" s="144"/>
      <c r="G43" s="144"/>
      <c r="H43" s="75"/>
      <c r="I43" s="75"/>
      <c r="J43" s="144"/>
      <c r="K43" s="142"/>
    </row>
    <row r="44" spans="1:11" x14ac:dyDescent="0.2">
      <c r="A44" s="142"/>
      <c r="B44" s="75"/>
      <c r="C44" s="75"/>
      <c r="D44" s="144"/>
      <c r="E44" s="144"/>
      <c r="F44" s="144"/>
      <c r="G44" s="144"/>
      <c r="H44" s="75"/>
      <c r="I44" s="75"/>
      <c r="J44" s="144"/>
      <c r="K44" s="142"/>
    </row>
    <row r="45" spans="1:11" x14ac:dyDescent="0.2">
      <c r="A45" s="142"/>
      <c r="B45" s="75"/>
      <c r="C45" s="75"/>
      <c r="D45" s="144"/>
      <c r="E45" s="144"/>
      <c r="F45" s="144"/>
      <c r="G45" s="144"/>
      <c r="H45" s="75"/>
      <c r="I45" s="75"/>
      <c r="J45" s="144"/>
      <c r="K45" s="142"/>
    </row>
    <row r="46" spans="1:11" x14ac:dyDescent="0.2">
      <c r="A46" s="142"/>
      <c r="B46" s="75"/>
      <c r="C46" s="75"/>
      <c r="D46" s="144"/>
      <c r="E46" s="144"/>
      <c r="F46" s="144"/>
      <c r="G46" s="144"/>
      <c r="H46" s="75"/>
      <c r="I46" s="75"/>
      <c r="J46" s="144"/>
      <c r="K46" s="142"/>
    </row>
    <row r="47" spans="1:11" x14ac:dyDescent="0.2">
      <c r="A47" s="142"/>
      <c r="B47" s="75"/>
      <c r="C47" s="75"/>
      <c r="D47" s="144"/>
      <c r="E47" s="144"/>
      <c r="F47" s="144"/>
      <c r="G47" s="144"/>
      <c r="H47" s="75"/>
      <c r="I47" s="75"/>
      <c r="J47" s="144"/>
      <c r="K47" s="142"/>
    </row>
    <row r="48" spans="1:11" x14ac:dyDescent="0.2">
      <c r="A48" s="142"/>
      <c r="B48" s="75"/>
      <c r="C48" s="75"/>
      <c r="D48" s="144"/>
      <c r="E48" s="144"/>
      <c r="F48" s="144"/>
      <c r="G48" s="144"/>
      <c r="H48" s="75"/>
      <c r="I48" s="75"/>
      <c r="J48" s="144"/>
      <c r="K48" s="142"/>
    </row>
    <row r="49" spans="1:11" x14ac:dyDescent="0.2">
      <c r="A49" s="142"/>
      <c r="B49" s="75"/>
      <c r="C49" s="75"/>
      <c r="D49" s="144"/>
      <c r="E49" s="144"/>
      <c r="F49" s="144"/>
      <c r="G49" s="144"/>
      <c r="H49" s="75"/>
      <c r="I49" s="75"/>
      <c r="J49" s="144"/>
      <c r="K49" s="142"/>
    </row>
    <row r="50" spans="1:11" x14ac:dyDescent="0.2">
      <c r="A50" s="142"/>
      <c r="B50" s="75"/>
      <c r="C50" s="75"/>
      <c r="D50" s="144"/>
      <c r="E50" s="144"/>
      <c r="F50" s="144"/>
      <c r="G50" s="144"/>
      <c r="H50" s="75"/>
      <c r="I50" s="75"/>
      <c r="J50" s="144"/>
      <c r="K50" s="142"/>
    </row>
  </sheetData>
  <mergeCells count="18">
    <mergeCell ref="G10:G11"/>
    <mergeCell ref="H10:H11"/>
    <mergeCell ref="A3:K3"/>
    <mergeCell ref="A4:K4"/>
    <mergeCell ref="A5:K5"/>
    <mergeCell ref="A6:K6"/>
    <mergeCell ref="A9:A11"/>
    <mergeCell ref="B9:D9"/>
    <mergeCell ref="E9:G9"/>
    <mergeCell ref="H9:J9"/>
    <mergeCell ref="K9:K11"/>
    <mergeCell ref="B10:B11"/>
    <mergeCell ref="I10:I11"/>
    <mergeCell ref="J10:J11"/>
    <mergeCell ref="C10:C11"/>
    <mergeCell ref="D10:D11"/>
    <mergeCell ref="E10:E11"/>
    <mergeCell ref="F10:F11"/>
  </mergeCells>
  <printOptions horizontalCentered="1"/>
  <pageMargins left="0" right="0" top="0.47244094488188981" bottom="0" header="0" footer="0"/>
  <pageSetup paperSize="11" scale="84" orientation="landscape" r:id="rId1"/>
  <rowBreaks count="1" manualBreakCount="1">
    <brk id="20" max="10" man="1"/>
  </rowBreak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3"/>
  <sheetViews>
    <sheetView rightToLeft="1" tabSelected="1" view="pageBreakPreview" zoomScaleNormal="100" zoomScaleSheetLayoutView="100" workbookViewId="0">
      <selection activeCell="I12" sqref="I12"/>
    </sheetView>
  </sheetViews>
  <sheetFormatPr defaultColWidth="9.125" defaultRowHeight="12.75" x14ac:dyDescent="0.2"/>
  <cols>
    <col min="1" max="1" width="15.25" style="376" customWidth="1"/>
    <col min="2" max="10" width="7.75" style="376" customWidth="1"/>
    <col min="11" max="11" width="18.125" style="376" customWidth="1"/>
    <col min="12" max="12" width="15.25" style="3" customWidth="1"/>
    <col min="13" max="16" width="6.375" style="3" customWidth="1"/>
    <col min="17" max="16384" width="9.125" style="3"/>
  </cols>
  <sheetData>
    <row r="1" spans="1:16" ht="30.75" x14ac:dyDescent="0.2">
      <c r="A1" s="103" t="s">
        <v>167</v>
      </c>
      <c r="B1" s="384"/>
      <c r="C1" s="384"/>
      <c r="D1" s="384"/>
      <c r="E1" s="384"/>
      <c r="F1" s="384"/>
      <c r="G1" s="383"/>
      <c r="H1" s="383"/>
      <c r="I1" s="383"/>
      <c r="J1" s="383"/>
      <c r="K1" s="105" t="s">
        <v>168</v>
      </c>
    </row>
    <row r="2" spans="1:16" x14ac:dyDescent="0.2">
      <c r="A2" s="381"/>
      <c r="B2" s="382"/>
      <c r="C2" s="382"/>
      <c r="D2" s="382"/>
      <c r="E2" s="382"/>
      <c r="F2" s="382"/>
      <c r="G2" s="382"/>
      <c r="H2" s="3"/>
      <c r="I2" s="382"/>
      <c r="J2" s="3"/>
      <c r="K2" s="382"/>
    </row>
    <row r="3" spans="1:16" s="2" customFormat="1" ht="21.75" x14ac:dyDescent="0.2">
      <c r="A3" s="514" t="s">
        <v>331</v>
      </c>
      <c r="B3" s="514"/>
      <c r="C3" s="514"/>
      <c r="D3" s="514"/>
      <c r="E3" s="514"/>
      <c r="F3" s="514"/>
      <c r="G3" s="514"/>
      <c r="H3" s="514"/>
      <c r="I3" s="514"/>
      <c r="J3" s="514"/>
      <c r="K3" s="514"/>
    </row>
    <row r="4" spans="1:16" s="2" customFormat="1" ht="18.75" x14ac:dyDescent="0.2">
      <c r="A4" s="515" t="s">
        <v>422</v>
      </c>
      <c r="B4" s="515"/>
      <c r="C4" s="515"/>
      <c r="D4" s="515"/>
      <c r="E4" s="515"/>
      <c r="F4" s="515"/>
      <c r="G4" s="515"/>
      <c r="H4" s="515"/>
      <c r="I4" s="515"/>
      <c r="J4" s="515"/>
      <c r="K4" s="515"/>
    </row>
    <row r="5" spans="1:16" s="2" customFormat="1" ht="18" x14ac:dyDescent="0.2">
      <c r="A5" s="516" t="s">
        <v>330</v>
      </c>
      <c r="B5" s="516"/>
      <c r="C5" s="516"/>
      <c r="D5" s="516"/>
      <c r="E5" s="516"/>
      <c r="F5" s="516"/>
      <c r="G5" s="516"/>
      <c r="H5" s="516"/>
      <c r="I5" s="516"/>
      <c r="J5" s="516"/>
      <c r="K5" s="516"/>
    </row>
    <row r="6" spans="1:16" x14ac:dyDescent="0.2">
      <c r="A6" s="517" t="s">
        <v>414</v>
      </c>
      <c r="B6" s="517"/>
      <c r="C6" s="517"/>
      <c r="D6" s="517"/>
      <c r="E6" s="517"/>
      <c r="F6" s="517"/>
      <c r="G6" s="517"/>
      <c r="H6" s="517"/>
      <c r="I6" s="517"/>
      <c r="J6" s="517"/>
      <c r="K6" s="517"/>
    </row>
    <row r="7" spans="1:16" s="7" customFormat="1" ht="15.75" x14ac:dyDescent="0.2">
      <c r="A7" s="375" t="s">
        <v>269</v>
      </c>
      <c r="B7" s="375"/>
      <c r="C7" s="375"/>
      <c r="D7" s="375"/>
      <c r="E7" s="375"/>
      <c r="F7" s="375"/>
      <c r="G7" s="375"/>
      <c r="H7" s="375"/>
      <c r="I7" s="375"/>
      <c r="J7" s="375"/>
      <c r="K7" s="8" t="s">
        <v>270</v>
      </c>
      <c r="M7" s="5"/>
      <c r="O7" s="5"/>
      <c r="P7" s="5"/>
    </row>
    <row r="8" spans="1:16" ht="33.75" customHeight="1" thickBot="1" x14ac:dyDescent="0.25">
      <c r="A8" s="611" t="s">
        <v>407</v>
      </c>
      <c r="B8" s="520" t="s">
        <v>311</v>
      </c>
      <c r="C8" s="521"/>
      <c r="D8" s="522"/>
      <c r="E8" s="520" t="s">
        <v>314</v>
      </c>
      <c r="F8" s="521"/>
      <c r="G8" s="522"/>
      <c r="H8" s="520" t="s">
        <v>315</v>
      </c>
      <c r="I8" s="521"/>
      <c r="J8" s="522"/>
      <c r="K8" s="606" t="s">
        <v>379</v>
      </c>
    </row>
    <row r="9" spans="1:16" ht="23.45" customHeight="1" thickTop="1" thickBot="1" x14ac:dyDescent="0.25">
      <c r="A9" s="612"/>
      <c r="B9" s="614" t="s">
        <v>312</v>
      </c>
      <c r="C9" s="614" t="s">
        <v>313</v>
      </c>
      <c r="D9" s="614" t="s">
        <v>157</v>
      </c>
      <c r="E9" s="614" t="s">
        <v>312</v>
      </c>
      <c r="F9" s="614" t="s">
        <v>313</v>
      </c>
      <c r="G9" s="614" t="s">
        <v>157</v>
      </c>
      <c r="H9" s="614" t="s">
        <v>312</v>
      </c>
      <c r="I9" s="614" t="s">
        <v>313</v>
      </c>
      <c r="J9" s="614" t="s">
        <v>157</v>
      </c>
      <c r="K9" s="607"/>
    </row>
    <row r="10" spans="1:16" s="9" customFormat="1" ht="23.45" customHeight="1" thickTop="1" x14ac:dyDescent="0.2">
      <c r="A10" s="613"/>
      <c r="B10" s="615"/>
      <c r="C10" s="615"/>
      <c r="D10" s="615"/>
      <c r="E10" s="615"/>
      <c r="F10" s="615"/>
      <c r="G10" s="615"/>
      <c r="H10" s="615"/>
      <c r="I10" s="615"/>
      <c r="J10" s="615"/>
      <c r="K10" s="608"/>
      <c r="M10" s="230" t="s">
        <v>312</v>
      </c>
      <c r="N10" s="230" t="s">
        <v>313</v>
      </c>
    </row>
    <row r="11" spans="1:16" s="10" customFormat="1" ht="22.5" customHeight="1" thickBot="1" x14ac:dyDescent="0.25">
      <c r="A11" s="158" t="s">
        <v>65</v>
      </c>
      <c r="B11" s="267">
        <v>52</v>
      </c>
      <c r="C11" s="267">
        <v>31</v>
      </c>
      <c r="D11" s="268">
        <f>B11+C11</f>
        <v>83</v>
      </c>
      <c r="E11" s="267">
        <v>250</v>
      </c>
      <c r="F11" s="267">
        <v>68</v>
      </c>
      <c r="G11" s="268">
        <f>E11+F11</f>
        <v>318</v>
      </c>
      <c r="H11" s="268">
        <f>B11+E11</f>
        <v>302</v>
      </c>
      <c r="I11" s="268">
        <f>C11+F11</f>
        <v>99</v>
      </c>
      <c r="J11" s="268">
        <f>H11+I11</f>
        <v>401</v>
      </c>
      <c r="K11" s="160" t="s">
        <v>66</v>
      </c>
      <c r="L11" s="123" t="s">
        <v>322</v>
      </c>
      <c r="M11" s="166">
        <f>H11</f>
        <v>302</v>
      </c>
      <c r="N11" s="166">
        <f>I11</f>
        <v>99</v>
      </c>
    </row>
    <row r="12" spans="1:16" s="10" customFormat="1" ht="22.5" customHeight="1" thickTop="1" thickBot="1" x14ac:dyDescent="0.25">
      <c r="A12" s="159" t="s">
        <v>67</v>
      </c>
      <c r="B12" s="250">
        <v>29</v>
      </c>
      <c r="C12" s="250">
        <v>17</v>
      </c>
      <c r="D12" s="269">
        <f t="shared" ref="D12:D14" si="0">B12+C12</f>
        <v>46</v>
      </c>
      <c r="E12" s="250">
        <v>35</v>
      </c>
      <c r="F12" s="250">
        <v>16</v>
      </c>
      <c r="G12" s="269">
        <f t="shared" ref="G12:G14" si="1">E12+F12</f>
        <v>51</v>
      </c>
      <c r="H12" s="269">
        <f t="shared" ref="H12:I19" si="2">B12+E12</f>
        <v>64</v>
      </c>
      <c r="I12" s="269">
        <f t="shared" si="2"/>
        <v>33</v>
      </c>
      <c r="J12" s="269">
        <f t="shared" ref="J12:J19" si="3">H12+I12</f>
        <v>97</v>
      </c>
      <c r="K12" s="161" t="s">
        <v>68</v>
      </c>
      <c r="L12" s="123" t="s">
        <v>323</v>
      </c>
      <c r="M12" s="166">
        <f t="shared" ref="M12:N19" si="4">H12</f>
        <v>64</v>
      </c>
      <c r="N12" s="166">
        <f t="shared" si="4"/>
        <v>33</v>
      </c>
    </row>
    <row r="13" spans="1:16" s="10" customFormat="1" ht="22.5" customHeight="1" thickTop="1" thickBot="1" x14ac:dyDescent="0.25">
      <c r="A13" s="158" t="s">
        <v>69</v>
      </c>
      <c r="B13" s="249">
        <v>5</v>
      </c>
      <c r="C13" s="249">
        <v>1</v>
      </c>
      <c r="D13" s="265">
        <f t="shared" si="0"/>
        <v>6</v>
      </c>
      <c r="E13" s="249">
        <v>6</v>
      </c>
      <c r="F13" s="249">
        <v>4</v>
      </c>
      <c r="G13" s="265">
        <f t="shared" si="1"/>
        <v>10</v>
      </c>
      <c r="H13" s="265">
        <f t="shared" si="2"/>
        <v>11</v>
      </c>
      <c r="I13" s="265">
        <f t="shared" si="2"/>
        <v>5</v>
      </c>
      <c r="J13" s="265">
        <f t="shared" si="3"/>
        <v>16</v>
      </c>
      <c r="K13" s="160" t="s">
        <v>70</v>
      </c>
      <c r="L13" s="123" t="s">
        <v>324</v>
      </c>
      <c r="M13" s="166">
        <f t="shared" si="4"/>
        <v>11</v>
      </c>
      <c r="N13" s="166">
        <f t="shared" si="4"/>
        <v>5</v>
      </c>
    </row>
    <row r="14" spans="1:16" s="10" customFormat="1" ht="22.5" customHeight="1" thickTop="1" thickBot="1" x14ac:dyDescent="0.25">
      <c r="A14" s="159" t="s">
        <v>103</v>
      </c>
      <c r="B14" s="250">
        <v>4</v>
      </c>
      <c r="C14" s="250">
        <v>0</v>
      </c>
      <c r="D14" s="269">
        <f t="shared" si="0"/>
        <v>4</v>
      </c>
      <c r="E14" s="250">
        <v>2</v>
      </c>
      <c r="F14" s="250">
        <v>2</v>
      </c>
      <c r="G14" s="269">
        <f t="shared" si="1"/>
        <v>4</v>
      </c>
      <c r="H14" s="269">
        <f t="shared" si="2"/>
        <v>6</v>
      </c>
      <c r="I14" s="269">
        <f t="shared" si="2"/>
        <v>2</v>
      </c>
      <c r="J14" s="269">
        <f t="shared" si="3"/>
        <v>8</v>
      </c>
      <c r="K14" s="161" t="s">
        <v>71</v>
      </c>
      <c r="L14" s="123" t="s">
        <v>325</v>
      </c>
      <c r="M14" s="166">
        <f t="shared" si="4"/>
        <v>6</v>
      </c>
      <c r="N14" s="166">
        <f t="shared" si="4"/>
        <v>2</v>
      </c>
    </row>
    <row r="15" spans="1:16" s="10" customFormat="1" ht="22.5" customHeight="1" thickTop="1" thickBot="1" x14ac:dyDescent="0.25">
      <c r="A15" s="158" t="s">
        <v>72</v>
      </c>
      <c r="B15" s="249">
        <v>7</v>
      </c>
      <c r="C15" s="249">
        <v>2</v>
      </c>
      <c r="D15" s="265">
        <f>B15+C15</f>
        <v>9</v>
      </c>
      <c r="E15" s="249">
        <v>4</v>
      </c>
      <c r="F15" s="249">
        <v>2</v>
      </c>
      <c r="G15" s="265">
        <f>E15+F15</f>
        <v>6</v>
      </c>
      <c r="H15" s="265">
        <f t="shared" si="2"/>
        <v>11</v>
      </c>
      <c r="I15" s="265">
        <f t="shared" si="2"/>
        <v>4</v>
      </c>
      <c r="J15" s="265">
        <f>H15+I15</f>
        <v>15</v>
      </c>
      <c r="K15" s="160" t="s">
        <v>73</v>
      </c>
      <c r="L15" s="123" t="s">
        <v>326</v>
      </c>
      <c r="M15" s="166">
        <f t="shared" si="4"/>
        <v>11</v>
      </c>
      <c r="N15" s="166">
        <f t="shared" si="4"/>
        <v>4</v>
      </c>
    </row>
    <row r="16" spans="1:16" s="10" customFormat="1" ht="22.5" customHeight="1" thickTop="1" thickBot="1" x14ac:dyDescent="0.25">
      <c r="A16" s="159" t="s">
        <v>74</v>
      </c>
      <c r="B16" s="250">
        <v>0</v>
      </c>
      <c r="C16" s="250">
        <v>0</v>
      </c>
      <c r="D16" s="269">
        <f t="shared" ref="D16:D19" si="5">B16+C16</f>
        <v>0</v>
      </c>
      <c r="E16" s="250">
        <v>2</v>
      </c>
      <c r="F16" s="250">
        <v>0</v>
      </c>
      <c r="G16" s="269">
        <f t="shared" ref="G16" si="6">E16+F16</f>
        <v>2</v>
      </c>
      <c r="H16" s="269">
        <f t="shared" si="2"/>
        <v>2</v>
      </c>
      <c r="I16" s="269">
        <f t="shared" si="2"/>
        <v>0</v>
      </c>
      <c r="J16" s="269">
        <f t="shared" si="3"/>
        <v>2</v>
      </c>
      <c r="K16" s="161" t="s">
        <v>75</v>
      </c>
      <c r="L16" s="123" t="s">
        <v>327</v>
      </c>
      <c r="M16" s="166">
        <f t="shared" si="4"/>
        <v>2</v>
      </c>
      <c r="N16" s="166">
        <f t="shared" si="4"/>
        <v>0</v>
      </c>
    </row>
    <row r="17" spans="1:14" s="10" customFormat="1" ht="22.5" customHeight="1" thickTop="1" thickBot="1" x14ac:dyDescent="0.25">
      <c r="A17" s="158" t="s">
        <v>76</v>
      </c>
      <c r="B17" s="249">
        <v>0</v>
      </c>
      <c r="C17" s="249">
        <v>1</v>
      </c>
      <c r="D17" s="265">
        <f>B17+C17</f>
        <v>1</v>
      </c>
      <c r="E17" s="249">
        <v>2</v>
      </c>
      <c r="F17" s="249">
        <v>0</v>
      </c>
      <c r="G17" s="265">
        <f>E17+F17</f>
        <v>2</v>
      </c>
      <c r="H17" s="265">
        <f t="shared" si="2"/>
        <v>2</v>
      </c>
      <c r="I17" s="265">
        <f t="shared" si="2"/>
        <v>1</v>
      </c>
      <c r="J17" s="265">
        <f t="shared" si="3"/>
        <v>3</v>
      </c>
      <c r="K17" s="160" t="s">
        <v>77</v>
      </c>
      <c r="L17" s="123" t="s">
        <v>328</v>
      </c>
      <c r="M17" s="166">
        <f t="shared" si="4"/>
        <v>2</v>
      </c>
      <c r="N17" s="166">
        <f t="shared" si="4"/>
        <v>1</v>
      </c>
    </row>
    <row r="18" spans="1:14" s="10" customFormat="1" ht="22.5" customHeight="1" thickTop="1" thickBot="1" x14ac:dyDescent="0.25">
      <c r="A18" s="159" t="s">
        <v>78</v>
      </c>
      <c r="B18" s="250">
        <v>5</v>
      </c>
      <c r="C18" s="250">
        <v>0</v>
      </c>
      <c r="D18" s="269">
        <f t="shared" si="5"/>
        <v>5</v>
      </c>
      <c r="E18" s="250">
        <v>3</v>
      </c>
      <c r="F18" s="250">
        <v>2</v>
      </c>
      <c r="G18" s="269">
        <f>E18+F18</f>
        <v>5</v>
      </c>
      <c r="H18" s="269">
        <f t="shared" si="2"/>
        <v>8</v>
      </c>
      <c r="I18" s="269">
        <f t="shared" si="2"/>
        <v>2</v>
      </c>
      <c r="J18" s="269">
        <f t="shared" si="3"/>
        <v>10</v>
      </c>
      <c r="K18" s="161" t="s">
        <v>185</v>
      </c>
      <c r="L18" s="123" t="s">
        <v>329</v>
      </c>
      <c r="M18" s="166">
        <f t="shared" si="4"/>
        <v>8</v>
      </c>
      <c r="N18" s="166">
        <f t="shared" si="4"/>
        <v>2</v>
      </c>
    </row>
    <row r="19" spans="1:14" s="10" customFormat="1" ht="22.5" customHeight="1" thickTop="1" x14ac:dyDescent="0.2">
      <c r="A19" s="162" t="s">
        <v>79</v>
      </c>
      <c r="B19" s="251">
        <v>15</v>
      </c>
      <c r="C19" s="251">
        <v>12</v>
      </c>
      <c r="D19" s="265">
        <f t="shared" si="5"/>
        <v>27</v>
      </c>
      <c r="E19" s="251">
        <v>0</v>
      </c>
      <c r="F19" s="251">
        <v>0</v>
      </c>
      <c r="G19" s="265">
        <f>E19+F19</f>
        <v>0</v>
      </c>
      <c r="H19" s="265">
        <f t="shared" si="2"/>
        <v>15</v>
      </c>
      <c r="I19" s="265">
        <f t="shared" si="2"/>
        <v>12</v>
      </c>
      <c r="J19" s="265">
        <f t="shared" si="3"/>
        <v>27</v>
      </c>
      <c r="K19" s="163" t="s">
        <v>344</v>
      </c>
      <c r="L19" s="123" t="s">
        <v>360</v>
      </c>
      <c r="M19" s="166">
        <f t="shared" si="4"/>
        <v>15</v>
      </c>
      <c r="N19" s="166">
        <f t="shared" si="4"/>
        <v>12</v>
      </c>
    </row>
    <row r="20" spans="1:14" s="10" customFormat="1" ht="22.5" customHeight="1" x14ac:dyDescent="0.2">
      <c r="A20" s="164" t="s">
        <v>13</v>
      </c>
      <c r="B20" s="270">
        <f>SUM(B11:B19)</f>
        <v>117</v>
      </c>
      <c r="C20" s="270">
        <f>SUM(C11:C19)</f>
        <v>64</v>
      </c>
      <c r="D20" s="270">
        <f t="shared" ref="D20:G20" si="7">SUM(D11:D19)</f>
        <v>181</v>
      </c>
      <c r="E20" s="270">
        <f>SUM(E11:E19)</f>
        <v>304</v>
      </c>
      <c r="F20" s="270">
        <f t="shared" si="7"/>
        <v>94</v>
      </c>
      <c r="G20" s="270">
        <f t="shared" si="7"/>
        <v>398</v>
      </c>
      <c r="H20" s="270">
        <f>SUM(H11:H19)</f>
        <v>421</v>
      </c>
      <c r="I20" s="270">
        <f>SUM(I11:I19)</f>
        <v>158</v>
      </c>
      <c r="J20" s="270">
        <f>SUM(J11:J19)</f>
        <v>579</v>
      </c>
      <c r="K20" s="252" t="s">
        <v>14</v>
      </c>
      <c r="M20" s="10">
        <f>SUM(M11:M19)</f>
        <v>421</v>
      </c>
      <c r="N20" s="10">
        <f>SUM(N11:N19)</f>
        <v>158</v>
      </c>
    </row>
    <row r="21" spans="1:14" x14ac:dyDescent="0.2">
      <c r="A21" s="381"/>
      <c r="B21" s="381"/>
      <c r="C21" s="381"/>
      <c r="D21" s="381"/>
      <c r="E21" s="381"/>
      <c r="F21" s="381"/>
      <c r="G21" s="381"/>
      <c r="H21" s="381"/>
      <c r="I21" s="381"/>
      <c r="J21" s="381"/>
      <c r="K21" s="381"/>
      <c r="L21" s="376"/>
      <c r="M21" s="376"/>
    </row>
    <row r="22" spans="1:14" x14ac:dyDescent="0.2">
      <c r="A22" s="381"/>
      <c r="B22" s="381"/>
      <c r="C22" s="381"/>
      <c r="D22" s="381"/>
      <c r="E22" s="381"/>
      <c r="F22" s="381"/>
      <c r="G22" s="381"/>
      <c r="H22" s="381"/>
      <c r="I22" s="381"/>
      <c r="J22" s="381"/>
      <c r="K22" s="381"/>
      <c r="L22" s="376"/>
      <c r="M22" s="376"/>
    </row>
    <row r="23" spans="1:14" x14ac:dyDescent="0.2">
      <c r="A23" s="381"/>
      <c r="B23" s="381"/>
      <c r="C23" s="381"/>
      <c r="D23" s="381"/>
      <c r="E23" s="381"/>
      <c r="F23" s="381"/>
      <c r="G23" s="381"/>
      <c r="H23" s="381"/>
      <c r="I23" s="381"/>
      <c r="J23" s="381"/>
      <c r="K23" s="381"/>
      <c r="L23" s="376"/>
      <c r="M23" s="376"/>
    </row>
    <row r="24" spans="1:14" x14ac:dyDescent="0.2">
      <c r="A24" s="381"/>
      <c r="B24" s="381"/>
      <c r="C24" s="381"/>
      <c r="D24" s="381"/>
      <c r="E24" s="381"/>
      <c r="F24" s="381"/>
      <c r="G24" s="381"/>
      <c r="H24" s="381"/>
      <c r="I24" s="381"/>
      <c r="J24" s="381"/>
      <c r="K24" s="381"/>
    </row>
    <row r="25" spans="1:14" x14ac:dyDescent="0.2">
      <c r="A25" s="381"/>
      <c r="B25" s="381"/>
      <c r="C25" s="381"/>
      <c r="D25" s="381"/>
      <c r="E25" s="381"/>
      <c r="F25" s="381"/>
      <c r="G25" s="381"/>
      <c r="H25" s="381"/>
      <c r="I25" s="381"/>
      <c r="J25" s="381"/>
      <c r="K25" s="381"/>
    </row>
    <row r="26" spans="1:14" x14ac:dyDescent="0.2">
      <c r="A26" s="381"/>
      <c r="B26" s="381"/>
      <c r="C26" s="381"/>
      <c r="D26" s="381"/>
      <c r="E26" s="381"/>
      <c r="F26" s="381"/>
      <c r="G26" s="381"/>
      <c r="H26" s="381"/>
      <c r="I26" s="381"/>
      <c r="J26" s="381"/>
      <c r="K26" s="381"/>
    </row>
    <row r="27" spans="1:14" x14ac:dyDescent="0.2">
      <c r="A27" s="381"/>
      <c r="B27" s="381"/>
      <c r="C27" s="381"/>
      <c r="D27" s="381"/>
      <c r="E27" s="381"/>
      <c r="F27" s="381"/>
      <c r="G27" s="381"/>
      <c r="H27" s="381"/>
      <c r="I27" s="381"/>
      <c r="J27" s="381"/>
      <c r="K27" s="381"/>
    </row>
    <row r="28" spans="1:14" x14ac:dyDescent="0.2">
      <c r="A28" s="381"/>
      <c r="B28" s="381"/>
      <c r="C28" s="381"/>
      <c r="D28" s="381"/>
      <c r="E28" s="381"/>
      <c r="F28" s="381"/>
      <c r="G28" s="381"/>
      <c r="H28" s="381"/>
      <c r="I28" s="381"/>
      <c r="J28" s="381"/>
      <c r="K28" s="381"/>
    </row>
    <row r="29" spans="1:14" x14ac:dyDescent="0.2">
      <c r="A29" s="381"/>
      <c r="B29" s="381"/>
      <c r="C29" s="381"/>
      <c r="D29" s="381"/>
      <c r="E29" s="381"/>
      <c r="F29" s="381"/>
      <c r="G29" s="381"/>
      <c r="H29" s="381"/>
      <c r="I29" s="381"/>
      <c r="J29" s="381"/>
      <c r="K29" s="381"/>
    </row>
    <row r="30" spans="1:14" x14ac:dyDescent="0.2">
      <c r="A30" s="381"/>
      <c r="B30" s="381"/>
      <c r="C30" s="381"/>
      <c r="D30" s="381"/>
      <c r="E30" s="381"/>
      <c r="F30" s="381"/>
      <c r="G30" s="381"/>
      <c r="H30" s="381"/>
      <c r="I30" s="381"/>
      <c r="J30" s="381"/>
      <c r="K30" s="381"/>
    </row>
    <row r="31" spans="1:14" x14ac:dyDescent="0.2">
      <c r="A31" s="381"/>
      <c r="B31" s="381"/>
      <c r="C31" s="381"/>
      <c r="D31" s="381"/>
      <c r="E31" s="381"/>
      <c r="F31" s="381"/>
      <c r="G31" s="381"/>
      <c r="H31" s="381"/>
      <c r="I31" s="381"/>
      <c r="J31" s="381"/>
      <c r="K31" s="381"/>
    </row>
    <row r="32" spans="1:14" x14ac:dyDescent="0.2">
      <c r="A32" s="381"/>
      <c r="B32" s="381"/>
      <c r="C32" s="381"/>
      <c r="D32" s="381"/>
      <c r="E32" s="381"/>
      <c r="F32" s="381"/>
      <c r="G32" s="381"/>
      <c r="H32" s="381"/>
      <c r="I32" s="381"/>
      <c r="J32" s="381"/>
      <c r="K32" s="381"/>
    </row>
    <row r="33" spans="1:11" x14ac:dyDescent="0.2">
      <c r="A33" s="381"/>
      <c r="B33" s="381"/>
      <c r="C33" s="381"/>
      <c r="D33" s="381"/>
      <c r="E33" s="381"/>
      <c r="F33" s="381"/>
      <c r="G33" s="381"/>
      <c r="H33" s="381"/>
      <c r="I33" s="381"/>
      <c r="J33" s="381"/>
      <c r="K33" s="381"/>
    </row>
    <row r="34" spans="1:11" x14ac:dyDescent="0.2">
      <c r="A34" s="381"/>
      <c r="B34" s="381"/>
      <c r="C34" s="381"/>
      <c r="D34" s="381"/>
      <c r="E34" s="381"/>
      <c r="F34" s="381"/>
      <c r="G34" s="381"/>
      <c r="H34" s="381"/>
      <c r="I34" s="381"/>
      <c r="J34" s="381"/>
      <c r="K34" s="381"/>
    </row>
    <row r="35" spans="1:11" x14ac:dyDescent="0.2">
      <c r="A35" s="381"/>
      <c r="B35" s="381"/>
      <c r="C35" s="381"/>
      <c r="D35" s="381"/>
      <c r="E35" s="381"/>
      <c r="F35" s="381"/>
      <c r="G35" s="381"/>
      <c r="H35" s="381"/>
      <c r="I35" s="381"/>
      <c r="J35" s="381"/>
      <c r="K35" s="381"/>
    </row>
    <row r="36" spans="1:11" x14ac:dyDescent="0.2">
      <c r="A36" s="381"/>
      <c r="B36" s="381"/>
      <c r="C36" s="381"/>
      <c r="D36" s="381"/>
      <c r="E36" s="381"/>
      <c r="F36" s="381"/>
      <c r="G36" s="381"/>
      <c r="H36" s="381"/>
      <c r="I36" s="381"/>
      <c r="J36" s="381"/>
      <c r="K36" s="381"/>
    </row>
    <row r="37" spans="1:11" x14ac:dyDescent="0.2">
      <c r="A37" s="381"/>
      <c r="B37" s="381"/>
      <c r="C37" s="381"/>
      <c r="D37" s="381"/>
      <c r="E37" s="381"/>
      <c r="F37" s="381"/>
      <c r="G37" s="381"/>
      <c r="H37" s="381"/>
      <c r="I37" s="381"/>
      <c r="J37" s="381"/>
      <c r="K37" s="381"/>
    </row>
    <row r="38" spans="1:11" x14ac:dyDescent="0.2">
      <c r="A38" s="381"/>
      <c r="B38" s="381"/>
      <c r="C38" s="381"/>
      <c r="D38" s="381"/>
      <c r="E38" s="381"/>
      <c r="F38" s="381"/>
      <c r="G38" s="381"/>
      <c r="H38" s="381"/>
      <c r="I38" s="381"/>
      <c r="J38" s="381"/>
      <c r="K38" s="381"/>
    </row>
    <row r="39" spans="1:11" x14ac:dyDescent="0.2">
      <c r="A39" s="381"/>
      <c r="B39" s="381"/>
      <c r="C39" s="381"/>
      <c r="D39" s="381"/>
      <c r="E39" s="381"/>
      <c r="F39" s="381"/>
      <c r="G39" s="381"/>
      <c r="H39" s="381"/>
      <c r="I39" s="381"/>
      <c r="J39" s="381"/>
      <c r="K39" s="381"/>
    </row>
    <row r="40" spans="1:11" x14ac:dyDescent="0.2">
      <c r="A40" s="381"/>
      <c r="B40" s="381"/>
      <c r="C40" s="381"/>
      <c r="D40" s="381"/>
      <c r="E40" s="381"/>
      <c r="F40" s="381"/>
      <c r="G40" s="381"/>
      <c r="H40" s="381"/>
      <c r="I40" s="381"/>
      <c r="J40" s="381"/>
      <c r="K40" s="381"/>
    </row>
    <row r="41" spans="1:11" x14ac:dyDescent="0.2">
      <c r="A41" s="381"/>
      <c r="B41" s="381"/>
      <c r="C41" s="381"/>
      <c r="D41" s="381"/>
      <c r="E41" s="381"/>
      <c r="F41" s="381"/>
      <c r="G41" s="381"/>
      <c r="H41" s="381"/>
      <c r="I41" s="381"/>
      <c r="J41" s="381"/>
      <c r="K41" s="381"/>
    </row>
    <row r="42" spans="1:11" x14ac:dyDescent="0.2">
      <c r="A42" s="381"/>
      <c r="B42" s="381"/>
      <c r="C42" s="381"/>
      <c r="D42" s="381"/>
      <c r="E42" s="381"/>
      <c r="F42" s="381"/>
      <c r="G42" s="381"/>
      <c r="H42" s="381"/>
      <c r="I42" s="381"/>
      <c r="J42" s="381"/>
      <c r="K42" s="381"/>
    </row>
    <row r="43" spans="1:11" x14ac:dyDescent="0.2">
      <c r="A43" s="381"/>
      <c r="B43" s="381"/>
      <c r="C43" s="381"/>
      <c r="D43" s="381"/>
      <c r="E43" s="381"/>
      <c r="F43" s="381"/>
      <c r="G43" s="381"/>
      <c r="H43" s="381"/>
      <c r="I43" s="381"/>
      <c r="J43" s="381"/>
      <c r="K43" s="381"/>
    </row>
    <row r="44" spans="1:11" x14ac:dyDescent="0.2">
      <c r="A44" s="381"/>
      <c r="B44" s="381"/>
      <c r="C44" s="381"/>
      <c r="D44" s="381"/>
      <c r="E44" s="381"/>
      <c r="F44" s="381"/>
      <c r="G44" s="381"/>
      <c r="H44" s="381"/>
      <c r="I44" s="381"/>
      <c r="J44" s="381"/>
      <c r="K44" s="381"/>
    </row>
    <row r="45" spans="1:11" x14ac:dyDescent="0.2">
      <c r="A45" s="381"/>
      <c r="B45" s="381"/>
      <c r="C45" s="381"/>
      <c r="D45" s="381"/>
      <c r="E45" s="381"/>
      <c r="F45" s="381"/>
      <c r="G45" s="381"/>
      <c r="H45" s="381"/>
      <c r="I45" s="381"/>
      <c r="J45" s="381"/>
      <c r="K45" s="381"/>
    </row>
    <row r="46" spans="1:11" x14ac:dyDescent="0.2">
      <c r="A46" s="381"/>
      <c r="B46" s="381"/>
      <c r="C46" s="381"/>
      <c r="D46" s="381"/>
      <c r="E46" s="381"/>
      <c r="F46" s="381"/>
      <c r="G46" s="381"/>
      <c r="H46" s="381"/>
      <c r="I46" s="381"/>
      <c r="J46" s="381"/>
      <c r="K46" s="381"/>
    </row>
    <row r="47" spans="1:11" x14ac:dyDescent="0.2">
      <c r="A47" s="381"/>
      <c r="B47" s="381"/>
      <c r="C47" s="381"/>
      <c r="D47" s="381"/>
      <c r="E47" s="381"/>
      <c r="F47" s="381"/>
      <c r="G47" s="381"/>
      <c r="H47" s="381"/>
      <c r="I47" s="381"/>
      <c r="J47" s="381"/>
      <c r="K47" s="381"/>
    </row>
    <row r="48" spans="1:11" x14ac:dyDescent="0.2">
      <c r="A48" s="381"/>
      <c r="B48" s="381"/>
      <c r="C48" s="381"/>
      <c r="D48" s="381"/>
      <c r="E48" s="381"/>
      <c r="F48" s="381"/>
      <c r="G48" s="381"/>
      <c r="H48" s="381"/>
      <c r="I48" s="381"/>
      <c r="J48" s="381"/>
      <c r="K48" s="381"/>
    </row>
    <row r="49" spans="1:11" x14ac:dyDescent="0.2">
      <c r="A49" s="381"/>
      <c r="B49" s="381"/>
      <c r="C49" s="381"/>
      <c r="D49" s="381"/>
      <c r="E49" s="381"/>
      <c r="F49" s="381"/>
      <c r="G49" s="381"/>
      <c r="H49" s="381"/>
      <c r="I49" s="381"/>
      <c r="J49" s="381"/>
      <c r="K49" s="381"/>
    </row>
    <row r="50" spans="1:11" x14ac:dyDescent="0.2">
      <c r="A50" s="381"/>
      <c r="B50" s="381"/>
      <c r="C50" s="381"/>
      <c r="D50" s="381"/>
      <c r="E50" s="381"/>
      <c r="F50" s="381"/>
      <c r="G50" s="381"/>
      <c r="H50" s="381"/>
      <c r="I50" s="381"/>
      <c r="J50" s="381"/>
      <c r="K50" s="381"/>
    </row>
    <row r="51" spans="1:11" x14ac:dyDescent="0.2">
      <c r="A51" s="381"/>
      <c r="B51" s="381"/>
      <c r="C51" s="381"/>
      <c r="D51" s="381"/>
      <c r="E51" s="381"/>
      <c r="F51" s="381"/>
      <c r="G51" s="381"/>
      <c r="H51" s="381"/>
      <c r="I51" s="381"/>
      <c r="J51" s="381"/>
      <c r="K51" s="381"/>
    </row>
    <row r="52" spans="1:11" x14ac:dyDescent="0.2">
      <c r="A52" s="381"/>
      <c r="B52" s="381"/>
      <c r="C52" s="381"/>
      <c r="D52" s="381"/>
      <c r="E52" s="381"/>
      <c r="F52" s="381"/>
      <c r="G52" s="381"/>
      <c r="H52" s="381"/>
      <c r="I52" s="381"/>
      <c r="J52" s="381"/>
      <c r="K52" s="381"/>
    </row>
    <row r="53" spans="1:11" x14ac:dyDescent="0.2">
      <c r="A53" s="381"/>
      <c r="B53" s="381"/>
      <c r="C53" s="381"/>
      <c r="D53" s="381"/>
      <c r="E53" s="381"/>
      <c r="F53" s="381"/>
      <c r="G53" s="381"/>
      <c r="H53" s="381"/>
      <c r="I53" s="381"/>
      <c r="J53" s="381"/>
      <c r="K53" s="381"/>
    </row>
  </sheetData>
  <mergeCells count="18">
    <mergeCell ref="G9:G10"/>
    <mergeCell ref="H9:H10"/>
    <mergeCell ref="A3:K3"/>
    <mergeCell ref="A4:K4"/>
    <mergeCell ref="A5:K5"/>
    <mergeCell ref="A6:K6"/>
    <mergeCell ref="A8:A10"/>
    <mergeCell ref="B8:D8"/>
    <mergeCell ref="E8:G8"/>
    <mergeCell ref="H8:J8"/>
    <mergeCell ref="K8:K10"/>
    <mergeCell ref="B9:B10"/>
    <mergeCell ref="I9:I10"/>
    <mergeCell ref="J9:J10"/>
    <mergeCell ref="C9:C10"/>
    <mergeCell ref="D9:D10"/>
    <mergeCell ref="E9:E10"/>
    <mergeCell ref="F9:F10"/>
  </mergeCells>
  <printOptions horizontalCentered="1"/>
  <pageMargins left="0" right="0" top="0.47244094488188981" bottom="0" header="0" footer="0"/>
  <pageSetup paperSize="11" scale="85" orientation="landscape" horizontalDpi="4294967295" verticalDpi="4294967295" r:id="rId1"/>
  <headerFooter alignWithMargins="0"/>
  <rowBreaks count="1" manualBreakCount="1">
    <brk id="20" max="10" man="1"/>
  </rowBreaks>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rightToLeft="1" view="pageBreakPreview" zoomScaleNormal="100" zoomScaleSheetLayoutView="100" workbookViewId="0">
      <selection activeCell="A7" sqref="A7"/>
    </sheetView>
  </sheetViews>
  <sheetFormatPr defaultColWidth="9.125" defaultRowHeight="12.75" x14ac:dyDescent="0.2"/>
  <cols>
    <col min="1" max="1" width="23.625" style="376" customWidth="1"/>
    <col min="2" max="7" width="9.375" style="376" customWidth="1"/>
    <col min="8" max="8" width="23.625" style="376" customWidth="1"/>
    <col min="9" max="9" width="15.25" style="3" customWidth="1"/>
    <col min="10" max="13" width="6.375" style="3" customWidth="1"/>
    <col min="14" max="16384" width="9.125" style="3"/>
  </cols>
  <sheetData>
    <row r="1" spans="1:13" ht="30.75" x14ac:dyDescent="0.2">
      <c r="A1" s="103" t="s">
        <v>167</v>
      </c>
      <c r="B1" s="384"/>
      <c r="C1" s="384"/>
      <c r="D1" s="384"/>
      <c r="E1" s="384"/>
      <c r="F1" s="384"/>
      <c r="G1" s="383"/>
      <c r="H1" s="105" t="s">
        <v>168</v>
      </c>
    </row>
    <row r="2" spans="1:13" x14ac:dyDescent="0.2">
      <c r="A2" s="381"/>
      <c r="B2" s="382"/>
      <c r="C2" s="382"/>
      <c r="D2" s="382"/>
      <c r="E2" s="382"/>
      <c r="F2" s="382"/>
      <c r="G2" s="382"/>
      <c r="H2" s="382"/>
      <c r="I2" s="382"/>
    </row>
    <row r="3" spans="1:13" s="2" customFormat="1" ht="21.75" x14ac:dyDescent="0.2">
      <c r="A3" s="514" t="s">
        <v>290</v>
      </c>
      <c r="B3" s="514"/>
      <c r="C3" s="514"/>
      <c r="D3" s="514"/>
      <c r="E3" s="514"/>
      <c r="F3" s="514"/>
      <c r="G3" s="514"/>
      <c r="H3" s="514"/>
    </row>
    <row r="4" spans="1:13" s="2" customFormat="1" ht="18.75" x14ac:dyDescent="0.2">
      <c r="A4" s="515" t="s">
        <v>503</v>
      </c>
      <c r="B4" s="515"/>
      <c r="C4" s="515"/>
      <c r="D4" s="515"/>
      <c r="E4" s="515"/>
      <c r="F4" s="515"/>
      <c r="G4" s="515"/>
      <c r="H4" s="515"/>
    </row>
    <row r="5" spans="1:13" s="2" customFormat="1" ht="18" x14ac:dyDescent="0.2">
      <c r="A5" s="516" t="s">
        <v>375</v>
      </c>
      <c r="B5" s="516"/>
      <c r="C5" s="516"/>
      <c r="D5" s="516"/>
      <c r="E5" s="516"/>
      <c r="F5" s="516"/>
      <c r="G5" s="516"/>
      <c r="H5" s="516"/>
    </row>
    <row r="6" spans="1:13" x14ac:dyDescent="0.2">
      <c r="A6" s="517" t="s">
        <v>461</v>
      </c>
      <c r="B6" s="517"/>
      <c r="C6" s="517"/>
      <c r="D6" s="517"/>
      <c r="E6" s="517"/>
      <c r="F6" s="517"/>
      <c r="G6" s="517"/>
      <c r="H6" s="517"/>
    </row>
    <row r="7" spans="1:13" s="7" customFormat="1" ht="15.75" x14ac:dyDescent="0.2">
      <c r="A7" s="375" t="s">
        <v>246</v>
      </c>
      <c r="B7" s="375"/>
      <c r="C7" s="375"/>
      <c r="D7" s="375"/>
      <c r="E7" s="375"/>
      <c r="F7" s="375"/>
      <c r="G7" s="375"/>
      <c r="H7" s="8" t="s">
        <v>247</v>
      </c>
      <c r="J7" s="5"/>
      <c r="L7" s="5"/>
      <c r="M7" s="5"/>
    </row>
    <row r="8" spans="1:13" ht="36" customHeight="1" x14ac:dyDescent="0.2">
      <c r="A8" s="531" t="s">
        <v>191</v>
      </c>
      <c r="B8" s="520" t="s">
        <v>392</v>
      </c>
      <c r="C8" s="521"/>
      <c r="D8" s="522"/>
      <c r="E8" s="520" t="s">
        <v>428</v>
      </c>
      <c r="F8" s="521"/>
      <c r="G8" s="522"/>
      <c r="H8" s="523" t="s">
        <v>192</v>
      </c>
    </row>
    <row r="9" spans="1:13" s="9" customFormat="1" ht="33.75" customHeight="1" x14ac:dyDescent="0.2">
      <c r="A9" s="532"/>
      <c r="B9" s="378" t="s">
        <v>190</v>
      </c>
      <c r="C9" s="378" t="s">
        <v>189</v>
      </c>
      <c r="D9" s="463" t="s">
        <v>188</v>
      </c>
      <c r="E9" s="378" t="s">
        <v>190</v>
      </c>
      <c r="F9" s="378" t="s">
        <v>189</v>
      </c>
      <c r="G9" s="379" t="s">
        <v>188</v>
      </c>
      <c r="H9" s="524"/>
    </row>
    <row r="10" spans="1:13" s="10" customFormat="1" ht="22.5" customHeight="1" thickBot="1" x14ac:dyDescent="0.25">
      <c r="A10" s="147" t="s">
        <v>109</v>
      </c>
      <c r="B10" s="308">
        <v>104</v>
      </c>
      <c r="C10" s="308">
        <v>74</v>
      </c>
      <c r="D10" s="417">
        <f>B10+C10</f>
        <v>178</v>
      </c>
      <c r="E10" s="308">
        <v>103</v>
      </c>
      <c r="F10" s="308">
        <v>53</v>
      </c>
      <c r="G10" s="311">
        <f>E10+F10</f>
        <v>156</v>
      </c>
      <c r="H10" s="151" t="s">
        <v>158</v>
      </c>
    </row>
    <row r="11" spans="1:13" s="10" customFormat="1" ht="22.5" customHeight="1" thickTop="1" thickBot="1" x14ac:dyDescent="0.25">
      <c r="A11" s="148" t="s">
        <v>91</v>
      </c>
      <c r="B11" s="309">
        <v>1</v>
      </c>
      <c r="C11" s="309">
        <v>0</v>
      </c>
      <c r="D11" s="415">
        <f t="shared" ref="D11:D15" si="0">B11+C11</f>
        <v>1</v>
      </c>
      <c r="E11" s="309">
        <v>1</v>
      </c>
      <c r="F11" s="309">
        <v>0</v>
      </c>
      <c r="G11" s="312">
        <f t="shared" ref="G11:G15" si="1">E11+F11</f>
        <v>1</v>
      </c>
      <c r="H11" s="152" t="s">
        <v>86</v>
      </c>
    </row>
    <row r="12" spans="1:13" s="10" customFormat="1" ht="22.5" customHeight="1" thickTop="1" thickBot="1" x14ac:dyDescent="0.25">
      <c r="A12" s="149" t="s">
        <v>92</v>
      </c>
      <c r="B12" s="310">
        <v>1</v>
      </c>
      <c r="C12" s="310">
        <v>0</v>
      </c>
      <c r="D12" s="414">
        <f>B12+C12</f>
        <v>1</v>
      </c>
      <c r="E12" s="310">
        <v>0</v>
      </c>
      <c r="F12" s="310">
        <v>0</v>
      </c>
      <c r="G12" s="311">
        <f>E12+F12</f>
        <v>0</v>
      </c>
      <c r="H12" s="153" t="s">
        <v>87</v>
      </c>
    </row>
    <row r="13" spans="1:13" s="10" customFormat="1" ht="22.5" customHeight="1" thickTop="1" thickBot="1" x14ac:dyDescent="0.25">
      <c r="A13" s="148" t="s">
        <v>93</v>
      </c>
      <c r="B13" s="309">
        <v>1</v>
      </c>
      <c r="C13" s="309">
        <v>1</v>
      </c>
      <c r="D13" s="415">
        <f t="shared" si="0"/>
        <v>2</v>
      </c>
      <c r="E13" s="309">
        <v>6</v>
      </c>
      <c r="F13" s="309">
        <v>1</v>
      </c>
      <c r="G13" s="312">
        <f t="shared" si="1"/>
        <v>7</v>
      </c>
      <c r="H13" s="152" t="s">
        <v>88</v>
      </c>
    </row>
    <row r="14" spans="1:13" s="10" customFormat="1" ht="22.5" customHeight="1" thickTop="1" thickBot="1" x14ac:dyDescent="0.25">
      <c r="A14" s="149" t="s">
        <v>94</v>
      </c>
      <c r="B14" s="310">
        <v>5</v>
      </c>
      <c r="C14" s="310">
        <v>3</v>
      </c>
      <c r="D14" s="414">
        <f t="shared" si="0"/>
        <v>8</v>
      </c>
      <c r="E14" s="310">
        <v>3</v>
      </c>
      <c r="F14" s="310">
        <v>10</v>
      </c>
      <c r="G14" s="311">
        <f t="shared" si="1"/>
        <v>13</v>
      </c>
      <c r="H14" s="153" t="s">
        <v>89</v>
      </c>
    </row>
    <row r="15" spans="1:13" s="10" customFormat="1" ht="22.5" customHeight="1" thickTop="1" x14ac:dyDescent="0.2">
      <c r="A15" s="150" t="s">
        <v>95</v>
      </c>
      <c r="B15" s="418">
        <v>2</v>
      </c>
      <c r="C15" s="418">
        <v>3</v>
      </c>
      <c r="D15" s="416">
        <f t="shared" si="0"/>
        <v>5</v>
      </c>
      <c r="E15" s="418">
        <v>4</v>
      </c>
      <c r="F15" s="418">
        <v>0</v>
      </c>
      <c r="G15" s="312">
        <f t="shared" si="1"/>
        <v>4</v>
      </c>
      <c r="H15" s="154" t="s">
        <v>90</v>
      </c>
    </row>
    <row r="16" spans="1:13" s="10" customFormat="1" ht="22.5" customHeight="1" x14ac:dyDescent="0.2">
      <c r="A16" s="116" t="s">
        <v>26</v>
      </c>
      <c r="B16" s="431">
        <f t="shared" ref="B16:C16" si="2">SUM(B10:B15)</f>
        <v>114</v>
      </c>
      <c r="C16" s="431">
        <f t="shared" si="2"/>
        <v>81</v>
      </c>
      <c r="D16" s="432">
        <f>SUM(D10:D15)</f>
        <v>195</v>
      </c>
      <c r="E16" s="431">
        <f t="shared" ref="E16:F16" si="3">SUM(E10:E15)</f>
        <v>117</v>
      </c>
      <c r="F16" s="431">
        <f t="shared" si="3"/>
        <v>64</v>
      </c>
      <c r="G16" s="431">
        <f>SUM(G10:G15)</f>
        <v>181</v>
      </c>
      <c r="H16" s="39" t="s">
        <v>27</v>
      </c>
    </row>
    <row r="17" spans="9:10" x14ac:dyDescent="0.2">
      <c r="I17" s="376"/>
      <c r="J17" s="376"/>
    </row>
    <row r="18" spans="9:10" x14ac:dyDescent="0.2">
      <c r="I18" s="376"/>
      <c r="J18" s="376"/>
    </row>
    <row r="19" spans="9:10" x14ac:dyDescent="0.2">
      <c r="I19" s="376"/>
      <c r="J19" s="376"/>
    </row>
  </sheetData>
  <mergeCells count="8">
    <mergeCell ref="A3:H3"/>
    <mergeCell ref="A4:H4"/>
    <mergeCell ref="A5:H5"/>
    <mergeCell ref="A6:H6"/>
    <mergeCell ref="A8:A9"/>
    <mergeCell ref="B8:D8"/>
    <mergeCell ref="E8:G8"/>
    <mergeCell ref="H8:H9"/>
  </mergeCells>
  <printOptions horizontalCentered="1"/>
  <pageMargins left="0" right="0" top="0.47244094488188981" bottom="0" header="0" footer="0"/>
  <pageSetup paperSize="11" scale="85" orientation="landscape" r:id="rId1"/>
  <headerFooter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rightToLeft="1" view="pageBreakPreview" zoomScaleNormal="100" zoomScaleSheetLayoutView="100" workbookViewId="0">
      <selection activeCell="A7" sqref="A7"/>
    </sheetView>
  </sheetViews>
  <sheetFormatPr defaultColWidth="9.125" defaultRowHeight="12.75" x14ac:dyDescent="0.2"/>
  <cols>
    <col min="1" max="1" width="23.625" style="376" customWidth="1"/>
    <col min="2" max="7" width="9.375" style="376" customWidth="1"/>
    <col min="8" max="8" width="31.125" style="376" customWidth="1"/>
    <col min="9" max="9" width="15.25" style="3" customWidth="1"/>
    <col min="10" max="13" width="6.375" style="3" customWidth="1"/>
    <col min="14" max="16384" width="9.125" style="3"/>
  </cols>
  <sheetData>
    <row r="1" spans="1:13" ht="30.75" x14ac:dyDescent="0.2">
      <c r="A1" s="103" t="s">
        <v>167</v>
      </c>
      <c r="B1" s="384"/>
      <c r="C1" s="384"/>
      <c r="D1" s="384"/>
      <c r="E1" s="384"/>
      <c r="F1" s="384"/>
      <c r="G1" s="383"/>
      <c r="H1" s="105" t="s">
        <v>168</v>
      </c>
    </row>
    <row r="2" spans="1:13" x14ac:dyDescent="0.2">
      <c r="A2" s="381"/>
      <c r="B2" s="382"/>
      <c r="C2" s="382"/>
      <c r="D2" s="382"/>
      <c r="E2" s="382"/>
      <c r="F2" s="382"/>
      <c r="G2" s="382"/>
      <c r="H2" s="382"/>
      <c r="I2" s="382"/>
    </row>
    <row r="3" spans="1:13" s="2" customFormat="1" ht="21.75" x14ac:dyDescent="0.2">
      <c r="A3" s="514" t="s">
        <v>113</v>
      </c>
      <c r="B3" s="514"/>
      <c r="C3" s="514"/>
      <c r="D3" s="514"/>
      <c r="E3" s="514"/>
      <c r="F3" s="514"/>
      <c r="G3" s="514"/>
      <c r="H3" s="514"/>
    </row>
    <row r="4" spans="1:13" s="2" customFormat="1" ht="18.75" x14ac:dyDescent="0.2">
      <c r="A4" s="515" t="s">
        <v>503</v>
      </c>
      <c r="B4" s="515"/>
      <c r="C4" s="515"/>
      <c r="D4" s="515"/>
      <c r="E4" s="515"/>
      <c r="F4" s="515"/>
      <c r="G4" s="515"/>
      <c r="H4" s="515"/>
    </row>
    <row r="5" spans="1:13" s="2" customFormat="1" ht="18" x14ac:dyDescent="0.2">
      <c r="A5" s="516" t="s">
        <v>182</v>
      </c>
      <c r="B5" s="516"/>
      <c r="C5" s="516"/>
      <c r="D5" s="516"/>
      <c r="E5" s="516"/>
      <c r="F5" s="516"/>
      <c r="G5" s="516"/>
      <c r="H5" s="516"/>
    </row>
    <row r="6" spans="1:13" x14ac:dyDescent="0.2">
      <c r="A6" s="517" t="s">
        <v>461</v>
      </c>
      <c r="B6" s="517"/>
      <c r="C6" s="517"/>
      <c r="D6" s="517"/>
      <c r="E6" s="517"/>
      <c r="F6" s="517"/>
      <c r="G6" s="517"/>
      <c r="H6" s="517"/>
    </row>
    <row r="7" spans="1:13" s="7" customFormat="1" ht="15.75" x14ac:dyDescent="0.2">
      <c r="A7" s="375" t="s">
        <v>332</v>
      </c>
      <c r="B7" s="375"/>
      <c r="C7" s="375"/>
      <c r="D7" s="375"/>
      <c r="E7" s="375"/>
      <c r="F7" s="375"/>
      <c r="G7" s="375"/>
      <c r="H7" s="8" t="s">
        <v>248</v>
      </c>
      <c r="J7" s="5"/>
      <c r="L7" s="5"/>
      <c r="M7" s="5"/>
    </row>
    <row r="8" spans="1:13" ht="34.5" customHeight="1" x14ac:dyDescent="0.2">
      <c r="A8" s="531" t="s">
        <v>184</v>
      </c>
      <c r="B8" s="520" t="s">
        <v>392</v>
      </c>
      <c r="C8" s="521"/>
      <c r="D8" s="522"/>
      <c r="E8" s="520" t="s">
        <v>428</v>
      </c>
      <c r="F8" s="521"/>
      <c r="G8" s="522"/>
      <c r="H8" s="523" t="s">
        <v>183</v>
      </c>
    </row>
    <row r="9" spans="1:13" s="9" customFormat="1" ht="33.75" customHeight="1" x14ac:dyDescent="0.2">
      <c r="A9" s="532"/>
      <c r="B9" s="378" t="s">
        <v>190</v>
      </c>
      <c r="C9" s="378" t="s">
        <v>189</v>
      </c>
      <c r="D9" s="379" t="s">
        <v>188</v>
      </c>
      <c r="E9" s="378" t="s">
        <v>190</v>
      </c>
      <c r="F9" s="378" t="s">
        <v>189</v>
      </c>
      <c r="G9" s="379" t="s">
        <v>188</v>
      </c>
      <c r="H9" s="524"/>
    </row>
    <row r="10" spans="1:13" s="10" customFormat="1" ht="22.5" customHeight="1" thickBot="1" x14ac:dyDescent="0.25">
      <c r="A10" s="147" t="s">
        <v>109</v>
      </c>
      <c r="B10" s="314">
        <v>8</v>
      </c>
      <c r="C10" s="314">
        <v>9</v>
      </c>
      <c r="D10" s="311">
        <f>B10+C10</f>
        <v>17</v>
      </c>
      <c r="E10" s="314">
        <v>7</v>
      </c>
      <c r="F10" s="314">
        <v>8</v>
      </c>
      <c r="G10" s="311">
        <f>E10+F10</f>
        <v>15</v>
      </c>
      <c r="H10" s="151" t="s">
        <v>158</v>
      </c>
    </row>
    <row r="11" spans="1:13" s="10" customFormat="1" ht="22.5" customHeight="1" thickTop="1" thickBot="1" x14ac:dyDescent="0.25">
      <c r="A11" s="148" t="s">
        <v>91</v>
      </c>
      <c r="B11" s="315">
        <v>1</v>
      </c>
      <c r="C11" s="315">
        <v>0</v>
      </c>
      <c r="D11" s="312">
        <f t="shared" ref="D11:D15" si="0">B11+C11</f>
        <v>1</v>
      </c>
      <c r="E11" s="315">
        <v>1</v>
      </c>
      <c r="F11" s="315">
        <v>0</v>
      </c>
      <c r="G11" s="312">
        <f t="shared" ref="G11:G15" si="1">E11+F11</f>
        <v>1</v>
      </c>
      <c r="H11" s="152" t="s">
        <v>86</v>
      </c>
    </row>
    <row r="12" spans="1:13" s="10" customFormat="1" ht="22.5" customHeight="1" thickTop="1" thickBot="1" x14ac:dyDescent="0.25">
      <c r="A12" s="149" t="s">
        <v>92</v>
      </c>
      <c r="B12" s="316">
        <v>9</v>
      </c>
      <c r="C12" s="316">
        <v>7</v>
      </c>
      <c r="D12" s="311">
        <f t="shared" si="0"/>
        <v>16</v>
      </c>
      <c r="E12" s="316">
        <v>7</v>
      </c>
      <c r="F12" s="316">
        <v>8</v>
      </c>
      <c r="G12" s="311">
        <f>E12+F12</f>
        <v>15</v>
      </c>
      <c r="H12" s="153" t="s">
        <v>87</v>
      </c>
    </row>
    <row r="13" spans="1:13" s="10" customFormat="1" ht="22.5" customHeight="1" thickTop="1" thickBot="1" x14ac:dyDescent="0.25">
      <c r="A13" s="148" t="s">
        <v>93</v>
      </c>
      <c r="B13" s="315">
        <v>2</v>
      </c>
      <c r="C13" s="315">
        <v>7</v>
      </c>
      <c r="D13" s="312">
        <f t="shared" si="0"/>
        <v>9</v>
      </c>
      <c r="E13" s="315">
        <v>8</v>
      </c>
      <c r="F13" s="315">
        <v>6</v>
      </c>
      <c r="G13" s="312">
        <f t="shared" si="1"/>
        <v>14</v>
      </c>
      <c r="H13" s="152" t="s">
        <v>88</v>
      </c>
    </row>
    <row r="14" spans="1:13" s="10" customFormat="1" ht="22.5" customHeight="1" thickTop="1" thickBot="1" x14ac:dyDescent="0.25">
      <c r="A14" s="149" t="s">
        <v>94</v>
      </c>
      <c r="B14" s="316">
        <v>0</v>
      </c>
      <c r="C14" s="316">
        <v>0</v>
      </c>
      <c r="D14" s="311">
        <f t="shared" si="0"/>
        <v>0</v>
      </c>
      <c r="E14" s="316">
        <v>2</v>
      </c>
      <c r="F14" s="316">
        <v>0</v>
      </c>
      <c r="G14" s="311">
        <f t="shared" si="1"/>
        <v>2</v>
      </c>
      <c r="H14" s="153" t="s">
        <v>89</v>
      </c>
    </row>
    <row r="15" spans="1:13" s="10" customFormat="1" ht="22.5" customHeight="1" thickTop="1" x14ac:dyDescent="0.2">
      <c r="A15" s="150" t="s">
        <v>95</v>
      </c>
      <c r="B15" s="317">
        <v>1</v>
      </c>
      <c r="C15" s="317">
        <v>1</v>
      </c>
      <c r="D15" s="312">
        <f t="shared" si="0"/>
        <v>2</v>
      </c>
      <c r="E15" s="317">
        <v>0</v>
      </c>
      <c r="F15" s="317">
        <v>2</v>
      </c>
      <c r="G15" s="312">
        <f t="shared" si="1"/>
        <v>2</v>
      </c>
      <c r="H15" s="154" t="s">
        <v>90</v>
      </c>
    </row>
    <row r="16" spans="1:13" s="10" customFormat="1" ht="22.5" customHeight="1" x14ac:dyDescent="0.2">
      <c r="A16" s="116" t="s">
        <v>26</v>
      </c>
      <c r="B16" s="313">
        <f t="shared" ref="B16:D16" si="2">SUM(B10:B15)</f>
        <v>21</v>
      </c>
      <c r="C16" s="313">
        <f t="shared" si="2"/>
        <v>24</v>
      </c>
      <c r="D16" s="313">
        <f t="shared" si="2"/>
        <v>45</v>
      </c>
      <c r="E16" s="313">
        <f>SUM(E10:E15)</f>
        <v>25</v>
      </c>
      <c r="F16" s="313">
        <f t="shared" ref="F16" si="3">SUM(F10:F15)</f>
        <v>24</v>
      </c>
      <c r="G16" s="313">
        <f>SUM(G10:G15)</f>
        <v>49</v>
      </c>
      <c r="H16" s="39" t="s">
        <v>27</v>
      </c>
    </row>
    <row r="17" spans="6:10" x14ac:dyDescent="0.2">
      <c r="F17" s="3"/>
      <c r="G17" s="3"/>
      <c r="I17" s="376"/>
    </row>
    <row r="18" spans="6:10" x14ac:dyDescent="0.2">
      <c r="I18" s="376"/>
      <c r="J18" s="376"/>
    </row>
    <row r="19" spans="6:10" x14ac:dyDescent="0.2">
      <c r="I19" s="376"/>
      <c r="J19" s="376"/>
    </row>
  </sheetData>
  <mergeCells count="8">
    <mergeCell ref="A3:H3"/>
    <mergeCell ref="A4:H4"/>
    <mergeCell ref="A5:H5"/>
    <mergeCell ref="A6:H6"/>
    <mergeCell ref="A8:A9"/>
    <mergeCell ref="B8:D8"/>
    <mergeCell ref="E8:G8"/>
    <mergeCell ref="H8:H9"/>
  </mergeCells>
  <printOptions horizontalCentered="1"/>
  <pageMargins left="0" right="0" top="0.47244094488188981" bottom="0" header="0" footer="0"/>
  <pageSetup paperSize="11" scale="83" orientation="landscape" r:id="rId1"/>
  <headerFooter alignWithMargins="0"/>
  <rowBreaks count="1" manualBreakCount="1">
    <brk id="16" max="16383" man="1"/>
  </row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2"/>
  <sheetViews>
    <sheetView rightToLeft="1" view="pageBreakPreview" zoomScaleNormal="100" zoomScaleSheetLayoutView="100" workbookViewId="0">
      <selection activeCell="A8" sqref="A8:A10"/>
    </sheetView>
  </sheetViews>
  <sheetFormatPr defaultColWidth="9.125" defaultRowHeight="12.75" x14ac:dyDescent="0.2"/>
  <cols>
    <col min="1" max="1" width="14" style="376" customWidth="1"/>
    <col min="2" max="10" width="7.75" style="376" customWidth="1"/>
    <col min="11" max="11" width="18.125" style="376" customWidth="1"/>
    <col min="12" max="12" width="15.25" style="3" customWidth="1"/>
    <col min="13" max="16" width="6.375" style="3" customWidth="1"/>
    <col min="17" max="16384" width="9.125" style="3"/>
  </cols>
  <sheetData>
    <row r="1" spans="1:16" ht="30.75" x14ac:dyDescent="0.2">
      <c r="A1" s="103" t="s">
        <v>167</v>
      </c>
      <c r="B1" s="384"/>
      <c r="C1" s="384"/>
      <c r="D1" s="384"/>
      <c r="E1" s="384"/>
      <c r="F1" s="384"/>
      <c r="G1" s="383"/>
      <c r="H1" s="383"/>
      <c r="I1" s="383"/>
      <c r="J1" s="383"/>
      <c r="K1" s="105" t="s">
        <v>168</v>
      </c>
    </row>
    <row r="2" spans="1:16" x14ac:dyDescent="0.2">
      <c r="A2" s="381"/>
      <c r="B2" s="382"/>
      <c r="C2" s="382"/>
      <c r="D2" s="382"/>
      <c r="E2" s="382"/>
      <c r="F2" s="382"/>
      <c r="G2" s="382"/>
      <c r="H2" s="3"/>
      <c r="I2" s="382"/>
      <c r="J2" s="3"/>
      <c r="K2" s="382"/>
    </row>
    <row r="3" spans="1:16" s="2" customFormat="1" ht="21.75" x14ac:dyDescent="0.2">
      <c r="A3" s="514" t="s">
        <v>376</v>
      </c>
      <c r="B3" s="514"/>
      <c r="C3" s="514"/>
      <c r="D3" s="514"/>
      <c r="E3" s="514"/>
      <c r="F3" s="514"/>
      <c r="G3" s="514"/>
      <c r="H3" s="514"/>
      <c r="I3" s="514"/>
      <c r="J3" s="514"/>
      <c r="K3" s="514"/>
    </row>
    <row r="4" spans="1:16" s="2" customFormat="1" ht="18.75" x14ac:dyDescent="0.2">
      <c r="A4" s="515" t="s">
        <v>422</v>
      </c>
      <c r="B4" s="515"/>
      <c r="C4" s="515"/>
      <c r="D4" s="515"/>
      <c r="E4" s="515"/>
      <c r="F4" s="515"/>
      <c r="G4" s="515"/>
      <c r="H4" s="515"/>
      <c r="I4" s="515"/>
      <c r="J4" s="515"/>
      <c r="K4" s="515"/>
    </row>
    <row r="5" spans="1:16" s="2" customFormat="1" ht="18" x14ac:dyDescent="0.2">
      <c r="A5" s="516" t="s">
        <v>377</v>
      </c>
      <c r="B5" s="516"/>
      <c r="C5" s="516"/>
      <c r="D5" s="516"/>
      <c r="E5" s="516"/>
      <c r="F5" s="516"/>
      <c r="G5" s="516"/>
      <c r="H5" s="516"/>
      <c r="I5" s="516"/>
      <c r="J5" s="516"/>
      <c r="K5" s="516"/>
    </row>
    <row r="6" spans="1:16" x14ac:dyDescent="0.2">
      <c r="A6" s="517" t="s">
        <v>426</v>
      </c>
      <c r="B6" s="517"/>
      <c r="C6" s="517"/>
      <c r="D6" s="517"/>
      <c r="E6" s="517"/>
      <c r="F6" s="517"/>
      <c r="G6" s="517"/>
      <c r="H6" s="517"/>
      <c r="I6" s="517"/>
      <c r="J6" s="517"/>
      <c r="K6" s="517"/>
    </row>
    <row r="7" spans="1:16" s="7" customFormat="1" ht="15.75" x14ac:dyDescent="0.2">
      <c r="A7" s="375" t="s">
        <v>368</v>
      </c>
      <c r="B7" s="375"/>
      <c r="C7" s="375"/>
      <c r="D7" s="375"/>
      <c r="E7" s="375"/>
      <c r="F7" s="375"/>
      <c r="G7" s="375"/>
      <c r="H7" s="375"/>
      <c r="I7" s="375"/>
      <c r="J7" s="375"/>
      <c r="K7" s="8" t="s">
        <v>367</v>
      </c>
      <c r="M7" s="5"/>
      <c r="O7" s="5"/>
      <c r="P7" s="5"/>
    </row>
    <row r="8" spans="1:16" ht="33.75" customHeight="1" thickBot="1" x14ac:dyDescent="0.25">
      <c r="A8" s="598" t="s">
        <v>408</v>
      </c>
      <c r="B8" s="520" t="s">
        <v>311</v>
      </c>
      <c r="C8" s="521"/>
      <c r="D8" s="522"/>
      <c r="E8" s="520" t="s">
        <v>314</v>
      </c>
      <c r="F8" s="521"/>
      <c r="G8" s="522"/>
      <c r="H8" s="520" t="s">
        <v>315</v>
      </c>
      <c r="I8" s="521"/>
      <c r="J8" s="522"/>
      <c r="K8" s="606" t="s">
        <v>380</v>
      </c>
    </row>
    <row r="9" spans="1:16" ht="23.45" customHeight="1" thickTop="1" thickBot="1" x14ac:dyDescent="0.25">
      <c r="A9" s="599"/>
      <c r="B9" s="614" t="s">
        <v>312</v>
      </c>
      <c r="C9" s="614" t="s">
        <v>313</v>
      </c>
      <c r="D9" s="614" t="s">
        <v>157</v>
      </c>
      <c r="E9" s="614" t="s">
        <v>312</v>
      </c>
      <c r="F9" s="614" t="s">
        <v>313</v>
      </c>
      <c r="G9" s="614" t="s">
        <v>157</v>
      </c>
      <c r="H9" s="614" t="s">
        <v>312</v>
      </c>
      <c r="I9" s="614" t="s">
        <v>313</v>
      </c>
      <c r="J9" s="614" t="s">
        <v>157</v>
      </c>
      <c r="K9" s="607"/>
    </row>
    <row r="10" spans="1:16" s="9" customFormat="1" ht="23.45" customHeight="1" thickTop="1" x14ac:dyDescent="0.2">
      <c r="A10" s="600"/>
      <c r="B10" s="615"/>
      <c r="C10" s="615"/>
      <c r="D10" s="615"/>
      <c r="E10" s="615"/>
      <c r="F10" s="615"/>
      <c r="G10" s="615"/>
      <c r="H10" s="615"/>
      <c r="I10" s="615"/>
      <c r="J10" s="615"/>
      <c r="K10" s="608"/>
      <c r="L10" s="3"/>
      <c r="M10" s="3"/>
      <c r="N10" s="3"/>
    </row>
    <row r="11" spans="1:16" s="10" customFormat="1" ht="22.5" customHeight="1" thickBot="1" x14ac:dyDescent="0.25">
      <c r="A11" s="158" t="s">
        <v>65</v>
      </c>
      <c r="B11" s="267">
        <v>4</v>
      </c>
      <c r="C11" s="267">
        <v>4</v>
      </c>
      <c r="D11" s="268">
        <f>B11+C11</f>
        <v>8</v>
      </c>
      <c r="E11" s="267">
        <v>14</v>
      </c>
      <c r="F11" s="267">
        <v>10</v>
      </c>
      <c r="G11" s="268">
        <f>E11+F11</f>
        <v>24</v>
      </c>
      <c r="H11" s="268">
        <f>B11+E11</f>
        <v>18</v>
      </c>
      <c r="I11" s="268">
        <f>C11+F11</f>
        <v>14</v>
      </c>
      <c r="J11" s="268">
        <f>H11+I11</f>
        <v>32</v>
      </c>
      <c r="K11" s="160" t="s">
        <v>66</v>
      </c>
      <c r="L11" s="123"/>
      <c r="M11" s="166"/>
      <c r="N11" s="166"/>
    </row>
    <row r="12" spans="1:16" s="10" customFormat="1" ht="22.5" customHeight="1" thickTop="1" thickBot="1" x14ac:dyDescent="0.25">
      <c r="A12" s="159" t="s">
        <v>67</v>
      </c>
      <c r="B12" s="419">
        <v>0</v>
      </c>
      <c r="C12" s="419">
        <v>0</v>
      </c>
      <c r="D12" s="420">
        <f t="shared" ref="D12:D13" si="0">B12+C12</f>
        <v>0</v>
      </c>
      <c r="E12" s="419">
        <v>1</v>
      </c>
      <c r="F12" s="419">
        <v>1</v>
      </c>
      <c r="G12" s="420">
        <f t="shared" ref="G12:G13" si="1">E12+F12</f>
        <v>2</v>
      </c>
      <c r="H12" s="420">
        <f t="shared" ref="H12:I18" si="2">B12+E12</f>
        <v>1</v>
      </c>
      <c r="I12" s="420">
        <f t="shared" si="2"/>
        <v>1</v>
      </c>
      <c r="J12" s="420">
        <f t="shared" ref="J12:J13" si="3">H12+I12</f>
        <v>2</v>
      </c>
      <c r="K12" s="161" t="s">
        <v>68</v>
      </c>
      <c r="L12" s="123"/>
      <c r="M12" s="166"/>
      <c r="N12" s="166"/>
    </row>
    <row r="13" spans="1:16" s="10" customFormat="1" ht="22.5" customHeight="1" thickTop="1" thickBot="1" x14ac:dyDescent="0.25">
      <c r="A13" s="421" t="s">
        <v>69</v>
      </c>
      <c r="B13" s="422">
        <v>0</v>
      </c>
      <c r="C13" s="422">
        <v>0</v>
      </c>
      <c r="D13" s="423">
        <f t="shared" si="0"/>
        <v>0</v>
      </c>
      <c r="E13" s="422">
        <v>0</v>
      </c>
      <c r="F13" s="422">
        <v>1</v>
      </c>
      <c r="G13" s="423">
        <f t="shared" si="1"/>
        <v>1</v>
      </c>
      <c r="H13" s="423">
        <f t="shared" si="2"/>
        <v>0</v>
      </c>
      <c r="I13" s="423">
        <f t="shared" si="2"/>
        <v>1</v>
      </c>
      <c r="J13" s="423">
        <f t="shared" si="3"/>
        <v>1</v>
      </c>
      <c r="K13" s="424" t="s">
        <v>70</v>
      </c>
      <c r="L13" s="123"/>
      <c r="M13" s="166"/>
      <c r="N13" s="166"/>
    </row>
    <row r="14" spans="1:16" s="10" customFormat="1" ht="22.5" customHeight="1" thickTop="1" thickBot="1" x14ac:dyDescent="0.25">
      <c r="A14" s="159" t="s">
        <v>103</v>
      </c>
      <c r="B14" s="425">
        <v>0</v>
      </c>
      <c r="C14" s="425">
        <v>0</v>
      </c>
      <c r="D14" s="426">
        <f>B14+C14</f>
        <v>0</v>
      </c>
      <c r="E14" s="425">
        <v>0</v>
      </c>
      <c r="F14" s="425">
        <v>1</v>
      </c>
      <c r="G14" s="426">
        <f>E14+F14</f>
        <v>1</v>
      </c>
      <c r="H14" s="426">
        <f t="shared" si="2"/>
        <v>0</v>
      </c>
      <c r="I14" s="426">
        <f t="shared" si="2"/>
        <v>1</v>
      </c>
      <c r="J14" s="426">
        <f>H14+I14</f>
        <v>1</v>
      </c>
      <c r="K14" s="161" t="s">
        <v>71</v>
      </c>
      <c r="L14" s="123"/>
      <c r="M14" s="166"/>
      <c r="N14" s="166"/>
    </row>
    <row r="15" spans="1:16" s="10" customFormat="1" ht="22.5" customHeight="1" thickTop="1" thickBot="1" x14ac:dyDescent="0.25">
      <c r="A15" s="421" t="s">
        <v>72</v>
      </c>
      <c r="B15" s="422">
        <v>0</v>
      </c>
      <c r="C15" s="422">
        <v>0</v>
      </c>
      <c r="D15" s="423">
        <f t="shared" ref="D15:D16" si="4">B15+C15</f>
        <v>0</v>
      </c>
      <c r="E15" s="422">
        <v>0</v>
      </c>
      <c r="F15" s="422">
        <v>1</v>
      </c>
      <c r="G15" s="423">
        <f t="shared" ref="G15:G16" si="5">E15+F15</f>
        <v>1</v>
      </c>
      <c r="H15" s="423">
        <f t="shared" si="2"/>
        <v>0</v>
      </c>
      <c r="I15" s="423">
        <f t="shared" si="2"/>
        <v>1</v>
      </c>
      <c r="J15" s="423">
        <f t="shared" ref="J15:J16" si="6">H15+I15</f>
        <v>1</v>
      </c>
      <c r="K15" s="424" t="s">
        <v>73</v>
      </c>
      <c r="L15" s="123"/>
      <c r="M15" s="166"/>
      <c r="N15" s="166"/>
    </row>
    <row r="16" spans="1:16" s="10" customFormat="1" ht="22.5" customHeight="1" thickTop="1" thickBot="1" x14ac:dyDescent="0.25">
      <c r="A16" s="159" t="s">
        <v>76</v>
      </c>
      <c r="B16" s="425">
        <v>0</v>
      </c>
      <c r="C16" s="425">
        <v>1</v>
      </c>
      <c r="D16" s="426">
        <f t="shared" si="4"/>
        <v>1</v>
      </c>
      <c r="E16" s="425">
        <v>1</v>
      </c>
      <c r="F16" s="425">
        <v>0</v>
      </c>
      <c r="G16" s="426">
        <f t="shared" si="5"/>
        <v>1</v>
      </c>
      <c r="H16" s="426">
        <f t="shared" si="2"/>
        <v>1</v>
      </c>
      <c r="I16" s="426">
        <f t="shared" si="2"/>
        <v>1</v>
      </c>
      <c r="J16" s="426">
        <f t="shared" si="6"/>
        <v>2</v>
      </c>
      <c r="K16" s="161" t="s">
        <v>77</v>
      </c>
      <c r="L16" s="123"/>
      <c r="M16" s="166"/>
      <c r="N16" s="166"/>
    </row>
    <row r="17" spans="1:14" s="10" customFormat="1" ht="22.5" customHeight="1" thickTop="1" x14ac:dyDescent="0.2">
      <c r="A17" s="427" t="s">
        <v>364</v>
      </c>
      <c r="B17" s="428">
        <v>1</v>
      </c>
      <c r="C17" s="428">
        <v>0</v>
      </c>
      <c r="D17" s="429">
        <f>B17+C17</f>
        <v>1</v>
      </c>
      <c r="E17" s="428">
        <v>1</v>
      </c>
      <c r="F17" s="428">
        <v>0</v>
      </c>
      <c r="G17" s="429">
        <f>E17+F17</f>
        <v>1</v>
      </c>
      <c r="H17" s="429">
        <f t="shared" si="2"/>
        <v>2</v>
      </c>
      <c r="I17" s="429">
        <f t="shared" si="2"/>
        <v>0</v>
      </c>
      <c r="J17" s="429">
        <f>H17+I17</f>
        <v>2</v>
      </c>
      <c r="K17" s="430" t="s">
        <v>185</v>
      </c>
      <c r="L17" s="123"/>
      <c r="M17" s="166"/>
      <c r="N17" s="166"/>
    </row>
    <row r="18" spans="1:14" s="10" customFormat="1" ht="22.5" customHeight="1" x14ac:dyDescent="0.2">
      <c r="A18" s="466" t="s">
        <v>79</v>
      </c>
      <c r="B18" s="250">
        <v>2</v>
      </c>
      <c r="C18" s="250">
        <v>3</v>
      </c>
      <c r="D18" s="269">
        <f>B18+C18</f>
        <v>5</v>
      </c>
      <c r="E18" s="250">
        <v>1</v>
      </c>
      <c r="F18" s="250">
        <v>2</v>
      </c>
      <c r="G18" s="269">
        <f>E18+F18</f>
        <v>3</v>
      </c>
      <c r="H18" s="269">
        <f t="shared" si="2"/>
        <v>3</v>
      </c>
      <c r="I18" s="269">
        <f t="shared" si="2"/>
        <v>5</v>
      </c>
      <c r="J18" s="269">
        <f>H18+I18</f>
        <v>8</v>
      </c>
      <c r="K18" s="467" t="s">
        <v>344</v>
      </c>
      <c r="L18" s="123"/>
      <c r="M18" s="166"/>
      <c r="N18" s="166"/>
    </row>
    <row r="19" spans="1:14" s="10" customFormat="1" ht="22.5" customHeight="1" x14ac:dyDescent="0.2">
      <c r="A19" s="468" t="s">
        <v>13</v>
      </c>
      <c r="B19" s="469">
        <f>SUM(B11:B18)</f>
        <v>7</v>
      </c>
      <c r="C19" s="469">
        <f t="shared" ref="C19:J19" si="7">SUM(C11:C18)</f>
        <v>8</v>
      </c>
      <c r="D19" s="469">
        <f t="shared" si="7"/>
        <v>15</v>
      </c>
      <c r="E19" s="469">
        <f t="shared" si="7"/>
        <v>18</v>
      </c>
      <c r="F19" s="469">
        <f t="shared" si="7"/>
        <v>16</v>
      </c>
      <c r="G19" s="469">
        <f t="shared" si="7"/>
        <v>34</v>
      </c>
      <c r="H19" s="469">
        <f t="shared" si="7"/>
        <v>25</v>
      </c>
      <c r="I19" s="469">
        <f t="shared" si="7"/>
        <v>24</v>
      </c>
      <c r="J19" s="469">
        <f t="shared" si="7"/>
        <v>49</v>
      </c>
      <c r="K19" s="470" t="s">
        <v>14</v>
      </c>
      <c r="L19" s="123"/>
      <c r="M19" s="166"/>
      <c r="N19" s="166"/>
    </row>
    <row r="20" spans="1:14" s="10" customFormat="1" ht="22.5" customHeight="1" x14ac:dyDescent="0.2">
      <c r="A20" s="381"/>
      <c r="B20" s="381"/>
      <c r="C20" s="381"/>
      <c r="D20" s="381"/>
      <c r="E20" s="381"/>
      <c r="F20" s="381"/>
      <c r="G20" s="381"/>
      <c r="H20" s="381"/>
      <c r="I20" s="381"/>
      <c r="J20" s="381"/>
      <c r="K20" s="381"/>
      <c r="L20" s="123"/>
      <c r="M20" s="166"/>
      <c r="N20" s="166"/>
    </row>
    <row r="21" spans="1:14" s="10" customFormat="1" ht="22.5" customHeight="1" x14ac:dyDescent="0.2">
      <c r="A21" s="381"/>
      <c r="B21" s="381"/>
      <c r="C21" s="381"/>
      <c r="D21" s="381"/>
      <c r="E21" s="381"/>
      <c r="F21" s="381"/>
      <c r="G21" s="381"/>
      <c r="H21" s="381"/>
      <c r="I21" s="381"/>
      <c r="J21" s="381"/>
      <c r="K21" s="381"/>
      <c r="L21" s="123"/>
      <c r="M21" s="166"/>
      <c r="N21" s="166"/>
    </row>
    <row r="22" spans="1:14" s="10" customFormat="1" ht="22.5" customHeight="1" x14ac:dyDescent="0.2">
      <c r="A22" s="381"/>
      <c r="B22" s="381"/>
      <c r="C22" s="381"/>
      <c r="D22" s="381"/>
      <c r="E22" s="381"/>
      <c r="F22" s="381"/>
      <c r="G22" s="381"/>
      <c r="H22" s="381"/>
      <c r="I22" s="381"/>
      <c r="J22" s="381"/>
      <c r="K22" s="381"/>
      <c r="L22" s="123"/>
      <c r="M22" s="166"/>
      <c r="N22" s="166"/>
    </row>
    <row r="23" spans="1:14" s="10" customFormat="1" ht="22.5" customHeight="1" x14ac:dyDescent="0.2">
      <c r="A23" s="381"/>
      <c r="B23" s="381"/>
      <c r="C23" s="381"/>
      <c r="D23" s="381"/>
      <c r="E23" s="381"/>
      <c r="F23" s="381"/>
      <c r="G23" s="381"/>
      <c r="H23" s="381"/>
      <c r="I23" s="381"/>
      <c r="J23" s="381"/>
      <c r="K23" s="381"/>
    </row>
    <row r="24" spans="1:14" x14ac:dyDescent="0.2">
      <c r="A24" s="381"/>
      <c r="B24" s="381"/>
      <c r="C24" s="381"/>
      <c r="D24" s="381"/>
      <c r="E24" s="381"/>
      <c r="F24" s="381"/>
      <c r="G24" s="381"/>
      <c r="H24" s="381"/>
      <c r="I24" s="381"/>
      <c r="J24" s="381"/>
      <c r="K24" s="381"/>
      <c r="L24" s="376"/>
      <c r="M24" s="376"/>
    </row>
    <row r="25" spans="1:14" x14ac:dyDescent="0.2">
      <c r="A25" s="381"/>
      <c r="B25" s="381"/>
      <c r="C25" s="381"/>
      <c r="D25" s="381"/>
      <c r="E25" s="381"/>
      <c r="F25" s="381"/>
      <c r="G25" s="381"/>
      <c r="H25" s="381"/>
      <c r="I25" s="381"/>
      <c r="J25" s="381"/>
      <c r="K25" s="381"/>
      <c r="L25" s="376"/>
      <c r="M25" s="376"/>
    </row>
    <row r="26" spans="1:14" x14ac:dyDescent="0.2">
      <c r="A26" s="381"/>
      <c r="B26" s="381"/>
      <c r="C26" s="381"/>
      <c r="D26" s="381"/>
      <c r="E26" s="381"/>
      <c r="F26" s="381"/>
      <c r="G26" s="381"/>
      <c r="H26" s="381"/>
      <c r="I26" s="381"/>
      <c r="J26" s="381"/>
      <c r="K26" s="381"/>
      <c r="L26" s="376"/>
      <c r="M26" s="376"/>
    </row>
    <row r="27" spans="1:14" x14ac:dyDescent="0.2">
      <c r="A27" s="381"/>
      <c r="B27" s="381"/>
      <c r="C27" s="381"/>
      <c r="D27" s="381"/>
      <c r="E27" s="381"/>
      <c r="F27" s="381"/>
      <c r="G27" s="381"/>
      <c r="H27" s="381"/>
      <c r="I27" s="381"/>
      <c r="J27" s="381"/>
      <c r="K27" s="381"/>
    </row>
    <row r="28" spans="1:14" x14ac:dyDescent="0.2">
      <c r="A28" s="381"/>
      <c r="B28" s="381"/>
      <c r="C28" s="381"/>
      <c r="D28" s="381"/>
      <c r="E28" s="381"/>
      <c r="F28" s="381"/>
      <c r="G28" s="381"/>
      <c r="H28" s="381"/>
      <c r="I28" s="381"/>
      <c r="J28" s="381"/>
      <c r="K28" s="381"/>
    </row>
    <row r="29" spans="1:14" x14ac:dyDescent="0.2">
      <c r="A29" s="381"/>
      <c r="B29" s="381"/>
      <c r="C29" s="381"/>
      <c r="D29" s="381"/>
      <c r="E29" s="381"/>
      <c r="F29" s="381"/>
      <c r="G29" s="381"/>
      <c r="H29" s="381"/>
      <c r="I29" s="381"/>
      <c r="J29" s="381"/>
      <c r="K29" s="381"/>
    </row>
    <row r="30" spans="1:14" x14ac:dyDescent="0.2">
      <c r="A30" s="381"/>
      <c r="B30" s="381"/>
      <c r="C30" s="381"/>
      <c r="D30" s="381"/>
      <c r="E30" s="381"/>
      <c r="F30" s="381"/>
      <c r="G30" s="381"/>
      <c r="H30" s="381"/>
      <c r="I30" s="381"/>
      <c r="J30" s="381"/>
      <c r="K30" s="381"/>
    </row>
    <row r="31" spans="1:14" x14ac:dyDescent="0.2">
      <c r="A31" s="381"/>
      <c r="B31" s="381"/>
      <c r="C31" s="381"/>
      <c r="D31" s="381"/>
      <c r="E31" s="381"/>
      <c r="F31" s="381"/>
      <c r="G31" s="381"/>
      <c r="H31" s="381"/>
      <c r="I31" s="381"/>
      <c r="J31" s="381"/>
      <c r="K31" s="381"/>
    </row>
    <row r="32" spans="1:14" x14ac:dyDescent="0.2">
      <c r="A32" s="381"/>
      <c r="B32" s="381"/>
      <c r="C32" s="381"/>
      <c r="D32" s="381"/>
      <c r="E32" s="381"/>
      <c r="F32" s="381"/>
      <c r="G32" s="381"/>
      <c r="H32" s="381"/>
      <c r="I32" s="381"/>
      <c r="J32" s="381"/>
      <c r="K32" s="381"/>
    </row>
    <row r="33" spans="1:11" x14ac:dyDescent="0.2">
      <c r="A33" s="381"/>
      <c r="B33" s="381"/>
      <c r="C33" s="381"/>
      <c r="D33" s="381"/>
      <c r="E33" s="381"/>
      <c r="F33" s="381"/>
      <c r="G33" s="381"/>
      <c r="H33" s="381"/>
      <c r="I33" s="381"/>
      <c r="J33" s="381"/>
      <c r="K33" s="381"/>
    </row>
    <row r="34" spans="1:11" x14ac:dyDescent="0.2">
      <c r="A34" s="381"/>
      <c r="B34" s="381"/>
      <c r="C34" s="381"/>
      <c r="D34" s="381"/>
      <c r="E34" s="381"/>
      <c r="F34" s="381"/>
      <c r="G34" s="381"/>
      <c r="H34" s="381"/>
      <c r="I34" s="381"/>
      <c r="J34" s="381"/>
      <c r="K34" s="381"/>
    </row>
    <row r="35" spans="1:11" x14ac:dyDescent="0.2">
      <c r="A35" s="381"/>
      <c r="B35" s="381"/>
      <c r="C35" s="381"/>
      <c r="D35" s="381"/>
      <c r="E35" s="381"/>
      <c r="F35" s="381"/>
      <c r="G35" s="381"/>
      <c r="H35" s="381"/>
      <c r="I35" s="381"/>
      <c r="J35" s="381"/>
      <c r="K35" s="381"/>
    </row>
    <row r="36" spans="1:11" x14ac:dyDescent="0.2">
      <c r="A36" s="381"/>
      <c r="B36" s="381"/>
      <c r="C36" s="381"/>
      <c r="D36" s="381"/>
      <c r="E36" s="381"/>
      <c r="F36" s="381"/>
      <c r="G36" s="381"/>
      <c r="H36" s="381"/>
      <c r="I36" s="381"/>
      <c r="J36" s="381"/>
      <c r="K36" s="381"/>
    </row>
    <row r="37" spans="1:11" x14ac:dyDescent="0.2">
      <c r="A37" s="381"/>
      <c r="B37" s="381"/>
      <c r="C37" s="381"/>
      <c r="D37" s="381"/>
      <c r="E37" s="381"/>
      <c r="F37" s="381"/>
      <c r="G37" s="381"/>
      <c r="H37" s="381"/>
      <c r="I37" s="381"/>
      <c r="J37" s="381"/>
      <c r="K37" s="381"/>
    </row>
    <row r="38" spans="1:11" x14ac:dyDescent="0.2">
      <c r="A38" s="381"/>
      <c r="B38" s="381"/>
      <c r="C38" s="381"/>
      <c r="D38" s="381"/>
      <c r="E38" s="381"/>
      <c r="F38" s="381"/>
      <c r="G38" s="381"/>
      <c r="H38" s="381"/>
      <c r="I38" s="381"/>
      <c r="J38" s="381"/>
      <c r="K38" s="381"/>
    </row>
    <row r="39" spans="1:11" x14ac:dyDescent="0.2">
      <c r="A39" s="381"/>
      <c r="B39" s="381"/>
      <c r="C39" s="381"/>
      <c r="D39" s="381"/>
      <c r="E39" s="381"/>
      <c r="F39" s="381"/>
      <c r="G39" s="381"/>
      <c r="H39" s="381"/>
      <c r="I39" s="381"/>
      <c r="J39" s="381"/>
      <c r="K39" s="381"/>
    </row>
    <row r="40" spans="1:11" x14ac:dyDescent="0.2">
      <c r="A40" s="381"/>
      <c r="B40" s="381"/>
      <c r="C40" s="381"/>
      <c r="D40" s="381"/>
      <c r="E40" s="381"/>
      <c r="F40" s="381"/>
      <c r="G40" s="381"/>
      <c r="H40" s="381"/>
      <c r="I40" s="381"/>
      <c r="J40" s="381"/>
      <c r="K40" s="381"/>
    </row>
    <row r="41" spans="1:11" x14ac:dyDescent="0.2">
      <c r="A41" s="381"/>
      <c r="B41" s="381"/>
      <c r="C41" s="381"/>
      <c r="D41" s="381"/>
      <c r="E41" s="381"/>
      <c r="F41" s="381"/>
      <c r="G41" s="381"/>
      <c r="H41" s="381"/>
      <c r="I41" s="381"/>
      <c r="J41" s="381"/>
      <c r="K41" s="381"/>
    </row>
    <row r="42" spans="1:11" x14ac:dyDescent="0.2">
      <c r="A42" s="381"/>
      <c r="B42" s="381"/>
      <c r="C42" s="381"/>
      <c r="D42" s="381"/>
      <c r="E42" s="381"/>
      <c r="F42" s="381"/>
      <c r="G42" s="381"/>
      <c r="H42" s="381"/>
      <c r="I42" s="381"/>
      <c r="J42" s="381"/>
      <c r="K42" s="381"/>
    </row>
    <row r="43" spans="1:11" x14ac:dyDescent="0.2">
      <c r="A43" s="381"/>
      <c r="B43" s="381"/>
      <c r="C43" s="381"/>
      <c r="D43" s="381"/>
      <c r="E43" s="381"/>
      <c r="F43" s="381"/>
      <c r="G43" s="381"/>
      <c r="H43" s="381"/>
      <c r="I43" s="381"/>
      <c r="J43" s="381"/>
      <c r="K43" s="381"/>
    </row>
    <row r="44" spans="1:11" x14ac:dyDescent="0.2">
      <c r="A44" s="381"/>
      <c r="B44" s="381"/>
      <c r="C44" s="381"/>
      <c r="D44" s="381"/>
      <c r="E44" s="381"/>
      <c r="F44" s="381"/>
      <c r="G44" s="381"/>
      <c r="H44" s="381"/>
      <c r="I44" s="381"/>
      <c r="J44" s="381"/>
      <c r="K44" s="381"/>
    </row>
    <row r="45" spans="1:11" x14ac:dyDescent="0.2">
      <c r="A45" s="381"/>
      <c r="B45" s="381"/>
      <c r="C45" s="381"/>
      <c r="D45" s="381"/>
      <c r="E45" s="381"/>
      <c r="F45" s="381"/>
      <c r="G45" s="381"/>
      <c r="H45" s="381"/>
      <c r="I45" s="381"/>
      <c r="J45" s="381"/>
      <c r="K45" s="381"/>
    </row>
    <row r="46" spans="1:11" x14ac:dyDescent="0.2">
      <c r="A46" s="381"/>
      <c r="B46" s="381"/>
      <c r="C46" s="381"/>
      <c r="D46" s="381"/>
      <c r="E46" s="381"/>
      <c r="F46" s="381"/>
      <c r="G46" s="381"/>
      <c r="H46" s="381"/>
      <c r="I46" s="381"/>
      <c r="J46" s="381"/>
      <c r="K46" s="381"/>
    </row>
    <row r="47" spans="1:11" x14ac:dyDescent="0.2">
      <c r="A47" s="381"/>
      <c r="B47" s="381"/>
      <c r="C47" s="381"/>
      <c r="D47" s="381"/>
      <c r="E47" s="381"/>
      <c r="F47" s="381"/>
      <c r="G47" s="381"/>
      <c r="H47" s="381"/>
      <c r="I47" s="381"/>
      <c r="J47" s="381"/>
      <c r="K47" s="381"/>
    </row>
    <row r="48" spans="1:11" x14ac:dyDescent="0.2">
      <c r="A48" s="381"/>
      <c r="B48" s="381"/>
      <c r="C48" s="381"/>
      <c r="D48" s="381"/>
      <c r="E48" s="381"/>
      <c r="F48" s="381"/>
      <c r="G48" s="381"/>
      <c r="H48" s="381"/>
      <c r="I48" s="381"/>
      <c r="J48" s="381"/>
      <c r="K48" s="381"/>
    </row>
    <row r="49" spans="1:11" x14ac:dyDescent="0.2">
      <c r="A49" s="381"/>
      <c r="B49" s="381"/>
      <c r="C49" s="381"/>
      <c r="D49" s="381"/>
      <c r="E49" s="381"/>
      <c r="F49" s="381"/>
      <c r="G49" s="381"/>
      <c r="H49" s="381"/>
      <c r="I49" s="381"/>
      <c r="J49" s="381"/>
      <c r="K49" s="381"/>
    </row>
    <row r="50" spans="1:11" x14ac:dyDescent="0.2">
      <c r="A50" s="381"/>
      <c r="B50" s="381"/>
      <c r="C50" s="381"/>
      <c r="D50" s="381"/>
      <c r="E50" s="381"/>
      <c r="F50" s="381"/>
      <c r="G50" s="381"/>
      <c r="H50" s="381"/>
      <c r="I50" s="381"/>
      <c r="J50" s="381"/>
      <c r="K50" s="381"/>
    </row>
    <row r="51" spans="1:11" x14ac:dyDescent="0.2">
      <c r="A51" s="381"/>
      <c r="B51" s="381"/>
      <c r="C51" s="381"/>
      <c r="D51" s="381"/>
      <c r="E51" s="381"/>
      <c r="F51" s="381"/>
      <c r="G51" s="381"/>
      <c r="H51" s="381"/>
      <c r="I51" s="381"/>
      <c r="J51" s="381"/>
      <c r="K51" s="381"/>
    </row>
    <row r="52" spans="1:11" x14ac:dyDescent="0.2">
      <c r="A52" s="381"/>
      <c r="B52" s="381"/>
      <c r="C52" s="381"/>
      <c r="D52" s="381"/>
      <c r="E52" s="381"/>
      <c r="F52" s="381"/>
      <c r="G52" s="381"/>
      <c r="H52" s="381"/>
      <c r="I52" s="381"/>
      <c r="J52" s="381"/>
      <c r="K52" s="381"/>
    </row>
  </sheetData>
  <mergeCells count="18">
    <mergeCell ref="G9:G10"/>
    <mergeCell ref="H9:H10"/>
    <mergeCell ref="A3:K3"/>
    <mergeCell ref="A4:K4"/>
    <mergeCell ref="A5:K5"/>
    <mergeCell ref="A6:K6"/>
    <mergeCell ref="A8:A10"/>
    <mergeCell ref="B8:D8"/>
    <mergeCell ref="E8:G8"/>
    <mergeCell ref="H8:J8"/>
    <mergeCell ref="K8:K10"/>
    <mergeCell ref="B9:B10"/>
    <mergeCell ref="I9:I10"/>
    <mergeCell ref="J9:J10"/>
    <mergeCell ref="C9:C10"/>
    <mergeCell ref="D9:D10"/>
    <mergeCell ref="E9:E10"/>
    <mergeCell ref="F9:F10"/>
  </mergeCells>
  <printOptions horizontalCentered="1"/>
  <pageMargins left="0" right="0" top="0.47244094488188981" bottom="0" header="0" footer="0"/>
  <pageSetup paperSize="11" scale="85" orientation="landscape" r:id="rId1"/>
  <headerFooter alignWithMargins="0"/>
  <rowBreaks count="1" manualBreakCount="1">
    <brk id="19" max="10"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34"/>
  <sheetViews>
    <sheetView rightToLeft="1" view="pageBreakPreview" zoomScaleNormal="100" zoomScaleSheetLayoutView="100" workbookViewId="0">
      <selection activeCell="A5" sqref="A5:E5"/>
    </sheetView>
  </sheetViews>
  <sheetFormatPr defaultRowHeight="12.75" x14ac:dyDescent="0.2"/>
  <cols>
    <col min="1" max="10" width="9" style="1" customWidth="1"/>
    <col min="11" max="11" width="9.75" style="1" customWidth="1"/>
    <col min="12" max="266" width="9.125" style="1"/>
    <col min="267" max="267" width="12.75" style="1" customWidth="1"/>
    <col min="268" max="522" width="9.125" style="1"/>
    <col min="523" max="523" width="12.75" style="1" customWidth="1"/>
    <col min="524" max="778" width="9.125" style="1"/>
    <col min="779" max="779" width="12.75" style="1" customWidth="1"/>
    <col min="780" max="1034" width="9.125" style="1"/>
    <col min="1035" max="1035" width="12.75" style="1" customWidth="1"/>
    <col min="1036" max="1290" width="9.125" style="1"/>
    <col min="1291" max="1291" width="12.75" style="1" customWidth="1"/>
    <col min="1292" max="1546" width="9.125" style="1"/>
    <col min="1547" max="1547" width="12.75" style="1" customWidth="1"/>
    <col min="1548" max="1802" width="9.125" style="1"/>
    <col min="1803" max="1803" width="12.75" style="1" customWidth="1"/>
    <col min="1804" max="2058" width="9.125" style="1"/>
    <col min="2059" max="2059" width="12.75" style="1" customWidth="1"/>
    <col min="2060" max="2314" width="9.125" style="1"/>
    <col min="2315" max="2315" width="12.75" style="1" customWidth="1"/>
    <col min="2316" max="2570" width="9.125" style="1"/>
    <col min="2571" max="2571" width="12.75" style="1" customWidth="1"/>
    <col min="2572" max="2826" width="9.125" style="1"/>
    <col min="2827" max="2827" width="12.75" style="1" customWidth="1"/>
    <col min="2828" max="3082" width="9.125" style="1"/>
    <col min="3083" max="3083" width="12.75" style="1" customWidth="1"/>
    <col min="3084" max="3338" width="9.125" style="1"/>
    <col min="3339" max="3339" width="12.75" style="1" customWidth="1"/>
    <col min="3340" max="3594" width="9.125" style="1"/>
    <col min="3595" max="3595" width="12.75" style="1" customWidth="1"/>
    <col min="3596" max="3850" width="9.125" style="1"/>
    <col min="3851" max="3851" width="12.75" style="1" customWidth="1"/>
    <col min="3852" max="4106" width="9.125" style="1"/>
    <col min="4107" max="4107" width="12.75" style="1" customWidth="1"/>
    <col min="4108" max="4362" width="9.125" style="1"/>
    <col min="4363" max="4363" width="12.75" style="1" customWidth="1"/>
    <col min="4364" max="4618" width="9.125" style="1"/>
    <col min="4619" max="4619" width="12.75" style="1" customWidth="1"/>
    <col min="4620" max="4874" width="9.125" style="1"/>
    <col min="4875" max="4875" width="12.75" style="1" customWidth="1"/>
    <col min="4876" max="5130" width="9.125" style="1"/>
    <col min="5131" max="5131" width="12.75" style="1" customWidth="1"/>
    <col min="5132" max="5386" width="9.125" style="1"/>
    <col min="5387" max="5387" width="12.75" style="1" customWidth="1"/>
    <col min="5388" max="5642" width="9.125" style="1"/>
    <col min="5643" max="5643" width="12.75" style="1" customWidth="1"/>
    <col min="5644" max="5898" width="9.125" style="1"/>
    <col min="5899" max="5899" width="12.75" style="1" customWidth="1"/>
    <col min="5900" max="6154" width="9.125" style="1"/>
    <col min="6155" max="6155" width="12.75" style="1" customWidth="1"/>
    <col min="6156" max="6410" width="9.125" style="1"/>
    <col min="6411" max="6411" width="12.75" style="1" customWidth="1"/>
    <col min="6412" max="6666" width="9.125" style="1"/>
    <col min="6667" max="6667" width="12.75" style="1" customWidth="1"/>
    <col min="6668" max="6922" width="9.125" style="1"/>
    <col min="6923" max="6923" width="12.75" style="1" customWidth="1"/>
    <col min="6924" max="7178" width="9.125" style="1"/>
    <col min="7179" max="7179" width="12.75" style="1" customWidth="1"/>
    <col min="7180" max="7434" width="9.125" style="1"/>
    <col min="7435" max="7435" width="12.75" style="1" customWidth="1"/>
    <col min="7436" max="7690" width="9.125" style="1"/>
    <col min="7691" max="7691" width="12.75" style="1" customWidth="1"/>
    <col min="7692" max="7946" width="9.125" style="1"/>
    <col min="7947" max="7947" width="12.75" style="1" customWidth="1"/>
    <col min="7948" max="8202" width="9.125" style="1"/>
    <col min="8203" max="8203" width="12.75" style="1" customWidth="1"/>
    <col min="8204" max="8458" width="9.125" style="1"/>
    <col min="8459" max="8459" width="12.75" style="1" customWidth="1"/>
    <col min="8460" max="8714" width="9.125" style="1"/>
    <col min="8715" max="8715" width="12.75" style="1" customWidth="1"/>
    <col min="8716" max="8970" width="9.125" style="1"/>
    <col min="8971" max="8971" width="12.75" style="1" customWidth="1"/>
    <col min="8972" max="9226" width="9.125" style="1"/>
    <col min="9227" max="9227" width="12.75" style="1" customWidth="1"/>
    <col min="9228" max="9482" width="9.125" style="1"/>
    <col min="9483" max="9483" width="12.75" style="1" customWidth="1"/>
    <col min="9484" max="9738" width="9.125" style="1"/>
    <col min="9739" max="9739" width="12.75" style="1" customWidth="1"/>
    <col min="9740" max="9994" width="9.125" style="1"/>
    <col min="9995" max="9995" width="12.75" style="1" customWidth="1"/>
    <col min="9996" max="10250" width="9.125" style="1"/>
    <col min="10251" max="10251" width="12.75" style="1" customWidth="1"/>
    <col min="10252" max="10506" width="9.125" style="1"/>
    <col min="10507" max="10507" width="12.75" style="1" customWidth="1"/>
    <col min="10508" max="10762" width="9.125" style="1"/>
    <col min="10763" max="10763" width="12.75" style="1" customWidth="1"/>
    <col min="10764" max="11018" width="9.125" style="1"/>
    <col min="11019" max="11019" width="12.75" style="1" customWidth="1"/>
    <col min="11020" max="11274" width="9.125" style="1"/>
    <col min="11275" max="11275" width="12.75" style="1" customWidth="1"/>
    <col min="11276" max="11530" width="9.125" style="1"/>
    <col min="11531" max="11531" width="12.75" style="1" customWidth="1"/>
    <col min="11532" max="11786" width="9.125" style="1"/>
    <col min="11787" max="11787" width="12.75" style="1" customWidth="1"/>
    <col min="11788" max="12042" width="9.125" style="1"/>
    <col min="12043" max="12043" width="12.75" style="1" customWidth="1"/>
    <col min="12044" max="12298" width="9.125" style="1"/>
    <col min="12299" max="12299" width="12.75" style="1" customWidth="1"/>
    <col min="12300" max="12554" width="9.125" style="1"/>
    <col min="12555" max="12555" width="12.75" style="1" customWidth="1"/>
    <col min="12556" max="12810" width="9.125" style="1"/>
    <col min="12811" max="12811" width="12.75" style="1" customWidth="1"/>
    <col min="12812" max="13066" width="9.125" style="1"/>
    <col min="13067" max="13067" width="12.75" style="1" customWidth="1"/>
    <col min="13068" max="13322" width="9.125" style="1"/>
    <col min="13323" max="13323" width="12.75" style="1" customWidth="1"/>
    <col min="13324" max="13578" width="9.125" style="1"/>
    <col min="13579" max="13579" width="12.75" style="1" customWidth="1"/>
    <col min="13580" max="13834" width="9.125" style="1"/>
    <col min="13835" max="13835" width="12.75" style="1" customWidth="1"/>
    <col min="13836" max="14090" width="9.125" style="1"/>
    <col min="14091" max="14091" width="12.75" style="1" customWidth="1"/>
    <col min="14092" max="14346" width="9.125" style="1"/>
    <col min="14347" max="14347" width="12.75" style="1" customWidth="1"/>
    <col min="14348" max="14602" width="9.125" style="1"/>
    <col min="14603" max="14603" width="12.75" style="1" customWidth="1"/>
    <col min="14604" max="14858" width="9.125" style="1"/>
    <col min="14859" max="14859" width="12.75" style="1" customWidth="1"/>
    <col min="14860" max="15114" width="9.125" style="1"/>
    <col min="15115" max="15115" width="12.75" style="1" customWidth="1"/>
    <col min="15116" max="15370" width="9.125" style="1"/>
    <col min="15371" max="15371" width="12.75" style="1" customWidth="1"/>
    <col min="15372" max="15626" width="9.125" style="1"/>
    <col min="15627" max="15627" width="12.75" style="1" customWidth="1"/>
    <col min="15628" max="15882" width="9.125" style="1"/>
    <col min="15883" max="15883" width="12.75" style="1" customWidth="1"/>
    <col min="15884" max="16138" width="9.125" style="1"/>
    <col min="16139" max="16139" width="12.75" style="1" customWidth="1"/>
    <col min="16140" max="16384" width="9.125" style="1"/>
  </cols>
  <sheetData>
    <row r="1" spans="1:12" ht="6.75" customHeight="1" x14ac:dyDescent="0.2">
      <c r="A1" s="481"/>
      <c r="B1" s="481"/>
      <c r="C1" s="481"/>
      <c r="D1" s="481"/>
      <c r="E1" s="481"/>
      <c r="F1" s="481"/>
      <c r="G1" s="481"/>
      <c r="H1" s="481"/>
      <c r="I1" s="481"/>
      <c r="J1" s="481"/>
      <c r="K1" s="481"/>
    </row>
    <row r="2" spans="1:12" x14ac:dyDescent="0.2">
      <c r="A2" s="34"/>
      <c r="B2" s="34"/>
      <c r="C2" s="34"/>
      <c r="D2" s="34"/>
      <c r="E2" s="34"/>
      <c r="F2" s="34"/>
      <c r="G2" s="34"/>
      <c r="H2" s="34"/>
      <c r="I2" s="34"/>
      <c r="J2" s="34"/>
      <c r="K2" s="34"/>
    </row>
    <row r="3" spans="1:12" x14ac:dyDescent="0.2">
      <c r="A3" s="34"/>
      <c r="B3" s="34"/>
      <c r="C3" s="34"/>
      <c r="D3" s="34"/>
      <c r="E3" s="34"/>
      <c r="F3" s="34"/>
      <c r="G3" s="34"/>
      <c r="H3" s="34"/>
      <c r="I3" s="34"/>
      <c r="J3" s="34"/>
      <c r="K3" s="34"/>
    </row>
    <row r="4" spans="1:12" ht="41.25" customHeight="1" x14ac:dyDescent="0.2">
      <c r="A4" s="477" t="s">
        <v>256</v>
      </c>
      <c r="B4" s="477"/>
      <c r="C4" s="477"/>
      <c r="D4" s="477"/>
      <c r="E4" s="477"/>
      <c r="F4" s="213"/>
      <c r="G4" s="482" t="s">
        <v>282</v>
      </c>
      <c r="H4" s="482"/>
      <c r="I4" s="482"/>
      <c r="J4" s="482"/>
      <c r="K4" s="482"/>
    </row>
    <row r="5" spans="1:12" ht="70.5" customHeight="1" x14ac:dyDescent="0.2">
      <c r="A5" s="475" t="s">
        <v>411</v>
      </c>
      <c r="B5" s="475"/>
      <c r="C5" s="475"/>
      <c r="D5" s="475"/>
      <c r="E5" s="475"/>
      <c r="F5" s="212"/>
      <c r="G5" s="483" t="s">
        <v>487</v>
      </c>
      <c r="H5" s="483"/>
      <c r="I5" s="483"/>
      <c r="J5" s="483"/>
      <c r="K5" s="483"/>
    </row>
    <row r="6" spans="1:12" x14ac:dyDescent="0.2">
      <c r="A6" s="178"/>
      <c r="B6" s="178"/>
      <c r="C6" s="178"/>
      <c r="D6" s="178"/>
      <c r="E6" s="178"/>
      <c r="F6" s="178"/>
      <c r="G6" s="214"/>
      <c r="H6" s="214"/>
      <c r="I6" s="214"/>
      <c r="J6" s="214"/>
      <c r="K6" s="214"/>
    </row>
    <row r="7" spans="1:12" ht="51" customHeight="1" x14ac:dyDescent="0.2">
      <c r="A7" s="475" t="s">
        <v>412</v>
      </c>
      <c r="B7" s="475"/>
      <c r="C7" s="475"/>
      <c r="D7" s="475"/>
      <c r="E7" s="475"/>
      <c r="F7" s="212"/>
      <c r="G7" s="483" t="s">
        <v>413</v>
      </c>
      <c r="H7" s="483"/>
      <c r="I7" s="483"/>
      <c r="J7" s="483"/>
      <c r="K7" s="483"/>
    </row>
    <row r="8" spans="1:12" x14ac:dyDescent="0.2">
      <c r="A8" s="34"/>
      <c r="B8" s="34"/>
      <c r="C8" s="34"/>
      <c r="D8" s="34"/>
      <c r="E8" s="34"/>
      <c r="F8" s="34"/>
      <c r="G8" s="180"/>
      <c r="H8" s="180"/>
      <c r="I8" s="180"/>
      <c r="J8" s="180"/>
      <c r="K8" s="180"/>
    </row>
    <row r="9" spans="1:12" ht="18.75" x14ac:dyDescent="0.2">
      <c r="A9" s="475"/>
      <c r="B9" s="475"/>
      <c r="C9" s="475"/>
      <c r="D9" s="475"/>
      <c r="E9" s="475"/>
      <c r="F9" s="212"/>
      <c r="G9" s="476"/>
      <c r="H9" s="476"/>
      <c r="I9" s="476"/>
      <c r="J9" s="476"/>
      <c r="K9" s="476"/>
    </row>
    <row r="10" spans="1:12" ht="18.75" x14ac:dyDescent="0.2">
      <c r="A10" s="475"/>
      <c r="B10" s="475"/>
      <c r="C10" s="475"/>
      <c r="D10" s="475"/>
      <c r="E10" s="475"/>
      <c r="F10" s="212"/>
      <c r="G10" s="476"/>
      <c r="H10" s="476"/>
      <c r="I10" s="476"/>
      <c r="J10" s="476"/>
      <c r="K10" s="476"/>
    </row>
    <row r="11" spans="1:12" x14ac:dyDescent="0.2">
      <c r="A11" s="34"/>
      <c r="B11" s="34"/>
      <c r="C11" s="34"/>
      <c r="D11" s="34"/>
      <c r="E11" s="34"/>
      <c r="F11" s="34"/>
      <c r="G11" s="34"/>
      <c r="H11" s="34"/>
      <c r="I11" s="34"/>
      <c r="J11" s="34"/>
      <c r="K11" s="34"/>
    </row>
    <row r="12" spans="1:12" ht="18" x14ac:dyDescent="0.2">
      <c r="A12" s="206"/>
      <c r="B12" s="34"/>
      <c r="C12" s="207"/>
      <c r="D12" s="34"/>
      <c r="E12" s="34"/>
      <c r="F12" s="34"/>
      <c r="G12" s="34"/>
      <c r="H12" s="34"/>
      <c r="I12" s="34"/>
      <c r="J12" s="34"/>
      <c r="K12" s="34"/>
    </row>
    <row r="13" spans="1:12" ht="18" x14ac:dyDescent="0.2">
      <c r="A13" s="208"/>
      <c r="B13" s="34"/>
      <c r="C13" s="209"/>
      <c r="D13" s="34"/>
      <c r="E13" s="34"/>
      <c r="F13" s="34"/>
      <c r="G13" s="34"/>
      <c r="H13" s="34"/>
      <c r="I13" s="34"/>
      <c r="J13" s="34"/>
      <c r="K13" s="34"/>
    </row>
    <row r="14" spans="1:12" x14ac:dyDescent="0.2">
      <c r="A14" s="34"/>
      <c r="B14" s="34"/>
      <c r="C14" s="34"/>
      <c r="D14" s="34"/>
      <c r="E14" s="34"/>
      <c r="F14" s="34"/>
      <c r="G14" s="34"/>
      <c r="H14" s="34"/>
      <c r="I14" s="34"/>
      <c r="J14" s="34"/>
      <c r="K14" s="34"/>
    </row>
    <row r="15" spans="1:12" x14ac:dyDescent="0.2">
      <c r="A15" s="34"/>
      <c r="B15" s="34"/>
      <c r="C15" s="34"/>
      <c r="D15" s="34"/>
      <c r="E15" s="34"/>
      <c r="F15" s="34"/>
      <c r="G15" s="34"/>
      <c r="H15" s="34"/>
      <c r="I15" s="34"/>
      <c r="J15" s="34"/>
      <c r="K15" s="34"/>
    </row>
    <row r="16" spans="1:12" x14ac:dyDescent="0.2">
      <c r="A16" s="34"/>
      <c r="B16" s="34"/>
      <c r="C16" s="34"/>
      <c r="D16" s="34"/>
      <c r="E16" s="34"/>
      <c r="F16" s="34"/>
      <c r="G16" s="34"/>
      <c r="H16" s="34"/>
      <c r="I16" s="34"/>
      <c r="J16" s="34"/>
      <c r="K16" s="34"/>
      <c r="L16" s="34"/>
    </row>
    <row r="17" spans="1:12" x14ac:dyDescent="0.2">
      <c r="A17" s="34"/>
      <c r="B17" s="34"/>
      <c r="C17" s="34"/>
      <c r="D17" s="34"/>
      <c r="E17" s="34"/>
      <c r="F17" s="34"/>
      <c r="G17" s="34"/>
      <c r="H17" s="34"/>
      <c r="I17" s="34"/>
      <c r="J17" s="34"/>
      <c r="K17" s="34"/>
      <c r="L17" s="34"/>
    </row>
    <row r="18" spans="1:12" x14ac:dyDescent="0.2">
      <c r="A18" s="34"/>
      <c r="B18" s="34"/>
      <c r="C18" s="34"/>
      <c r="D18" s="34"/>
      <c r="E18" s="34"/>
      <c r="F18" s="34"/>
      <c r="G18" s="34"/>
      <c r="H18" s="34"/>
      <c r="I18" s="34"/>
      <c r="J18" s="34"/>
      <c r="K18" s="34"/>
      <c r="L18" s="34"/>
    </row>
    <row r="19" spans="1:12" x14ac:dyDescent="0.2">
      <c r="A19" s="34"/>
      <c r="B19" s="34"/>
      <c r="C19" s="34"/>
      <c r="D19" s="34"/>
      <c r="E19" s="34"/>
      <c r="F19" s="34"/>
      <c r="G19" s="34"/>
      <c r="H19" s="34"/>
      <c r="I19" s="34"/>
      <c r="J19" s="34"/>
      <c r="K19" s="34"/>
      <c r="L19" s="34"/>
    </row>
    <row r="20" spans="1:12" x14ac:dyDescent="0.2">
      <c r="A20" s="34"/>
      <c r="B20" s="34"/>
      <c r="C20" s="34"/>
      <c r="D20" s="34"/>
      <c r="E20" s="34"/>
      <c r="F20" s="34"/>
      <c r="G20" s="34"/>
      <c r="H20" s="34"/>
      <c r="I20" s="34"/>
      <c r="J20" s="34"/>
      <c r="K20" s="34"/>
      <c r="L20" s="34"/>
    </row>
    <row r="21" spans="1:12" x14ac:dyDescent="0.2">
      <c r="A21" s="34"/>
      <c r="B21" s="34"/>
      <c r="C21" s="34"/>
      <c r="D21" s="34"/>
      <c r="E21" s="34"/>
      <c r="F21" s="34"/>
      <c r="G21" s="34"/>
      <c r="H21" s="34"/>
      <c r="I21" s="34"/>
      <c r="J21" s="34"/>
      <c r="K21" s="34"/>
      <c r="L21" s="34"/>
    </row>
    <row r="22" spans="1:12" x14ac:dyDescent="0.2">
      <c r="A22" s="34"/>
      <c r="B22" s="34"/>
      <c r="C22" s="34"/>
      <c r="D22" s="34"/>
      <c r="E22" s="34"/>
      <c r="F22" s="34"/>
      <c r="G22" s="34"/>
      <c r="H22" s="34"/>
      <c r="I22" s="34"/>
      <c r="J22" s="34"/>
      <c r="K22" s="34"/>
      <c r="L22" s="34"/>
    </row>
    <row r="23" spans="1:12" x14ac:dyDescent="0.2">
      <c r="A23" s="34"/>
      <c r="B23" s="34"/>
      <c r="C23" s="34"/>
      <c r="D23" s="34"/>
      <c r="E23" s="34"/>
      <c r="F23" s="34"/>
      <c r="G23" s="34"/>
      <c r="H23" s="34"/>
      <c r="I23" s="34"/>
      <c r="J23" s="34"/>
      <c r="K23" s="34"/>
      <c r="L23" s="34"/>
    </row>
    <row r="24" spans="1:12" x14ac:dyDescent="0.2">
      <c r="A24" s="34"/>
      <c r="B24" s="34"/>
      <c r="C24" s="34"/>
      <c r="D24" s="34"/>
      <c r="E24" s="34"/>
      <c r="F24" s="34"/>
      <c r="G24" s="34"/>
      <c r="H24" s="34"/>
      <c r="I24" s="34"/>
      <c r="J24" s="34"/>
      <c r="K24" s="34"/>
      <c r="L24" s="34"/>
    </row>
    <row r="25" spans="1:12" x14ac:dyDescent="0.2">
      <c r="A25" s="34"/>
      <c r="B25" s="34"/>
      <c r="C25" s="34"/>
      <c r="D25" s="34"/>
      <c r="E25" s="34"/>
      <c r="F25" s="34"/>
      <c r="G25" s="34"/>
      <c r="H25" s="34"/>
      <c r="I25" s="34"/>
      <c r="J25" s="34"/>
      <c r="K25" s="34"/>
      <c r="L25" s="34"/>
    </row>
    <row r="26" spans="1:12" x14ac:dyDescent="0.2">
      <c r="A26" s="34"/>
      <c r="B26" s="34"/>
      <c r="C26" s="34"/>
      <c r="D26" s="34"/>
      <c r="E26" s="34"/>
      <c r="F26" s="34"/>
      <c r="G26" s="34"/>
      <c r="H26" s="34"/>
      <c r="I26" s="34"/>
      <c r="J26" s="34"/>
      <c r="K26" s="34"/>
      <c r="L26" s="34"/>
    </row>
    <row r="27" spans="1:12" x14ac:dyDescent="0.2">
      <c r="A27" s="34"/>
      <c r="B27" s="34"/>
      <c r="C27" s="34"/>
      <c r="D27" s="34"/>
      <c r="E27" s="34"/>
      <c r="F27" s="34"/>
      <c r="G27" s="34"/>
      <c r="H27" s="34"/>
      <c r="I27" s="34"/>
      <c r="J27" s="34"/>
      <c r="K27" s="34"/>
      <c r="L27" s="34"/>
    </row>
    <row r="28" spans="1:12" x14ac:dyDescent="0.2">
      <c r="A28" s="34"/>
      <c r="B28" s="34"/>
      <c r="C28" s="34"/>
      <c r="D28" s="34"/>
      <c r="E28" s="34"/>
      <c r="F28" s="34"/>
      <c r="G28" s="34"/>
      <c r="H28" s="34"/>
      <c r="I28" s="34"/>
      <c r="J28" s="34"/>
      <c r="K28" s="34"/>
      <c r="L28" s="34"/>
    </row>
    <row r="29" spans="1:12" x14ac:dyDescent="0.2">
      <c r="A29" s="34"/>
      <c r="B29" s="34"/>
      <c r="C29" s="34"/>
      <c r="D29" s="34"/>
      <c r="E29" s="34"/>
      <c r="F29" s="34"/>
      <c r="G29" s="34"/>
      <c r="H29" s="34"/>
      <c r="I29" s="34"/>
      <c r="J29" s="34"/>
      <c r="K29" s="34"/>
      <c r="L29" s="34"/>
    </row>
    <row r="30" spans="1:12" x14ac:dyDescent="0.2">
      <c r="A30" s="34"/>
      <c r="B30" s="34"/>
      <c r="C30" s="34"/>
      <c r="D30" s="34"/>
      <c r="E30" s="34"/>
      <c r="F30" s="34"/>
      <c r="G30" s="34"/>
      <c r="H30" s="34"/>
      <c r="I30" s="34"/>
      <c r="J30" s="34"/>
      <c r="K30" s="34"/>
      <c r="L30" s="34"/>
    </row>
    <row r="31" spans="1:12" x14ac:dyDescent="0.2">
      <c r="A31" s="34"/>
      <c r="B31" s="34"/>
      <c r="C31" s="34"/>
      <c r="D31" s="34"/>
      <c r="E31" s="34"/>
      <c r="F31" s="34"/>
      <c r="G31" s="34"/>
      <c r="H31" s="34"/>
      <c r="I31" s="34"/>
      <c r="J31" s="34"/>
      <c r="K31" s="34"/>
      <c r="L31" s="34"/>
    </row>
    <row r="32" spans="1:12" x14ac:dyDescent="0.2">
      <c r="A32" s="34"/>
      <c r="B32" s="34"/>
      <c r="C32" s="34"/>
      <c r="D32" s="34"/>
      <c r="E32" s="34"/>
      <c r="F32" s="34"/>
      <c r="G32" s="34"/>
      <c r="H32" s="34"/>
      <c r="I32" s="34"/>
      <c r="J32" s="34"/>
      <c r="K32" s="34"/>
      <c r="L32" s="34"/>
    </row>
    <row r="33" spans="1:12" x14ac:dyDescent="0.2">
      <c r="A33" s="34"/>
      <c r="B33" s="34"/>
      <c r="C33" s="34"/>
      <c r="D33" s="34"/>
      <c r="E33" s="34"/>
      <c r="F33" s="34"/>
      <c r="G33" s="34"/>
      <c r="H33" s="34"/>
      <c r="I33" s="34"/>
      <c r="J33" s="34"/>
      <c r="K33" s="34"/>
      <c r="L33" s="34"/>
    </row>
    <row r="34" spans="1:12" x14ac:dyDescent="0.2">
      <c r="A34" s="34"/>
      <c r="B34" s="34"/>
      <c r="C34" s="34"/>
      <c r="D34" s="34"/>
      <c r="E34" s="34"/>
      <c r="F34" s="34"/>
      <c r="G34" s="34"/>
      <c r="H34" s="34"/>
      <c r="I34" s="34"/>
      <c r="J34" s="34"/>
      <c r="K34" s="34"/>
      <c r="L34" s="34"/>
    </row>
  </sheetData>
  <mergeCells count="11">
    <mergeCell ref="A1:K1"/>
    <mergeCell ref="A9:E9"/>
    <mergeCell ref="G9:K9"/>
    <mergeCell ref="A10:E10"/>
    <mergeCell ref="G10:K10"/>
    <mergeCell ref="A4:E4"/>
    <mergeCell ref="G4:K4"/>
    <mergeCell ref="A5:E5"/>
    <mergeCell ref="G5:K5"/>
    <mergeCell ref="A7:E7"/>
    <mergeCell ref="G7:K7"/>
  </mergeCells>
  <printOptions horizontalCentered="1"/>
  <pageMargins left="0" right="0" top="0.47244094488188981" bottom="0" header="0" footer="0"/>
  <pageSetup paperSize="11" scale="93"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42"/>
  <sheetViews>
    <sheetView rightToLeft="1" view="pageBreakPreview" topLeftCell="A25" zoomScaleNormal="100" zoomScaleSheetLayoutView="100" workbookViewId="0">
      <selection activeCell="A28" sqref="A28"/>
    </sheetView>
  </sheetViews>
  <sheetFormatPr defaultRowHeight="12.75" x14ac:dyDescent="0.2"/>
  <cols>
    <col min="1" max="1" width="47.75" style="1" customWidth="1"/>
    <col min="2" max="3" width="8.125" style="1" customWidth="1"/>
    <col min="4" max="4" width="47.75" style="1" customWidth="1"/>
    <col min="5" max="259" width="9.125" style="1"/>
    <col min="260" max="260" width="12.75" style="1" customWidth="1"/>
    <col min="261" max="515" width="9.125" style="1"/>
    <col min="516" max="516" width="12.75" style="1" customWidth="1"/>
    <col min="517" max="771" width="9.125" style="1"/>
    <col min="772" max="772" width="12.75" style="1" customWidth="1"/>
    <col min="773" max="1027" width="9.125" style="1"/>
    <col min="1028" max="1028" width="12.75" style="1" customWidth="1"/>
    <col min="1029" max="1283" width="9.125" style="1"/>
    <col min="1284" max="1284" width="12.75" style="1" customWidth="1"/>
    <col min="1285" max="1539" width="9.125" style="1"/>
    <col min="1540" max="1540" width="12.75" style="1" customWidth="1"/>
    <col min="1541" max="1795" width="9.125" style="1"/>
    <col min="1796" max="1796" width="12.75" style="1" customWidth="1"/>
    <col min="1797" max="2051" width="9.125" style="1"/>
    <col min="2052" max="2052" width="12.75" style="1" customWidth="1"/>
    <col min="2053" max="2307" width="9.125" style="1"/>
    <col min="2308" max="2308" width="12.75" style="1" customWidth="1"/>
    <col min="2309" max="2563" width="9.125" style="1"/>
    <col min="2564" max="2564" width="12.75" style="1" customWidth="1"/>
    <col min="2565" max="2819" width="9.125" style="1"/>
    <col min="2820" max="2820" width="12.75" style="1" customWidth="1"/>
    <col min="2821" max="3075" width="9.125" style="1"/>
    <col min="3076" max="3076" width="12.75" style="1" customWidth="1"/>
    <col min="3077" max="3331" width="9.125" style="1"/>
    <col min="3332" max="3332" width="12.75" style="1" customWidth="1"/>
    <col min="3333" max="3587" width="9.125" style="1"/>
    <col min="3588" max="3588" width="12.75" style="1" customWidth="1"/>
    <col min="3589" max="3843" width="9.125" style="1"/>
    <col min="3844" max="3844" width="12.75" style="1" customWidth="1"/>
    <col min="3845" max="4099" width="9.125" style="1"/>
    <col min="4100" max="4100" width="12.75" style="1" customWidth="1"/>
    <col min="4101" max="4355" width="9.125" style="1"/>
    <col min="4356" max="4356" width="12.75" style="1" customWidth="1"/>
    <col min="4357" max="4611" width="9.125" style="1"/>
    <col min="4612" max="4612" width="12.75" style="1" customWidth="1"/>
    <col min="4613" max="4867" width="9.125" style="1"/>
    <col min="4868" max="4868" width="12.75" style="1" customWidth="1"/>
    <col min="4869" max="5123" width="9.125" style="1"/>
    <col min="5124" max="5124" width="12.75" style="1" customWidth="1"/>
    <col min="5125" max="5379" width="9.125" style="1"/>
    <col min="5380" max="5380" width="12.75" style="1" customWidth="1"/>
    <col min="5381" max="5635" width="9.125" style="1"/>
    <col min="5636" max="5636" width="12.75" style="1" customWidth="1"/>
    <col min="5637" max="5891" width="9.125" style="1"/>
    <col min="5892" max="5892" width="12.75" style="1" customWidth="1"/>
    <col min="5893" max="6147" width="9.125" style="1"/>
    <col min="6148" max="6148" width="12.75" style="1" customWidth="1"/>
    <col min="6149" max="6403" width="9.125" style="1"/>
    <col min="6404" max="6404" width="12.75" style="1" customWidth="1"/>
    <col min="6405" max="6659" width="9.125" style="1"/>
    <col min="6660" max="6660" width="12.75" style="1" customWidth="1"/>
    <col min="6661" max="6915" width="9.125" style="1"/>
    <col min="6916" max="6916" width="12.75" style="1" customWidth="1"/>
    <col min="6917" max="7171" width="9.125" style="1"/>
    <col min="7172" max="7172" width="12.75" style="1" customWidth="1"/>
    <col min="7173" max="7427" width="9.125" style="1"/>
    <col min="7428" max="7428" width="12.75" style="1" customWidth="1"/>
    <col min="7429" max="7683" width="9.125" style="1"/>
    <col min="7684" max="7684" width="12.75" style="1" customWidth="1"/>
    <col min="7685" max="7939" width="9.125" style="1"/>
    <col min="7940" max="7940" width="12.75" style="1" customWidth="1"/>
    <col min="7941" max="8195" width="9.125" style="1"/>
    <col min="8196" max="8196" width="12.75" style="1" customWidth="1"/>
    <col min="8197" max="8451" width="9.125" style="1"/>
    <col min="8452" max="8452" width="12.75" style="1" customWidth="1"/>
    <col min="8453" max="8707" width="9.125" style="1"/>
    <col min="8708" max="8708" width="12.75" style="1" customWidth="1"/>
    <col min="8709" max="8963" width="9.125" style="1"/>
    <col min="8964" max="8964" width="12.75" style="1" customWidth="1"/>
    <col min="8965" max="9219" width="9.125" style="1"/>
    <col min="9220" max="9220" width="12.75" style="1" customWidth="1"/>
    <col min="9221" max="9475" width="9.125" style="1"/>
    <col min="9476" max="9476" width="12.75" style="1" customWidth="1"/>
    <col min="9477" max="9731" width="9.125" style="1"/>
    <col min="9732" max="9732" width="12.75" style="1" customWidth="1"/>
    <col min="9733" max="9987" width="9.125" style="1"/>
    <col min="9988" max="9988" width="12.75" style="1" customWidth="1"/>
    <col min="9989" max="10243" width="9.125" style="1"/>
    <col min="10244" max="10244" width="12.75" style="1" customWidth="1"/>
    <col min="10245" max="10499" width="9.125" style="1"/>
    <col min="10500" max="10500" width="12.75" style="1" customWidth="1"/>
    <col min="10501" max="10755" width="9.125" style="1"/>
    <col min="10756" max="10756" width="12.75" style="1" customWidth="1"/>
    <col min="10757" max="11011" width="9.125" style="1"/>
    <col min="11012" max="11012" width="12.75" style="1" customWidth="1"/>
    <col min="11013" max="11267" width="9.125" style="1"/>
    <col min="11268" max="11268" width="12.75" style="1" customWidth="1"/>
    <col min="11269" max="11523" width="9.125" style="1"/>
    <col min="11524" max="11524" width="12.75" style="1" customWidth="1"/>
    <col min="11525" max="11779" width="9.125" style="1"/>
    <col min="11780" max="11780" width="12.75" style="1" customWidth="1"/>
    <col min="11781" max="12035" width="9.125" style="1"/>
    <col min="12036" max="12036" width="12.75" style="1" customWidth="1"/>
    <col min="12037" max="12291" width="9.125" style="1"/>
    <col min="12292" max="12292" width="12.75" style="1" customWidth="1"/>
    <col min="12293" max="12547" width="9.125" style="1"/>
    <col min="12548" max="12548" width="12.75" style="1" customWidth="1"/>
    <col min="12549" max="12803" width="9.125" style="1"/>
    <col min="12804" max="12804" width="12.75" style="1" customWidth="1"/>
    <col min="12805" max="13059" width="9.125" style="1"/>
    <col min="13060" max="13060" width="12.75" style="1" customWidth="1"/>
    <col min="13061" max="13315" width="9.125" style="1"/>
    <col min="13316" max="13316" width="12.75" style="1" customWidth="1"/>
    <col min="13317" max="13571" width="9.125" style="1"/>
    <col min="13572" max="13572" width="12.75" style="1" customWidth="1"/>
    <col min="13573" max="13827" width="9.125" style="1"/>
    <col min="13828" max="13828" width="12.75" style="1" customWidth="1"/>
    <col min="13829" max="14083" width="9.125" style="1"/>
    <col min="14084" max="14084" width="12.75" style="1" customWidth="1"/>
    <col min="14085" max="14339" width="9.125" style="1"/>
    <col min="14340" max="14340" width="12.75" style="1" customWidth="1"/>
    <col min="14341" max="14595" width="9.125" style="1"/>
    <col min="14596" max="14596" width="12.75" style="1" customWidth="1"/>
    <col min="14597" max="14851" width="9.125" style="1"/>
    <col min="14852" max="14852" width="12.75" style="1" customWidth="1"/>
    <col min="14853" max="15107" width="9.125" style="1"/>
    <col min="15108" max="15108" width="12.75" style="1" customWidth="1"/>
    <col min="15109" max="15363" width="9.125" style="1"/>
    <col min="15364" max="15364" width="12.75" style="1" customWidth="1"/>
    <col min="15365" max="15619" width="9.125" style="1"/>
    <col min="15620" max="15620" width="12.75" style="1" customWidth="1"/>
    <col min="15621" max="15875" width="9.125" style="1"/>
    <col min="15876" max="15876" width="12.75" style="1" customWidth="1"/>
    <col min="15877" max="16131" width="9.125" style="1"/>
    <col min="16132" max="16132" width="12.75" style="1" customWidth="1"/>
    <col min="16133" max="16384" width="9.125" style="1"/>
  </cols>
  <sheetData>
    <row r="1" spans="1:4" x14ac:dyDescent="0.2">
      <c r="A1" s="34"/>
      <c r="B1" s="34"/>
      <c r="C1" s="34"/>
      <c r="D1" s="34"/>
    </row>
    <row r="2" spans="1:4" ht="41.25" customHeight="1" thickBot="1" x14ac:dyDescent="0.25">
      <c r="A2" s="221" t="s">
        <v>208</v>
      </c>
      <c r="B2" s="221"/>
      <c r="C2" s="484" t="s">
        <v>209</v>
      </c>
      <c r="D2" s="484"/>
    </row>
    <row r="3" spans="1:4" ht="29.25" customHeight="1" thickBot="1" x14ac:dyDescent="0.25">
      <c r="A3" s="222" t="s">
        <v>206</v>
      </c>
      <c r="B3" s="223" t="s">
        <v>305</v>
      </c>
      <c r="C3" s="224" t="s">
        <v>306</v>
      </c>
      <c r="D3" s="225" t="s">
        <v>207</v>
      </c>
    </row>
    <row r="4" spans="1:4" ht="26.25" customHeight="1" x14ac:dyDescent="0.2">
      <c r="A4" s="236" t="s">
        <v>301</v>
      </c>
      <c r="B4" s="237"/>
      <c r="C4" s="238"/>
      <c r="D4" s="239" t="s">
        <v>302</v>
      </c>
    </row>
    <row r="5" spans="1:4" ht="18" x14ac:dyDescent="0.2">
      <c r="A5" s="193" t="s">
        <v>429</v>
      </c>
      <c r="B5" s="186" t="s">
        <v>213</v>
      </c>
      <c r="C5" s="192"/>
      <c r="D5" s="191" t="s">
        <v>445</v>
      </c>
    </row>
    <row r="6" spans="1:4" ht="22.5" x14ac:dyDescent="0.2">
      <c r="A6" s="193" t="s">
        <v>430</v>
      </c>
      <c r="B6" s="186" t="s">
        <v>214</v>
      </c>
      <c r="C6" s="192"/>
      <c r="D6" s="191" t="s">
        <v>446</v>
      </c>
    </row>
    <row r="7" spans="1:4" ht="22.5" x14ac:dyDescent="0.2">
      <c r="A7" s="193" t="s">
        <v>431</v>
      </c>
      <c r="B7" s="186" t="s">
        <v>210</v>
      </c>
      <c r="C7" s="192"/>
      <c r="D7" s="191" t="s">
        <v>447</v>
      </c>
    </row>
    <row r="8" spans="1:4" ht="26.25" customHeight="1" x14ac:dyDescent="0.2">
      <c r="A8" s="232" t="s">
        <v>129</v>
      </c>
      <c r="B8" s="235"/>
      <c r="C8" s="233"/>
      <c r="D8" s="234" t="s">
        <v>303</v>
      </c>
    </row>
    <row r="9" spans="1:4" ht="36" x14ac:dyDescent="0.2">
      <c r="A9" s="193" t="s">
        <v>462</v>
      </c>
      <c r="B9" s="186" t="s">
        <v>211</v>
      </c>
      <c r="C9" s="192"/>
      <c r="D9" s="191" t="s">
        <v>471</v>
      </c>
    </row>
    <row r="10" spans="1:4" ht="36" x14ac:dyDescent="0.2">
      <c r="A10" s="193" t="s">
        <v>463</v>
      </c>
      <c r="B10" s="186" t="s">
        <v>212</v>
      </c>
      <c r="C10" s="192"/>
      <c r="D10" s="191" t="s">
        <v>472</v>
      </c>
    </row>
    <row r="11" spans="1:4" ht="22.5" x14ac:dyDescent="0.2">
      <c r="A11" s="193" t="s">
        <v>432</v>
      </c>
      <c r="B11" s="186" t="s">
        <v>215</v>
      </c>
      <c r="C11" s="192"/>
      <c r="D11" s="191" t="s">
        <v>448</v>
      </c>
    </row>
    <row r="12" spans="1:4" ht="22.5" x14ac:dyDescent="0.2">
      <c r="A12" s="193" t="s">
        <v>481</v>
      </c>
      <c r="B12" s="186" t="s">
        <v>216</v>
      </c>
      <c r="C12" s="192"/>
      <c r="D12" s="191" t="s">
        <v>480</v>
      </c>
    </row>
    <row r="13" spans="1:4" ht="22.5" x14ac:dyDescent="0.2">
      <c r="A13" s="193" t="s">
        <v>433</v>
      </c>
      <c r="B13" s="186" t="s">
        <v>217</v>
      </c>
      <c r="C13" s="192"/>
      <c r="D13" s="191" t="s">
        <v>449</v>
      </c>
    </row>
    <row r="14" spans="1:4" ht="23.25" thickBot="1" x14ac:dyDescent="0.25">
      <c r="A14" s="190" t="s">
        <v>434</v>
      </c>
      <c r="B14" s="189" t="s">
        <v>218</v>
      </c>
      <c r="C14" s="188"/>
      <c r="D14" s="187" t="s">
        <v>450</v>
      </c>
    </row>
    <row r="15" spans="1:4" ht="22.5" x14ac:dyDescent="0.2">
      <c r="A15" s="338" t="s">
        <v>478</v>
      </c>
      <c r="B15" s="339" t="s">
        <v>219</v>
      </c>
      <c r="C15" s="340"/>
      <c r="D15" s="341" t="s">
        <v>479</v>
      </c>
    </row>
    <row r="16" spans="1:4" ht="22.5" x14ac:dyDescent="0.2">
      <c r="A16" s="193" t="s">
        <v>435</v>
      </c>
      <c r="B16" s="186" t="s">
        <v>220</v>
      </c>
      <c r="C16" s="192"/>
      <c r="D16" s="191" t="s">
        <v>482</v>
      </c>
    </row>
    <row r="17" spans="1:4" ht="22.5" x14ac:dyDescent="0.2">
      <c r="A17" s="193" t="s">
        <v>436</v>
      </c>
      <c r="B17" s="186" t="s">
        <v>221</v>
      </c>
      <c r="C17" s="192"/>
      <c r="D17" s="191" t="s">
        <v>451</v>
      </c>
    </row>
    <row r="18" spans="1:4" ht="36" x14ac:dyDescent="0.2">
      <c r="A18" s="193" t="s">
        <v>464</v>
      </c>
      <c r="B18" s="186" t="s">
        <v>222</v>
      </c>
      <c r="C18" s="192"/>
      <c r="D18" s="191" t="s">
        <v>483</v>
      </c>
    </row>
    <row r="19" spans="1:4" ht="36" x14ac:dyDescent="0.2">
      <c r="A19" s="193" t="s">
        <v>465</v>
      </c>
      <c r="B19" s="186" t="s">
        <v>223</v>
      </c>
      <c r="C19" s="192"/>
      <c r="D19" s="191" t="s">
        <v>473</v>
      </c>
    </row>
    <row r="20" spans="1:4" ht="22.5" x14ac:dyDescent="0.2">
      <c r="A20" s="193" t="s">
        <v>437</v>
      </c>
      <c r="B20" s="186" t="s">
        <v>224</v>
      </c>
      <c r="C20" s="192"/>
      <c r="D20" s="191" t="s">
        <v>452</v>
      </c>
    </row>
    <row r="21" spans="1:4" ht="28.5" customHeight="1" x14ac:dyDescent="0.2">
      <c r="A21" s="193" t="s">
        <v>438</v>
      </c>
      <c r="B21" s="186" t="s">
        <v>225</v>
      </c>
      <c r="C21" s="192"/>
      <c r="D21" s="191" t="s">
        <v>453</v>
      </c>
    </row>
    <row r="22" spans="1:4" ht="36" x14ac:dyDescent="0.2">
      <c r="A22" s="193" t="s">
        <v>439</v>
      </c>
      <c r="B22" s="186" t="s">
        <v>226</v>
      </c>
      <c r="C22" s="192"/>
      <c r="D22" s="191" t="s">
        <v>454</v>
      </c>
    </row>
    <row r="23" spans="1:4" ht="36" x14ac:dyDescent="0.2">
      <c r="A23" s="193" t="s">
        <v>466</v>
      </c>
      <c r="B23" s="186" t="s">
        <v>227</v>
      </c>
      <c r="C23" s="192"/>
      <c r="D23" s="191" t="s">
        <v>474</v>
      </c>
    </row>
    <row r="24" spans="1:4" ht="36.75" thickBot="1" x14ac:dyDescent="0.25">
      <c r="A24" s="190" t="s">
        <v>440</v>
      </c>
      <c r="B24" s="189" t="s">
        <v>228</v>
      </c>
      <c r="C24" s="188"/>
      <c r="D24" s="187" t="s">
        <v>455</v>
      </c>
    </row>
    <row r="25" spans="1:4" ht="27.75" x14ac:dyDescent="0.2">
      <c r="A25" s="232" t="s">
        <v>167</v>
      </c>
      <c r="B25" s="186"/>
      <c r="C25" s="233"/>
      <c r="D25" s="234" t="s">
        <v>304</v>
      </c>
    </row>
    <row r="26" spans="1:4" ht="41.25" customHeight="1" x14ac:dyDescent="0.2">
      <c r="A26" s="193" t="s">
        <v>441</v>
      </c>
      <c r="B26" s="186" t="s">
        <v>229</v>
      </c>
      <c r="C26" s="192"/>
      <c r="D26" s="191" t="s">
        <v>456</v>
      </c>
    </row>
    <row r="27" spans="1:4" ht="26.25" customHeight="1" x14ac:dyDescent="0.2">
      <c r="A27" s="193" t="s">
        <v>467</v>
      </c>
      <c r="B27" s="186" t="s">
        <v>230</v>
      </c>
      <c r="C27" s="192"/>
      <c r="D27" s="191" t="s">
        <v>484</v>
      </c>
    </row>
    <row r="28" spans="1:4" ht="36" x14ac:dyDescent="0.2">
      <c r="A28" s="193" t="s">
        <v>468</v>
      </c>
      <c r="B28" s="186" t="s">
        <v>231</v>
      </c>
      <c r="C28" s="192"/>
      <c r="D28" s="191" t="s">
        <v>475</v>
      </c>
    </row>
    <row r="29" spans="1:4" ht="22.5" x14ac:dyDescent="0.2">
      <c r="A29" s="193" t="s">
        <v>442</v>
      </c>
      <c r="B29" s="186" t="s">
        <v>232</v>
      </c>
      <c r="C29" s="192"/>
      <c r="D29" s="191" t="s">
        <v>457</v>
      </c>
    </row>
    <row r="30" spans="1:4" ht="22.5" x14ac:dyDescent="0.2">
      <c r="A30" s="193" t="s">
        <v>443</v>
      </c>
      <c r="B30" s="186" t="s">
        <v>233</v>
      </c>
      <c r="C30" s="192"/>
      <c r="D30" s="191" t="s">
        <v>458</v>
      </c>
    </row>
    <row r="31" spans="1:4" ht="36" x14ac:dyDescent="0.2">
      <c r="A31" s="193" t="s">
        <v>469</v>
      </c>
      <c r="B31" s="186" t="s">
        <v>234</v>
      </c>
      <c r="C31" s="192"/>
      <c r="D31" s="191" t="s">
        <v>476</v>
      </c>
    </row>
    <row r="32" spans="1:4" ht="31.5" customHeight="1" x14ac:dyDescent="0.2">
      <c r="A32" s="193" t="s">
        <v>470</v>
      </c>
      <c r="B32" s="186" t="s">
        <v>254</v>
      </c>
      <c r="C32" s="192"/>
      <c r="D32" s="191" t="s">
        <v>477</v>
      </c>
    </row>
    <row r="33" spans="1:5" ht="36.75" thickBot="1" x14ac:dyDescent="0.25">
      <c r="A33" s="190" t="s">
        <v>444</v>
      </c>
      <c r="B33" s="189" t="s">
        <v>369</v>
      </c>
      <c r="C33" s="188"/>
      <c r="D33" s="187" t="s">
        <v>459</v>
      </c>
    </row>
    <row r="34" spans="1:5" x14ac:dyDescent="0.2">
      <c r="A34" s="34"/>
      <c r="B34" s="34"/>
      <c r="C34" s="34"/>
      <c r="D34" s="185"/>
    </row>
    <row r="35" spans="1:5" x14ac:dyDescent="0.2">
      <c r="A35" s="34"/>
      <c r="B35" s="34"/>
      <c r="C35" s="34"/>
      <c r="D35" s="34"/>
    </row>
    <row r="36" spans="1:5" x14ac:dyDescent="0.2">
      <c r="A36" s="34"/>
      <c r="B36" s="34"/>
      <c r="C36" s="34"/>
      <c r="D36" s="34"/>
    </row>
    <row r="37" spans="1:5" x14ac:dyDescent="0.2">
      <c r="A37" s="34"/>
      <c r="B37" s="34"/>
      <c r="C37" s="34"/>
      <c r="D37" s="34"/>
    </row>
    <row r="38" spans="1:5" x14ac:dyDescent="0.2">
      <c r="A38" s="34"/>
      <c r="B38" s="34"/>
      <c r="C38" s="34"/>
      <c r="D38" s="34"/>
      <c r="E38" s="34"/>
    </row>
    <row r="39" spans="1:5" x14ac:dyDescent="0.2">
      <c r="E39" s="34"/>
    </row>
    <row r="40" spans="1:5" x14ac:dyDescent="0.2">
      <c r="E40" s="34"/>
    </row>
    <row r="41" spans="1:5" x14ac:dyDescent="0.2">
      <c r="E41" s="34"/>
    </row>
    <row r="42" spans="1:5" x14ac:dyDescent="0.2">
      <c r="E42" s="34"/>
    </row>
  </sheetData>
  <mergeCells count="1">
    <mergeCell ref="C2:D2"/>
  </mergeCells>
  <printOptions horizontalCentered="1"/>
  <pageMargins left="0" right="0" top="0.27559055118110237" bottom="0" header="0" footer="0"/>
  <pageSetup paperSize="11" scale="83" orientation="landscape" r:id="rId1"/>
  <rowBreaks count="2" manualBreakCount="2">
    <brk id="14" max="3" man="1"/>
    <brk id="24" max="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47"/>
  <sheetViews>
    <sheetView rightToLeft="1" view="pageBreakPreview" zoomScaleNormal="100" zoomScaleSheetLayoutView="100" workbookViewId="0">
      <selection activeCell="C12" sqref="C12"/>
    </sheetView>
  </sheetViews>
  <sheetFormatPr defaultRowHeight="24.95" customHeight="1" x14ac:dyDescent="0.2"/>
  <cols>
    <col min="1" max="1" width="12.875" style="94" customWidth="1"/>
    <col min="2" max="2" width="10.25" style="94" customWidth="1"/>
    <col min="3" max="3" width="9.125" style="94" customWidth="1"/>
    <col min="4" max="5" width="11" style="94" bestFit="1" customWidth="1"/>
    <col min="6" max="6" width="9" style="94" customWidth="1"/>
    <col min="7" max="7" width="11" style="94" bestFit="1" customWidth="1"/>
    <col min="8" max="8" width="10.25" style="94" customWidth="1"/>
    <col min="9" max="9" width="9.25" style="94" customWidth="1"/>
    <col min="10" max="10" width="11" style="94" bestFit="1" customWidth="1"/>
    <col min="11" max="11" width="13.625" style="94" customWidth="1"/>
    <col min="12" max="252" width="9.125" style="94"/>
    <col min="253" max="253" width="20.75" style="94" customWidth="1"/>
    <col min="254" max="256" width="9.75" style="94" customWidth="1"/>
    <col min="257" max="257" width="12" style="94" bestFit="1" customWidth="1"/>
    <col min="258" max="258" width="10.375" style="94" bestFit="1" customWidth="1"/>
    <col min="259" max="260" width="12" style="94" bestFit="1" customWidth="1"/>
    <col min="261" max="261" width="10.375" style="94" bestFit="1" customWidth="1"/>
    <col min="262" max="262" width="12" style="94" bestFit="1" customWidth="1"/>
    <col min="263" max="263" width="20.75" style="94" customWidth="1"/>
    <col min="264" max="508" width="9.125" style="94"/>
    <col min="509" max="509" width="20.75" style="94" customWidth="1"/>
    <col min="510" max="512" width="9.75" style="94" customWidth="1"/>
    <col min="513" max="513" width="12" style="94" bestFit="1" customWidth="1"/>
    <col min="514" max="514" width="10.375" style="94" bestFit="1" customWidth="1"/>
    <col min="515" max="516" width="12" style="94" bestFit="1" customWidth="1"/>
    <col min="517" max="517" width="10.375" style="94" bestFit="1" customWidth="1"/>
    <col min="518" max="518" width="12" style="94" bestFit="1" customWidth="1"/>
    <col min="519" max="519" width="20.75" style="94" customWidth="1"/>
    <col min="520" max="764" width="9.125" style="94"/>
    <col min="765" max="765" width="20.75" style="94" customWidth="1"/>
    <col min="766" max="768" width="9.75" style="94" customWidth="1"/>
    <col min="769" max="769" width="12" style="94" bestFit="1" customWidth="1"/>
    <col min="770" max="770" width="10.375" style="94" bestFit="1" customWidth="1"/>
    <col min="771" max="772" width="12" style="94" bestFit="1" customWidth="1"/>
    <col min="773" max="773" width="10.375" style="94" bestFit="1" customWidth="1"/>
    <col min="774" max="774" width="12" style="94" bestFit="1" customWidth="1"/>
    <col min="775" max="775" width="20.75" style="94" customWidth="1"/>
    <col min="776" max="1020" width="9.125" style="94"/>
    <col min="1021" max="1021" width="20.75" style="94" customWidth="1"/>
    <col min="1022" max="1024" width="9.75" style="94" customWidth="1"/>
    <col min="1025" max="1025" width="12" style="94" bestFit="1" customWidth="1"/>
    <col min="1026" max="1026" width="10.375" style="94" bestFit="1" customWidth="1"/>
    <col min="1027" max="1028" width="12" style="94" bestFit="1" customWidth="1"/>
    <col min="1029" max="1029" width="10.375" style="94" bestFit="1" customWidth="1"/>
    <col min="1030" max="1030" width="12" style="94" bestFit="1" customWidth="1"/>
    <col min="1031" max="1031" width="20.75" style="94" customWidth="1"/>
    <col min="1032" max="1276" width="9.125" style="94"/>
    <col min="1277" max="1277" width="20.75" style="94" customWidth="1"/>
    <col min="1278" max="1280" width="9.75" style="94" customWidth="1"/>
    <col min="1281" max="1281" width="12" style="94" bestFit="1" customWidth="1"/>
    <col min="1282" max="1282" width="10.375" style="94" bestFit="1" customWidth="1"/>
    <col min="1283" max="1284" width="12" style="94" bestFit="1" customWidth="1"/>
    <col min="1285" max="1285" width="10.375" style="94" bestFit="1" customWidth="1"/>
    <col min="1286" max="1286" width="12" style="94" bestFit="1" customWidth="1"/>
    <col min="1287" max="1287" width="20.75" style="94" customWidth="1"/>
    <col min="1288" max="1532" width="9.125" style="94"/>
    <col min="1533" max="1533" width="20.75" style="94" customWidth="1"/>
    <col min="1534" max="1536" width="9.75" style="94" customWidth="1"/>
    <col min="1537" max="1537" width="12" style="94" bestFit="1" customWidth="1"/>
    <col min="1538" max="1538" width="10.375" style="94" bestFit="1" customWidth="1"/>
    <col min="1539" max="1540" width="12" style="94" bestFit="1" customWidth="1"/>
    <col min="1541" max="1541" width="10.375" style="94" bestFit="1" customWidth="1"/>
    <col min="1542" max="1542" width="12" style="94" bestFit="1" customWidth="1"/>
    <col min="1543" max="1543" width="20.75" style="94" customWidth="1"/>
    <col min="1544" max="1788" width="9.125" style="94"/>
    <col min="1789" max="1789" width="20.75" style="94" customWidth="1"/>
    <col min="1790" max="1792" width="9.75" style="94" customWidth="1"/>
    <col min="1793" max="1793" width="12" style="94" bestFit="1" customWidth="1"/>
    <col min="1794" max="1794" width="10.375" style="94" bestFit="1" customWidth="1"/>
    <col min="1795" max="1796" width="12" style="94" bestFit="1" customWidth="1"/>
    <col min="1797" max="1797" width="10.375" style="94" bestFit="1" customWidth="1"/>
    <col min="1798" max="1798" width="12" style="94" bestFit="1" customWidth="1"/>
    <col min="1799" max="1799" width="20.75" style="94" customWidth="1"/>
    <col min="1800" max="2044" width="9.125" style="94"/>
    <col min="2045" max="2045" width="20.75" style="94" customWidth="1"/>
    <col min="2046" max="2048" width="9.75" style="94" customWidth="1"/>
    <col min="2049" max="2049" width="12" style="94" bestFit="1" customWidth="1"/>
    <col min="2050" max="2050" width="10.375" style="94" bestFit="1" customWidth="1"/>
    <col min="2051" max="2052" width="12" style="94" bestFit="1" customWidth="1"/>
    <col min="2053" max="2053" width="10.375" style="94" bestFit="1" customWidth="1"/>
    <col min="2054" max="2054" width="12" style="94" bestFit="1" customWidth="1"/>
    <col min="2055" max="2055" width="20.75" style="94" customWidth="1"/>
    <col min="2056" max="2300" width="9.125" style="94"/>
    <col min="2301" max="2301" width="20.75" style="94" customWidth="1"/>
    <col min="2302" max="2304" width="9.75" style="94" customWidth="1"/>
    <col min="2305" max="2305" width="12" style="94" bestFit="1" customWidth="1"/>
    <col min="2306" max="2306" width="10.375" style="94" bestFit="1" customWidth="1"/>
    <col min="2307" max="2308" width="12" style="94" bestFit="1" customWidth="1"/>
    <col min="2309" max="2309" width="10.375" style="94" bestFit="1" customWidth="1"/>
    <col min="2310" max="2310" width="12" style="94" bestFit="1" customWidth="1"/>
    <col min="2311" max="2311" width="20.75" style="94" customWidth="1"/>
    <col min="2312" max="2556" width="9.125" style="94"/>
    <col min="2557" max="2557" width="20.75" style="94" customWidth="1"/>
    <col min="2558" max="2560" width="9.75" style="94" customWidth="1"/>
    <col min="2561" max="2561" width="12" style="94" bestFit="1" customWidth="1"/>
    <col min="2562" max="2562" width="10.375" style="94" bestFit="1" customWidth="1"/>
    <col min="2563" max="2564" width="12" style="94" bestFit="1" customWidth="1"/>
    <col min="2565" max="2565" width="10.375" style="94" bestFit="1" customWidth="1"/>
    <col min="2566" max="2566" width="12" style="94" bestFit="1" customWidth="1"/>
    <col min="2567" max="2567" width="20.75" style="94" customWidth="1"/>
    <col min="2568" max="2812" width="9.125" style="94"/>
    <col min="2813" max="2813" width="20.75" style="94" customWidth="1"/>
    <col min="2814" max="2816" width="9.75" style="94" customWidth="1"/>
    <col min="2817" max="2817" width="12" style="94" bestFit="1" customWidth="1"/>
    <col min="2818" max="2818" width="10.375" style="94" bestFit="1" customWidth="1"/>
    <col min="2819" max="2820" width="12" style="94" bestFit="1" customWidth="1"/>
    <col min="2821" max="2821" width="10.375" style="94" bestFit="1" customWidth="1"/>
    <col min="2822" max="2822" width="12" style="94" bestFit="1" customWidth="1"/>
    <col min="2823" max="2823" width="20.75" style="94" customWidth="1"/>
    <col min="2824" max="3068" width="9.125" style="94"/>
    <col min="3069" max="3069" width="20.75" style="94" customWidth="1"/>
    <col min="3070" max="3072" width="9.75" style="94" customWidth="1"/>
    <col min="3073" max="3073" width="12" style="94" bestFit="1" customWidth="1"/>
    <col min="3074" max="3074" width="10.375" style="94" bestFit="1" customWidth="1"/>
    <col min="3075" max="3076" width="12" style="94" bestFit="1" customWidth="1"/>
    <col min="3077" max="3077" width="10.375" style="94" bestFit="1" customWidth="1"/>
    <col min="3078" max="3078" width="12" style="94" bestFit="1" customWidth="1"/>
    <col min="3079" max="3079" width="20.75" style="94" customWidth="1"/>
    <col min="3080" max="3324" width="9.125" style="94"/>
    <col min="3325" max="3325" width="20.75" style="94" customWidth="1"/>
    <col min="3326" max="3328" width="9.75" style="94" customWidth="1"/>
    <col min="3329" max="3329" width="12" style="94" bestFit="1" customWidth="1"/>
    <col min="3330" max="3330" width="10.375" style="94" bestFit="1" customWidth="1"/>
    <col min="3331" max="3332" width="12" style="94" bestFit="1" customWidth="1"/>
    <col min="3333" max="3333" width="10.375" style="94" bestFit="1" customWidth="1"/>
    <col min="3334" max="3334" width="12" style="94" bestFit="1" customWidth="1"/>
    <col min="3335" max="3335" width="20.75" style="94" customWidth="1"/>
    <col min="3336" max="3580" width="9.125" style="94"/>
    <col min="3581" max="3581" width="20.75" style="94" customWidth="1"/>
    <col min="3582" max="3584" width="9.75" style="94" customWidth="1"/>
    <col min="3585" max="3585" width="12" style="94" bestFit="1" customWidth="1"/>
    <col min="3586" max="3586" width="10.375" style="94" bestFit="1" customWidth="1"/>
    <col min="3587" max="3588" width="12" style="94" bestFit="1" customWidth="1"/>
    <col min="3589" max="3589" width="10.375" style="94" bestFit="1" customWidth="1"/>
    <col min="3590" max="3590" width="12" style="94" bestFit="1" customWidth="1"/>
    <col min="3591" max="3591" width="20.75" style="94" customWidth="1"/>
    <col min="3592" max="3836" width="9.125" style="94"/>
    <col min="3837" max="3837" width="20.75" style="94" customWidth="1"/>
    <col min="3838" max="3840" width="9.75" style="94" customWidth="1"/>
    <col min="3841" max="3841" width="12" style="94" bestFit="1" customWidth="1"/>
    <col min="3842" max="3842" width="10.375" style="94" bestFit="1" customWidth="1"/>
    <col min="3843" max="3844" width="12" style="94" bestFit="1" customWidth="1"/>
    <col min="3845" max="3845" width="10.375" style="94" bestFit="1" customWidth="1"/>
    <col min="3846" max="3846" width="12" style="94" bestFit="1" customWidth="1"/>
    <col min="3847" max="3847" width="20.75" style="94" customWidth="1"/>
    <col min="3848" max="4092" width="9.125" style="94"/>
    <col min="4093" max="4093" width="20.75" style="94" customWidth="1"/>
    <col min="4094" max="4096" width="9.75" style="94" customWidth="1"/>
    <col min="4097" max="4097" width="12" style="94" bestFit="1" customWidth="1"/>
    <col min="4098" max="4098" width="10.375" style="94" bestFit="1" customWidth="1"/>
    <col min="4099" max="4100" width="12" style="94" bestFit="1" customWidth="1"/>
    <col min="4101" max="4101" width="10.375" style="94" bestFit="1" customWidth="1"/>
    <col min="4102" max="4102" width="12" style="94" bestFit="1" customWidth="1"/>
    <col min="4103" max="4103" width="20.75" style="94" customWidth="1"/>
    <col min="4104" max="4348" width="9.125" style="94"/>
    <col min="4349" max="4349" width="20.75" style="94" customWidth="1"/>
    <col min="4350" max="4352" width="9.75" style="94" customWidth="1"/>
    <col min="4353" max="4353" width="12" style="94" bestFit="1" customWidth="1"/>
    <col min="4354" max="4354" width="10.375" style="94" bestFit="1" customWidth="1"/>
    <col min="4355" max="4356" width="12" style="94" bestFit="1" customWidth="1"/>
    <col min="4357" max="4357" width="10.375" style="94" bestFit="1" customWidth="1"/>
    <col min="4358" max="4358" width="12" style="94" bestFit="1" customWidth="1"/>
    <col min="4359" max="4359" width="20.75" style="94" customWidth="1"/>
    <col min="4360" max="4604" width="9.125" style="94"/>
    <col min="4605" max="4605" width="20.75" style="94" customWidth="1"/>
    <col min="4606" max="4608" width="9.75" style="94" customWidth="1"/>
    <col min="4609" max="4609" width="12" style="94" bestFit="1" customWidth="1"/>
    <col min="4610" max="4610" width="10.375" style="94" bestFit="1" customWidth="1"/>
    <col min="4611" max="4612" width="12" style="94" bestFit="1" customWidth="1"/>
    <col min="4613" max="4613" width="10.375" style="94" bestFit="1" customWidth="1"/>
    <col min="4614" max="4614" width="12" style="94" bestFit="1" customWidth="1"/>
    <col min="4615" max="4615" width="20.75" style="94" customWidth="1"/>
    <col min="4616" max="4860" width="9.125" style="94"/>
    <col min="4861" max="4861" width="20.75" style="94" customWidth="1"/>
    <col min="4862" max="4864" width="9.75" style="94" customWidth="1"/>
    <col min="4865" max="4865" width="12" style="94" bestFit="1" customWidth="1"/>
    <col min="4866" max="4866" width="10.375" style="94" bestFit="1" customWidth="1"/>
    <col min="4867" max="4868" width="12" style="94" bestFit="1" customWidth="1"/>
    <col min="4869" max="4869" width="10.375" style="94" bestFit="1" customWidth="1"/>
    <col min="4870" max="4870" width="12" style="94" bestFit="1" customWidth="1"/>
    <col min="4871" max="4871" width="20.75" style="94" customWidth="1"/>
    <col min="4872" max="5116" width="9.125" style="94"/>
    <col min="5117" max="5117" width="20.75" style="94" customWidth="1"/>
    <col min="5118" max="5120" width="9.75" style="94" customWidth="1"/>
    <col min="5121" max="5121" width="12" style="94" bestFit="1" customWidth="1"/>
    <col min="5122" max="5122" width="10.375" style="94" bestFit="1" customWidth="1"/>
    <col min="5123" max="5124" width="12" style="94" bestFit="1" customWidth="1"/>
    <col min="5125" max="5125" width="10.375" style="94" bestFit="1" customWidth="1"/>
    <col min="5126" max="5126" width="12" style="94" bestFit="1" customWidth="1"/>
    <col min="5127" max="5127" width="20.75" style="94" customWidth="1"/>
    <col min="5128" max="5372" width="9.125" style="94"/>
    <col min="5373" max="5373" width="20.75" style="94" customWidth="1"/>
    <col min="5374" max="5376" width="9.75" style="94" customWidth="1"/>
    <col min="5377" max="5377" width="12" style="94" bestFit="1" customWidth="1"/>
    <col min="5378" max="5378" width="10.375" style="94" bestFit="1" customWidth="1"/>
    <col min="5379" max="5380" width="12" style="94" bestFit="1" customWidth="1"/>
    <col min="5381" max="5381" width="10.375" style="94" bestFit="1" customWidth="1"/>
    <col min="5382" max="5382" width="12" style="94" bestFit="1" customWidth="1"/>
    <col min="5383" max="5383" width="20.75" style="94" customWidth="1"/>
    <col min="5384" max="5628" width="9.125" style="94"/>
    <col min="5629" max="5629" width="20.75" style="94" customWidth="1"/>
    <col min="5630" max="5632" width="9.75" style="94" customWidth="1"/>
    <col min="5633" max="5633" width="12" style="94" bestFit="1" customWidth="1"/>
    <col min="5634" max="5634" width="10.375" style="94" bestFit="1" customWidth="1"/>
    <col min="5635" max="5636" width="12" style="94" bestFit="1" customWidth="1"/>
    <col min="5637" max="5637" width="10.375" style="94" bestFit="1" customWidth="1"/>
    <col min="5638" max="5638" width="12" style="94" bestFit="1" customWidth="1"/>
    <col min="5639" max="5639" width="20.75" style="94" customWidth="1"/>
    <col min="5640" max="5884" width="9.125" style="94"/>
    <col min="5885" max="5885" width="20.75" style="94" customWidth="1"/>
    <col min="5886" max="5888" width="9.75" style="94" customWidth="1"/>
    <col min="5889" max="5889" width="12" style="94" bestFit="1" customWidth="1"/>
    <col min="5890" max="5890" width="10.375" style="94" bestFit="1" customWidth="1"/>
    <col min="5891" max="5892" width="12" style="94" bestFit="1" customWidth="1"/>
    <col min="5893" max="5893" width="10.375" style="94" bestFit="1" customWidth="1"/>
    <col min="5894" max="5894" width="12" style="94" bestFit="1" customWidth="1"/>
    <col min="5895" max="5895" width="20.75" style="94" customWidth="1"/>
    <col min="5896" max="6140" width="9.125" style="94"/>
    <col min="6141" max="6141" width="20.75" style="94" customWidth="1"/>
    <col min="6142" max="6144" width="9.75" style="94" customWidth="1"/>
    <col min="6145" max="6145" width="12" style="94" bestFit="1" customWidth="1"/>
    <col min="6146" max="6146" width="10.375" style="94" bestFit="1" customWidth="1"/>
    <col min="6147" max="6148" width="12" style="94" bestFit="1" customWidth="1"/>
    <col min="6149" max="6149" width="10.375" style="94" bestFit="1" customWidth="1"/>
    <col min="6150" max="6150" width="12" style="94" bestFit="1" customWidth="1"/>
    <col min="6151" max="6151" width="20.75" style="94" customWidth="1"/>
    <col min="6152" max="6396" width="9.125" style="94"/>
    <col min="6397" max="6397" width="20.75" style="94" customWidth="1"/>
    <col min="6398" max="6400" width="9.75" style="94" customWidth="1"/>
    <col min="6401" max="6401" width="12" style="94" bestFit="1" customWidth="1"/>
    <col min="6402" max="6402" width="10.375" style="94" bestFit="1" customWidth="1"/>
    <col min="6403" max="6404" width="12" style="94" bestFit="1" customWidth="1"/>
    <col min="6405" max="6405" width="10.375" style="94" bestFit="1" customWidth="1"/>
    <col min="6406" max="6406" width="12" style="94" bestFit="1" customWidth="1"/>
    <col min="6407" max="6407" width="20.75" style="94" customWidth="1"/>
    <col min="6408" max="6652" width="9.125" style="94"/>
    <col min="6653" max="6653" width="20.75" style="94" customWidth="1"/>
    <col min="6654" max="6656" width="9.75" style="94" customWidth="1"/>
    <col min="6657" max="6657" width="12" style="94" bestFit="1" customWidth="1"/>
    <col min="6658" max="6658" width="10.375" style="94" bestFit="1" customWidth="1"/>
    <col min="6659" max="6660" width="12" style="94" bestFit="1" customWidth="1"/>
    <col min="6661" max="6661" width="10.375" style="94" bestFit="1" customWidth="1"/>
    <col min="6662" max="6662" width="12" style="94" bestFit="1" customWidth="1"/>
    <col min="6663" max="6663" width="20.75" style="94" customWidth="1"/>
    <col min="6664" max="6908" width="9.125" style="94"/>
    <col min="6909" max="6909" width="20.75" style="94" customWidth="1"/>
    <col min="6910" max="6912" width="9.75" style="94" customWidth="1"/>
    <col min="6913" max="6913" width="12" style="94" bestFit="1" customWidth="1"/>
    <col min="6914" max="6914" width="10.375" style="94" bestFit="1" customWidth="1"/>
    <col min="6915" max="6916" width="12" style="94" bestFit="1" customWidth="1"/>
    <col min="6917" max="6917" width="10.375" style="94" bestFit="1" customWidth="1"/>
    <col min="6918" max="6918" width="12" style="94" bestFit="1" customWidth="1"/>
    <col min="6919" max="6919" width="20.75" style="94" customWidth="1"/>
    <col min="6920" max="7164" width="9.125" style="94"/>
    <col min="7165" max="7165" width="20.75" style="94" customWidth="1"/>
    <col min="7166" max="7168" width="9.75" style="94" customWidth="1"/>
    <col min="7169" max="7169" width="12" style="94" bestFit="1" customWidth="1"/>
    <col min="7170" max="7170" width="10.375" style="94" bestFit="1" customWidth="1"/>
    <col min="7171" max="7172" width="12" style="94" bestFit="1" customWidth="1"/>
    <col min="7173" max="7173" width="10.375" style="94" bestFit="1" customWidth="1"/>
    <col min="7174" max="7174" width="12" style="94" bestFit="1" customWidth="1"/>
    <col min="7175" max="7175" width="20.75" style="94" customWidth="1"/>
    <col min="7176" max="7420" width="9.125" style="94"/>
    <col min="7421" max="7421" width="20.75" style="94" customWidth="1"/>
    <col min="7422" max="7424" width="9.75" style="94" customWidth="1"/>
    <col min="7425" max="7425" width="12" style="94" bestFit="1" customWidth="1"/>
    <col min="7426" max="7426" width="10.375" style="94" bestFit="1" customWidth="1"/>
    <col min="7427" max="7428" width="12" style="94" bestFit="1" customWidth="1"/>
    <col min="7429" max="7429" width="10.375" style="94" bestFit="1" customWidth="1"/>
    <col min="7430" max="7430" width="12" style="94" bestFit="1" customWidth="1"/>
    <col min="7431" max="7431" width="20.75" style="94" customWidth="1"/>
    <col min="7432" max="7676" width="9.125" style="94"/>
    <col min="7677" max="7677" width="20.75" style="94" customWidth="1"/>
    <col min="7678" max="7680" width="9.75" style="94" customWidth="1"/>
    <col min="7681" max="7681" width="12" style="94" bestFit="1" customWidth="1"/>
    <col min="7682" max="7682" width="10.375" style="94" bestFit="1" customWidth="1"/>
    <col min="7683" max="7684" width="12" style="94" bestFit="1" customWidth="1"/>
    <col min="7685" max="7685" width="10.375" style="94" bestFit="1" customWidth="1"/>
    <col min="7686" max="7686" width="12" style="94" bestFit="1" customWidth="1"/>
    <col min="7687" max="7687" width="20.75" style="94" customWidth="1"/>
    <col min="7688" max="7932" width="9.125" style="94"/>
    <col min="7933" max="7933" width="20.75" style="94" customWidth="1"/>
    <col min="7934" max="7936" width="9.75" style="94" customWidth="1"/>
    <col min="7937" max="7937" width="12" style="94" bestFit="1" customWidth="1"/>
    <col min="7938" max="7938" width="10.375" style="94" bestFit="1" customWidth="1"/>
    <col min="7939" max="7940" width="12" style="94" bestFit="1" customWidth="1"/>
    <col min="7941" max="7941" width="10.375" style="94" bestFit="1" customWidth="1"/>
    <col min="7942" max="7942" width="12" style="94" bestFit="1" customWidth="1"/>
    <col min="7943" max="7943" width="20.75" style="94" customWidth="1"/>
    <col min="7944" max="8188" width="9.125" style="94"/>
    <col min="8189" max="8189" width="20.75" style="94" customWidth="1"/>
    <col min="8190" max="8192" width="9.75" style="94" customWidth="1"/>
    <col min="8193" max="8193" width="12" style="94" bestFit="1" customWidth="1"/>
    <col min="8194" max="8194" width="10.375" style="94" bestFit="1" customWidth="1"/>
    <col min="8195" max="8196" width="12" style="94" bestFit="1" customWidth="1"/>
    <col min="8197" max="8197" width="10.375" style="94" bestFit="1" customWidth="1"/>
    <col min="8198" max="8198" width="12" style="94" bestFit="1" customWidth="1"/>
    <col min="8199" max="8199" width="20.75" style="94" customWidth="1"/>
    <col min="8200" max="8444" width="9.125" style="94"/>
    <col min="8445" max="8445" width="20.75" style="94" customWidth="1"/>
    <col min="8446" max="8448" width="9.75" style="94" customWidth="1"/>
    <col min="8449" max="8449" width="12" style="94" bestFit="1" customWidth="1"/>
    <col min="8450" max="8450" width="10.375" style="94" bestFit="1" customWidth="1"/>
    <col min="8451" max="8452" width="12" style="94" bestFit="1" customWidth="1"/>
    <col min="8453" max="8453" width="10.375" style="94" bestFit="1" customWidth="1"/>
    <col min="8454" max="8454" width="12" style="94" bestFit="1" customWidth="1"/>
    <col min="8455" max="8455" width="20.75" style="94" customWidth="1"/>
    <col min="8456" max="8700" width="9.125" style="94"/>
    <col min="8701" max="8701" width="20.75" style="94" customWidth="1"/>
    <col min="8702" max="8704" width="9.75" style="94" customWidth="1"/>
    <col min="8705" max="8705" width="12" style="94" bestFit="1" customWidth="1"/>
    <col min="8706" max="8706" width="10.375" style="94" bestFit="1" customWidth="1"/>
    <col min="8707" max="8708" width="12" style="94" bestFit="1" customWidth="1"/>
    <col min="8709" max="8709" width="10.375" style="94" bestFit="1" customWidth="1"/>
    <col min="8710" max="8710" width="12" style="94" bestFit="1" customWidth="1"/>
    <col min="8711" max="8711" width="20.75" style="94" customWidth="1"/>
    <col min="8712" max="8956" width="9.125" style="94"/>
    <col min="8957" max="8957" width="20.75" style="94" customWidth="1"/>
    <col min="8958" max="8960" width="9.75" style="94" customWidth="1"/>
    <col min="8961" max="8961" width="12" style="94" bestFit="1" customWidth="1"/>
    <col min="8962" max="8962" width="10.375" style="94" bestFit="1" customWidth="1"/>
    <col min="8963" max="8964" width="12" style="94" bestFit="1" customWidth="1"/>
    <col min="8965" max="8965" width="10.375" style="94" bestFit="1" customWidth="1"/>
    <col min="8966" max="8966" width="12" style="94" bestFit="1" customWidth="1"/>
    <col min="8967" max="8967" width="20.75" style="94" customWidth="1"/>
    <col min="8968" max="9212" width="9.125" style="94"/>
    <col min="9213" max="9213" width="20.75" style="94" customWidth="1"/>
    <col min="9214" max="9216" width="9.75" style="94" customWidth="1"/>
    <col min="9217" max="9217" width="12" style="94" bestFit="1" customWidth="1"/>
    <col min="9218" max="9218" width="10.375" style="94" bestFit="1" customWidth="1"/>
    <col min="9219" max="9220" width="12" style="94" bestFit="1" customWidth="1"/>
    <col min="9221" max="9221" width="10.375" style="94" bestFit="1" customWidth="1"/>
    <col min="9222" max="9222" width="12" style="94" bestFit="1" customWidth="1"/>
    <col min="9223" max="9223" width="20.75" style="94" customWidth="1"/>
    <col min="9224" max="9468" width="9.125" style="94"/>
    <col min="9469" max="9469" width="20.75" style="94" customWidth="1"/>
    <col min="9470" max="9472" width="9.75" style="94" customWidth="1"/>
    <col min="9473" max="9473" width="12" style="94" bestFit="1" customWidth="1"/>
    <col min="9474" max="9474" width="10.375" style="94" bestFit="1" customWidth="1"/>
    <col min="9475" max="9476" width="12" style="94" bestFit="1" customWidth="1"/>
    <col min="9477" max="9477" width="10.375" style="94" bestFit="1" customWidth="1"/>
    <col min="9478" max="9478" width="12" style="94" bestFit="1" customWidth="1"/>
    <col min="9479" max="9479" width="20.75" style="94" customWidth="1"/>
    <col min="9480" max="9724" width="9.125" style="94"/>
    <col min="9725" max="9725" width="20.75" style="94" customWidth="1"/>
    <col min="9726" max="9728" width="9.75" style="94" customWidth="1"/>
    <col min="9729" max="9729" width="12" style="94" bestFit="1" customWidth="1"/>
    <col min="9730" max="9730" width="10.375" style="94" bestFit="1" customWidth="1"/>
    <col min="9731" max="9732" width="12" style="94" bestFit="1" customWidth="1"/>
    <col min="9733" max="9733" width="10.375" style="94" bestFit="1" customWidth="1"/>
    <col min="9734" max="9734" width="12" style="94" bestFit="1" customWidth="1"/>
    <col min="9735" max="9735" width="20.75" style="94" customWidth="1"/>
    <col min="9736" max="9980" width="9.125" style="94"/>
    <col min="9981" max="9981" width="20.75" style="94" customWidth="1"/>
    <col min="9982" max="9984" width="9.75" style="94" customWidth="1"/>
    <col min="9985" max="9985" width="12" style="94" bestFit="1" customWidth="1"/>
    <col min="9986" max="9986" width="10.375" style="94" bestFit="1" customWidth="1"/>
    <col min="9987" max="9988" width="12" style="94" bestFit="1" customWidth="1"/>
    <col min="9989" max="9989" width="10.375" style="94" bestFit="1" customWidth="1"/>
    <col min="9990" max="9990" width="12" style="94" bestFit="1" customWidth="1"/>
    <col min="9991" max="9991" width="20.75" style="94" customWidth="1"/>
    <col min="9992" max="10236" width="9.125" style="94"/>
    <col min="10237" max="10237" width="20.75" style="94" customWidth="1"/>
    <col min="10238" max="10240" width="9.75" style="94" customWidth="1"/>
    <col min="10241" max="10241" width="12" style="94" bestFit="1" customWidth="1"/>
    <col min="10242" max="10242" width="10.375" style="94" bestFit="1" customWidth="1"/>
    <col min="10243" max="10244" width="12" style="94" bestFit="1" customWidth="1"/>
    <col min="10245" max="10245" width="10.375" style="94" bestFit="1" customWidth="1"/>
    <col min="10246" max="10246" width="12" style="94" bestFit="1" customWidth="1"/>
    <col min="10247" max="10247" width="20.75" style="94" customWidth="1"/>
    <col min="10248" max="10492" width="9.125" style="94"/>
    <col min="10493" max="10493" width="20.75" style="94" customWidth="1"/>
    <col min="10494" max="10496" width="9.75" style="94" customWidth="1"/>
    <col min="10497" max="10497" width="12" style="94" bestFit="1" customWidth="1"/>
    <col min="10498" max="10498" width="10.375" style="94" bestFit="1" customWidth="1"/>
    <col min="10499" max="10500" width="12" style="94" bestFit="1" customWidth="1"/>
    <col min="10501" max="10501" width="10.375" style="94" bestFit="1" customWidth="1"/>
    <col min="10502" max="10502" width="12" style="94" bestFit="1" customWidth="1"/>
    <col min="10503" max="10503" width="20.75" style="94" customWidth="1"/>
    <col min="10504" max="10748" width="9.125" style="94"/>
    <col min="10749" max="10749" width="20.75" style="94" customWidth="1"/>
    <col min="10750" max="10752" width="9.75" style="94" customWidth="1"/>
    <col min="10753" max="10753" width="12" style="94" bestFit="1" customWidth="1"/>
    <col min="10754" max="10754" width="10.375" style="94" bestFit="1" customWidth="1"/>
    <col min="10755" max="10756" width="12" style="94" bestFit="1" customWidth="1"/>
    <col min="10757" max="10757" width="10.375" style="94" bestFit="1" customWidth="1"/>
    <col min="10758" max="10758" width="12" style="94" bestFit="1" customWidth="1"/>
    <col min="10759" max="10759" width="20.75" style="94" customWidth="1"/>
    <col min="10760" max="11004" width="9.125" style="94"/>
    <col min="11005" max="11005" width="20.75" style="94" customWidth="1"/>
    <col min="11006" max="11008" width="9.75" style="94" customWidth="1"/>
    <col min="11009" max="11009" width="12" style="94" bestFit="1" customWidth="1"/>
    <col min="11010" max="11010" width="10.375" style="94" bestFit="1" customWidth="1"/>
    <col min="11011" max="11012" width="12" style="94" bestFit="1" customWidth="1"/>
    <col min="11013" max="11013" width="10.375" style="94" bestFit="1" customWidth="1"/>
    <col min="11014" max="11014" width="12" style="94" bestFit="1" customWidth="1"/>
    <col min="11015" max="11015" width="20.75" style="94" customWidth="1"/>
    <col min="11016" max="11260" width="9.125" style="94"/>
    <col min="11261" max="11261" width="20.75" style="94" customWidth="1"/>
    <col min="11262" max="11264" width="9.75" style="94" customWidth="1"/>
    <col min="11265" max="11265" width="12" style="94" bestFit="1" customWidth="1"/>
    <col min="11266" max="11266" width="10.375" style="94" bestFit="1" customWidth="1"/>
    <col min="11267" max="11268" width="12" style="94" bestFit="1" customWidth="1"/>
    <col min="11269" max="11269" width="10.375" style="94" bestFit="1" customWidth="1"/>
    <col min="11270" max="11270" width="12" style="94" bestFit="1" customWidth="1"/>
    <col min="11271" max="11271" width="20.75" style="94" customWidth="1"/>
    <col min="11272" max="11516" width="9.125" style="94"/>
    <col min="11517" max="11517" width="20.75" style="94" customWidth="1"/>
    <col min="11518" max="11520" width="9.75" style="94" customWidth="1"/>
    <col min="11521" max="11521" width="12" style="94" bestFit="1" customWidth="1"/>
    <col min="11522" max="11522" width="10.375" style="94" bestFit="1" customWidth="1"/>
    <col min="11523" max="11524" width="12" style="94" bestFit="1" customWidth="1"/>
    <col min="11525" max="11525" width="10.375" style="94" bestFit="1" customWidth="1"/>
    <col min="11526" max="11526" width="12" style="94" bestFit="1" customWidth="1"/>
    <col min="11527" max="11527" width="20.75" style="94" customWidth="1"/>
    <col min="11528" max="11772" width="9.125" style="94"/>
    <col min="11773" max="11773" width="20.75" style="94" customWidth="1"/>
    <col min="11774" max="11776" width="9.75" style="94" customWidth="1"/>
    <col min="11777" max="11777" width="12" style="94" bestFit="1" customWidth="1"/>
    <col min="11778" max="11778" width="10.375" style="94" bestFit="1" customWidth="1"/>
    <col min="11779" max="11780" width="12" style="94" bestFit="1" customWidth="1"/>
    <col min="11781" max="11781" width="10.375" style="94" bestFit="1" customWidth="1"/>
    <col min="11782" max="11782" width="12" style="94" bestFit="1" customWidth="1"/>
    <col min="11783" max="11783" width="20.75" style="94" customWidth="1"/>
    <col min="11784" max="12028" width="9.125" style="94"/>
    <col min="12029" max="12029" width="20.75" style="94" customWidth="1"/>
    <col min="12030" max="12032" width="9.75" style="94" customWidth="1"/>
    <col min="12033" max="12033" width="12" style="94" bestFit="1" customWidth="1"/>
    <col min="12034" max="12034" width="10.375" style="94" bestFit="1" customWidth="1"/>
    <col min="12035" max="12036" width="12" style="94" bestFit="1" customWidth="1"/>
    <col min="12037" max="12037" width="10.375" style="94" bestFit="1" customWidth="1"/>
    <col min="12038" max="12038" width="12" style="94" bestFit="1" customWidth="1"/>
    <col min="12039" max="12039" width="20.75" style="94" customWidth="1"/>
    <col min="12040" max="12284" width="9.125" style="94"/>
    <col min="12285" max="12285" width="20.75" style="94" customWidth="1"/>
    <col min="12286" max="12288" width="9.75" style="94" customWidth="1"/>
    <col min="12289" max="12289" width="12" style="94" bestFit="1" customWidth="1"/>
    <col min="12290" max="12290" width="10.375" style="94" bestFit="1" customWidth="1"/>
    <col min="12291" max="12292" width="12" style="94" bestFit="1" customWidth="1"/>
    <col min="12293" max="12293" width="10.375" style="94" bestFit="1" customWidth="1"/>
    <col min="12294" max="12294" width="12" style="94" bestFit="1" customWidth="1"/>
    <col min="12295" max="12295" width="20.75" style="94" customWidth="1"/>
    <col min="12296" max="12540" width="9.125" style="94"/>
    <col min="12541" max="12541" width="20.75" style="94" customWidth="1"/>
    <col min="12542" max="12544" width="9.75" style="94" customWidth="1"/>
    <col min="12545" max="12545" width="12" style="94" bestFit="1" customWidth="1"/>
    <col min="12546" max="12546" width="10.375" style="94" bestFit="1" customWidth="1"/>
    <col min="12547" max="12548" width="12" style="94" bestFit="1" customWidth="1"/>
    <col min="12549" max="12549" width="10.375" style="94" bestFit="1" customWidth="1"/>
    <col min="12550" max="12550" width="12" style="94" bestFit="1" customWidth="1"/>
    <col min="12551" max="12551" width="20.75" style="94" customWidth="1"/>
    <col min="12552" max="12796" width="9.125" style="94"/>
    <col min="12797" max="12797" width="20.75" style="94" customWidth="1"/>
    <col min="12798" max="12800" width="9.75" style="94" customWidth="1"/>
    <col min="12801" max="12801" width="12" style="94" bestFit="1" customWidth="1"/>
    <col min="12802" max="12802" width="10.375" style="94" bestFit="1" customWidth="1"/>
    <col min="12803" max="12804" width="12" style="94" bestFit="1" customWidth="1"/>
    <col min="12805" max="12805" width="10.375" style="94" bestFit="1" customWidth="1"/>
    <col min="12806" max="12806" width="12" style="94" bestFit="1" customWidth="1"/>
    <col min="12807" max="12807" width="20.75" style="94" customWidth="1"/>
    <col min="12808" max="13052" width="9.125" style="94"/>
    <col min="13053" max="13053" width="20.75" style="94" customWidth="1"/>
    <col min="13054" max="13056" width="9.75" style="94" customWidth="1"/>
    <col min="13057" max="13057" width="12" style="94" bestFit="1" customWidth="1"/>
    <col min="13058" max="13058" width="10.375" style="94" bestFit="1" customWidth="1"/>
    <col min="13059" max="13060" width="12" style="94" bestFit="1" customWidth="1"/>
    <col min="13061" max="13061" width="10.375" style="94" bestFit="1" customWidth="1"/>
    <col min="13062" max="13062" width="12" style="94" bestFit="1" customWidth="1"/>
    <col min="13063" max="13063" width="20.75" style="94" customWidth="1"/>
    <col min="13064" max="13308" width="9.125" style="94"/>
    <col min="13309" max="13309" width="20.75" style="94" customWidth="1"/>
    <col min="13310" max="13312" width="9.75" style="94" customWidth="1"/>
    <col min="13313" max="13313" width="12" style="94" bestFit="1" customWidth="1"/>
    <col min="13314" max="13314" width="10.375" style="94" bestFit="1" customWidth="1"/>
    <col min="13315" max="13316" width="12" style="94" bestFit="1" customWidth="1"/>
    <col min="13317" max="13317" width="10.375" style="94" bestFit="1" customWidth="1"/>
    <col min="13318" max="13318" width="12" style="94" bestFit="1" customWidth="1"/>
    <col min="13319" max="13319" width="20.75" style="94" customWidth="1"/>
    <col min="13320" max="13564" width="9.125" style="94"/>
    <col min="13565" max="13565" width="20.75" style="94" customWidth="1"/>
    <col min="13566" max="13568" width="9.75" style="94" customWidth="1"/>
    <col min="13569" max="13569" width="12" style="94" bestFit="1" customWidth="1"/>
    <col min="13570" max="13570" width="10.375" style="94" bestFit="1" customWidth="1"/>
    <col min="13571" max="13572" width="12" style="94" bestFit="1" customWidth="1"/>
    <col min="13573" max="13573" width="10.375" style="94" bestFit="1" customWidth="1"/>
    <col min="13574" max="13574" width="12" style="94" bestFit="1" customWidth="1"/>
    <col min="13575" max="13575" width="20.75" style="94" customWidth="1"/>
    <col min="13576" max="13820" width="9.125" style="94"/>
    <col min="13821" max="13821" width="20.75" style="94" customWidth="1"/>
    <col min="13822" max="13824" width="9.75" style="94" customWidth="1"/>
    <col min="13825" max="13825" width="12" style="94" bestFit="1" customWidth="1"/>
    <col min="13826" max="13826" width="10.375" style="94" bestFit="1" customWidth="1"/>
    <col min="13827" max="13828" width="12" style="94" bestFit="1" customWidth="1"/>
    <col min="13829" max="13829" width="10.375" style="94" bestFit="1" customWidth="1"/>
    <col min="13830" max="13830" width="12" style="94" bestFit="1" customWidth="1"/>
    <col min="13831" max="13831" width="20.75" style="94" customWidth="1"/>
    <col min="13832" max="14076" width="9.125" style="94"/>
    <col min="14077" max="14077" width="20.75" style="94" customWidth="1"/>
    <col min="14078" max="14080" width="9.75" style="94" customWidth="1"/>
    <col min="14081" max="14081" width="12" style="94" bestFit="1" customWidth="1"/>
    <col min="14082" max="14082" width="10.375" style="94" bestFit="1" customWidth="1"/>
    <col min="14083" max="14084" width="12" style="94" bestFit="1" customWidth="1"/>
    <col min="14085" max="14085" width="10.375" style="94" bestFit="1" customWidth="1"/>
    <col min="14086" max="14086" width="12" style="94" bestFit="1" customWidth="1"/>
    <col min="14087" max="14087" width="20.75" style="94" customWidth="1"/>
    <col min="14088" max="14332" width="9.125" style="94"/>
    <col min="14333" max="14333" width="20.75" style="94" customWidth="1"/>
    <col min="14334" max="14336" width="9.75" style="94" customWidth="1"/>
    <col min="14337" max="14337" width="12" style="94" bestFit="1" customWidth="1"/>
    <col min="14338" max="14338" width="10.375" style="94" bestFit="1" customWidth="1"/>
    <col min="14339" max="14340" width="12" style="94" bestFit="1" customWidth="1"/>
    <col min="14341" max="14341" width="10.375" style="94" bestFit="1" customWidth="1"/>
    <col min="14342" max="14342" width="12" style="94" bestFit="1" customWidth="1"/>
    <col min="14343" max="14343" width="20.75" style="94" customWidth="1"/>
    <col min="14344" max="14588" width="9.125" style="94"/>
    <col min="14589" max="14589" width="20.75" style="94" customWidth="1"/>
    <col min="14590" max="14592" width="9.75" style="94" customWidth="1"/>
    <col min="14593" max="14593" width="12" style="94" bestFit="1" customWidth="1"/>
    <col min="14594" max="14594" width="10.375" style="94" bestFit="1" customWidth="1"/>
    <col min="14595" max="14596" width="12" style="94" bestFit="1" customWidth="1"/>
    <col min="14597" max="14597" width="10.375" style="94" bestFit="1" customWidth="1"/>
    <col min="14598" max="14598" width="12" style="94" bestFit="1" customWidth="1"/>
    <col min="14599" max="14599" width="20.75" style="94" customWidth="1"/>
    <col min="14600" max="14844" width="9.125" style="94"/>
    <col min="14845" max="14845" width="20.75" style="94" customWidth="1"/>
    <col min="14846" max="14848" width="9.75" style="94" customWidth="1"/>
    <col min="14849" max="14849" width="12" style="94" bestFit="1" customWidth="1"/>
    <col min="14850" max="14850" width="10.375" style="94" bestFit="1" customWidth="1"/>
    <col min="14851" max="14852" width="12" style="94" bestFit="1" customWidth="1"/>
    <col min="14853" max="14853" width="10.375" style="94" bestFit="1" customWidth="1"/>
    <col min="14854" max="14854" width="12" style="94" bestFit="1" customWidth="1"/>
    <col min="14855" max="14855" width="20.75" style="94" customWidth="1"/>
    <col min="14856" max="15100" width="9.125" style="94"/>
    <col min="15101" max="15101" width="20.75" style="94" customWidth="1"/>
    <col min="15102" max="15104" width="9.75" style="94" customWidth="1"/>
    <col min="15105" max="15105" width="12" style="94" bestFit="1" customWidth="1"/>
    <col min="15106" max="15106" width="10.375" style="94" bestFit="1" customWidth="1"/>
    <col min="15107" max="15108" width="12" style="94" bestFit="1" customWidth="1"/>
    <col min="15109" max="15109" width="10.375" style="94" bestFit="1" customWidth="1"/>
    <col min="15110" max="15110" width="12" style="94" bestFit="1" customWidth="1"/>
    <col min="15111" max="15111" width="20.75" style="94" customWidth="1"/>
    <col min="15112" max="15356" width="9.125" style="94"/>
    <col min="15357" max="15357" width="20.75" style="94" customWidth="1"/>
    <col min="15358" max="15360" width="9.75" style="94" customWidth="1"/>
    <col min="15361" max="15361" width="12" style="94" bestFit="1" customWidth="1"/>
    <col min="15362" max="15362" width="10.375" style="94" bestFit="1" customWidth="1"/>
    <col min="15363" max="15364" width="12" style="94" bestFit="1" customWidth="1"/>
    <col min="15365" max="15365" width="10.375" style="94" bestFit="1" customWidth="1"/>
    <col min="15366" max="15366" width="12" style="94" bestFit="1" customWidth="1"/>
    <col min="15367" max="15367" width="20.75" style="94" customWidth="1"/>
    <col min="15368" max="15612" width="9.125" style="94"/>
    <col min="15613" max="15613" width="20.75" style="94" customWidth="1"/>
    <col min="15614" max="15616" width="9.75" style="94" customWidth="1"/>
    <col min="15617" max="15617" width="12" style="94" bestFit="1" customWidth="1"/>
    <col min="15618" max="15618" width="10.375" style="94" bestFit="1" customWidth="1"/>
    <col min="15619" max="15620" width="12" style="94" bestFit="1" customWidth="1"/>
    <col min="15621" max="15621" width="10.375" style="94" bestFit="1" customWidth="1"/>
    <col min="15622" max="15622" width="12" style="94" bestFit="1" customWidth="1"/>
    <col min="15623" max="15623" width="20.75" style="94" customWidth="1"/>
    <col min="15624" max="15868" width="9.125" style="94"/>
    <col min="15869" max="15869" width="20.75" style="94" customWidth="1"/>
    <col min="15870" max="15872" width="9.75" style="94" customWidth="1"/>
    <col min="15873" max="15873" width="12" style="94" bestFit="1" customWidth="1"/>
    <col min="15874" max="15874" width="10.375" style="94" bestFit="1" customWidth="1"/>
    <col min="15875" max="15876" width="12" style="94" bestFit="1" customWidth="1"/>
    <col min="15877" max="15877" width="10.375" style="94" bestFit="1" customWidth="1"/>
    <col min="15878" max="15878" width="12" style="94" bestFit="1" customWidth="1"/>
    <col min="15879" max="15879" width="20.75" style="94" customWidth="1"/>
    <col min="15880" max="16124" width="9.125" style="94"/>
    <col min="16125" max="16125" width="20.75" style="94" customWidth="1"/>
    <col min="16126" max="16128" width="9.75" style="94" customWidth="1"/>
    <col min="16129" max="16129" width="12" style="94" bestFit="1" customWidth="1"/>
    <col min="16130" max="16130" width="10.375" style="94" bestFit="1" customWidth="1"/>
    <col min="16131" max="16132" width="12" style="94" bestFit="1" customWidth="1"/>
    <col min="16133" max="16133" width="10.375" style="94" bestFit="1" customWidth="1"/>
    <col min="16134" max="16134" width="12" style="94" bestFit="1" customWidth="1"/>
    <col min="16135" max="16135" width="20.75" style="94" customWidth="1"/>
    <col min="16136" max="16384" width="9.125" style="94"/>
  </cols>
  <sheetData>
    <row r="1" spans="1:12" s="3" customFormat="1" ht="30.75" x14ac:dyDescent="0.2">
      <c r="A1" s="103" t="s">
        <v>131</v>
      </c>
      <c r="B1" s="104"/>
      <c r="C1" s="104"/>
      <c r="D1" s="104"/>
      <c r="E1" s="104"/>
      <c r="F1" s="102"/>
      <c r="G1" s="102"/>
      <c r="H1" s="102"/>
      <c r="I1" s="102"/>
      <c r="J1" s="102"/>
      <c r="K1" s="105" t="s">
        <v>130</v>
      </c>
    </row>
    <row r="2" spans="1:12" s="3" customFormat="1" ht="12.75" x14ac:dyDescent="0.2">
      <c r="A2" s="100"/>
      <c r="B2" s="101"/>
      <c r="C2" s="101"/>
      <c r="D2" s="101"/>
      <c r="E2" s="101"/>
      <c r="F2" s="101"/>
      <c r="G2" s="101"/>
      <c r="H2" s="101"/>
      <c r="I2" s="101"/>
      <c r="J2" s="101"/>
      <c r="K2" s="101"/>
    </row>
    <row r="3" spans="1:12" s="80" customFormat="1" ht="21.75" x14ac:dyDescent="0.2">
      <c r="A3" s="487" t="s">
        <v>124</v>
      </c>
      <c r="B3" s="487"/>
      <c r="C3" s="487"/>
      <c r="D3" s="487"/>
      <c r="E3" s="487"/>
      <c r="F3" s="487"/>
      <c r="G3" s="487"/>
      <c r="H3" s="487"/>
      <c r="I3" s="487"/>
      <c r="J3" s="487"/>
      <c r="K3" s="487"/>
    </row>
    <row r="4" spans="1:12" s="80" customFormat="1" ht="20.25" x14ac:dyDescent="0.2">
      <c r="A4" s="488" t="s">
        <v>422</v>
      </c>
      <c r="B4" s="488"/>
      <c r="C4" s="488"/>
      <c r="D4" s="488"/>
      <c r="E4" s="488"/>
      <c r="F4" s="488"/>
      <c r="G4" s="488"/>
      <c r="H4" s="488"/>
      <c r="I4" s="488"/>
      <c r="J4" s="488"/>
      <c r="K4" s="488"/>
    </row>
    <row r="5" spans="1:12" s="82" customFormat="1" ht="17.25" x14ac:dyDescent="0.2">
      <c r="A5" s="489" t="s">
        <v>235</v>
      </c>
      <c r="B5" s="489"/>
      <c r="C5" s="489"/>
      <c r="D5" s="489"/>
      <c r="E5" s="489"/>
      <c r="F5" s="489"/>
      <c r="G5" s="489"/>
      <c r="H5" s="489"/>
      <c r="I5" s="489"/>
      <c r="J5" s="489"/>
      <c r="K5" s="489"/>
      <c r="L5" s="81"/>
    </row>
    <row r="6" spans="1:12" s="82" customFormat="1" ht="17.25" x14ac:dyDescent="0.2">
      <c r="A6" s="497" t="s">
        <v>414</v>
      </c>
      <c r="B6" s="497"/>
      <c r="C6" s="497"/>
      <c r="D6" s="497"/>
      <c r="E6" s="497"/>
      <c r="F6" s="497"/>
      <c r="G6" s="497"/>
      <c r="H6" s="497"/>
      <c r="I6" s="497"/>
      <c r="J6" s="497"/>
      <c r="K6" s="497"/>
      <c r="L6" s="81"/>
    </row>
    <row r="7" spans="1:12" s="21" customFormat="1" ht="16.5" x14ac:dyDescent="0.3">
      <c r="A7" s="18" t="s">
        <v>53</v>
      </c>
      <c r="B7" s="19"/>
      <c r="C7" s="19"/>
      <c r="D7" s="19"/>
      <c r="E7" s="19"/>
      <c r="F7" s="19"/>
      <c r="G7" s="19"/>
      <c r="H7" s="19"/>
      <c r="I7" s="19"/>
      <c r="J7" s="19"/>
      <c r="K7" s="20" t="s">
        <v>337</v>
      </c>
      <c r="L7" s="19"/>
    </row>
    <row r="8" spans="1:12" s="95" customFormat="1" ht="31.15" customHeight="1" x14ac:dyDescent="0.2">
      <c r="A8" s="490" t="s">
        <v>125</v>
      </c>
      <c r="B8" s="492" t="s">
        <v>488</v>
      </c>
      <c r="C8" s="493"/>
      <c r="D8" s="494"/>
      <c r="E8" s="492" t="s">
        <v>416</v>
      </c>
      <c r="F8" s="493"/>
      <c r="G8" s="494"/>
      <c r="H8" s="492" t="s">
        <v>415</v>
      </c>
      <c r="I8" s="493"/>
      <c r="J8" s="494"/>
      <c r="K8" s="495" t="s">
        <v>349</v>
      </c>
    </row>
    <row r="9" spans="1:12" s="85" customFormat="1" ht="30.75" customHeight="1" x14ac:dyDescent="0.2">
      <c r="A9" s="491"/>
      <c r="B9" s="230" t="s">
        <v>518</v>
      </c>
      <c r="C9" s="84" t="s">
        <v>517</v>
      </c>
      <c r="D9" s="84" t="s">
        <v>516</v>
      </c>
      <c r="E9" s="230" t="s">
        <v>518</v>
      </c>
      <c r="F9" s="84" t="s">
        <v>517</v>
      </c>
      <c r="G9" s="84" t="s">
        <v>516</v>
      </c>
      <c r="H9" s="230" t="s">
        <v>518</v>
      </c>
      <c r="I9" s="84" t="s">
        <v>517</v>
      </c>
      <c r="J9" s="84" t="s">
        <v>516</v>
      </c>
      <c r="K9" s="496"/>
    </row>
    <row r="10" spans="1:12" s="97" customFormat="1" ht="21.75" customHeight="1" thickBot="1" x14ac:dyDescent="0.25">
      <c r="A10" s="256" t="s">
        <v>249</v>
      </c>
      <c r="B10" s="194">
        <v>11738</v>
      </c>
      <c r="C10" s="194">
        <v>11299</v>
      </c>
      <c r="D10" s="195">
        <f>B10+C10</f>
        <v>23037</v>
      </c>
      <c r="E10" s="194">
        <v>11787</v>
      </c>
      <c r="F10" s="194">
        <v>11326</v>
      </c>
      <c r="G10" s="195">
        <f>E10+F10</f>
        <v>23113</v>
      </c>
      <c r="H10" s="194">
        <v>10136</v>
      </c>
      <c r="I10" s="194">
        <v>9778</v>
      </c>
      <c r="J10" s="195">
        <f>H10+I10</f>
        <v>19914</v>
      </c>
      <c r="K10" s="260" t="s">
        <v>249</v>
      </c>
    </row>
    <row r="11" spans="1:12" s="97" customFormat="1" ht="21.75" customHeight="1" thickBot="1" x14ac:dyDescent="0.25">
      <c r="A11" s="257" t="s">
        <v>250</v>
      </c>
      <c r="B11" s="197">
        <v>58310</v>
      </c>
      <c r="C11" s="197">
        <v>55783</v>
      </c>
      <c r="D11" s="198">
        <f t="shared" ref="D11:D17" si="0">B11+C11</f>
        <v>114093</v>
      </c>
      <c r="E11" s="197">
        <v>57936</v>
      </c>
      <c r="F11" s="197">
        <v>55574</v>
      </c>
      <c r="G11" s="198">
        <f t="shared" ref="G11:G17" si="1">E11+F11</f>
        <v>113510</v>
      </c>
      <c r="H11" s="197">
        <v>49817</v>
      </c>
      <c r="I11" s="197">
        <v>48038</v>
      </c>
      <c r="J11" s="198">
        <f t="shared" ref="J11:J17" si="2">H11+I11</f>
        <v>97855</v>
      </c>
      <c r="K11" s="261" t="s">
        <v>250</v>
      </c>
    </row>
    <row r="12" spans="1:12" s="97" customFormat="1" ht="21.75" customHeight="1" thickBot="1" x14ac:dyDescent="0.25">
      <c r="A12" s="258" t="s">
        <v>251</v>
      </c>
      <c r="B12" s="194">
        <v>68768</v>
      </c>
      <c r="C12" s="199">
        <v>66102</v>
      </c>
      <c r="D12" s="195">
        <f t="shared" si="0"/>
        <v>134870</v>
      </c>
      <c r="E12" s="199">
        <v>68415</v>
      </c>
      <c r="F12" s="199">
        <v>65928</v>
      </c>
      <c r="G12" s="195">
        <f t="shared" si="1"/>
        <v>134343</v>
      </c>
      <c r="H12" s="199">
        <v>57293</v>
      </c>
      <c r="I12" s="199">
        <v>55160</v>
      </c>
      <c r="J12" s="200">
        <f t="shared" si="2"/>
        <v>112453</v>
      </c>
      <c r="K12" s="262" t="s">
        <v>251</v>
      </c>
    </row>
    <row r="13" spans="1:12" s="97" customFormat="1" ht="21.75" customHeight="1" thickBot="1" x14ac:dyDescent="0.25">
      <c r="A13" s="257" t="s">
        <v>126</v>
      </c>
      <c r="B13" s="197">
        <v>53117</v>
      </c>
      <c r="C13" s="197">
        <v>50462</v>
      </c>
      <c r="D13" s="198">
        <f t="shared" si="0"/>
        <v>103579</v>
      </c>
      <c r="E13" s="197">
        <v>53349</v>
      </c>
      <c r="F13" s="197">
        <v>50830</v>
      </c>
      <c r="G13" s="198">
        <f t="shared" si="1"/>
        <v>104179</v>
      </c>
      <c r="H13" s="197">
        <v>45578</v>
      </c>
      <c r="I13" s="197">
        <v>43379</v>
      </c>
      <c r="J13" s="198">
        <f t="shared" si="2"/>
        <v>88957</v>
      </c>
      <c r="K13" s="261" t="s">
        <v>126</v>
      </c>
    </row>
    <row r="14" spans="1:12" s="97" customFormat="1" ht="21.75" customHeight="1" thickBot="1" x14ac:dyDescent="0.25">
      <c r="A14" s="258" t="s">
        <v>127</v>
      </c>
      <c r="B14" s="194">
        <v>45275</v>
      </c>
      <c r="C14" s="199">
        <v>35741</v>
      </c>
      <c r="D14" s="195">
        <f t="shared" si="0"/>
        <v>81016</v>
      </c>
      <c r="E14" s="199">
        <v>46827</v>
      </c>
      <c r="F14" s="199">
        <v>36883</v>
      </c>
      <c r="G14" s="195">
        <f t="shared" si="1"/>
        <v>83710</v>
      </c>
      <c r="H14" s="199">
        <v>42556</v>
      </c>
      <c r="I14" s="199">
        <v>32818</v>
      </c>
      <c r="J14" s="200">
        <f t="shared" si="2"/>
        <v>75374</v>
      </c>
      <c r="K14" s="262" t="s">
        <v>127</v>
      </c>
    </row>
    <row r="15" spans="1:12" s="97" customFormat="1" ht="21.75" customHeight="1" thickBot="1" x14ac:dyDescent="0.25">
      <c r="A15" s="257" t="s">
        <v>4</v>
      </c>
      <c r="B15" s="197">
        <v>214506</v>
      </c>
      <c r="C15" s="197">
        <v>42650</v>
      </c>
      <c r="D15" s="198">
        <f t="shared" si="0"/>
        <v>257156</v>
      </c>
      <c r="E15" s="197">
        <v>217364</v>
      </c>
      <c r="F15" s="197">
        <v>44267</v>
      </c>
      <c r="G15" s="198">
        <f t="shared" si="1"/>
        <v>261631</v>
      </c>
      <c r="H15" s="197">
        <v>212903</v>
      </c>
      <c r="I15" s="197">
        <v>41859</v>
      </c>
      <c r="J15" s="198">
        <f t="shared" si="2"/>
        <v>254762</v>
      </c>
      <c r="K15" s="261" t="s">
        <v>4</v>
      </c>
    </row>
    <row r="16" spans="1:12" s="97" customFormat="1" ht="21.75" customHeight="1" thickBot="1" x14ac:dyDescent="0.25">
      <c r="A16" s="258" t="s">
        <v>252</v>
      </c>
      <c r="B16" s="194">
        <v>1548410</v>
      </c>
      <c r="C16" s="199">
        <v>412959</v>
      </c>
      <c r="D16" s="195">
        <f t="shared" si="0"/>
        <v>1961369</v>
      </c>
      <c r="E16" s="199">
        <v>1558321</v>
      </c>
      <c r="F16" s="199">
        <v>420739</v>
      </c>
      <c r="G16" s="195">
        <f t="shared" si="1"/>
        <v>1979060</v>
      </c>
      <c r="H16" s="199">
        <v>1517128</v>
      </c>
      <c r="I16" s="199">
        <v>383564</v>
      </c>
      <c r="J16" s="200">
        <f t="shared" si="2"/>
        <v>1900692</v>
      </c>
      <c r="K16" s="262" t="s">
        <v>252</v>
      </c>
    </row>
    <row r="17" spans="1:11" s="97" customFormat="1" ht="21.75" customHeight="1" x14ac:dyDescent="0.2">
      <c r="A17" s="259" t="s">
        <v>128</v>
      </c>
      <c r="B17" s="203">
        <v>19601</v>
      </c>
      <c r="C17" s="203">
        <v>12096</v>
      </c>
      <c r="D17" s="204">
        <f t="shared" si="0"/>
        <v>31697</v>
      </c>
      <c r="E17" s="203">
        <v>20012</v>
      </c>
      <c r="F17" s="203">
        <v>12352</v>
      </c>
      <c r="G17" s="204">
        <f t="shared" si="1"/>
        <v>32364</v>
      </c>
      <c r="H17" s="203">
        <v>19008</v>
      </c>
      <c r="I17" s="203">
        <v>11719</v>
      </c>
      <c r="J17" s="204">
        <f t="shared" si="2"/>
        <v>30727</v>
      </c>
      <c r="K17" s="263" t="s">
        <v>128</v>
      </c>
    </row>
    <row r="18" spans="1:11" s="97" customFormat="1" ht="21.75" customHeight="1" x14ac:dyDescent="0.2">
      <c r="A18" s="318" t="s">
        <v>13</v>
      </c>
      <c r="B18" s="449">
        <f>SUM(B10:B17)</f>
        <v>2019725</v>
      </c>
      <c r="C18" s="205">
        <f t="shared" ref="C18:J18" si="3">SUM(C10:C17)</f>
        <v>687092</v>
      </c>
      <c r="D18" s="205">
        <f t="shared" si="3"/>
        <v>2706817</v>
      </c>
      <c r="E18" s="205">
        <f t="shared" si="3"/>
        <v>2034011</v>
      </c>
      <c r="F18" s="205">
        <f t="shared" si="3"/>
        <v>697899</v>
      </c>
      <c r="G18" s="205">
        <f t="shared" si="3"/>
        <v>2731910</v>
      </c>
      <c r="H18" s="205">
        <f t="shared" si="3"/>
        <v>1954419</v>
      </c>
      <c r="I18" s="205">
        <f t="shared" si="3"/>
        <v>626315</v>
      </c>
      <c r="J18" s="205">
        <f t="shared" si="3"/>
        <v>2580734</v>
      </c>
      <c r="K18" s="266" t="s">
        <v>14</v>
      </c>
    </row>
    <row r="19" spans="1:11" ht="12.75" customHeight="1" x14ac:dyDescent="0.2">
      <c r="A19" s="486" t="s">
        <v>489</v>
      </c>
      <c r="B19" s="486"/>
      <c r="C19" s="486"/>
      <c r="D19" s="111"/>
      <c r="E19" s="111"/>
      <c r="F19" s="111"/>
      <c r="G19" s="111"/>
      <c r="H19" s="485" t="s">
        <v>490</v>
      </c>
      <c r="I19" s="485"/>
      <c r="J19" s="485"/>
      <c r="K19" s="485"/>
    </row>
    <row r="20" spans="1:11" ht="24.95" customHeight="1" x14ac:dyDescent="0.2">
      <c r="A20" s="111"/>
      <c r="B20" s="111"/>
      <c r="C20" s="111"/>
      <c r="D20" s="111"/>
      <c r="E20" s="111"/>
      <c r="F20" s="111"/>
      <c r="G20" s="111"/>
      <c r="H20" s="111"/>
      <c r="I20" s="111"/>
      <c r="J20" s="111"/>
      <c r="K20" s="111"/>
    </row>
    <row r="21" spans="1:11" ht="24.95" customHeight="1" x14ac:dyDescent="0.2">
      <c r="A21" s="111"/>
      <c r="B21" s="111"/>
      <c r="C21" s="111"/>
      <c r="D21" s="111"/>
      <c r="E21" s="111"/>
      <c r="F21" s="111"/>
      <c r="G21" s="111"/>
      <c r="H21" s="111"/>
      <c r="I21" s="111"/>
      <c r="J21" s="111"/>
      <c r="K21" s="111"/>
    </row>
    <row r="22" spans="1:11" ht="24.95" customHeight="1" x14ac:dyDescent="0.2">
      <c r="A22" s="111"/>
      <c r="B22" s="111"/>
      <c r="C22" s="111"/>
      <c r="D22" s="111"/>
      <c r="E22" s="111"/>
      <c r="F22" s="111"/>
      <c r="G22" s="111"/>
      <c r="H22" s="111"/>
      <c r="I22" s="111"/>
      <c r="J22" s="111"/>
      <c r="K22" s="111"/>
    </row>
    <row r="23" spans="1:11" ht="24.95" customHeight="1" x14ac:dyDescent="0.2">
      <c r="A23" s="111"/>
      <c r="B23" s="111"/>
      <c r="C23" s="111"/>
      <c r="D23" s="111"/>
      <c r="E23" s="111"/>
      <c r="F23" s="111"/>
      <c r="G23" s="111"/>
      <c r="H23" s="111"/>
      <c r="I23" s="111"/>
      <c r="J23" s="111"/>
      <c r="K23" s="111"/>
    </row>
    <row r="24" spans="1:11" ht="24.95" customHeight="1" x14ac:dyDescent="0.2">
      <c r="A24" s="111"/>
      <c r="B24" s="111"/>
      <c r="C24" s="111"/>
      <c r="D24" s="111"/>
      <c r="E24" s="111"/>
      <c r="F24" s="111"/>
      <c r="G24" s="111"/>
      <c r="H24" s="111"/>
      <c r="I24" s="111"/>
      <c r="J24" s="111"/>
      <c r="K24" s="111"/>
    </row>
    <row r="25" spans="1:11" ht="24.95" customHeight="1" x14ac:dyDescent="0.2">
      <c r="A25" s="111"/>
      <c r="B25" s="111"/>
      <c r="C25" s="111"/>
      <c r="D25" s="111"/>
      <c r="E25" s="111"/>
      <c r="F25" s="111"/>
      <c r="G25" s="111"/>
      <c r="H25" s="111"/>
      <c r="I25" s="111"/>
      <c r="J25" s="111"/>
      <c r="K25" s="111"/>
    </row>
    <row r="26" spans="1:11" ht="24.95" customHeight="1" x14ac:dyDescent="0.2">
      <c r="A26" s="111"/>
      <c r="B26" s="111"/>
      <c r="C26" s="111"/>
      <c r="D26" s="111"/>
      <c r="E26" s="111"/>
      <c r="F26" s="111"/>
      <c r="G26" s="111"/>
      <c r="H26" s="111"/>
      <c r="I26" s="111"/>
      <c r="J26" s="111"/>
      <c r="K26" s="111"/>
    </row>
    <row r="27" spans="1:11" ht="24.95" customHeight="1" x14ac:dyDescent="0.2">
      <c r="A27" s="111"/>
      <c r="B27" s="111"/>
      <c r="C27" s="111"/>
      <c r="D27" s="111"/>
      <c r="E27" s="111"/>
      <c r="F27" s="111"/>
      <c r="G27" s="111"/>
      <c r="H27" s="111"/>
      <c r="I27" s="111"/>
      <c r="J27" s="111"/>
      <c r="K27" s="111"/>
    </row>
    <row r="28" spans="1:11" ht="24.95" customHeight="1" x14ac:dyDescent="0.2">
      <c r="A28" s="111"/>
      <c r="B28" s="111"/>
      <c r="C28" s="111"/>
      <c r="D28" s="111"/>
      <c r="E28" s="111"/>
      <c r="F28" s="111"/>
      <c r="G28" s="111"/>
      <c r="H28" s="111"/>
      <c r="I28" s="111"/>
      <c r="J28" s="111"/>
      <c r="K28" s="111"/>
    </row>
    <row r="29" spans="1:11" ht="24.95" customHeight="1" x14ac:dyDescent="0.2">
      <c r="A29" s="111"/>
      <c r="B29" s="111"/>
      <c r="C29" s="111"/>
      <c r="D29" s="111"/>
      <c r="E29" s="111"/>
      <c r="F29" s="111"/>
      <c r="G29" s="111"/>
      <c r="H29" s="111"/>
      <c r="I29" s="111"/>
      <c r="J29" s="111"/>
      <c r="K29" s="111"/>
    </row>
    <row r="30" spans="1:11" ht="24.95" customHeight="1" x14ac:dyDescent="0.2">
      <c r="A30" s="111"/>
      <c r="B30" s="111"/>
      <c r="C30" s="111"/>
      <c r="D30" s="111"/>
      <c r="E30" s="111"/>
      <c r="F30" s="111"/>
      <c r="G30" s="111"/>
      <c r="H30" s="111"/>
      <c r="I30" s="111"/>
      <c r="J30" s="111"/>
      <c r="K30" s="111"/>
    </row>
    <row r="31" spans="1:11" ht="24.95" customHeight="1" x14ac:dyDescent="0.2">
      <c r="A31" s="111"/>
      <c r="B31" s="111"/>
      <c r="C31" s="111"/>
      <c r="D31" s="111"/>
      <c r="E31" s="111"/>
      <c r="F31" s="111"/>
      <c r="G31" s="111"/>
      <c r="H31" s="111"/>
      <c r="I31" s="111"/>
      <c r="J31" s="111"/>
      <c r="K31" s="111"/>
    </row>
    <row r="32" spans="1:11" ht="24.95" customHeight="1" x14ac:dyDescent="0.2">
      <c r="A32" s="111"/>
      <c r="B32" s="111"/>
      <c r="C32" s="111"/>
      <c r="D32" s="111"/>
      <c r="E32" s="111"/>
      <c r="F32" s="111"/>
      <c r="G32" s="111"/>
      <c r="H32" s="111"/>
      <c r="I32" s="111"/>
      <c r="J32" s="111"/>
      <c r="K32" s="111"/>
    </row>
    <row r="33" spans="1:11" ht="24.95" customHeight="1" x14ac:dyDescent="0.2">
      <c r="A33" s="111"/>
      <c r="B33" s="111"/>
      <c r="C33" s="111"/>
      <c r="D33" s="111"/>
      <c r="E33" s="111"/>
      <c r="F33" s="111"/>
      <c r="G33" s="111"/>
      <c r="H33" s="111"/>
      <c r="I33" s="111"/>
      <c r="J33" s="111"/>
      <c r="K33" s="111"/>
    </row>
    <row r="34" spans="1:11" ht="24.95" customHeight="1" x14ac:dyDescent="0.2">
      <c r="A34" s="111"/>
      <c r="B34" s="111"/>
      <c r="C34" s="111"/>
      <c r="D34" s="111"/>
      <c r="E34" s="111"/>
      <c r="F34" s="111"/>
      <c r="G34" s="111"/>
      <c r="H34" s="111"/>
      <c r="I34" s="111"/>
      <c r="J34" s="111"/>
      <c r="K34" s="111"/>
    </row>
    <row r="35" spans="1:11" ht="24.95" customHeight="1" x14ac:dyDescent="0.2">
      <c r="A35" s="111"/>
      <c r="B35" s="111"/>
      <c r="C35" s="111"/>
      <c r="D35" s="111"/>
      <c r="E35" s="111"/>
      <c r="F35" s="111"/>
      <c r="G35" s="111"/>
      <c r="H35" s="111"/>
      <c r="I35" s="111"/>
      <c r="J35" s="111"/>
      <c r="K35" s="111"/>
    </row>
    <row r="36" spans="1:11" ht="24.95" customHeight="1" x14ac:dyDescent="0.2">
      <c r="A36" s="111"/>
      <c r="B36" s="111"/>
      <c r="C36" s="111"/>
      <c r="D36" s="111"/>
      <c r="E36" s="111"/>
      <c r="F36" s="111"/>
      <c r="G36" s="111"/>
      <c r="H36" s="111"/>
      <c r="I36" s="111"/>
      <c r="J36" s="111"/>
      <c r="K36" s="111"/>
    </row>
    <row r="37" spans="1:11" ht="24.95" customHeight="1" x14ac:dyDescent="0.2">
      <c r="A37" s="111"/>
      <c r="B37" s="111"/>
      <c r="C37" s="111"/>
      <c r="D37" s="111"/>
      <c r="E37" s="111"/>
      <c r="F37" s="111"/>
      <c r="G37" s="111"/>
      <c r="H37" s="111"/>
      <c r="I37" s="111"/>
      <c r="J37" s="111"/>
      <c r="K37" s="111"/>
    </row>
    <row r="39" spans="1:11" ht="31.5" customHeight="1" x14ac:dyDescent="0.2">
      <c r="B39" s="118" t="s">
        <v>417</v>
      </c>
      <c r="C39" s="118" t="s">
        <v>416</v>
      </c>
      <c r="D39" s="118" t="s">
        <v>415</v>
      </c>
    </row>
    <row r="40" spans="1:11" ht="24.95" customHeight="1" thickBot="1" x14ac:dyDescent="0.25">
      <c r="A40" s="96" t="s">
        <v>253</v>
      </c>
      <c r="B40" s="433">
        <f>D10+D11</f>
        <v>137130</v>
      </c>
      <c r="C40" s="433">
        <f>G10+G11</f>
        <v>136623</v>
      </c>
      <c r="D40" s="433">
        <f>J10+J11</f>
        <v>117769</v>
      </c>
    </row>
    <row r="41" spans="1:11" ht="24.95" customHeight="1" thickBot="1" x14ac:dyDescent="0.25">
      <c r="A41" s="201" t="s">
        <v>251</v>
      </c>
      <c r="B41" s="433">
        <f>D12</f>
        <v>134870</v>
      </c>
      <c r="C41" s="433">
        <f>G12</f>
        <v>134343</v>
      </c>
      <c r="D41" s="433">
        <f>J12</f>
        <v>112453</v>
      </c>
    </row>
    <row r="42" spans="1:11" ht="24.95" customHeight="1" thickBot="1" x14ac:dyDescent="0.25">
      <c r="A42" s="196" t="s">
        <v>126</v>
      </c>
      <c r="B42" s="433">
        <f>D13</f>
        <v>103579</v>
      </c>
      <c r="C42" s="433">
        <f t="shared" ref="C42:C46" si="4">G13</f>
        <v>104179</v>
      </c>
      <c r="D42" s="433">
        <f t="shared" ref="D42:D45" si="5">J13</f>
        <v>88957</v>
      </c>
    </row>
    <row r="43" spans="1:11" ht="24.95" customHeight="1" thickBot="1" x14ac:dyDescent="0.25">
      <c r="A43" s="201" t="s">
        <v>127</v>
      </c>
      <c r="B43" s="433">
        <f t="shared" ref="B43:B45" si="6">D14</f>
        <v>81016</v>
      </c>
      <c r="C43" s="433">
        <f t="shared" si="4"/>
        <v>83710</v>
      </c>
      <c r="D43" s="433">
        <f t="shared" si="5"/>
        <v>75374</v>
      </c>
    </row>
    <row r="44" spans="1:11" ht="24.95" customHeight="1" thickBot="1" x14ac:dyDescent="0.25">
      <c r="A44" s="196" t="s">
        <v>4</v>
      </c>
      <c r="B44" s="433">
        <f t="shared" si="6"/>
        <v>257156</v>
      </c>
      <c r="C44" s="433">
        <f t="shared" si="4"/>
        <v>261631</v>
      </c>
      <c r="D44" s="433">
        <f t="shared" si="5"/>
        <v>254762</v>
      </c>
    </row>
    <row r="45" spans="1:11" ht="24.95" customHeight="1" thickBot="1" x14ac:dyDescent="0.25">
      <c r="A45" s="201" t="s">
        <v>252</v>
      </c>
      <c r="B45" s="433">
        <f t="shared" si="6"/>
        <v>1961369</v>
      </c>
      <c r="C45" s="433">
        <f t="shared" si="4"/>
        <v>1979060</v>
      </c>
      <c r="D45" s="433">
        <f t="shared" si="5"/>
        <v>1900692</v>
      </c>
    </row>
    <row r="46" spans="1:11" ht="24.95" customHeight="1" x14ac:dyDescent="0.2">
      <c r="A46" s="202" t="s">
        <v>128</v>
      </c>
      <c r="B46" s="433">
        <f>D17</f>
        <v>31697</v>
      </c>
      <c r="C46" s="433">
        <f t="shared" si="4"/>
        <v>32364</v>
      </c>
      <c r="D46" s="433">
        <f>J17</f>
        <v>30727</v>
      </c>
    </row>
    <row r="47" spans="1:11" ht="24.95" customHeight="1" x14ac:dyDescent="0.2">
      <c r="A47" s="110"/>
      <c r="B47" s="433">
        <f>SUM(B40:B46)</f>
        <v>2706817</v>
      </c>
      <c r="C47" s="433">
        <f>SUM(C40:C46)</f>
        <v>2731910</v>
      </c>
      <c r="D47" s="433">
        <f>SUM(D40:D46)</f>
        <v>2580734</v>
      </c>
    </row>
  </sheetData>
  <mergeCells count="11">
    <mergeCell ref="H19:K19"/>
    <mergeCell ref="A19:C19"/>
    <mergeCell ref="A3:K3"/>
    <mergeCell ref="A4:K4"/>
    <mergeCell ref="A5:K5"/>
    <mergeCell ref="A8:A9"/>
    <mergeCell ref="B8:D8"/>
    <mergeCell ref="E8:G8"/>
    <mergeCell ref="H8:J8"/>
    <mergeCell ref="K8:K9"/>
    <mergeCell ref="A6:K6"/>
  </mergeCells>
  <printOptions horizontalCentered="1"/>
  <pageMargins left="0" right="0" top="0.47244094488188981" bottom="0" header="0" footer="0"/>
  <pageSetup paperSize="11" scale="78" orientation="landscape" r:id="rId1"/>
  <headerFooter alignWithMargins="0"/>
  <rowBreaks count="1" manualBreakCount="1">
    <brk id="19" max="10"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61"/>
  <sheetViews>
    <sheetView rightToLeft="1" view="pageBreakPreview" zoomScaleNormal="100" zoomScaleSheetLayoutView="100" workbookViewId="0">
      <selection activeCell="J4" sqref="J4"/>
    </sheetView>
  </sheetViews>
  <sheetFormatPr defaultRowHeight="24.95" customHeight="1" x14ac:dyDescent="0.2"/>
  <cols>
    <col min="1" max="1" width="20.625" style="94" customWidth="1"/>
    <col min="2" max="5" width="15.75" style="94" customWidth="1"/>
    <col min="6" max="6" width="20.625" style="94" customWidth="1"/>
    <col min="7" max="249" width="9.125" style="94"/>
    <col min="250" max="250" width="20.75" style="94" customWidth="1"/>
    <col min="251" max="253" width="9.75" style="94" customWidth="1"/>
    <col min="254" max="254" width="12" style="94" bestFit="1" customWidth="1"/>
    <col min="255" max="255" width="10.375" style="94" bestFit="1" customWidth="1"/>
    <col min="256" max="257" width="12" style="94" bestFit="1" customWidth="1"/>
    <col min="258" max="258" width="10.375" style="94" bestFit="1" customWidth="1"/>
    <col min="259" max="259" width="12" style="94" bestFit="1" customWidth="1"/>
    <col min="260" max="260" width="20.75" style="94" customWidth="1"/>
    <col min="261" max="505" width="9.125" style="94"/>
    <col min="506" max="506" width="20.75" style="94" customWidth="1"/>
    <col min="507" max="509" width="9.75" style="94" customWidth="1"/>
    <col min="510" max="510" width="12" style="94" bestFit="1" customWidth="1"/>
    <col min="511" max="511" width="10.375" style="94" bestFit="1" customWidth="1"/>
    <col min="512" max="513" width="12" style="94" bestFit="1" customWidth="1"/>
    <col min="514" max="514" width="10.375" style="94" bestFit="1" customWidth="1"/>
    <col min="515" max="515" width="12" style="94" bestFit="1" customWidth="1"/>
    <col min="516" max="516" width="20.75" style="94" customWidth="1"/>
    <col min="517" max="761" width="9.125" style="94"/>
    <col min="762" max="762" width="20.75" style="94" customWidth="1"/>
    <col min="763" max="765" width="9.75" style="94" customWidth="1"/>
    <col min="766" max="766" width="12" style="94" bestFit="1" customWidth="1"/>
    <col min="767" max="767" width="10.375" style="94" bestFit="1" customWidth="1"/>
    <col min="768" max="769" width="12" style="94" bestFit="1" customWidth="1"/>
    <col min="770" max="770" width="10.375" style="94" bestFit="1" customWidth="1"/>
    <col min="771" max="771" width="12" style="94" bestFit="1" customWidth="1"/>
    <col min="772" max="772" width="20.75" style="94" customWidth="1"/>
    <col min="773" max="1017" width="9.125" style="94"/>
    <col min="1018" max="1018" width="20.75" style="94" customWidth="1"/>
    <col min="1019" max="1021" width="9.75" style="94" customWidth="1"/>
    <col min="1022" max="1022" width="12" style="94" bestFit="1" customWidth="1"/>
    <col min="1023" max="1023" width="10.375" style="94" bestFit="1" customWidth="1"/>
    <col min="1024" max="1025" width="12" style="94" bestFit="1" customWidth="1"/>
    <col min="1026" max="1026" width="10.375" style="94" bestFit="1" customWidth="1"/>
    <col min="1027" max="1027" width="12" style="94" bestFit="1" customWidth="1"/>
    <col min="1028" max="1028" width="20.75" style="94" customWidth="1"/>
    <col min="1029" max="1273" width="9.125" style="94"/>
    <col min="1274" max="1274" width="20.75" style="94" customWidth="1"/>
    <col min="1275" max="1277" width="9.75" style="94" customWidth="1"/>
    <col min="1278" max="1278" width="12" style="94" bestFit="1" customWidth="1"/>
    <col min="1279" max="1279" width="10.375" style="94" bestFit="1" customWidth="1"/>
    <col min="1280" max="1281" width="12" style="94" bestFit="1" customWidth="1"/>
    <col min="1282" max="1282" width="10.375" style="94" bestFit="1" customWidth="1"/>
    <col min="1283" max="1283" width="12" style="94" bestFit="1" customWidth="1"/>
    <col min="1284" max="1284" width="20.75" style="94" customWidth="1"/>
    <col min="1285" max="1529" width="9.125" style="94"/>
    <col min="1530" max="1530" width="20.75" style="94" customWidth="1"/>
    <col min="1531" max="1533" width="9.75" style="94" customWidth="1"/>
    <col min="1534" max="1534" width="12" style="94" bestFit="1" customWidth="1"/>
    <col min="1535" max="1535" width="10.375" style="94" bestFit="1" customWidth="1"/>
    <col min="1536" max="1537" width="12" style="94" bestFit="1" customWidth="1"/>
    <col min="1538" max="1538" width="10.375" style="94" bestFit="1" customWidth="1"/>
    <col min="1539" max="1539" width="12" style="94" bestFit="1" customWidth="1"/>
    <col min="1540" max="1540" width="20.75" style="94" customWidth="1"/>
    <col min="1541" max="1785" width="9.125" style="94"/>
    <col min="1786" max="1786" width="20.75" style="94" customWidth="1"/>
    <col min="1787" max="1789" width="9.75" style="94" customWidth="1"/>
    <col min="1790" max="1790" width="12" style="94" bestFit="1" customWidth="1"/>
    <col min="1791" max="1791" width="10.375" style="94" bestFit="1" customWidth="1"/>
    <col min="1792" max="1793" width="12" style="94" bestFit="1" customWidth="1"/>
    <col min="1794" max="1794" width="10.375" style="94" bestFit="1" customWidth="1"/>
    <col min="1795" max="1795" width="12" style="94" bestFit="1" customWidth="1"/>
    <col min="1796" max="1796" width="20.75" style="94" customWidth="1"/>
    <col min="1797" max="2041" width="9.125" style="94"/>
    <col min="2042" max="2042" width="20.75" style="94" customWidth="1"/>
    <col min="2043" max="2045" width="9.75" style="94" customWidth="1"/>
    <col min="2046" max="2046" width="12" style="94" bestFit="1" customWidth="1"/>
    <col min="2047" max="2047" width="10.375" style="94" bestFit="1" customWidth="1"/>
    <col min="2048" max="2049" width="12" style="94" bestFit="1" customWidth="1"/>
    <col min="2050" max="2050" width="10.375" style="94" bestFit="1" customWidth="1"/>
    <col min="2051" max="2051" width="12" style="94" bestFit="1" customWidth="1"/>
    <col min="2052" max="2052" width="20.75" style="94" customWidth="1"/>
    <col min="2053" max="2297" width="9.125" style="94"/>
    <col min="2298" max="2298" width="20.75" style="94" customWidth="1"/>
    <col min="2299" max="2301" width="9.75" style="94" customWidth="1"/>
    <col min="2302" max="2302" width="12" style="94" bestFit="1" customWidth="1"/>
    <col min="2303" max="2303" width="10.375" style="94" bestFit="1" customWidth="1"/>
    <col min="2304" max="2305" width="12" style="94" bestFit="1" customWidth="1"/>
    <col min="2306" max="2306" width="10.375" style="94" bestFit="1" customWidth="1"/>
    <col min="2307" max="2307" width="12" style="94" bestFit="1" customWidth="1"/>
    <col min="2308" max="2308" width="20.75" style="94" customWidth="1"/>
    <col min="2309" max="2553" width="9.125" style="94"/>
    <col min="2554" max="2554" width="20.75" style="94" customWidth="1"/>
    <col min="2555" max="2557" width="9.75" style="94" customWidth="1"/>
    <col min="2558" max="2558" width="12" style="94" bestFit="1" customWidth="1"/>
    <col min="2559" max="2559" width="10.375" style="94" bestFit="1" customWidth="1"/>
    <col min="2560" max="2561" width="12" style="94" bestFit="1" customWidth="1"/>
    <col min="2562" max="2562" width="10.375" style="94" bestFit="1" customWidth="1"/>
    <col min="2563" max="2563" width="12" style="94" bestFit="1" customWidth="1"/>
    <col min="2564" max="2564" width="20.75" style="94" customWidth="1"/>
    <col min="2565" max="2809" width="9.125" style="94"/>
    <col min="2810" max="2810" width="20.75" style="94" customWidth="1"/>
    <col min="2811" max="2813" width="9.75" style="94" customWidth="1"/>
    <col min="2814" max="2814" width="12" style="94" bestFit="1" customWidth="1"/>
    <col min="2815" max="2815" width="10.375" style="94" bestFit="1" customWidth="1"/>
    <col min="2816" max="2817" width="12" style="94" bestFit="1" customWidth="1"/>
    <col min="2818" max="2818" width="10.375" style="94" bestFit="1" customWidth="1"/>
    <col min="2819" max="2819" width="12" style="94" bestFit="1" customWidth="1"/>
    <col min="2820" max="2820" width="20.75" style="94" customWidth="1"/>
    <col min="2821" max="3065" width="9.125" style="94"/>
    <col min="3066" max="3066" width="20.75" style="94" customWidth="1"/>
    <col min="3067" max="3069" width="9.75" style="94" customWidth="1"/>
    <col min="3070" max="3070" width="12" style="94" bestFit="1" customWidth="1"/>
    <col min="3071" max="3071" width="10.375" style="94" bestFit="1" customWidth="1"/>
    <col min="3072" max="3073" width="12" style="94" bestFit="1" customWidth="1"/>
    <col min="3074" max="3074" width="10.375" style="94" bestFit="1" customWidth="1"/>
    <col min="3075" max="3075" width="12" style="94" bestFit="1" customWidth="1"/>
    <col min="3076" max="3076" width="20.75" style="94" customWidth="1"/>
    <col min="3077" max="3321" width="9.125" style="94"/>
    <col min="3322" max="3322" width="20.75" style="94" customWidth="1"/>
    <col min="3323" max="3325" width="9.75" style="94" customWidth="1"/>
    <col min="3326" max="3326" width="12" style="94" bestFit="1" customWidth="1"/>
    <col min="3327" max="3327" width="10.375" style="94" bestFit="1" customWidth="1"/>
    <col min="3328" max="3329" width="12" style="94" bestFit="1" customWidth="1"/>
    <col min="3330" max="3330" width="10.375" style="94" bestFit="1" customWidth="1"/>
    <col min="3331" max="3331" width="12" style="94" bestFit="1" customWidth="1"/>
    <col min="3332" max="3332" width="20.75" style="94" customWidth="1"/>
    <col min="3333" max="3577" width="9.125" style="94"/>
    <col min="3578" max="3578" width="20.75" style="94" customWidth="1"/>
    <col min="3579" max="3581" width="9.75" style="94" customWidth="1"/>
    <col min="3582" max="3582" width="12" style="94" bestFit="1" customWidth="1"/>
    <col min="3583" max="3583" width="10.375" style="94" bestFit="1" customWidth="1"/>
    <col min="3584" max="3585" width="12" style="94" bestFit="1" customWidth="1"/>
    <col min="3586" max="3586" width="10.375" style="94" bestFit="1" customWidth="1"/>
    <col min="3587" max="3587" width="12" style="94" bestFit="1" customWidth="1"/>
    <col min="3588" max="3588" width="20.75" style="94" customWidth="1"/>
    <col min="3589" max="3833" width="9.125" style="94"/>
    <col min="3834" max="3834" width="20.75" style="94" customWidth="1"/>
    <col min="3835" max="3837" width="9.75" style="94" customWidth="1"/>
    <col min="3838" max="3838" width="12" style="94" bestFit="1" customWidth="1"/>
    <col min="3839" max="3839" width="10.375" style="94" bestFit="1" customWidth="1"/>
    <col min="3840" max="3841" width="12" style="94" bestFit="1" customWidth="1"/>
    <col min="3842" max="3842" width="10.375" style="94" bestFit="1" customWidth="1"/>
    <col min="3843" max="3843" width="12" style="94" bestFit="1" customWidth="1"/>
    <col min="3844" max="3844" width="20.75" style="94" customWidth="1"/>
    <col min="3845" max="4089" width="9.125" style="94"/>
    <col min="4090" max="4090" width="20.75" style="94" customWidth="1"/>
    <col min="4091" max="4093" width="9.75" style="94" customWidth="1"/>
    <col min="4094" max="4094" width="12" style="94" bestFit="1" customWidth="1"/>
    <col min="4095" max="4095" width="10.375" style="94" bestFit="1" customWidth="1"/>
    <col min="4096" max="4097" width="12" style="94" bestFit="1" customWidth="1"/>
    <col min="4098" max="4098" width="10.375" style="94" bestFit="1" customWidth="1"/>
    <col min="4099" max="4099" width="12" style="94" bestFit="1" customWidth="1"/>
    <col min="4100" max="4100" width="20.75" style="94" customWidth="1"/>
    <col min="4101" max="4345" width="9.125" style="94"/>
    <col min="4346" max="4346" width="20.75" style="94" customWidth="1"/>
    <col min="4347" max="4349" width="9.75" style="94" customWidth="1"/>
    <col min="4350" max="4350" width="12" style="94" bestFit="1" customWidth="1"/>
    <col min="4351" max="4351" width="10.375" style="94" bestFit="1" customWidth="1"/>
    <col min="4352" max="4353" width="12" style="94" bestFit="1" customWidth="1"/>
    <col min="4354" max="4354" width="10.375" style="94" bestFit="1" customWidth="1"/>
    <col min="4355" max="4355" width="12" style="94" bestFit="1" customWidth="1"/>
    <col min="4356" max="4356" width="20.75" style="94" customWidth="1"/>
    <col min="4357" max="4601" width="9.125" style="94"/>
    <col min="4602" max="4602" width="20.75" style="94" customWidth="1"/>
    <col min="4603" max="4605" width="9.75" style="94" customWidth="1"/>
    <col min="4606" max="4606" width="12" style="94" bestFit="1" customWidth="1"/>
    <col min="4607" max="4607" width="10.375" style="94" bestFit="1" customWidth="1"/>
    <col min="4608" max="4609" width="12" style="94" bestFit="1" customWidth="1"/>
    <col min="4610" max="4610" width="10.375" style="94" bestFit="1" customWidth="1"/>
    <col min="4611" max="4611" width="12" style="94" bestFit="1" customWidth="1"/>
    <col min="4612" max="4612" width="20.75" style="94" customWidth="1"/>
    <col min="4613" max="4857" width="9.125" style="94"/>
    <col min="4858" max="4858" width="20.75" style="94" customWidth="1"/>
    <col min="4859" max="4861" width="9.75" style="94" customWidth="1"/>
    <col min="4862" max="4862" width="12" style="94" bestFit="1" customWidth="1"/>
    <col min="4863" max="4863" width="10.375" style="94" bestFit="1" customWidth="1"/>
    <col min="4864" max="4865" width="12" style="94" bestFit="1" customWidth="1"/>
    <col min="4866" max="4866" width="10.375" style="94" bestFit="1" customWidth="1"/>
    <col min="4867" max="4867" width="12" style="94" bestFit="1" customWidth="1"/>
    <col min="4868" max="4868" width="20.75" style="94" customWidth="1"/>
    <col min="4869" max="5113" width="9.125" style="94"/>
    <col min="5114" max="5114" width="20.75" style="94" customWidth="1"/>
    <col min="5115" max="5117" width="9.75" style="94" customWidth="1"/>
    <col min="5118" max="5118" width="12" style="94" bestFit="1" customWidth="1"/>
    <col min="5119" max="5119" width="10.375" style="94" bestFit="1" customWidth="1"/>
    <col min="5120" max="5121" width="12" style="94" bestFit="1" customWidth="1"/>
    <col min="5122" max="5122" width="10.375" style="94" bestFit="1" customWidth="1"/>
    <col min="5123" max="5123" width="12" style="94" bestFit="1" customWidth="1"/>
    <col min="5124" max="5124" width="20.75" style="94" customWidth="1"/>
    <col min="5125" max="5369" width="9.125" style="94"/>
    <col min="5370" max="5370" width="20.75" style="94" customWidth="1"/>
    <col min="5371" max="5373" width="9.75" style="94" customWidth="1"/>
    <col min="5374" max="5374" width="12" style="94" bestFit="1" customWidth="1"/>
    <col min="5375" max="5375" width="10.375" style="94" bestFit="1" customWidth="1"/>
    <col min="5376" max="5377" width="12" style="94" bestFit="1" customWidth="1"/>
    <col min="5378" max="5378" width="10.375" style="94" bestFit="1" customWidth="1"/>
    <col min="5379" max="5379" width="12" style="94" bestFit="1" customWidth="1"/>
    <col min="5380" max="5380" width="20.75" style="94" customWidth="1"/>
    <col min="5381" max="5625" width="9.125" style="94"/>
    <col min="5626" max="5626" width="20.75" style="94" customWidth="1"/>
    <col min="5627" max="5629" width="9.75" style="94" customWidth="1"/>
    <col min="5630" max="5630" width="12" style="94" bestFit="1" customWidth="1"/>
    <col min="5631" max="5631" width="10.375" style="94" bestFit="1" customWidth="1"/>
    <col min="5632" max="5633" width="12" style="94" bestFit="1" customWidth="1"/>
    <col min="5634" max="5634" width="10.375" style="94" bestFit="1" customWidth="1"/>
    <col min="5635" max="5635" width="12" style="94" bestFit="1" customWidth="1"/>
    <col min="5636" max="5636" width="20.75" style="94" customWidth="1"/>
    <col min="5637" max="5881" width="9.125" style="94"/>
    <col min="5882" max="5882" width="20.75" style="94" customWidth="1"/>
    <col min="5883" max="5885" width="9.75" style="94" customWidth="1"/>
    <col min="5886" max="5886" width="12" style="94" bestFit="1" customWidth="1"/>
    <col min="5887" max="5887" width="10.375" style="94" bestFit="1" customWidth="1"/>
    <col min="5888" max="5889" width="12" style="94" bestFit="1" customWidth="1"/>
    <col min="5890" max="5890" width="10.375" style="94" bestFit="1" customWidth="1"/>
    <col min="5891" max="5891" width="12" style="94" bestFit="1" customWidth="1"/>
    <col min="5892" max="5892" width="20.75" style="94" customWidth="1"/>
    <col min="5893" max="6137" width="9.125" style="94"/>
    <col min="6138" max="6138" width="20.75" style="94" customWidth="1"/>
    <col min="6139" max="6141" width="9.75" style="94" customWidth="1"/>
    <col min="6142" max="6142" width="12" style="94" bestFit="1" customWidth="1"/>
    <col min="6143" max="6143" width="10.375" style="94" bestFit="1" customWidth="1"/>
    <col min="6144" max="6145" width="12" style="94" bestFit="1" customWidth="1"/>
    <col min="6146" max="6146" width="10.375" style="94" bestFit="1" customWidth="1"/>
    <col min="6147" max="6147" width="12" style="94" bestFit="1" customWidth="1"/>
    <col min="6148" max="6148" width="20.75" style="94" customWidth="1"/>
    <col min="6149" max="6393" width="9.125" style="94"/>
    <col min="6394" max="6394" width="20.75" style="94" customWidth="1"/>
    <col min="6395" max="6397" width="9.75" style="94" customWidth="1"/>
    <col min="6398" max="6398" width="12" style="94" bestFit="1" customWidth="1"/>
    <col min="6399" max="6399" width="10.375" style="94" bestFit="1" customWidth="1"/>
    <col min="6400" max="6401" width="12" style="94" bestFit="1" customWidth="1"/>
    <col min="6402" max="6402" width="10.375" style="94" bestFit="1" customWidth="1"/>
    <col min="6403" max="6403" width="12" style="94" bestFit="1" customWidth="1"/>
    <col min="6404" max="6404" width="20.75" style="94" customWidth="1"/>
    <col min="6405" max="6649" width="9.125" style="94"/>
    <col min="6650" max="6650" width="20.75" style="94" customWidth="1"/>
    <col min="6651" max="6653" width="9.75" style="94" customWidth="1"/>
    <col min="6654" max="6654" width="12" style="94" bestFit="1" customWidth="1"/>
    <col min="6655" max="6655" width="10.375" style="94" bestFit="1" customWidth="1"/>
    <col min="6656" max="6657" width="12" style="94" bestFit="1" customWidth="1"/>
    <col min="6658" max="6658" width="10.375" style="94" bestFit="1" customWidth="1"/>
    <col min="6659" max="6659" width="12" style="94" bestFit="1" customWidth="1"/>
    <col min="6660" max="6660" width="20.75" style="94" customWidth="1"/>
    <col min="6661" max="6905" width="9.125" style="94"/>
    <col min="6906" max="6906" width="20.75" style="94" customWidth="1"/>
    <col min="6907" max="6909" width="9.75" style="94" customWidth="1"/>
    <col min="6910" max="6910" width="12" style="94" bestFit="1" customWidth="1"/>
    <col min="6911" max="6911" width="10.375" style="94" bestFit="1" customWidth="1"/>
    <col min="6912" max="6913" width="12" style="94" bestFit="1" customWidth="1"/>
    <col min="6914" max="6914" width="10.375" style="94" bestFit="1" customWidth="1"/>
    <col min="6915" max="6915" width="12" style="94" bestFit="1" customWidth="1"/>
    <col min="6916" max="6916" width="20.75" style="94" customWidth="1"/>
    <col min="6917" max="7161" width="9.125" style="94"/>
    <col min="7162" max="7162" width="20.75" style="94" customWidth="1"/>
    <col min="7163" max="7165" width="9.75" style="94" customWidth="1"/>
    <col min="7166" max="7166" width="12" style="94" bestFit="1" customWidth="1"/>
    <col min="7167" max="7167" width="10.375" style="94" bestFit="1" customWidth="1"/>
    <col min="7168" max="7169" width="12" style="94" bestFit="1" customWidth="1"/>
    <col min="7170" max="7170" width="10.375" style="94" bestFit="1" customWidth="1"/>
    <col min="7171" max="7171" width="12" style="94" bestFit="1" customWidth="1"/>
    <col min="7172" max="7172" width="20.75" style="94" customWidth="1"/>
    <col min="7173" max="7417" width="9.125" style="94"/>
    <col min="7418" max="7418" width="20.75" style="94" customWidth="1"/>
    <col min="7419" max="7421" width="9.75" style="94" customWidth="1"/>
    <col min="7422" max="7422" width="12" style="94" bestFit="1" customWidth="1"/>
    <col min="7423" max="7423" width="10.375" style="94" bestFit="1" customWidth="1"/>
    <col min="7424" max="7425" width="12" style="94" bestFit="1" customWidth="1"/>
    <col min="7426" max="7426" width="10.375" style="94" bestFit="1" customWidth="1"/>
    <col min="7427" max="7427" width="12" style="94" bestFit="1" customWidth="1"/>
    <col min="7428" max="7428" width="20.75" style="94" customWidth="1"/>
    <col min="7429" max="7673" width="9.125" style="94"/>
    <col min="7674" max="7674" width="20.75" style="94" customWidth="1"/>
    <col min="7675" max="7677" width="9.75" style="94" customWidth="1"/>
    <col min="7678" max="7678" width="12" style="94" bestFit="1" customWidth="1"/>
    <col min="7679" max="7679" width="10.375" style="94" bestFit="1" customWidth="1"/>
    <col min="7680" max="7681" width="12" style="94" bestFit="1" customWidth="1"/>
    <col min="7682" max="7682" width="10.375" style="94" bestFit="1" customWidth="1"/>
    <col min="7683" max="7683" width="12" style="94" bestFit="1" customWidth="1"/>
    <col min="7684" max="7684" width="20.75" style="94" customWidth="1"/>
    <col min="7685" max="7929" width="9.125" style="94"/>
    <col min="7930" max="7930" width="20.75" style="94" customWidth="1"/>
    <col min="7931" max="7933" width="9.75" style="94" customWidth="1"/>
    <col min="7934" max="7934" width="12" style="94" bestFit="1" customWidth="1"/>
    <col min="7935" max="7935" width="10.375" style="94" bestFit="1" customWidth="1"/>
    <col min="7936" max="7937" width="12" style="94" bestFit="1" customWidth="1"/>
    <col min="7938" max="7938" width="10.375" style="94" bestFit="1" customWidth="1"/>
    <col min="7939" max="7939" width="12" style="94" bestFit="1" customWidth="1"/>
    <col min="7940" max="7940" width="20.75" style="94" customWidth="1"/>
    <col min="7941" max="8185" width="9.125" style="94"/>
    <col min="8186" max="8186" width="20.75" style="94" customWidth="1"/>
    <col min="8187" max="8189" width="9.75" style="94" customWidth="1"/>
    <col min="8190" max="8190" width="12" style="94" bestFit="1" customWidth="1"/>
    <col min="8191" max="8191" width="10.375" style="94" bestFit="1" customWidth="1"/>
    <col min="8192" max="8193" width="12" style="94" bestFit="1" customWidth="1"/>
    <col min="8194" max="8194" width="10.375" style="94" bestFit="1" customWidth="1"/>
    <col min="8195" max="8195" width="12" style="94" bestFit="1" customWidth="1"/>
    <col min="8196" max="8196" width="20.75" style="94" customWidth="1"/>
    <col min="8197" max="8441" width="9.125" style="94"/>
    <col min="8442" max="8442" width="20.75" style="94" customWidth="1"/>
    <col min="8443" max="8445" width="9.75" style="94" customWidth="1"/>
    <col min="8446" max="8446" width="12" style="94" bestFit="1" customWidth="1"/>
    <col min="8447" max="8447" width="10.375" style="94" bestFit="1" customWidth="1"/>
    <col min="8448" max="8449" width="12" style="94" bestFit="1" customWidth="1"/>
    <col min="8450" max="8450" width="10.375" style="94" bestFit="1" customWidth="1"/>
    <col min="8451" max="8451" width="12" style="94" bestFit="1" customWidth="1"/>
    <col min="8452" max="8452" width="20.75" style="94" customWidth="1"/>
    <col min="8453" max="8697" width="9.125" style="94"/>
    <col min="8698" max="8698" width="20.75" style="94" customWidth="1"/>
    <col min="8699" max="8701" width="9.75" style="94" customWidth="1"/>
    <col min="8702" max="8702" width="12" style="94" bestFit="1" customWidth="1"/>
    <col min="8703" max="8703" width="10.375" style="94" bestFit="1" customWidth="1"/>
    <col min="8704" max="8705" width="12" style="94" bestFit="1" customWidth="1"/>
    <col min="8706" max="8706" width="10.375" style="94" bestFit="1" customWidth="1"/>
    <col min="8707" max="8707" width="12" style="94" bestFit="1" customWidth="1"/>
    <col min="8708" max="8708" width="20.75" style="94" customWidth="1"/>
    <col min="8709" max="8953" width="9.125" style="94"/>
    <col min="8954" max="8954" width="20.75" style="94" customWidth="1"/>
    <col min="8955" max="8957" width="9.75" style="94" customWidth="1"/>
    <col min="8958" max="8958" width="12" style="94" bestFit="1" customWidth="1"/>
    <col min="8959" max="8959" width="10.375" style="94" bestFit="1" customWidth="1"/>
    <col min="8960" max="8961" width="12" style="94" bestFit="1" customWidth="1"/>
    <col min="8962" max="8962" width="10.375" style="94" bestFit="1" customWidth="1"/>
    <col min="8963" max="8963" width="12" style="94" bestFit="1" customWidth="1"/>
    <col min="8964" max="8964" width="20.75" style="94" customWidth="1"/>
    <col min="8965" max="9209" width="9.125" style="94"/>
    <col min="9210" max="9210" width="20.75" style="94" customWidth="1"/>
    <col min="9211" max="9213" width="9.75" style="94" customWidth="1"/>
    <col min="9214" max="9214" width="12" style="94" bestFit="1" customWidth="1"/>
    <col min="9215" max="9215" width="10.375" style="94" bestFit="1" customWidth="1"/>
    <col min="9216" max="9217" width="12" style="94" bestFit="1" customWidth="1"/>
    <col min="9218" max="9218" width="10.375" style="94" bestFit="1" customWidth="1"/>
    <col min="9219" max="9219" width="12" style="94" bestFit="1" customWidth="1"/>
    <col min="9220" max="9220" width="20.75" style="94" customWidth="1"/>
    <col min="9221" max="9465" width="9.125" style="94"/>
    <col min="9466" max="9466" width="20.75" style="94" customWidth="1"/>
    <col min="9467" max="9469" width="9.75" style="94" customWidth="1"/>
    <col min="9470" max="9470" width="12" style="94" bestFit="1" customWidth="1"/>
    <col min="9471" max="9471" width="10.375" style="94" bestFit="1" customWidth="1"/>
    <col min="9472" max="9473" width="12" style="94" bestFit="1" customWidth="1"/>
    <col min="9474" max="9474" width="10.375" style="94" bestFit="1" customWidth="1"/>
    <col min="9475" max="9475" width="12" style="94" bestFit="1" customWidth="1"/>
    <col min="9476" max="9476" width="20.75" style="94" customWidth="1"/>
    <col min="9477" max="9721" width="9.125" style="94"/>
    <col min="9722" max="9722" width="20.75" style="94" customWidth="1"/>
    <col min="9723" max="9725" width="9.75" style="94" customWidth="1"/>
    <col min="9726" max="9726" width="12" style="94" bestFit="1" customWidth="1"/>
    <col min="9727" max="9727" width="10.375" style="94" bestFit="1" customWidth="1"/>
    <col min="9728" max="9729" width="12" style="94" bestFit="1" customWidth="1"/>
    <col min="9730" max="9730" width="10.375" style="94" bestFit="1" customWidth="1"/>
    <col min="9731" max="9731" width="12" style="94" bestFit="1" customWidth="1"/>
    <col min="9732" max="9732" width="20.75" style="94" customWidth="1"/>
    <col min="9733" max="9977" width="9.125" style="94"/>
    <col min="9978" max="9978" width="20.75" style="94" customWidth="1"/>
    <col min="9979" max="9981" width="9.75" style="94" customWidth="1"/>
    <col min="9982" max="9982" width="12" style="94" bestFit="1" customWidth="1"/>
    <col min="9983" max="9983" width="10.375" style="94" bestFit="1" customWidth="1"/>
    <col min="9984" max="9985" width="12" style="94" bestFit="1" customWidth="1"/>
    <col min="9986" max="9986" width="10.375" style="94" bestFit="1" customWidth="1"/>
    <col min="9987" max="9987" width="12" style="94" bestFit="1" customWidth="1"/>
    <col min="9988" max="9988" width="20.75" style="94" customWidth="1"/>
    <col min="9989" max="10233" width="9.125" style="94"/>
    <col min="10234" max="10234" width="20.75" style="94" customWidth="1"/>
    <col min="10235" max="10237" width="9.75" style="94" customWidth="1"/>
    <col min="10238" max="10238" width="12" style="94" bestFit="1" customWidth="1"/>
    <col min="10239" max="10239" width="10.375" style="94" bestFit="1" customWidth="1"/>
    <col min="10240" max="10241" width="12" style="94" bestFit="1" customWidth="1"/>
    <col min="10242" max="10242" width="10.375" style="94" bestFit="1" customWidth="1"/>
    <col min="10243" max="10243" width="12" style="94" bestFit="1" customWidth="1"/>
    <col min="10244" max="10244" width="20.75" style="94" customWidth="1"/>
    <col min="10245" max="10489" width="9.125" style="94"/>
    <col min="10490" max="10490" width="20.75" style="94" customWidth="1"/>
    <col min="10491" max="10493" width="9.75" style="94" customWidth="1"/>
    <col min="10494" max="10494" width="12" style="94" bestFit="1" customWidth="1"/>
    <col min="10495" max="10495" width="10.375" style="94" bestFit="1" customWidth="1"/>
    <col min="10496" max="10497" width="12" style="94" bestFit="1" customWidth="1"/>
    <col min="10498" max="10498" width="10.375" style="94" bestFit="1" customWidth="1"/>
    <col min="10499" max="10499" width="12" style="94" bestFit="1" customWidth="1"/>
    <col min="10500" max="10500" width="20.75" style="94" customWidth="1"/>
    <col min="10501" max="10745" width="9.125" style="94"/>
    <col min="10746" max="10746" width="20.75" style="94" customWidth="1"/>
    <col min="10747" max="10749" width="9.75" style="94" customWidth="1"/>
    <col min="10750" max="10750" width="12" style="94" bestFit="1" customWidth="1"/>
    <col min="10751" max="10751" width="10.375" style="94" bestFit="1" customWidth="1"/>
    <col min="10752" max="10753" width="12" style="94" bestFit="1" customWidth="1"/>
    <col min="10754" max="10754" width="10.375" style="94" bestFit="1" customWidth="1"/>
    <col min="10755" max="10755" width="12" style="94" bestFit="1" customWidth="1"/>
    <col min="10756" max="10756" width="20.75" style="94" customWidth="1"/>
    <col min="10757" max="11001" width="9.125" style="94"/>
    <col min="11002" max="11002" width="20.75" style="94" customWidth="1"/>
    <col min="11003" max="11005" width="9.75" style="94" customWidth="1"/>
    <col min="11006" max="11006" width="12" style="94" bestFit="1" customWidth="1"/>
    <col min="11007" max="11007" width="10.375" style="94" bestFit="1" customWidth="1"/>
    <col min="11008" max="11009" width="12" style="94" bestFit="1" customWidth="1"/>
    <col min="11010" max="11010" width="10.375" style="94" bestFit="1" customWidth="1"/>
    <col min="11011" max="11011" width="12" style="94" bestFit="1" customWidth="1"/>
    <col min="11012" max="11012" width="20.75" style="94" customWidth="1"/>
    <col min="11013" max="11257" width="9.125" style="94"/>
    <col min="11258" max="11258" width="20.75" style="94" customWidth="1"/>
    <col min="11259" max="11261" width="9.75" style="94" customWidth="1"/>
    <col min="11262" max="11262" width="12" style="94" bestFit="1" customWidth="1"/>
    <col min="11263" max="11263" width="10.375" style="94" bestFit="1" customWidth="1"/>
    <col min="11264" max="11265" width="12" style="94" bestFit="1" customWidth="1"/>
    <col min="11266" max="11266" width="10.375" style="94" bestFit="1" customWidth="1"/>
    <col min="11267" max="11267" width="12" style="94" bestFit="1" customWidth="1"/>
    <col min="11268" max="11268" width="20.75" style="94" customWidth="1"/>
    <col min="11269" max="11513" width="9.125" style="94"/>
    <col min="11514" max="11514" width="20.75" style="94" customWidth="1"/>
    <col min="11515" max="11517" width="9.75" style="94" customWidth="1"/>
    <col min="11518" max="11518" width="12" style="94" bestFit="1" customWidth="1"/>
    <col min="11519" max="11519" width="10.375" style="94" bestFit="1" customWidth="1"/>
    <col min="11520" max="11521" width="12" style="94" bestFit="1" customWidth="1"/>
    <col min="11522" max="11522" width="10.375" style="94" bestFit="1" customWidth="1"/>
    <col min="11523" max="11523" width="12" style="94" bestFit="1" customWidth="1"/>
    <col min="11524" max="11524" width="20.75" style="94" customWidth="1"/>
    <col min="11525" max="11769" width="9.125" style="94"/>
    <col min="11770" max="11770" width="20.75" style="94" customWidth="1"/>
    <col min="11771" max="11773" width="9.75" style="94" customWidth="1"/>
    <col min="11774" max="11774" width="12" style="94" bestFit="1" customWidth="1"/>
    <col min="11775" max="11775" width="10.375" style="94" bestFit="1" customWidth="1"/>
    <col min="11776" max="11777" width="12" style="94" bestFit="1" customWidth="1"/>
    <col min="11778" max="11778" width="10.375" style="94" bestFit="1" customWidth="1"/>
    <col min="11779" max="11779" width="12" style="94" bestFit="1" customWidth="1"/>
    <col min="11780" max="11780" width="20.75" style="94" customWidth="1"/>
    <col min="11781" max="12025" width="9.125" style="94"/>
    <col min="12026" max="12026" width="20.75" style="94" customWidth="1"/>
    <col min="12027" max="12029" width="9.75" style="94" customWidth="1"/>
    <col min="12030" max="12030" width="12" style="94" bestFit="1" customWidth="1"/>
    <col min="12031" max="12031" width="10.375" style="94" bestFit="1" customWidth="1"/>
    <col min="12032" max="12033" width="12" style="94" bestFit="1" customWidth="1"/>
    <col min="12034" max="12034" width="10.375" style="94" bestFit="1" customWidth="1"/>
    <col min="12035" max="12035" width="12" style="94" bestFit="1" customWidth="1"/>
    <col min="12036" max="12036" width="20.75" style="94" customWidth="1"/>
    <col min="12037" max="12281" width="9.125" style="94"/>
    <col min="12282" max="12282" width="20.75" style="94" customWidth="1"/>
    <col min="12283" max="12285" width="9.75" style="94" customWidth="1"/>
    <col min="12286" max="12286" width="12" style="94" bestFit="1" customWidth="1"/>
    <col min="12287" max="12287" width="10.375" style="94" bestFit="1" customWidth="1"/>
    <col min="12288" max="12289" width="12" style="94" bestFit="1" customWidth="1"/>
    <col min="12290" max="12290" width="10.375" style="94" bestFit="1" customWidth="1"/>
    <col min="12291" max="12291" width="12" style="94" bestFit="1" customWidth="1"/>
    <col min="12292" max="12292" width="20.75" style="94" customWidth="1"/>
    <col min="12293" max="12537" width="9.125" style="94"/>
    <col min="12538" max="12538" width="20.75" style="94" customWidth="1"/>
    <col min="12539" max="12541" width="9.75" style="94" customWidth="1"/>
    <col min="12542" max="12542" width="12" style="94" bestFit="1" customWidth="1"/>
    <col min="12543" max="12543" width="10.375" style="94" bestFit="1" customWidth="1"/>
    <col min="12544" max="12545" width="12" style="94" bestFit="1" customWidth="1"/>
    <col min="12546" max="12546" width="10.375" style="94" bestFit="1" customWidth="1"/>
    <col min="12547" max="12547" width="12" style="94" bestFit="1" customWidth="1"/>
    <col min="12548" max="12548" width="20.75" style="94" customWidth="1"/>
    <col min="12549" max="12793" width="9.125" style="94"/>
    <col min="12794" max="12794" width="20.75" style="94" customWidth="1"/>
    <col min="12795" max="12797" width="9.75" style="94" customWidth="1"/>
    <col min="12798" max="12798" width="12" style="94" bestFit="1" customWidth="1"/>
    <col min="12799" max="12799" width="10.375" style="94" bestFit="1" customWidth="1"/>
    <col min="12800" max="12801" width="12" style="94" bestFit="1" customWidth="1"/>
    <col min="12802" max="12802" width="10.375" style="94" bestFit="1" customWidth="1"/>
    <col min="12803" max="12803" width="12" style="94" bestFit="1" customWidth="1"/>
    <col min="12804" max="12804" width="20.75" style="94" customWidth="1"/>
    <col min="12805" max="13049" width="9.125" style="94"/>
    <col min="13050" max="13050" width="20.75" style="94" customWidth="1"/>
    <col min="13051" max="13053" width="9.75" style="94" customWidth="1"/>
    <col min="13054" max="13054" width="12" style="94" bestFit="1" customWidth="1"/>
    <col min="13055" max="13055" width="10.375" style="94" bestFit="1" customWidth="1"/>
    <col min="13056" max="13057" width="12" style="94" bestFit="1" customWidth="1"/>
    <col min="13058" max="13058" width="10.375" style="94" bestFit="1" customWidth="1"/>
    <col min="13059" max="13059" width="12" style="94" bestFit="1" customWidth="1"/>
    <col min="13060" max="13060" width="20.75" style="94" customWidth="1"/>
    <col min="13061" max="13305" width="9.125" style="94"/>
    <col min="13306" max="13306" width="20.75" style="94" customWidth="1"/>
    <col min="13307" max="13309" width="9.75" style="94" customWidth="1"/>
    <col min="13310" max="13310" width="12" style="94" bestFit="1" customWidth="1"/>
    <col min="13311" max="13311" width="10.375" style="94" bestFit="1" customWidth="1"/>
    <col min="13312" max="13313" width="12" style="94" bestFit="1" customWidth="1"/>
    <col min="13314" max="13314" width="10.375" style="94" bestFit="1" customWidth="1"/>
    <col min="13315" max="13315" width="12" style="94" bestFit="1" customWidth="1"/>
    <col min="13316" max="13316" width="20.75" style="94" customWidth="1"/>
    <col min="13317" max="13561" width="9.125" style="94"/>
    <col min="13562" max="13562" width="20.75" style="94" customWidth="1"/>
    <col min="13563" max="13565" width="9.75" style="94" customWidth="1"/>
    <col min="13566" max="13566" width="12" style="94" bestFit="1" customWidth="1"/>
    <col min="13567" max="13567" width="10.375" style="94" bestFit="1" customWidth="1"/>
    <col min="13568" max="13569" width="12" style="94" bestFit="1" customWidth="1"/>
    <col min="13570" max="13570" width="10.375" style="94" bestFit="1" customWidth="1"/>
    <col min="13571" max="13571" width="12" style="94" bestFit="1" customWidth="1"/>
    <col min="13572" max="13572" width="20.75" style="94" customWidth="1"/>
    <col min="13573" max="13817" width="9.125" style="94"/>
    <col min="13818" max="13818" width="20.75" style="94" customWidth="1"/>
    <col min="13819" max="13821" width="9.75" style="94" customWidth="1"/>
    <col min="13822" max="13822" width="12" style="94" bestFit="1" customWidth="1"/>
    <col min="13823" max="13823" width="10.375" style="94" bestFit="1" customWidth="1"/>
    <col min="13824" max="13825" width="12" style="94" bestFit="1" customWidth="1"/>
    <col min="13826" max="13826" width="10.375" style="94" bestFit="1" customWidth="1"/>
    <col min="13827" max="13827" width="12" style="94" bestFit="1" customWidth="1"/>
    <col min="13828" max="13828" width="20.75" style="94" customWidth="1"/>
    <col min="13829" max="14073" width="9.125" style="94"/>
    <col min="14074" max="14074" width="20.75" style="94" customWidth="1"/>
    <col min="14075" max="14077" width="9.75" style="94" customWidth="1"/>
    <col min="14078" max="14078" width="12" style="94" bestFit="1" customWidth="1"/>
    <col min="14079" max="14079" width="10.375" style="94" bestFit="1" customWidth="1"/>
    <col min="14080" max="14081" width="12" style="94" bestFit="1" customWidth="1"/>
    <col min="14082" max="14082" width="10.375" style="94" bestFit="1" customWidth="1"/>
    <col min="14083" max="14083" width="12" style="94" bestFit="1" customWidth="1"/>
    <col min="14084" max="14084" width="20.75" style="94" customWidth="1"/>
    <col min="14085" max="14329" width="9.125" style="94"/>
    <col min="14330" max="14330" width="20.75" style="94" customWidth="1"/>
    <col min="14331" max="14333" width="9.75" style="94" customWidth="1"/>
    <col min="14334" max="14334" width="12" style="94" bestFit="1" customWidth="1"/>
    <col min="14335" max="14335" width="10.375" style="94" bestFit="1" customWidth="1"/>
    <col min="14336" max="14337" width="12" style="94" bestFit="1" customWidth="1"/>
    <col min="14338" max="14338" width="10.375" style="94" bestFit="1" customWidth="1"/>
    <col min="14339" max="14339" width="12" style="94" bestFit="1" customWidth="1"/>
    <col min="14340" max="14340" width="20.75" style="94" customWidth="1"/>
    <col min="14341" max="14585" width="9.125" style="94"/>
    <col min="14586" max="14586" width="20.75" style="94" customWidth="1"/>
    <col min="14587" max="14589" width="9.75" style="94" customWidth="1"/>
    <col min="14590" max="14590" width="12" style="94" bestFit="1" customWidth="1"/>
    <col min="14591" max="14591" width="10.375" style="94" bestFit="1" customWidth="1"/>
    <col min="14592" max="14593" width="12" style="94" bestFit="1" customWidth="1"/>
    <col min="14594" max="14594" width="10.375" style="94" bestFit="1" customWidth="1"/>
    <col min="14595" max="14595" width="12" style="94" bestFit="1" customWidth="1"/>
    <col min="14596" max="14596" width="20.75" style="94" customWidth="1"/>
    <col min="14597" max="14841" width="9.125" style="94"/>
    <col min="14842" max="14842" width="20.75" style="94" customWidth="1"/>
    <col min="14843" max="14845" width="9.75" style="94" customWidth="1"/>
    <col min="14846" max="14846" width="12" style="94" bestFit="1" customWidth="1"/>
    <col min="14847" max="14847" width="10.375" style="94" bestFit="1" customWidth="1"/>
    <col min="14848" max="14849" width="12" style="94" bestFit="1" customWidth="1"/>
    <col min="14850" max="14850" width="10.375" style="94" bestFit="1" customWidth="1"/>
    <col min="14851" max="14851" width="12" style="94" bestFit="1" customWidth="1"/>
    <col min="14852" max="14852" width="20.75" style="94" customWidth="1"/>
    <col min="14853" max="15097" width="9.125" style="94"/>
    <col min="15098" max="15098" width="20.75" style="94" customWidth="1"/>
    <col min="15099" max="15101" width="9.75" style="94" customWidth="1"/>
    <col min="15102" max="15102" width="12" style="94" bestFit="1" customWidth="1"/>
    <col min="15103" max="15103" width="10.375" style="94" bestFit="1" customWidth="1"/>
    <col min="15104" max="15105" width="12" style="94" bestFit="1" customWidth="1"/>
    <col min="15106" max="15106" width="10.375" style="94" bestFit="1" customWidth="1"/>
    <col min="15107" max="15107" width="12" style="94" bestFit="1" customWidth="1"/>
    <col min="15108" max="15108" width="20.75" style="94" customWidth="1"/>
    <col min="15109" max="15353" width="9.125" style="94"/>
    <col min="15354" max="15354" width="20.75" style="94" customWidth="1"/>
    <col min="15355" max="15357" width="9.75" style="94" customWidth="1"/>
    <col min="15358" max="15358" width="12" style="94" bestFit="1" customWidth="1"/>
    <col min="15359" max="15359" width="10.375" style="94" bestFit="1" customWidth="1"/>
    <col min="15360" max="15361" width="12" style="94" bestFit="1" customWidth="1"/>
    <col min="15362" max="15362" width="10.375" style="94" bestFit="1" customWidth="1"/>
    <col min="15363" max="15363" width="12" style="94" bestFit="1" customWidth="1"/>
    <col min="15364" max="15364" width="20.75" style="94" customWidth="1"/>
    <col min="15365" max="15609" width="9.125" style="94"/>
    <col min="15610" max="15610" width="20.75" style="94" customWidth="1"/>
    <col min="15611" max="15613" width="9.75" style="94" customWidth="1"/>
    <col min="15614" max="15614" width="12" style="94" bestFit="1" customWidth="1"/>
    <col min="15615" max="15615" width="10.375" style="94" bestFit="1" customWidth="1"/>
    <col min="15616" max="15617" width="12" style="94" bestFit="1" customWidth="1"/>
    <col min="15618" max="15618" width="10.375" style="94" bestFit="1" customWidth="1"/>
    <col min="15619" max="15619" width="12" style="94" bestFit="1" customWidth="1"/>
    <col min="15620" max="15620" width="20.75" style="94" customWidth="1"/>
    <col min="15621" max="15865" width="9.125" style="94"/>
    <col min="15866" max="15866" width="20.75" style="94" customWidth="1"/>
    <col min="15867" max="15869" width="9.75" style="94" customWidth="1"/>
    <col min="15870" max="15870" width="12" style="94" bestFit="1" customWidth="1"/>
    <col min="15871" max="15871" width="10.375" style="94" bestFit="1" customWidth="1"/>
    <col min="15872" max="15873" width="12" style="94" bestFit="1" customWidth="1"/>
    <col min="15874" max="15874" width="10.375" style="94" bestFit="1" customWidth="1"/>
    <col min="15875" max="15875" width="12" style="94" bestFit="1" customWidth="1"/>
    <col min="15876" max="15876" width="20.75" style="94" customWidth="1"/>
    <col min="15877" max="16121" width="9.125" style="94"/>
    <col min="16122" max="16122" width="20.75" style="94" customWidth="1"/>
    <col min="16123" max="16125" width="9.75" style="94" customWidth="1"/>
    <col min="16126" max="16126" width="12" style="94" bestFit="1" customWidth="1"/>
    <col min="16127" max="16127" width="10.375" style="94" bestFit="1" customWidth="1"/>
    <col min="16128" max="16129" width="12" style="94" bestFit="1" customWidth="1"/>
    <col min="16130" max="16130" width="10.375" style="94" bestFit="1" customWidth="1"/>
    <col min="16131" max="16131" width="12" style="94" bestFit="1" customWidth="1"/>
    <col min="16132" max="16132" width="20.75" style="94" customWidth="1"/>
    <col min="16133" max="16384" width="9.125" style="94"/>
  </cols>
  <sheetData>
    <row r="1" spans="1:9" s="3" customFormat="1" ht="30.75" x14ac:dyDescent="0.2">
      <c r="A1" s="103" t="s">
        <v>131</v>
      </c>
      <c r="B1" s="104"/>
      <c r="C1" s="104"/>
      <c r="D1" s="104"/>
      <c r="E1" s="104"/>
      <c r="F1" s="105" t="s">
        <v>130</v>
      </c>
    </row>
    <row r="2" spans="1:9" s="3" customFormat="1" ht="9" customHeight="1" x14ac:dyDescent="0.2">
      <c r="A2" s="100"/>
      <c r="B2" s="101"/>
      <c r="C2" s="101"/>
      <c r="D2" s="101"/>
      <c r="E2" s="101"/>
      <c r="F2" s="101"/>
    </row>
    <row r="3" spans="1:9" s="80" customFormat="1" ht="17.25" customHeight="1" x14ac:dyDescent="0.2">
      <c r="A3" s="487" t="s">
        <v>114</v>
      </c>
      <c r="B3" s="487"/>
      <c r="C3" s="487"/>
      <c r="D3" s="487"/>
      <c r="E3" s="487"/>
      <c r="F3" s="487"/>
    </row>
    <row r="4" spans="1:9" s="82" customFormat="1" ht="18.75" x14ac:dyDescent="0.2">
      <c r="A4" s="498" t="s">
        <v>422</v>
      </c>
      <c r="B4" s="498"/>
      <c r="C4" s="498"/>
      <c r="D4" s="498"/>
      <c r="E4" s="498"/>
      <c r="F4" s="498"/>
      <c r="G4" s="81"/>
      <c r="H4" s="81"/>
      <c r="I4" s="81"/>
    </row>
    <row r="5" spans="1:9" s="80" customFormat="1" ht="20.25" x14ac:dyDescent="0.2">
      <c r="A5" s="499" t="s">
        <v>409</v>
      </c>
      <c r="B5" s="500"/>
      <c r="C5" s="500"/>
      <c r="D5" s="500"/>
      <c r="E5" s="500"/>
      <c r="F5" s="500"/>
    </row>
    <row r="6" spans="1:9" s="82" customFormat="1" ht="14.25" customHeight="1" x14ac:dyDescent="0.2">
      <c r="A6" s="497" t="s">
        <v>414</v>
      </c>
      <c r="B6" s="497"/>
      <c r="C6" s="497"/>
      <c r="D6" s="497"/>
      <c r="E6" s="497"/>
      <c r="F6" s="497"/>
      <c r="G6" s="81"/>
      <c r="H6" s="81"/>
      <c r="I6" s="81"/>
    </row>
    <row r="7" spans="1:9" s="80" customFormat="1" ht="19.5" customHeight="1" x14ac:dyDescent="0.3">
      <c r="A7" s="18" t="s">
        <v>54</v>
      </c>
      <c r="B7" s="19"/>
      <c r="C7" s="19"/>
      <c r="D7" s="19"/>
      <c r="E7" s="83"/>
      <c r="F7" s="20" t="s">
        <v>338</v>
      </c>
    </row>
    <row r="8" spans="1:9" s="85" customFormat="1" ht="18.75" x14ac:dyDescent="0.2">
      <c r="A8" s="501" t="s">
        <v>115</v>
      </c>
      <c r="B8" s="504" t="s">
        <v>515</v>
      </c>
      <c r="C8" s="505"/>
      <c r="D8" s="506"/>
      <c r="E8" s="507" t="s">
        <v>514</v>
      </c>
      <c r="F8" s="510" t="s">
        <v>297</v>
      </c>
    </row>
    <row r="9" spans="1:9" s="85" customFormat="1" ht="18.75" x14ac:dyDescent="0.45">
      <c r="A9" s="502"/>
      <c r="B9" s="217" t="s">
        <v>271</v>
      </c>
      <c r="C9" s="217" t="s">
        <v>272</v>
      </c>
      <c r="D9" s="217" t="s">
        <v>273</v>
      </c>
      <c r="E9" s="508"/>
      <c r="F9" s="511"/>
    </row>
    <row r="10" spans="1:9" s="85" customFormat="1" ht="12.75" x14ac:dyDescent="0.2">
      <c r="A10" s="503"/>
      <c r="B10" s="462" t="s">
        <v>298</v>
      </c>
      <c r="C10" s="462" t="s">
        <v>299</v>
      </c>
      <c r="D10" s="462" t="s">
        <v>300</v>
      </c>
      <c r="E10" s="509"/>
      <c r="F10" s="512"/>
    </row>
    <row r="11" spans="1:9" s="88" customFormat="1" ht="18.75" customHeight="1" thickBot="1" x14ac:dyDescent="0.25">
      <c r="A11" s="106" t="s">
        <v>109</v>
      </c>
      <c r="B11" s="86">
        <v>81284</v>
      </c>
      <c r="C11" s="86">
        <v>6</v>
      </c>
      <c r="D11" s="86">
        <v>23</v>
      </c>
      <c r="E11" s="87">
        <f>SUM(B11:D11)</f>
        <v>81313</v>
      </c>
      <c r="F11" s="277" t="s">
        <v>158</v>
      </c>
    </row>
    <row r="12" spans="1:9" s="88" customFormat="1" ht="18.75" customHeight="1" thickBot="1" x14ac:dyDescent="0.25">
      <c r="A12" s="107" t="s">
        <v>110</v>
      </c>
      <c r="B12" s="89">
        <v>31199</v>
      </c>
      <c r="C12" s="89">
        <v>0</v>
      </c>
      <c r="D12" s="89">
        <v>64</v>
      </c>
      <c r="E12" s="90">
        <f>SUM(B12:D12)</f>
        <v>31263</v>
      </c>
      <c r="F12" s="197" t="s">
        <v>86</v>
      </c>
    </row>
    <row r="13" spans="1:9" s="88" customFormat="1" ht="18.75" customHeight="1" thickBot="1" x14ac:dyDescent="0.25">
      <c r="A13" s="106" t="s">
        <v>111</v>
      </c>
      <c r="B13" s="86">
        <v>109370</v>
      </c>
      <c r="C13" s="86">
        <v>0</v>
      </c>
      <c r="D13" s="86">
        <v>23</v>
      </c>
      <c r="E13" s="87">
        <f t="shared" ref="E13:E21" si="0">SUM(B13:D13)</f>
        <v>109393</v>
      </c>
      <c r="F13" s="277" t="s">
        <v>87</v>
      </c>
    </row>
    <row r="14" spans="1:9" s="88" customFormat="1" ht="18.75" customHeight="1" thickBot="1" x14ac:dyDescent="0.25">
      <c r="A14" s="107" t="s">
        <v>116</v>
      </c>
      <c r="B14" s="89">
        <v>571446</v>
      </c>
      <c r="C14" s="89">
        <v>0</v>
      </c>
      <c r="D14" s="89">
        <v>3705</v>
      </c>
      <c r="E14" s="90">
        <f t="shared" si="0"/>
        <v>575151</v>
      </c>
      <c r="F14" s="197" t="s">
        <v>88</v>
      </c>
    </row>
    <row r="15" spans="1:9" s="88" customFormat="1" ht="18.75" customHeight="1" thickBot="1" x14ac:dyDescent="0.25">
      <c r="A15" s="106" t="s">
        <v>117</v>
      </c>
      <c r="B15" s="86">
        <v>34401</v>
      </c>
      <c r="C15" s="86">
        <v>0</v>
      </c>
      <c r="D15" s="86">
        <v>212</v>
      </c>
      <c r="E15" s="87">
        <f t="shared" si="0"/>
        <v>34613</v>
      </c>
      <c r="F15" s="277" t="s">
        <v>352</v>
      </c>
    </row>
    <row r="16" spans="1:9" s="88" customFormat="1" ht="18.75" customHeight="1" thickBot="1" x14ac:dyDescent="0.25">
      <c r="A16" s="107" t="s">
        <v>118</v>
      </c>
      <c r="B16" s="89">
        <v>141624</v>
      </c>
      <c r="C16" s="89">
        <v>0</v>
      </c>
      <c r="D16" s="89">
        <v>3214</v>
      </c>
      <c r="E16" s="90">
        <f>SUM(B16:D16)</f>
        <v>144838</v>
      </c>
      <c r="F16" s="197" t="s">
        <v>89</v>
      </c>
    </row>
    <row r="17" spans="1:6" s="88" customFormat="1" ht="18.75" customHeight="1" thickBot="1" x14ac:dyDescent="0.25">
      <c r="A17" s="106" t="s">
        <v>119</v>
      </c>
      <c r="B17" s="86">
        <v>52767</v>
      </c>
      <c r="C17" s="86">
        <v>0</v>
      </c>
      <c r="D17" s="86">
        <v>751</v>
      </c>
      <c r="E17" s="87">
        <f t="shared" si="0"/>
        <v>53518</v>
      </c>
      <c r="F17" s="277" t="s">
        <v>264</v>
      </c>
    </row>
    <row r="18" spans="1:6" s="88" customFormat="1" ht="38.1" customHeight="1" thickBot="1" x14ac:dyDescent="0.25">
      <c r="A18" s="107" t="s">
        <v>120</v>
      </c>
      <c r="B18" s="89">
        <v>5328</v>
      </c>
      <c r="C18" s="89">
        <v>0</v>
      </c>
      <c r="D18" s="89">
        <v>83</v>
      </c>
      <c r="E18" s="90">
        <f t="shared" si="0"/>
        <v>5411</v>
      </c>
      <c r="F18" s="197" t="s">
        <v>265</v>
      </c>
    </row>
    <row r="19" spans="1:6" s="88" customFormat="1" ht="18.75" customHeight="1" thickBot="1" x14ac:dyDescent="0.25">
      <c r="A19" s="106" t="s">
        <v>121</v>
      </c>
      <c r="B19" s="86">
        <v>14936</v>
      </c>
      <c r="C19" s="86">
        <v>0</v>
      </c>
      <c r="D19" s="86">
        <v>127</v>
      </c>
      <c r="E19" s="87">
        <f t="shared" si="0"/>
        <v>15063</v>
      </c>
      <c r="F19" s="277" t="s">
        <v>266</v>
      </c>
    </row>
    <row r="20" spans="1:6" s="88" customFormat="1" ht="18.75" customHeight="1" thickBot="1" x14ac:dyDescent="0.25">
      <c r="A20" s="107" t="s">
        <v>122</v>
      </c>
      <c r="B20" s="89">
        <v>15095</v>
      </c>
      <c r="C20" s="89">
        <v>0</v>
      </c>
      <c r="D20" s="89">
        <v>178</v>
      </c>
      <c r="E20" s="90">
        <f>SUM(B20:D20)</f>
        <v>15273</v>
      </c>
      <c r="F20" s="197" t="s">
        <v>267</v>
      </c>
    </row>
    <row r="21" spans="1:6" s="88" customFormat="1" ht="18.75" customHeight="1" x14ac:dyDescent="0.2">
      <c r="A21" s="108" t="s">
        <v>95</v>
      </c>
      <c r="B21" s="91">
        <v>2801</v>
      </c>
      <c r="C21" s="91">
        <v>0</v>
      </c>
      <c r="D21" s="91">
        <v>0</v>
      </c>
      <c r="E21" s="92">
        <f t="shared" si="0"/>
        <v>2801</v>
      </c>
      <c r="F21" s="278" t="s">
        <v>90</v>
      </c>
    </row>
    <row r="22" spans="1:6" s="88" customFormat="1" ht="22.5" customHeight="1" x14ac:dyDescent="0.2">
      <c r="A22" s="109" t="s">
        <v>13</v>
      </c>
      <c r="B22" s="93">
        <f>SUM(B11:B21)</f>
        <v>1060251</v>
      </c>
      <c r="C22" s="93">
        <f t="shared" ref="C22" si="1">SUM(C11:C21)</f>
        <v>6</v>
      </c>
      <c r="D22" s="93">
        <f>SUM(D11:D21)</f>
        <v>8380</v>
      </c>
      <c r="E22" s="93">
        <f>SUM(E11:E21)</f>
        <v>1068637</v>
      </c>
      <c r="F22" s="279" t="s">
        <v>14</v>
      </c>
    </row>
    <row r="23" spans="1:6" ht="24.95" customHeight="1" x14ac:dyDescent="0.2">
      <c r="A23" s="111"/>
      <c r="B23" s="111"/>
      <c r="C23" s="111"/>
      <c r="D23" s="111"/>
      <c r="E23" s="111"/>
      <c r="F23" s="111"/>
    </row>
    <row r="24" spans="1:6" ht="24.95" customHeight="1" x14ac:dyDescent="0.2">
      <c r="A24" s="111"/>
      <c r="B24" s="111"/>
      <c r="C24" s="111"/>
      <c r="D24" s="111"/>
      <c r="E24" s="111"/>
      <c r="F24" s="111"/>
    </row>
    <row r="25" spans="1:6" ht="24.95" customHeight="1" x14ac:dyDescent="0.2">
      <c r="A25" s="111"/>
      <c r="B25" s="111"/>
      <c r="C25" s="111"/>
      <c r="D25" s="111"/>
      <c r="E25" s="111"/>
      <c r="F25" s="111"/>
    </row>
    <row r="26" spans="1:6" ht="24.95" customHeight="1" x14ac:dyDescent="0.2">
      <c r="A26" s="111"/>
      <c r="B26" s="111"/>
      <c r="C26" s="111"/>
      <c r="D26" s="111"/>
      <c r="E26" s="111"/>
      <c r="F26" s="111"/>
    </row>
    <row r="27" spans="1:6" ht="24.95" customHeight="1" x14ac:dyDescent="0.2">
      <c r="A27" s="111"/>
      <c r="B27" s="111"/>
      <c r="C27" s="111"/>
      <c r="D27" s="111"/>
      <c r="E27" s="111"/>
      <c r="F27" s="111"/>
    </row>
    <row r="28" spans="1:6" ht="24.95" customHeight="1" x14ac:dyDescent="0.2">
      <c r="A28" s="111"/>
      <c r="B28" s="111"/>
      <c r="C28" s="111"/>
      <c r="D28" s="111"/>
      <c r="E28" s="111"/>
      <c r="F28" s="111"/>
    </row>
    <row r="29" spans="1:6" ht="24.95" customHeight="1" x14ac:dyDescent="0.2">
      <c r="A29" s="111"/>
      <c r="B29" s="111"/>
      <c r="C29" s="111"/>
      <c r="D29" s="111"/>
      <c r="E29" s="111"/>
      <c r="F29" s="111"/>
    </row>
    <row r="30" spans="1:6" ht="24.95" customHeight="1" x14ac:dyDescent="0.2">
      <c r="A30" s="111"/>
      <c r="B30" s="111"/>
      <c r="C30" s="111"/>
      <c r="D30" s="111"/>
      <c r="E30" s="111"/>
      <c r="F30" s="111"/>
    </row>
    <row r="31" spans="1:6" ht="24.95" customHeight="1" x14ac:dyDescent="0.2">
      <c r="A31" s="111"/>
      <c r="B31" s="111"/>
      <c r="C31" s="111"/>
      <c r="D31" s="111"/>
      <c r="E31" s="111"/>
      <c r="F31" s="111"/>
    </row>
    <row r="32" spans="1:6" ht="24.95" customHeight="1" x14ac:dyDescent="0.2">
      <c r="A32" s="111"/>
      <c r="B32" s="111"/>
      <c r="C32" s="111"/>
      <c r="D32" s="111"/>
      <c r="E32" s="111"/>
      <c r="F32" s="111"/>
    </row>
    <row r="33" spans="1:6" ht="24.95" customHeight="1" x14ac:dyDescent="0.2">
      <c r="A33" s="111"/>
      <c r="B33" s="111"/>
      <c r="C33" s="111"/>
      <c r="D33" s="111"/>
      <c r="E33" s="111"/>
      <c r="F33" s="111"/>
    </row>
    <row r="34" spans="1:6" ht="24.95" customHeight="1" x14ac:dyDescent="0.2">
      <c r="A34" s="111"/>
      <c r="B34" s="111"/>
      <c r="C34" s="111"/>
      <c r="D34" s="111"/>
      <c r="E34" s="111"/>
      <c r="F34" s="111"/>
    </row>
    <row r="35" spans="1:6" ht="24.95" customHeight="1" x14ac:dyDescent="0.2">
      <c r="A35" s="111"/>
      <c r="B35" s="111"/>
      <c r="C35" s="111"/>
      <c r="D35" s="111"/>
      <c r="E35" s="111"/>
      <c r="F35" s="111"/>
    </row>
    <row r="36" spans="1:6" ht="24.95" customHeight="1" x14ac:dyDescent="0.2">
      <c r="A36" s="111"/>
      <c r="B36" s="111"/>
      <c r="C36" s="111"/>
      <c r="D36" s="111"/>
      <c r="E36" s="111"/>
      <c r="F36" s="111"/>
    </row>
    <row r="37" spans="1:6" ht="24.95" customHeight="1" x14ac:dyDescent="0.2">
      <c r="A37" s="111"/>
      <c r="B37" s="111"/>
      <c r="C37" s="111"/>
      <c r="D37" s="111"/>
      <c r="E37" s="111"/>
      <c r="F37" s="111"/>
    </row>
    <row r="50" spans="1:2" ht="24.95" customHeight="1" x14ac:dyDescent="0.2">
      <c r="A50" s="94" t="s">
        <v>342</v>
      </c>
      <c r="B50" s="110">
        <f>E11</f>
        <v>81313</v>
      </c>
    </row>
    <row r="51" spans="1:2" ht="24.95" customHeight="1" x14ac:dyDescent="0.2">
      <c r="A51" s="94" t="s">
        <v>132</v>
      </c>
      <c r="B51" s="110">
        <f>E12</f>
        <v>31263</v>
      </c>
    </row>
    <row r="52" spans="1:2" ht="24.95" customHeight="1" x14ac:dyDescent="0.2">
      <c r="A52" s="94" t="s">
        <v>133</v>
      </c>
      <c r="B52" s="110">
        <f t="shared" ref="B52:B60" si="2">E13</f>
        <v>109393</v>
      </c>
    </row>
    <row r="53" spans="1:2" ht="24.95" customHeight="1" x14ac:dyDescent="0.2">
      <c r="A53" s="94" t="s">
        <v>134</v>
      </c>
      <c r="B53" s="110">
        <f t="shared" si="2"/>
        <v>575151</v>
      </c>
    </row>
    <row r="54" spans="1:2" ht="24.95" customHeight="1" x14ac:dyDescent="0.2">
      <c r="A54" s="94" t="s">
        <v>135</v>
      </c>
      <c r="B54" s="110">
        <f t="shared" si="2"/>
        <v>34613</v>
      </c>
    </row>
    <row r="55" spans="1:2" ht="24.95" customHeight="1" x14ac:dyDescent="0.2">
      <c r="A55" s="94" t="s">
        <v>136</v>
      </c>
      <c r="B55" s="110">
        <f t="shared" si="2"/>
        <v>144838</v>
      </c>
    </row>
    <row r="56" spans="1:2" ht="24.95" customHeight="1" x14ac:dyDescent="0.2">
      <c r="A56" s="94" t="s">
        <v>286</v>
      </c>
      <c r="B56" s="110">
        <f t="shared" si="2"/>
        <v>53518</v>
      </c>
    </row>
    <row r="57" spans="1:2" ht="24.95" customHeight="1" x14ac:dyDescent="0.2">
      <c r="A57" s="94" t="s">
        <v>287</v>
      </c>
      <c r="B57" s="110">
        <f t="shared" si="2"/>
        <v>5411</v>
      </c>
    </row>
    <row r="58" spans="1:2" ht="24.95" customHeight="1" x14ac:dyDescent="0.2">
      <c r="A58" s="94" t="s">
        <v>288</v>
      </c>
      <c r="B58" s="110">
        <f t="shared" si="2"/>
        <v>15063</v>
      </c>
    </row>
    <row r="59" spans="1:2" ht="24.95" customHeight="1" x14ac:dyDescent="0.2">
      <c r="A59" s="94" t="s">
        <v>289</v>
      </c>
      <c r="B59" s="110">
        <f t="shared" si="2"/>
        <v>15273</v>
      </c>
    </row>
    <row r="60" spans="1:2" ht="24.95" customHeight="1" x14ac:dyDescent="0.2">
      <c r="A60" s="94" t="s">
        <v>285</v>
      </c>
      <c r="B60" s="110">
        <f t="shared" si="2"/>
        <v>2801</v>
      </c>
    </row>
    <row r="61" spans="1:2" ht="24.95" customHeight="1" x14ac:dyDescent="0.2">
      <c r="B61" s="434">
        <f>SUM(B50:B60)</f>
        <v>1068637</v>
      </c>
    </row>
  </sheetData>
  <sortState ref="A48:B58">
    <sortCondition ref="B23"/>
  </sortState>
  <mergeCells count="8">
    <mergeCell ref="A3:F3"/>
    <mergeCell ref="A4:F4"/>
    <mergeCell ref="A5:F5"/>
    <mergeCell ref="A6:F6"/>
    <mergeCell ref="A8:A10"/>
    <mergeCell ref="B8:D8"/>
    <mergeCell ref="E8:E10"/>
    <mergeCell ref="F8:F10"/>
  </mergeCells>
  <printOptions horizontalCentered="1"/>
  <pageMargins left="0" right="0" top="0.47244094488188981" bottom="0" header="0" footer="0"/>
  <pageSetup paperSize="11" scale="85" orientation="landscape" r:id="rId1"/>
  <headerFooter alignWithMargins="0"/>
  <rowBreaks count="1" manualBreakCount="1">
    <brk id="22"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61"/>
  <sheetViews>
    <sheetView rightToLeft="1" view="pageBreakPreview" zoomScaleNormal="100" zoomScaleSheetLayoutView="100" workbookViewId="0">
      <selection activeCell="I12" sqref="I12"/>
    </sheetView>
  </sheetViews>
  <sheetFormatPr defaultRowHeight="24.95" customHeight="1" x14ac:dyDescent="0.2"/>
  <cols>
    <col min="1" max="1" width="20.625" style="94" customWidth="1"/>
    <col min="2" max="5" width="15.75" style="94" customWidth="1"/>
    <col min="6" max="6" width="20.625" style="94" customWidth="1"/>
    <col min="7" max="249" width="9.125" style="94"/>
    <col min="250" max="250" width="20.75" style="94" customWidth="1"/>
    <col min="251" max="253" width="9.75" style="94" customWidth="1"/>
    <col min="254" max="254" width="12" style="94" bestFit="1" customWidth="1"/>
    <col min="255" max="255" width="10.375" style="94" bestFit="1" customWidth="1"/>
    <col min="256" max="257" width="12" style="94" bestFit="1" customWidth="1"/>
    <col min="258" max="258" width="10.375" style="94" bestFit="1" customWidth="1"/>
    <col min="259" max="259" width="12" style="94" bestFit="1" customWidth="1"/>
    <col min="260" max="260" width="20.75" style="94" customWidth="1"/>
    <col min="261" max="505" width="9.125" style="94"/>
    <col min="506" max="506" width="20.75" style="94" customWidth="1"/>
    <col min="507" max="509" width="9.75" style="94" customWidth="1"/>
    <col min="510" max="510" width="12" style="94" bestFit="1" customWidth="1"/>
    <col min="511" max="511" width="10.375" style="94" bestFit="1" customWidth="1"/>
    <col min="512" max="513" width="12" style="94" bestFit="1" customWidth="1"/>
    <col min="514" max="514" width="10.375" style="94" bestFit="1" customWidth="1"/>
    <col min="515" max="515" width="12" style="94" bestFit="1" customWidth="1"/>
    <col min="516" max="516" width="20.75" style="94" customWidth="1"/>
    <col min="517" max="761" width="9.125" style="94"/>
    <col min="762" max="762" width="20.75" style="94" customWidth="1"/>
    <col min="763" max="765" width="9.75" style="94" customWidth="1"/>
    <col min="766" max="766" width="12" style="94" bestFit="1" customWidth="1"/>
    <col min="767" max="767" width="10.375" style="94" bestFit="1" customWidth="1"/>
    <col min="768" max="769" width="12" style="94" bestFit="1" customWidth="1"/>
    <col min="770" max="770" width="10.375" style="94" bestFit="1" customWidth="1"/>
    <col min="771" max="771" width="12" style="94" bestFit="1" customWidth="1"/>
    <col min="772" max="772" width="20.75" style="94" customWidth="1"/>
    <col min="773" max="1017" width="9.125" style="94"/>
    <col min="1018" max="1018" width="20.75" style="94" customWidth="1"/>
    <col min="1019" max="1021" width="9.75" style="94" customWidth="1"/>
    <col min="1022" max="1022" width="12" style="94" bestFit="1" customWidth="1"/>
    <col min="1023" max="1023" width="10.375" style="94" bestFit="1" customWidth="1"/>
    <col min="1024" max="1025" width="12" style="94" bestFit="1" customWidth="1"/>
    <col min="1026" max="1026" width="10.375" style="94" bestFit="1" customWidth="1"/>
    <col min="1027" max="1027" width="12" style="94" bestFit="1" customWidth="1"/>
    <col min="1028" max="1028" width="20.75" style="94" customWidth="1"/>
    <col min="1029" max="1273" width="9.125" style="94"/>
    <col min="1274" max="1274" width="20.75" style="94" customWidth="1"/>
    <col min="1275" max="1277" width="9.75" style="94" customWidth="1"/>
    <col min="1278" max="1278" width="12" style="94" bestFit="1" customWidth="1"/>
    <col min="1279" max="1279" width="10.375" style="94" bestFit="1" customWidth="1"/>
    <col min="1280" max="1281" width="12" style="94" bestFit="1" customWidth="1"/>
    <col min="1282" max="1282" width="10.375" style="94" bestFit="1" customWidth="1"/>
    <col min="1283" max="1283" width="12" style="94" bestFit="1" customWidth="1"/>
    <col min="1284" max="1284" width="20.75" style="94" customWidth="1"/>
    <col min="1285" max="1529" width="9.125" style="94"/>
    <col min="1530" max="1530" width="20.75" style="94" customWidth="1"/>
    <col min="1531" max="1533" width="9.75" style="94" customWidth="1"/>
    <col min="1534" max="1534" width="12" style="94" bestFit="1" customWidth="1"/>
    <col min="1535" max="1535" width="10.375" style="94" bestFit="1" customWidth="1"/>
    <col min="1536" max="1537" width="12" style="94" bestFit="1" customWidth="1"/>
    <col min="1538" max="1538" width="10.375" style="94" bestFit="1" customWidth="1"/>
    <col min="1539" max="1539" width="12" style="94" bestFit="1" customWidth="1"/>
    <col min="1540" max="1540" width="20.75" style="94" customWidth="1"/>
    <col min="1541" max="1785" width="9.125" style="94"/>
    <col min="1786" max="1786" width="20.75" style="94" customWidth="1"/>
    <col min="1787" max="1789" width="9.75" style="94" customWidth="1"/>
    <col min="1790" max="1790" width="12" style="94" bestFit="1" customWidth="1"/>
    <col min="1791" max="1791" width="10.375" style="94" bestFit="1" customWidth="1"/>
    <col min="1792" max="1793" width="12" style="94" bestFit="1" customWidth="1"/>
    <col min="1794" max="1794" width="10.375" style="94" bestFit="1" customWidth="1"/>
    <col min="1795" max="1795" width="12" style="94" bestFit="1" customWidth="1"/>
    <col min="1796" max="1796" width="20.75" style="94" customWidth="1"/>
    <col min="1797" max="2041" width="9.125" style="94"/>
    <col min="2042" max="2042" width="20.75" style="94" customWidth="1"/>
    <col min="2043" max="2045" width="9.75" style="94" customWidth="1"/>
    <col min="2046" max="2046" width="12" style="94" bestFit="1" customWidth="1"/>
    <col min="2047" max="2047" width="10.375" style="94" bestFit="1" customWidth="1"/>
    <col min="2048" max="2049" width="12" style="94" bestFit="1" customWidth="1"/>
    <col min="2050" max="2050" width="10.375" style="94" bestFit="1" customWidth="1"/>
    <col min="2051" max="2051" width="12" style="94" bestFit="1" customWidth="1"/>
    <col min="2052" max="2052" width="20.75" style="94" customWidth="1"/>
    <col min="2053" max="2297" width="9.125" style="94"/>
    <col min="2298" max="2298" width="20.75" style="94" customWidth="1"/>
    <col min="2299" max="2301" width="9.75" style="94" customWidth="1"/>
    <col min="2302" max="2302" width="12" style="94" bestFit="1" customWidth="1"/>
    <col min="2303" max="2303" width="10.375" style="94" bestFit="1" customWidth="1"/>
    <col min="2304" max="2305" width="12" style="94" bestFit="1" customWidth="1"/>
    <col min="2306" max="2306" width="10.375" style="94" bestFit="1" customWidth="1"/>
    <col min="2307" max="2307" width="12" style="94" bestFit="1" customWidth="1"/>
    <col min="2308" max="2308" width="20.75" style="94" customWidth="1"/>
    <col min="2309" max="2553" width="9.125" style="94"/>
    <col min="2554" max="2554" width="20.75" style="94" customWidth="1"/>
    <col min="2555" max="2557" width="9.75" style="94" customWidth="1"/>
    <col min="2558" max="2558" width="12" style="94" bestFit="1" customWidth="1"/>
    <col min="2559" max="2559" width="10.375" style="94" bestFit="1" customWidth="1"/>
    <col min="2560" max="2561" width="12" style="94" bestFit="1" customWidth="1"/>
    <col min="2562" max="2562" width="10.375" style="94" bestFit="1" customWidth="1"/>
    <col min="2563" max="2563" width="12" style="94" bestFit="1" customWidth="1"/>
    <col min="2564" max="2564" width="20.75" style="94" customWidth="1"/>
    <col min="2565" max="2809" width="9.125" style="94"/>
    <col min="2810" max="2810" width="20.75" style="94" customWidth="1"/>
    <col min="2811" max="2813" width="9.75" style="94" customWidth="1"/>
    <col min="2814" max="2814" width="12" style="94" bestFit="1" customWidth="1"/>
    <col min="2815" max="2815" width="10.375" style="94" bestFit="1" customWidth="1"/>
    <col min="2816" max="2817" width="12" style="94" bestFit="1" customWidth="1"/>
    <col min="2818" max="2818" width="10.375" style="94" bestFit="1" customWidth="1"/>
    <col min="2819" max="2819" width="12" style="94" bestFit="1" customWidth="1"/>
    <col min="2820" max="2820" width="20.75" style="94" customWidth="1"/>
    <col min="2821" max="3065" width="9.125" style="94"/>
    <col min="3066" max="3066" width="20.75" style="94" customWidth="1"/>
    <col min="3067" max="3069" width="9.75" style="94" customWidth="1"/>
    <col min="3070" max="3070" width="12" style="94" bestFit="1" customWidth="1"/>
    <col min="3071" max="3071" width="10.375" style="94" bestFit="1" customWidth="1"/>
    <col min="3072" max="3073" width="12" style="94" bestFit="1" customWidth="1"/>
    <col min="3074" max="3074" width="10.375" style="94" bestFit="1" customWidth="1"/>
    <col min="3075" max="3075" width="12" style="94" bestFit="1" customWidth="1"/>
    <col min="3076" max="3076" width="20.75" style="94" customWidth="1"/>
    <col min="3077" max="3321" width="9.125" style="94"/>
    <col min="3322" max="3322" width="20.75" style="94" customWidth="1"/>
    <col min="3323" max="3325" width="9.75" style="94" customWidth="1"/>
    <col min="3326" max="3326" width="12" style="94" bestFit="1" customWidth="1"/>
    <col min="3327" max="3327" width="10.375" style="94" bestFit="1" customWidth="1"/>
    <col min="3328" max="3329" width="12" style="94" bestFit="1" customWidth="1"/>
    <col min="3330" max="3330" width="10.375" style="94" bestFit="1" customWidth="1"/>
    <col min="3331" max="3331" width="12" style="94" bestFit="1" customWidth="1"/>
    <col min="3332" max="3332" width="20.75" style="94" customWidth="1"/>
    <col min="3333" max="3577" width="9.125" style="94"/>
    <col min="3578" max="3578" width="20.75" style="94" customWidth="1"/>
    <col min="3579" max="3581" width="9.75" style="94" customWidth="1"/>
    <col min="3582" max="3582" width="12" style="94" bestFit="1" customWidth="1"/>
    <col min="3583" max="3583" width="10.375" style="94" bestFit="1" customWidth="1"/>
    <col min="3584" max="3585" width="12" style="94" bestFit="1" customWidth="1"/>
    <col min="3586" max="3586" width="10.375" style="94" bestFit="1" customWidth="1"/>
    <col min="3587" max="3587" width="12" style="94" bestFit="1" customWidth="1"/>
    <col min="3588" max="3588" width="20.75" style="94" customWidth="1"/>
    <col min="3589" max="3833" width="9.125" style="94"/>
    <col min="3834" max="3834" width="20.75" style="94" customWidth="1"/>
    <col min="3835" max="3837" width="9.75" style="94" customWidth="1"/>
    <col min="3838" max="3838" width="12" style="94" bestFit="1" customWidth="1"/>
    <col min="3839" max="3839" width="10.375" style="94" bestFit="1" customWidth="1"/>
    <col min="3840" max="3841" width="12" style="94" bestFit="1" customWidth="1"/>
    <col min="3842" max="3842" width="10.375" style="94" bestFit="1" customWidth="1"/>
    <col min="3843" max="3843" width="12" style="94" bestFit="1" customWidth="1"/>
    <col min="3844" max="3844" width="20.75" style="94" customWidth="1"/>
    <col min="3845" max="4089" width="9.125" style="94"/>
    <col min="4090" max="4090" width="20.75" style="94" customWidth="1"/>
    <col min="4091" max="4093" width="9.75" style="94" customWidth="1"/>
    <col min="4094" max="4094" width="12" style="94" bestFit="1" customWidth="1"/>
    <col min="4095" max="4095" width="10.375" style="94" bestFit="1" customWidth="1"/>
    <col min="4096" max="4097" width="12" style="94" bestFit="1" customWidth="1"/>
    <col min="4098" max="4098" width="10.375" style="94" bestFit="1" customWidth="1"/>
    <col min="4099" max="4099" width="12" style="94" bestFit="1" customWidth="1"/>
    <col min="4100" max="4100" width="20.75" style="94" customWidth="1"/>
    <col min="4101" max="4345" width="9.125" style="94"/>
    <col min="4346" max="4346" width="20.75" style="94" customWidth="1"/>
    <col min="4347" max="4349" width="9.75" style="94" customWidth="1"/>
    <col min="4350" max="4350" width="12" style="94" bestFit="1" customWidth="1"/>
    <col min="4351" max="4351" width="10.375" style="94" bestFit="1" customWidth="1"/>
    <col min="4352" max="4353" width="12" style="94" bestFit="1" customWidth="1"/>
    <col min="4354" max="4354" width="10.375" style="94" bestFit="1" customWidth="1"/>
    <col min="4355" max="4355" width="12" style="94" bestFit="1" customWidth="1"/>
    <col min="4356" max="4356" width="20.75" style="94" customWidth="1"/>
    <col min="4357" max="4601" width="9.125" style="94"/>
    <col min="4602" max="4602" width="20.75" style="94" customWidth="1"/>
    <col min="4603" max="4605" width="9.75" style="94" customWidth="1"/>
    <col min="4606" max="4606" width="12" style="94" bestFit="1" customWidth="1"/>
    <col min="4607" max="4607" width="10.375" style="94" bestFit="1" customWidth="1"/>
    <col min="4608" max="4609" width="12" style="94" bestFit="1" customWidth="1"/>
    <col min="4610" max="4610" width="10.375" style="94" bestFit="1" customWidth="1"/>
    <col min="4611" max="4611" width="12" style="94" bestFit="1" customWidth="1"/>
    <col min="4612" max="4612" width="20.75" style="94" customWidth="1"/>
    <col min="4613" max="4857" width="9.125" style="94"/>
    <col min="4858" max="4858" width="20.75" style="94" customWidth="1"/>
    <col min="4859" max="4861" width="9.75" style="94" customWidth="1"/>
    <col min="4862" max="4862" width="12" style="94" bestFit="1" customWidth="1"/>
    <col min="4863" max="4863" width="10.375" style="94" bestFit="1" customWidth="1"/>
    <col min="4864" max="4865" width="12" style="94" bestFit="1" customWidth="1"/>
    <col min="4866" max="4866" width="10.375" style="94" bestFit="1" customWidth="1"/>
    <col min="4867" max="4867" width="12" style="94" bestFit="1" customWidth="1"/>
    <col min="4868" max="4868" width="20.75" style="94" customWidth="1"/>
    <col min="4869" max="5113" width="9.125" style="94"/>
    <col min="5114" max="5114" width="20.75" style="94" customWidth="1"/>
    <col min="5115" max="5117" width="9.75" style="94" customWidth="1"/>
    <col min="5118" max="5118" width="12" style="94" bestFit="1" customWidth="1"/>
    <col min="5119" max="5119" width="10.375" style="94" bestFit="1" customWidth="1"/>
    <col min="5120" max="5121" width="12" style="94" bestFit="1" customWidth="1"/>
    <col min="5122" max="5122" width="10.375" style="94" bestFit="1" customWidth="1"/>
    <col min="5123" max="5123" width="12" style="94" bestFit="1" customWidth="1"/>
    <col min="5124" max="5124" width="20.75" style="94" customWidth="1"/>
    <col min="5125" max="5369" width="9.125" style="94"/>
    <col min="5370" max="5370" width="20.75" style="94" customWidth="1"/>
    <col min="5371" max="5373" width="9.75" style="94" customWidth="1"/>
    <col min="5374" max="5374" width="12" style="94" bestFit="1" customWidth="1"/>
    <col min="5375" max="5375" width="10.375" style="94" bestFit="1" customWidth="1"/>
    <col min="5376" max="5377" width="12" style="94" bestFit="1" customWidth="1"/>
    <col min="5378" max="5378" width="10.375" style="94" bestFit="1" customWidth="1"/>
    <col min="5379" max="5379" width="12" style="94" bestFit="1" customWidth="1"/>
    <col min="5380" max="5380" width="20.75" style="94" customWidth="1"/>
    <col min="5381" max="5625" width="9.125" style="94"/>
    <col min="5626" max="5626" width="20.75" style="94" customWidth="1"/>
    <col min="5627" max="5629" width="9.75" style="94" customWidth="1"/>
    <col min="5630" max="5630" width="12" style="94" bestFit="1" customWidth="1"/>
    <col min="5631" max="5631" width="10.375" style="94" bestFit="1" customWidth="1"/>
    <col min="5632" max="5633" width="12" style="94" bestFit="1" customWidth="1"/>
    <col min="5634" max="5634" width="10.375" style="94" bestFit="1" customWidth="1"/>
    <col min="5635" max="5635" width="12" style="94" bestFit="1" customWidth="1"/>
    <col min="5636" max="5636" width="20.75" style="94" customWidth="1"/>
    <col min="5637" max="5881" width="9.125" style="94"/>
    <col min="5882" max="5882" width="20.75" style="94" customWidth="1"/>
    <col min="5883" max="5885" width="9.75" style="94" customWidth="1"/>
    <col min="5886" max="5886" width="12" style="94" bestFit="1" customWidth="1"/>
    <col min="5887" max="5887" width="10.375" style="94" bestFit="1" customWidth="1"/>
    <col min="5888" max="5889" width="12" style="94" bestFit="1" customWidth="1"/>
    <col min="5890" max="5890" width="10.375" style="94" bestFit="1" customWidth="1"/>
    <col min="5891" max="5891" width="12" style="94" bestFit="1" customWidth="1"/>
    <col min="5892" max="5892" width="20.75" style="94" customWidth="1"/>
    <col min="5893" max="6137" width="9.125" style="94"/>
    <col min="6138" max="6138" width="20.75" style="94" customWidth="1"/>
    <col min="6139" max="6141" width="9.75" style="94" customWidth="1"/>
    <col min="6142" max="6142" width="12" style="94" bestFit="1" customWidth="1"/>
    <col min="6143" max="6143" width="10.375" style="94" bestFit="1" customWidth="1"/>
    <col min="6144" max="6145" width="12" style="94" bestFit="1" customWidth="1"/>
    <col min="6146" max="6146" width="10.375" style="94" bestFit="1" customWidth="1"/>
    <col min="6147" max="6147" width="12" style="94" bestFit="1" customWidth="1"/>
    <col min="6148" max="6148" width="20.75" style="94" customWidth="1"/>
    <col min="6149" max="6393" width="9.125" style="94"/>
    <col min="6394" max="6394" width="20.75" style="94" customWidth="1"/>
    <col min="6395" max="6397" width="9.75" style="94" customWidth="1"/>
    <col min="6398" max="6398" width="12" style="94" bestFit="1" customWidth="1"/>
    <col min="6399" max="6399" width="10.375" style="94" bestFit="1" customWidth="1"/>
    <col min="6400" max="6401" width="12" style="94" bestFit="1" customWidth="1"/>
    <col min="6402" max="6402" width="10.375" style="94" bestFit="1" customWidth="1"/>
    <col min="6403" max="6403" width="12" style="94" bestFit="1" customWidth="1"/>
    <col min="6404" max="6404" width="20.75" style="94" customWidth="1"/>
    <col min="6405" max="6649" width="9.125" style="94"/>
    <col min="6650" max="6650" width="20.75" style="94" customWidth="1"/>
    <col min="6651" max="6653" width="9.75" style="94" customWidth="1"/>
    <col min="6654" max="6654" width="12" style="94" bestFit="1" customWidth="1"/>
    <col min="6655" max="6655" width="10.375" style="94" bestFit="1" customWidth="1"/>
    <col min="6656" max="6657" width="12" style="94" bestFit="1" customWidth="1"/>
    <col min="6658" max="6658" width="10.375" style="94" bestFit="1" customWidth="1"/>
    <col min="6659" max="6659" width="12" style="94" bestFit="1" customWidth="1"/>
    <col min="6660" max="6660" width="20.75" style="94" customWidth="1"/>
    <col min="6661" max="6905" width="9.125" style="94"/>
    <col min="6906" max="6906" width="20.75" style="94" customWidth="1"/>
    <col min="6907" max="6909" width="9.75" style="94" customWidth="1"/>
    <col min="6910" max="6910" width="12" style="94" bestFit="1" customWidth="1"/>
    <col min="6911" max="6911" width="10.375" style="94" bestFit="1" customWidth="1"/>
    <col min="6912" max="6913" width="12" style="94" bestFit="1" customWidth="1"/>
    <col min="6914" max="6914" width="10.375" style="94" bestFit="1" customWidth="1"/>
    <col min="6915" max="6915" width="12" style="94" bestFit="1" customWidth="1"/>
    <col min="6916" max="6916" width="20.75" style="94" customWidth="1"/>
    <col min="6917" max="7161" width="9.125" style="94"/>
    <col min="7162" max="7162" width="20.75" style="94" customWidth="1"/>
    <col min="7163" max="7165" width="9.75" style="94" customWidth="1"/>
    <col min="7166" max="7166" width="12" style="94" bestFit="1" customWidth="1"/>
    <col min="7167" max="7167" width="10.375" style="94" bestFit="1" customWidth="1"/>
    <col min="7168" max="7169" width="12" style="94" bestFit="1" customWidth="1"/>
    <col min="7170" max="7170" width="10.375" style="94" bestFit="1" customWidth="1"/>
    <col min="7171" max="7171" width="12" style="94" bestFit="1" customWidth="1"/>
    <col min="7172" max="7172" width="20.75" style="94" customWidth="1"/>
    <col min="7173" max="7417" width="9.125" style="94"/>
    <col min="7418" max="7418" width="20.75" style="94" customWidth="1"/>
    <col min="7419" max="7421" width="9.75" style="94" customWidth="1"/>
    <col min="7422" max="7422" width="12" style="94" bestFit="1" customWidth="1"/>
    <col min="7423" max="7423" width="10.375" style="94" bestFit="1" customWidth="1"/>
    <col min="7424" max="7425" width="12" style="94" bestFit="1" customWidth="1"/>
    <col min="7426" max="7426" width="10.375" style="94" bestFit="1" customWidth="1"/>
    <col min="7427" max="7427" width="12" style="94" bestFit="1" customWidth="1"/>
    <col min="7428" max="7428" width="20.75" style="94" customWidth="1"/>
    <col min="7429" max="7673" width="9.125" style="94"/>
    <col min="7674" max="7674" width="20.75" style="94" customWidth="1"/>
    <col min="7675" max="7677" width="9.75" style="94" customWidth="1"/>
    <col min="7678" max="7678" width="12" style="94" bestFit="1" customWidth="1"/>
    <col min="7679" max="7679" width="10.375" style="94" bestFit="1" customWidth="1"/>
    <col min="7680" max="7681" width="12" style="94" bestFit="1" customWidth="1"/>
    <col min="7682" max="7682" width="10.375" style="94" bestFit="1" customWidth="1"/>
    <col min="7683" max="7683" width="12" style="94" bestFit="1" customWidth="1"/>
    <col min="7684" max="7684" width="20.75" style="94" customWidth="1"/>
    <col min="7685" max="7929" width="9.125" style="94"/>
    <col min="7930" max="7930" width="20.75" style="94" customWidth="1"/>
    <col min="7931" max="7933" width="9.75" style="94" customWidth="1"/>
    <col min="7934" max="7934" width="12" style="94" bestFit="1" customWidth="1"/>
    <col min="7935" max="7935" width="10.375" style="94" bestFit="1" customWidth="1"/>
    <col min="7936" max="7937" width="12" style="94" bestFit="1" customWidth="1"/>
    <col min="7938" max="7938" width="10.375" style="94" bestFit="1" customWidth="1"/>
    <col min="7939" max="7939" width="12" style="94" bestFit="1" customWidth="1"/>
    <col min="7940" max="7940" width="20.75" style="94" customWidth="1"/>
    <col min="7941" max="8185" width="9.125" style="94"/>
    <col min="8186" max="8186" width="20.75" style="94" customWidth="1"/>
    <col min="8187" max="8189" width="9.75" style="94" customWidth="1"/>
    <col min="8190" max="8190" width="12" style="94" bestFit="1" customWidth="1"/>
    <col min="8191" max="8191" width="10.375" style="94" bestFit="1" customWidth="1"/>
    <col min="8192" max="8193" width="12" style="94" bestFit="1" customWidth="1"/>
    <col min="8194" max="8194" width="10.375" style="94" bestFit="1" customWidth="1"/>
    <col min="8195" max="8195" width="12" style="94" bestFit="1" customWidth="1"/>
    <col min="8196" max="8196" width="20.75" style="94" customWidth="1"/>
    <col min="8197" max="8441" width="9.125" style="94"/>
    <col min="8442" max="8442" width="20.75" style="94" customWidth="1"/>
    <col min="8443" max="8445" width="9.75" style="94" customWidth="1"/>
    <col min="8446" max="8446" width="12" style="94" bestFit="1" customWidth="1"/>
    <col min="8447" max="8447" width="10.375" style="94" bestFit="1" customWidth="1"/>
    <col min="8448" max="8449" width="12" style="94" bestFit="1" customWidth="1"/>
    <col min="8450" max="8450" width="10.375" style="94" bestFit="1" customWidth="1"/>
    <col min="8451" max="8451" width="12" style="94" bestFit="1" customWidth="1"/>
    <col min="8452" max="8452" width="20.75" style="94" customWidth="1"/>
    <col min="8453" max="8697" width="9.125" style="94"/>
    <col min="8698" max="8698" width="20.75" style="94" customWidth="1"/>
    <col min="8699" max="8701" width="9.75" style="94" customWidth="1"/>
    <col min="8702" max="8702" width="12" style="94" bestFit="1" customWidth="1"/>
    <col min="8703" max="8703" width="10.375" style="94" bestFit="1" customWidth="1"/>
    <col min="8704" max="8705" width="12" style="94" bestFit="1" customWidth="1"/>
    <col min="8706" max="8706" width="10.375" style="94" bestFit="1" customWidth="1"/>
    <col min="8707" max="8707" width="12" style="94" bestFit="1" customWidth="1"/>
    <col min="8708" max="8708" width="20.75" style="94" customWidth="1"/>
    <col min="8709" max="8953" width="9.125" style="94"/>
    <col min="8954" max="8954" width="20.75" style="94" customWidth="1"/>
    <col min="8955" max="8957" width="9.75" style="94" customWidth="1"/>
    <col min="8958" max="8958" width="12" style="94" bestFit="1" customWidth="1"/>
    <col min="8959" max="8959" width="10.375" style="94" bestFit="1" customWidth="1"/>
    <col min="8960" max="8961" width="12" style="94" bestFit="1" customWidth="1"/>
    <col min="8962" max="8962" width="10.375" style="94" bestFit="1" customWidth="1"/>
    <col min="8963" max="8963" width="12" style="94" bestFit="1" customWidth="1"/>
    <col min="8964" max="8964" width="20.75" style="94" customWidth="1"/>
    <col min="8965" max="9209" width="9.125" style="94"/>
    <col min="9210" max="9210" width="20.75" style="94" customWidth="1"/>
    <col min="9211" max="9213" width="9.75" style="94" customWidth="1"/>
    <col min="9214" max="9214" width="12" style="94" bestFit="1" customWidth="1"/>
    <col min="9215" max="9215" width="10.375" style="94" bestFit="1" customWidth="1"/>
    <col min="9216" max="9217" width="12" style="94" bestFit="1" customWidth="1"/>
    <col min="9218" max="9218" width="10.375" style="94" bestFit="1" customWidth="1"/>
    <col min="9219" max="9219" width="12" style="94" bestFit="1" customWidth="1"/>
    <col min="9220" max="9220" width="20.75" style="94" customWidth="1"/>
    <col min="9221" max="9465" width="9.125" style="94"/>
    <col min="9466" max="9466" width="20.75" style="94" customWidth="1"/>
    <col min="9467" max="9469" width="9.75" style="94" customWidth="1"/>
    <col min="9470" max="9470" width="12" style="94" bestFit="1" customWidth="1"/>
    <col min="9471" max="9471" width="10.375" style="94" bestFit="1" customWidth="1"/>
    <col min="9472" max="9473" width="12" style="94" bestFit="1" customWidth="1"/>
    <col min="9474" max="9474" width="10.375" style="94" bestFit="1" customWidth="1"/>
    <col min="9475" max="9475" width="12" style="94" bestFit="1" customWidth="1"/>
    <col min="9476" max="9476" width="20.75" style="94" customWidth="1"/>
    <col min="9477" max="9721" width="9.125" style="94"/>
    <col min="9722" max="9722" width="20.75" style="94" customWidth="1"/>
    <col min="9723" max="9725" width="9.75" style="94" customWidth="1"/>
    <col min="9726" max="9726" width="12" style="94" bestFit="1" customWidth="1"/>
    <col min="9727" max="9727" width="10.375" style="94" bestFit="1" customWidth="1"/>
    <col min="9728" max="9729" width="12" style="94" bestFit="1" customWidth="1"/>
    <col min="9730" max="9730" width="10.375" style="94" bestFit="1" customWidth="1"/>
    <col min="9731" max="9731" width="12" style="94" bestFit="1" customWidth="1"/>
    <col min="9732" max="9732" width="20.75" style="94" customWidth="1"/>
    <col min="9733" max="9977" width="9.125" style="94"/>
    <col min="9978" max="9978" width="20.75" style="94" customWidth="1"/>
    <col min="9979" max="9981" width="9.75" style="94" customWidth="1"/>
    <col min="9982" max="9982" width="12" style="94" bestFit="1" customWidth="1"/>
    <col min="9983" max="9983" width="10.375" style="94" bestFit="1" customWidth="1"/>
    <col min="9984" max="9985" width="12" style="94" bestFit="1" customWidth="1"/>
    <col min="9986" max="9986" width="10.375" style="94" bestFit="1" customWidth="1"/>
    <col min="9987" max="9987" width="12" style="94" bestFit="1" customWidth="1"/>
    <col min="9988" max="9988" width="20.75" style="94" customWidth="1"/>
    <col min="9989" max="10233" width="9.125" style="94"/>
    <col min="10234" max="10234" width="20.75" style="94" customWidth="1"/>
    <col min="10235" max="10237" width="9.75" style="94" customWidth="1"/>
    <col min="10238" max="10238" width="12" style="94" bestFit="1" customWidth="1"/>
    <col min="10239" max="10239" width="10.375" style="94" bestFit="1" customWidth="1"/>
    <col min="10240" max="10241" width="12" style="94" bestFit="1" customWidth="1"/>
    <col min="10242" max="10242" width="10.375" style="94" bestFit="1" customWidth="1"/>
    <col min="10243" max="10243" width="12" style="94" bestFit="1" customWidth="1"/>
    <col min="10244" max="10244" width="20.75" style="94" customWidth="1"/>
    <col min="10245" max="10489" width="9.125" style="94"/>
    <col min="10490" max="10490" width="20.75" style="94" customWidth="1"/>
    <col min="10491" max="10493" width="9.75" style="94" customWidth="1"/>
    <col min="10494" max="10494" width="12" style="94" bestFit="1" customWidth="1"/>
    <col min="10495" max="10495" width="10.375" style="94" bestFit="1" customWidth="1"/>
    <col min="10496" max="10497" width="12" style="94" bestFit="1" customWidth="1"/>
    <col min="10498" max="10498" width="10.375" style="94" bestFit="1" customWidth="1"/>
    <col min="10499" max="10499" width="12" style="94" bestFit="1" customWidth="1"/>
    <col min="10500" max="10500" width="20.75" style="94" customWidth="1"/>
    <col min="10501" max="10745" width="9.125" style="94"/>
    <col min="10746" max="10746" width="20.75" style="94" customWidth="1"/>
    <col min="10747" max="10749" width="9.75" style="94" customWidth="1"/>
    <col min="10750" max="10750" width="12" style="94" bestFit="1" customWidth="1"/>
    <col min="10751" max="10751" width="10.375" style="94" bestFit="1" customWidth="1"/>
    <col min="10752" max="10753" width="12" style="94" bestFit="1" customWidth="1"/>
    <col min="10754" max="10754" width="10.375" style="94" bestFit="1" customWidth="1"/>
    <col min="10755" max="10755" width="12" style="94" bestFit="1" customWidth="1"/>
    <col min="10756" max="10756" width="20.75" style="94" customWidth="1"/>
    <col min="10757" max="11001" width="9.125" style="94"/>
    <col min="11002" max="11002" width="20.75" style="94" customWidth="1"/>
    <col min="11003" max="11005" width="9.75" style="94" customWidth="1"/>
    <col min="11006" max="11006" width="12" style="94" bestFit="1" customWidth="1"/>
    <col min="11007" max="11007" width="10.375" style="94" bestFit="1" customWidth="1"/>
    <col min="11008" max="11009" width="12" style="94" bestFit="1" customWidth="1"/>
    <col min="11010" max="11010" width="10.375" style="94" bestFit="1" customWidth="1"/>
    <col min="11011" max="11011" width="12" style="94" bestFit="1" customWidth="1"/>
    <col min="11012" max="11012" width="20.75" style="94" customWidth="1"/>
    <col min="11013" max="11257" width="9.125" style="94"/>
    <col min="11258" max="11258" width="20.75" style="94" customWidth="1"/>
    <col min="11259" max="11261" width="9.75" style="94" customWidth="1"/>
    <col min="11262" max="11262" width="12" style="94" bestFit="1" customWidth="1"/>
    <col min="11263" max="11263" width="10.375" style="94" bestFit="1" customWidth="1"/>
    <col min="11264" max="11265" width="12" style="94" bestFit="1" customWidth="1"/>
    <col min="11266" max="11266" width="10.375" style="94" bestFit="1" customWidth="1"/>
    <col min="11267" max="11267" width="12" style="94" bestFit="1" customWidth="1"/>
    <col min="11268" max="11268" width="20.75" style="94" customWidth="1"/>
    <col min="11269" max="11513" width="9.125" style="94"/>
    <col min="11514" max="11514" width="20.75" style="94" customWidth="1"/>
    <col min="11515" max="11517" width="9.75" style="94" customWidth="1"/>
    <col min="11518" max="11518" width="12" style="94" bestFit="1" customWidth="1"/>
    <col min="11519" max="11519" width="10.375" style="94" bestFit="1" customWidth="1"/>
    <col min="11520" max="11521" width="12" style="94" bestFit="1" customWidth="1"/>
    <col min="11522" max="11522" width="10.375" style="94" bestFit="1" customWidth="1"/>
    <col min="11523" max="11523" width="12" style="94" bestFit="1" customWidth="1"/>
    <col min="11524" max="11524" width="20.75" style="94" customWidth="1"/>
    <col min="11525" max="11769" width="9.125" style="94"/>
    <col min="11770" max="11770" width="20.75" style="94" customWidth="1"/>
    <col min="11771" max="11773" width="9.75" style="94" customWidth="1"/>
    <col min="11774" max="11774" width="12" style="94" bestFit="1" customWidth="1"/>
    <col min="11775" max="11775" width="10.375" style="94" bestFit="1" customWidth="1"/>
    <col min="11776" max="11777" width="12" style="94" bestFit="1" customWidth="1"/>
    <col min="11778" max="11778" width="10.375" style="94" bestFit="1" customWidth="1"/>
    <col min="11779" max="11779" width="12" style="94" bestFit="1" customWidth="1"/>
    <col min="11780" max="11780" width="20.75" style="94" customWidth="1"/>
    <col min="11781" max="12025" width="9.125" style="94"/>
    <col min="12026" max="12026" width="20.75" style="94" customWidth="1"/>
    <col min="12027" max="12029" width="9.75" style="94" customWidth="1"/>
    <col min="12030" max="12030" width="12" style="94" bestFit="1" customWidth="1"/>
    <col min="12031" max="12031" width="10.375" style="94" bestFit="1" customWidth="1"/>
    <col min="12032" max="12033" width="12" style="94" bestFit="1" customWidth="1"/>
    <col min="12034" max="12034" width="10.375" style="94" bestFit="1" customWidth="1"/>
    <col min="12035" max="12035" width="12" style="94" bestFit="1" customWidth="1"/>
    <col min="12036" max="12036" width="20.75" style="94" customWidth="1"/>
    <col min="12037" max="12281" width="9.125" style="94"/>
    <col min="12282" max="12282" width="20.75" style="94" customWidth="1"/>
    <col min="12283" max="12285" width="9.75" style="94" customWidth="1"/>
    <col min="12286" max="12286" width="12" style="94" bestFit="1" customWidth="1"/>
    <col min="12287" max="12287" width="10.375" style="94" bestFit="1" customWidth="1"/>
    <col min="12288" max="12289" width="12" style="94" bestFit="1" customWidth="1"/>
    <col min="12290" max="12290" width="10.375" style="94" bestFit="1" customWidth="1"/>
    <col min="12291" max="12291" width="12" style="94" bestFit="1" customWidth="1"/>
    <col min="12292" max="12292" width="20.75" style="94" customWidth="1"/>
    <col min="12293" max="12537" width="9.125" style="94"/>
    <col min="12538" max="12538" width="20.75" style="94" customWidth="1"/>
    <col min="12539" max="12541" width="9.75" style="94" customWidth="1"/>
    <col min="12542" max="12542" width="12" style="94" bestFit="1" customWidth="1"/>
    <col min="12543" max="12543" width="10.375" style="94" bestFit="1" customWidth="1"/>
    <col min="12544" max="12545" width="12" style="94" bestFit="1" customWidth="1"/>
    <col min="12546" max="12546" width="10.375" style="94" bestFit="1" customWidth="1"/>
    <col min="12547" max="12547" width="12" style="94" bestFit="1" customWidth="1"/>
    <col min="12548" max="12548" width="20.75" style="94" customWidth="1"/>
    <col min="12549" max="12793" width="9.125" style="94"/>
    <col min="12794" max="12794" width="20.75" style="94" customWidth="1"/>
    <col min="12795" max="12797" width="9.75" style="94" customWidth="1"/>
    <col min="12798" max="12798" width="12" style="94" bestFit="1" customWidth="1"/>
    <col min="12799" max="12799" width="10.375" style="94" bestFit="1" customWidth="1"/>
    <col min="12800" max="12801" width="12" style="94" bestFit="1" customWidth="1"/>
    <col min="12802" max="12802" width="10.375" style="94" bestFit="1" customWidth="1"/>
    <col min="12803" max="12803" width="12" style="94" bestFit="1" customWidth="1"/>
    <col min="12804" max="12804" width="20.75" style="94" customWidth="1"/>
    <col min="12805" max="13049" width="9.125" style="94"/>
    <col min="13050" max="13050" width="20.75" style="94" customWidth="1"/>
    <col min="13051" max="13053" width="9.75" style="94" customWidth="1"/>
    <col min="13054" max="13054" width="12" style="94" bestFit="1" customWidth="1"/>
    <col min="13055" max="13055" width="10.375" style="94" bestFit="1" customWidth="1"/>
    <col min="13056" max="13057" width="12" style="94" bestFit="1" customWidth="1"/>
    <col min="13058" max="13058" width="10.375" style="94" bestFit="1" customWidth="1"/>
    <col min="13059" max="13059" width="12" style="94" bestFit="1" customWidth="1"/>
    <col min="13060" max="13060" width="20.75" style="94" customWidth="1"/>
    <col min="13061" max="13305" width="9.125" style="94"/>
    <col min="13306" max="13306" width="20.75" style="94" customWidth="1"/>
    <col min="13307" max="13309" width="9.75" style="94" customWidth="1"/>
    <col min="13310" max="13310" width="12" style="94" bestFit="1" customWidth="1"/>
    <col min="13311" max="13311" width="10.375" style="94" bestFit="1" customWidth="1"/>
    <col min="13312" max="13313" width="12" style="94" bestFit="1" customWidth="1"/>
    <col min="13314" max="13314" width="10.375" style="94" bestFit="1" customWidth="1"/>
    <col min="13315" max="13315" width="12" style="94" bestFit="1" customWidth="1"/>
    <col min="13316" max="13316" width="20.75" style="94" customWidth="1"/>
    <col min="13317" max="13561" width="9.125" style="94"/>
    <col min="13562" max="13562" width="20.75" style="94" customWidth="1"/>
    <col min="13563" max="13565" width="9.75" style="94" customWidth="1"/>
    <col min="13566" max="13566" width="12" style="94" bestFit="1" customWidth="1"/>
    <col min="13567" max="13567" width="10.375" style="94" bestFit="1" customWidth="1"/>
    <col min="13568" max="13569" width="12" style="94" bestFit="1" customWidth="1"/>
    <col min="13570" max="13570" width="10.375" style="94" bestFit="1" customWidth="1"/>
    <col min="13571" max="13571" width="12" style="94" bestFit="1" customWidth="1"/>
    <col min="13572" max="13572" width="20.75" style="94" customWidth="1"/>
    <col min="13573" max="13817" width="9.125" style="94"/>
    <col min="13818" max="13818" width="20.75" style="94" customWidth="1"/>
    <col min="13819" max="13821" width="9.75" style="94" customWidth="1"/>
    <col min="13822" max="13822" width="12" style="94" bestFit="1" customWidth="1"/>
    <col min="13823" max="13823" width="10.375" style="94" bestFit="1" customWidth="1"/>
    <col min="13824" max="13825" width="12" style="94" bestFit="1" customWidth="1"/>
    <col min="13826" max="13826" width="10.375" style="94" bestFit="1" customWidth="1"/>
    <col min="13827" max="13827" width="12" style="94" bestFit="1" customWidth="1"/>
    <col min="13828" max="13828" width="20.75" style="94" customWidth="1"/>
    <col min="13829" max="14073" width="9.125" style="94"/>
    <col min="14074" max="14074" width="20.75" style="94" customWidth="1"/>
    <col min="14075" max="14077" width="9.75" style="94" customWidth="1"/>
    <col min="14078" max="14078" width="12" style="94" bestFit="1" customWidth="1"/>
    <col min="14079" max="14079" width="10.375" style="94" bestFit="1" customWidth="1"/>
    <col min="14080" max="14081" width="12" style="94" bestFit="1" customWidth="1"/>
    <col min="14082" max="14082" width="10.375" style="94" bestFit="1" customWidth="1"/>
    <col min="14083" max="14083" width="12" style="94" bestFit="1" customWidth="1"/>
    <col min="14084" max="14084" width="20.75" style="94" customWidth="1"/>
    <col min="14085" max="14329" width="9.125" style="94"/>
    <col min="14330" max="14330" width="20.75" style="94" customWidth="1"/>
    <col min="14331" max="14333" width="9.75" style="94" customWidth="1"/>
    <col min="14334" max="14334" width="12" style="94" bestFit="1" customWidth="1"/>
    <col min="14335" max="14335" width="10.375" style="94" bestFit="1" customWidth="1"/>
    <col min="14336" max="14337" width="12" style="94" bestFit="1" customWidth="1"/>
    <col min="14338" max="14338" width="10.375" style="94" bestFit="1" customWidth="1"/>
    <col min="14339" max="14339" width="12" style="94" bestFit="1" customWidth="1"/>
    <col min="14340" max="14340" width="20.75" style="94" customWidth="1"/>
    <col min="14341" max="14585" width="9.125" style="94"/>
    <col min="14586" max="14586" width="20.75" style="94" customWidth="1"/>
    <col min="14587" max="14589" width="9.75" style="94" customWidth="1"/>
    <col min="14590" max="14590" width="12" style="94" bestFit="1" customWidth="1"/>
    <col min="14591" max="14591" width="10.375" style="94" bestFit="1" customWidth="1"/>
    <col min="14592" max="14593" width="12" style="94" bestFit="1" customWidth="1"/>
    <col min="14594" max="14594" width="10.375" style="94" bestFit="1" customWidth="1"/>
    <col min="14595" max="14595" width="12" style="94" bestFit="1" customWidth="1"/>
    <col min="14596" max="14596" width="20.75" style="94" customWidth="1"/>
    <col min="14597" max="14841" width="9.125" style="94"/>
    <col min="14842" max="14842" width="20.75" style="94" customWidth="1"/>
    <col min="14843" max="14845" width="9.75" style="94" customWidth="1"/>
    <col min="14846" max="14846" width="12" style="94" bestFit="1" customWidth="1"/>
    <col min="14847" max="14847" width="10.375" style="94" bestFit="1" customWidth="1"/>
    <col min="14848" max="14849" width="12" style="94" bestFit="1" customWidth="1"/>
    <col min="14850" max="14850" width="10.375" style="94" bestFit="1" customWidth="1"/>
    <col min="14851" max="14851" width="12" style="94" bestFit="1" customWidth="1"/>
    <col min="14852" max="14852" width="20.75" style="94" customWidth="1"/>
    <col min="14853" max="15097" width="9.125" style="94"/>
    <col min="15098" max="15098" width="20.75" style="94" customWidth="1"/>
    <col min="15099" max="15101" width="9.75" style="94" customWidth="1"/>
    <col min="15102" max="15102" width="12" style="94" bestFit="1" customWidth="1"/>
    <col min="15103" max="15103" width="10.375" style="94" bestFit="1" customWidth="1"/>
    <col min="15104" max="15105" width="12" style="94" bestFit="1" customWidth="1"/>
    <col min="15106" max="15106" width="10.375" style="94" bestFit="1" customWidth="1"/>
    <col min="15107" max="15107" width="12" style="94" bestFit="1" customWidth="1"/>
    <col min="15108" max="15108" width="20.75" style="94" customWidth="1"/>
    <col min="15109" max="15353" width="9.125" style="94"/>
    <col min="15354" max="15354" width="20.75" style="94" customWidth="1"/>
    <col min="15355" max="15357" width="9.75" style="94" customWidth="1"/>
    <col min="15358" max="15358" width="12" style="94" bestFit="1" customWidth="1"/>
    <col min="15359" max="15359" width="10.375" style="94" bestFit="1" customWidth="1"/>
    <col min="15360" max="15361" width="12" style="94" bestFit="1" customWidth="1"/>
    <col min="15362" max="15362" width="10.375" style="94" bestFit="1" customWidth="1"/>
    <col min="15363" max="15363" width="12" style="94" bestFit="1" customWidth="1"/>
    <col min="15364" max="15364" width="20.75" style="94" customWidth="1"/>
    <col min="15365" max="15609" width="9.125" style="94"/>
    <col min="15610" max="15610" width="20.75" style="94" customWidth="1"/>
    <col min="15611" max="15613" width="9.75" style="94" customWidth="1"/>
    <col min="15614" max="15614" width="12" style="94" bestFit="1" customWidth="1"/>
    <col min="15615" max="15615" width="10.375" style="94" bestFit="1" customWidth="1"/>
    <col min="15616" max="15617" width="12" style="94" bestFit="1" customWidth="1"/>
    <col min="15618" max="15618" width="10.375" style="94" bestFit="1" customWidth="1"/>
    <col min="15619" max="15619" width="12" style="94" bestFit="1" customWidth="1"/>
    <col min="15620" max="15620" width="20.75" style="94" customWidth="1"/>
    <col min="15621" max="15865" width="9.125" style="94"/>
    <col min="15866" max="15866" width="20.75" style="94" customWidth="1"/>
    <col min="15867" max="15869" width="9.75" style="94" customWidth="1"/>
    <col min="15870" max="15870" width="12" style="94" bestFit="1" customWidth="1"/>
    <col min="15871" max="15871" width="10.375" style="94" bestFit="1" customWidth="1"/>
    <col min="15872" max="15873" width="12" style="94" bestFit="1" customWidth="1"/>
    <col min="15874" max="15874" width="10.375" style="94" bestFit="1" customWidth="1"/>
    <col min="15875" max="15875" width="12" style="94" bestFit="1" customWidth="1"/>
    <col min="15876" max="15876" width="20.75" style="94" customWidth="1"/>
    <col min="15877" max="16121" width="9.125" style="94"/>
    <col min="16122" max="16122" width="20.75" style="94" customWidth="1"/>
    <col min="16123" max="16125" width="9.75" style="94" customWidth="1"/>
    <col min="16126" max="16126" width="12" style="94" bestFit="1" customWidth="1"/>
    <col min="16127" max="16127" width="10.375" style="94" bestFit="1" customWidth="1"/>
    <col min="16128" max="16129" width="12" style="94" bestFit="1" customWidth="1"/>
    <col min="16130" max="16130" width="10.375" style="94" bestFit="1" customWidth="1"/>
    <col min="16131" max="16131" width="12" style="94" bestFit="1" customWidth="1"/>
    <col min="16132" max="16132" width="20.75" style="94" customWidth="1"/>
    <col min="16133" max="16384" width="9.125" style="94"/>
  </cols>
  <sheetData>
    <row r="1" spans="1:9" s="3" customFormat="1" ht="30.75" x14ac:dyDescent="0.2">
      <c r="A1" s="103" t="s">
        <v>131</v>
      </c>
      <c r="B1" s="104"/>
      <c r="C1" s="104"/>
      <c r="D1" s="104"/>
      <c r="E1" s="104"/>
      <c r="F1" s="105" t="s">
        <v>130</v>
      </c>
    </row>
    <row r="2" spans="1:9" s="3" customFormat="1" ht="12.75" x14ac:dyDescent="0.2">
      <c r="A2" s="100"/>
      <c r="B2" s="101"/>
      <c r="C2" s="101"/>
      <c r="D2" s="101"/>
      <c r="E2" s="101"/>
      <c r="F2" s="101"/>
    </row>
    <row r="3" spans="1:9" s="80" customFormat="1" ht="21.75" x14ac:dyDescent="0.2">
      <c r="A3" s="487" t="s">
        <v>137</v>
      </c>
      <c r="B3" s="487"/>
      <c r="C3" s="487"/>
      <c r="D3" s="487"/>
      <c r="E3" s="487"/>
      <c r="F3" s="487"/>
    </row>
    <row r="4" spans="1:9" s="82" customFormat="1" ht="17.25" customHeight="1" x14ac:dyDescent="0.2">
      <c r="A4" s="498" t="s">
        <v>422</v>
      </c>
      <c r="B4" s="498"/>
      <c r="C4" s="498"/>
      <c r="D4" s="498"/>
      <c r="E4" s="498"/>
      <c r="F4" s="498"/>
      <c r="G4" s="81"/>
      <c r="H4" s="81"/>
      <c r="I4" s="81"/>
    </row>
    <row r="5" spans="1:9" s="80" customFormat="1" ht="18" customHeight="1" x14ac:dyDescent="0.2">
      <c r="A5" s="499" t="s">
        <v>410</v>
      </c>
      <c r="B5" s="500"/>
      <c r="C5" s="500"/>
      <c r="D5" s="500"/>
      <c r="E5" s="500"/>
      <c r="F5" s="500"/>
    </row>
    <row r="6" spans="1:9" s="82" customFormat="1" ht="12.75" customHeight="1" x14ac:dyDescent="0.2">
      <c r="A6" s="489" t="s">
        <v>414</v>
      </c>
      <c r="B6" s="489"/>
      <c r="C6" s="489"/>
      <c r="D6" s="489"/>
      <c r="E6" s="489"/>
      <c r="F6" s="489"/>
      <c r="G6" s="81"/>
      <c r="H6" s="81"/>
      <c r="I6" s="81"/>
    </row>
    <row r="7" spans="1:9" s="80" customFormat="1" ht="20.25" x14ac:dyDescent="0.3">
      <c r="A7" s="18" t="s">
        <v>55</v>
      </c>
      <c r="B7" s="19"/>
      <c r="C7" s="19"/>
      <c r="D7" s="19"/>
      <c r="E7" s="83"/>
      <c r="F7" s="20" t="s">
        <v>339</v>
      </c>
    </row>
    <row r="8" spans="1:9" s="85" customFormat="1" ht="18.75" x14ac:dyDescent="0.2">
      <c r="A8" s="501" t="s">
        <v>115</v>
      </c>
      <c r="B8" s="504" t="s">
        <v>515</v>
      </c>
      <c r="C8" s="505"/>
      <c r="D8" s="506"/>
      <c r="E8" s="507" t="s">
        <v>514</v>
      </c>
      <c r="F8" s="510" t="s">
        <v>297</v>
      </c>
    </row>
    <row r="9" spans="1:9" s="85" customFormat="1" ht="18.75" x14ac:dyDescent="0.45">
      <c r="A9" s="502"/>
      <c r="B9" s="217" t="s">
        <v>271</v>
      </c>
      <c r="C9" s="217" t="s">
        <v>272</v>
      </c>
      <c r="D9" s="217" t="s">
        <v>273</v>
      </c>
      <c r="E9" s="508"/>
      <c r="F9" s="511"/>
    </row>
    <row r="10" spans="1:9" s="85" customFormat="1" ht="12.75" x14ac:dyDescent="0.2">
      <c r="A10" s="503"/>
      <c r="B10" s="462" t="s">
        <v>298</v>
      </c>
      <c r="C10" s="462" t="s">
        <v>299</v>
      </c>
      <c r="D10" s="462" t="s">
        <v>300</v>
      </c>
      <c r="E10" s="509"/>
      <c r="F10" s="512"/>
    </row>
    <row r="11" spans="1:9" s="88" customFormat="1" ht="18.75" customHeight="1" thickBot="1" x14ac:dyDescent="0.25">
      <c r="A11" s="106" t="s">
        <v>109</v>
      </c>
      <c r="B11" s="86">
        <v>70887</v>
      </c>
      <c r="C11" s="86">
        <v>5</v>
      </c>
      <c r="D11" s="86">
        <v>26</v>
      </c>
      <c r="E11" s="87">
        <f>SUM(B11:D11)</f>
        <v>70918</v>
      </c>
      <c r="F11" s="277" t="s">
        <v>158</v>
      </c>
    </row>
    <row r="12" spans="1:9" s="88" customFormat="1" ht="18.75" customHeight="1" thickBot="1" x14ac:dyDescent="0.25">
      <c r="A12" s="107" t="s">
        <v>110</v>
      </c>
      <c r="B12" s="89">
        <v>30745</v>
      </c>
      <c r="C12" s="89">
        <v>0</v>
      </c>
      <c r="D12" s="89">
        <v>18</v>
      </c>
      <c r="E12" s="90">
        <f>SUM(B12:D12)</f>
        <v>30763</v>
      </c>
      <c r="F12" s="197" t="s">
        <v>86</v>
      </c>
    </row>
    <row r="13" spans="1:9" s="88" customFormat="1" ht="18.75" customHeight="1" thickBot="1" x14ac:dyDescent="0.25">
      <c r="A13" s="106" t="s">
        <v>111</v>
      </c>
      <c r="B13" s="86">
        <v>114396</v>
      </c>
      <c r="C13" s="86">
        <v>0</v>
      </c>
      <c r="D13" s="86">
        <v>27</v>
      </c>
      <c r="E13" s="87">
        <f t="shared" ref="E13:E21" si="0">SUM(B13:D13)</f>
        <v>114423</v>
      </c>
      <c r="F13" s="277" t="s">
        <v>87</v>
      </c>
    </row>
    <row r="14" spans="1:9" s="88" customFormat="1" ht="18.75" customHeight="1" thickBot="1" x14ac:dyDescent="0.25">
      <c r="A14" s="107" t="s">
        <v>116</v>
      </c>
      <c r="B14" s="89">
        <v>546548</v>
      </c>
      <c r="C14" s="89">
        <v>0</v>
      </c>
      <c r="D14" s="89">
        <v>3683</v>
      </c>
      <c r="E14" s="90">
        <f t="shared" si="0"/>
        <v>550231</v>
      </c>
      <c r="F14" s="197" t="s">
        <v>88</v>
      </c>
    </row>
    <row r="15" spans="1:9" s="88" customFormat="1" ht="18.75" customHeight="1" thickBot="1" x14ac:dyDescent="0.25">
      <c r="A15" s="106" t="s">
        <v>117</v>
      </c>
      <c r="B15" s="86">
        <v>31606</v>
      </c>
      <c r="C15" s="86">
        <v>0</v>
      </c>
      <c r="D15" s="86">
        <v>201</v>
      </c>
      <c r="E15" s="87">
        <f t="shared" si="0"/>
        <v>31807</v>
      </c>
      <c r="F15" s="277" t="s">
        <v>352</v>
      </c>
    </row>
    <row r="16" spans="1:9" s="88" customFormat="1" ht="18.75" customHeight="1" thickBot="1" x14ac:dyDescent="0.25">
      <c r="A16" s="107" t="s">
        <v>118</v>
      </c>
      <c r="B16" s="89">
        <v>143368</v>
      </c>
      <c r="C16" s="89">
        <v>0</v>
      </c>
      <c r="D16" s="89">
        <v>3261</v>
      </c>
      <c r="E16" s="90">
        <f t="shared" si="0"/>
        <v>146629</v>
      </c>
      <c r="F16" s="197" t="s">
        <v>89</v>
      </c>
    </row>
    <row r="17" spans="1:6" s="88" customFormat="1" ht="18.75" customHeight="1" thickBot="1" x14ac:dyDescent="0.25">
      <c r="A17" s="106" t="s">
        <v>119</v>
      </c>
      <c r="B17" s="86">
        <v>51403</v>
      </c>
      <c r="C17" s="86">
        <v>0</v>
      </c>
      <c r="D17" s="86">
        <v>757</v>
      </c>
      <c r="E17" s="87">
        <f t="shared" si="0"/>
        <v>52160</v>
      </c>
      <c r="F17" s="277" t="s">
        <v>264</v>
      </c>
    </row>
    <row r="18" spans="1:6" s="88" customFormat="1" ht="38.1" customHeight="1" thickBot="1" x14ac:dyDescent="0.25">
      <c r="A18" s="107" t="s">
        <v>120</v>
      </c>
      <c r="B18" s="89">
        <v>5358</v>
      </c>
      <c r="C18" s="89">
        <v>0</v>
      </c>
      <c r="D18" s="89">
        <v>81</v>
      </c>
      <c r="E18" s="90">
        <f>SUM(B18:D18)</f>
        <v>5439</v>
      </c>
      <c r="F18" s="197" t="s">
        <v>265</v>
      </c>
    </row>
    <row r="19" spans="1:6" s="88" customFormat="1" ht="18.75" customHeight="1" thickBot="1" x14ac:dyDescent="0.25">
      <c r="A19" s="106" t="s">
        <v>121</v>
      </c>
      <c r="B19" s="86">
        <v>14918</v>
      </c>
      <c r="C19" s="86">
        <v>0</v>
      </c>
      <c r="D19" s="86">
        <v>124</v>
      </c>
      <c r="E19" s="87">
        <f t="shared" si="0"/>
        <v>15042</v>
      </c>
      <c r="F19" s="277" t="s">
        <v>266</v>
      </c>
    </row>
    <row r="20" spans="1:6" s="88" customFormat="1" ht="18.75" customHeight="1" thickBot="1" x14ac:dyDescent="0.25">
      <c r="A20" s="107" t="s">
        <v>122</v>
      </c>
      <c r="B20" s="89">
        <v>14917</v>
      </c>
      <c r="C20" s="89">
        <v>0</v>
      </c>
      <c r="D20" s="89">
        <v>181</v>
      </c>
      <c r="E20" s="90">
        <f t="shared" si="0"/>
        <v>15098</v>
      </c>
      <c r="F20" s="197" t="s">
        <v>267</v>
      </c>
    </row>
    <row r="21" spans="1:6" s="88" customFormat="1" ht="18.75" customHeight="1" x14ac:dyDescent="0.2">
      <c r="A21" s="108" t="s">
        <v>123</v>
      </c>
      <c r="B21" s="91">
        <v>2376</v>
      </c>
      <c r="C21" s="91">
        <v>0</v>
      </c>
      <c r="D21" s="91">
        <v>0</v>
      </c>
      <c r="E21" s="92">
        <f t="shared" si="0"/>
        <v>2376</v>
      </c>
      <c r="F21" s="278" t="s">
        <v>90</v>
      </c>
    </row>
    <row r="22" spans="1:6" s="88" customFormat="1" ht="22.5" customHeight="1" x14ac:dyDescent="0.2">
      <c r="A22" s="109" t="s">
        <v>13</v>
      </c>
      <c r="B22" s="93">
        <f>SUM(B11:B21)</f>
        <v>1026522</v>
      </c>
      <c r="C22" s="93">
        <f>SUM(C11:C21)</f>
        <v>5</v>
      </c>
      <c r="D22" s="93">
        <f>SUM(D11:D21)</f>
        <v>8359</v>
      </c>
      <c r="E22" s="93">
        <f>SUM(E11:E21)</f>
        <v>1034886</v>
      </c>
      <c r="F22" s="279" t="s">
        <v>14</v>
      </c>
    </row>
    <row r="23" spans="1:6" ht="24.95" customHeight="1" x14ac:dyDescent="0.2">
      <c r="A23" s="111"/>
      <c r="B23" s="111"/>
      <c r="C23" s="111"/>
      <c r="D23" s="111"/>
      <c r="E23" s="111"/>
      <c r="F23" s="111"/>
    </row>
    <row r="24" spans="1:6" ht="24.95" customHeight="1" x14ac:dyDescent="0.2">
      <c r="A24" s="111"/>
      <c r="B24" s="111"/>
      <c r="C24" s="111"/>
      <c r="D24" s="111"/>
      <c r="E24" s="111"/>
      <c r="F24" s="111"/>
    </row>
    <row r="25" spans="1:6" ht="24.95" customHeight="1" x14ac:dyDescent="0.2">
      <c r="A25" s="111"/>
      <c r="B25" s="111"/>
      <c r="C25" s="111"/>
      <c r="D25" s="111"/>
      <c r="E25" s="111"/>
      <c r="F25" s="111"/>
    </row>
    <row r="26" spans="1:6" ht="24.95" customHeight="1" x14ac:dyDescent="0.2">
      <c r="A26" s="111"/>
      <c r="B26" s="111"/>
      <c r="C26" s="111"/>
      <c r="D26" s="111"/>
      <c r="E26" s="111"/>
      <c r="F26" s="111"/>
    </row>
    <row r="27" spans="1:6" ht="24.95" customHeight="1" x14ac:dyDescent="0.2">
      <c r="A27" s="111"/>
      <c r="B27" s="111"/>
      <c r="C27" s="111"/>
      <c r="D27" s="111"/>
      <c r="E27" s="111"/>
      <c r="F27" s="111"/>
    </row>
    <row r="28" spans="1:6" ht="24.95" customHeight="1" x14ac:dyDescent="0.2">
      <c r="A28" s="111"/>
      <c r="B28" s="111"/>
      <c r="C28" s="111"/>
      <c r="D28" s="111"/>
      <c r="E28" s="111"/>
      <c r="F28" s="111"/>
    </row>
    <row r="29" spans="1:6" ht="24.95" customHeight="1" x14ac:dyDescent="0.2">
      <c r="A29" s="111"/>
      <c r="B29" s="111"/>
      <c r="C29" s="111"/>
      <c r="D29" s="111"/>
      <c r="E29" s="111"/>
      <c r="F29" s="111"/>
    </row>
    <row r="30" spans="1:6" ht="24.95" customHeight="1" x14ac:dyDescent="0.2">
      <c r="A30" s="111"/>
      <c r="B30" s="111"/>
      <c r="C30" s="111"/>
      <c r="D30" s="111"/>
      <c r="E30" s="111"/>
      <c r="F30" s="111"/>
    </row>
    <row r="31" spans="1:6" ht="24.95" customHeight="1" x14ac:dyDescent="0.2">
      <c r="A31" s="111"/>
      <c r="B31" s="111"/>
      <c r="C31" s="111"/>
      <c r="D31" s="111"/>
      <c r="E31" s="111"/>
      <c r="F31" s="111"/>
    </row>
    <row r="32" spans="1:6" ht="24.95" customHeight="1" x14ac:dyDescent="0.2">
      <c r="A32" s="111"/>
      <c r="B32" s="111"/>
      <c r="C32" s="111"/>
      <c r="D32" s="111"/>
      <c r="E32" s="111"/>
      <c r="F32" s="111"/>
    </row>
    <row r="33" spans="1:11" ht="24.95" customHeight="1" x14ac:dyDescent="0.2">
      <c r="A33" s="111"/>
      <c r="B33" s="111"/>
      <c r="C33" s="111"/>
      <c r="D33" s="111"/>
      <c r="E33" s="111"/>
      <c r="F33" s="111"/>
    </row>
    <row r="34" spans="1:11" ht="24.95" customHeight="1" x14ac:dyDescent="0.2">
      <c r="A34" s="111"/>
      <c r="B34" s="111"/>
      <c r="C34" s="111"/>
      <c r="D34" s="111"/>
      <c r="E34" s="111"/>
      <c r="F34" s="111"/>
      <c r="K34" s="110"/>
    </row>
    <row r="35" spans="1:11" ht="24.95" customHeight="1" x14ac:dyDescent="0.2">
      <c r="A35" s="111"/>
      <c r="B35" s="111"/>
      <c r="C35" s="111"/>
      <c r="D35" s="111"/>
      <c r="E35" s="111"/>
      <c r="F35" s="111"/>
      <c r="K35" s="110"/>
    </row>
    <row r="36" spans="1:11" ht="24.95" customHeight="1" x14ac:dyDescent="0.2">
      <c r="A36" s="111"/>
      <c r="B36" s="111"/>
      <c r="C36" s="111"/>
      <c r="D36" s="111"/>
      <c r="E36" s="111"/>
      <c r="F36" s="111"/>
      <c r="K36" s="110"/>
    </row>
    <row r="37" spans="1:11" ht="24.95" customHeight="1" x14ac:dyDescent="0.2">
      <c r="A37" s="111"/>
      <c r="B37" s="111"/>
      <c r="C37" s="111"/>
      <c r="D37" s="111"/>
      <c r="E37" s="111"/>
      <c r="F37" s="111"/>
      <c r="K37" s="110"/>
    </row>
    <row r="38" spans="1:11" ht="24.95" customHeight="1" x14ac:dyDescent="0.2">
      <c r="A38" s="111"/>
      <c r="B38" s="111"/>
      <c r="C38" s="111"/>
      <c r="D38" s="111"/>
      <c r="E38" s="111"/>
      <c r="F38" s="111"/>
      <c r="K38" s="110"/>
    </row>
    <row r="39" spans="1:11" ht="24.95" customHeight="1" x14ac:dyDescent="0.2">
      <c r="K39" s="110"/>
    </row>
    <row r="40" spans="1:11" ht="24.95" customHeight="1" x14ac:dyDescent="0.2">
      <c r="K40" s="110"/>
    </row>
    <row r="41" spans="1:11" ht="24.95" customHeight="1" x14ac:dyDescent="0.2">
      <c r="K41" s="110"/>
    </row>
    <row r="42" spans="1:11" ht="24.95" customHeight="1" x14ac:dyDescent="0.2">
      <c r="K42" s="110"/>
    </row>
    <row r="43" spans="1:11" ht="24.95" customHeight="1" x14ac:dyDescent="0.2">
      <c r="K43" s="110"/>
    </row>
    <row r="44" spans="1:11" ht="24.95" customHeight="1" x14ac:dyDescent="0.2">
      <c r="K44" s="110"/>
    </row>
    <row r="50" spans="1:3" ht="24.95" customHeight="1" x14ac:dyDescent="0.2">
      <c r="A50" s="94" t="s">
        <v>342</v>
      </c>
      <c r="B50" s="110">
        <f>E11</f>
        <v>70918</v>
      </c>
    </row>
    <row r="51" spans="1:3" ht="24.95" customHeight="1" x14ac:dyDescent="0.2">
      <c r="A51" s="94" t="s">
        <v>132</v>
      </c>
      <c r="B51" s="110">
        <f>E12</f>
        <v>30763</v>
      </c>
      <c r="C51" s="210"/>
    </row>
    <row r="52" spans="1:3" ht="24.95" customHeight="1" x14ac:dyDescent="0.2">
      <c r="A52" s="94" t="s">
        <v>133</v>
      </c>
      <c r="B52" s="110">
        <f t="shared" ref="B52:B60" si="1">E13</f>
        <v>114423</v>
      </c>
      <c r="C52" s="210"/>
    </row>
    <row r="53" spans="1:3" ht="24.95" customHeight="1" x14ac:dyDescent="0.2">
      <c r="A53" s="94" t="s">
        <v>134</v>
      </c>
      <c r="B53" s="110">
        <f t="shared" si="1"/>
        <v>550231</v>
      </c>
      <c r="C53" s="210"/>
    </row>
    <row r="54" spans="1:3" ht="24.95" customHeight="1" x14ac:dyDescent="0.2">
      <c r="A54" s="94" t="s">
        <v>135</v>
      </c>
      <c r="B54" s="110">
        <f t="shared" si="1"/>
        <v>31807</v>
      </c>
    </row>
    <row r="55" spans="1:3" ht="24.95" customHeight="1" x14ac:dyDescent="0.2">
      <c r="A55" s="94" t="s">
        <v>136</v>
      </c>
      <c r="B55" s="110">
        <f t="shared" si="1"/>
        <v>146629</v>
      </c>
      <c r="C55" s="210"/>
    </row>
    <row r="56" spans="1:3" ht="24.95" customHeight="1" x14ac:dyDescent="0.2">
      <c r="A56" s="94" t="s">
        <v>286</v>
      </c>
      <c r="B56" s="110">
        <f t="shared" si="1"/>
        <v>52160</v>
      </c>
    </row>
    <row r="57" spans="1:3" ht="24.95" customHeight="1" x14ac:dyDescent="0.2">
      <c r="A57" s="94" t="s">
        <v>287</v>
      </c>
      <c r="B57" s="110">
        <f t="shared" si="1"/>
        <v>5439</v>
      </c>
    </row>
    <row r="58" spans="1:3" ht="24.95" customHeight="1" x14ac:dyDescent="0.2">
      <c r="A58" s="94" t="s">
        <v>288</v>
      </c>
      <c r="B58" s="110">
        <f t="shared" si="1"/>
        <v>15042</v>
      </c>
    </row>
    <row r="59" spans="1:3" ht="24.95" customHeight="1" x14ac:dyDescent="0.2">
      <c r="A59" s="94" t="s">
        <v>289</v>
      </c>
      <c r="B59" s="110">
        <f t="shared" si="1"/>
        <v>15098</v>
      </c>
    </row>
    <row r="60" spans="1:3" ht="24.95" customHeight="1" x14ac:dyDescent="0.2">
      <c r="A60" s="94" t="s">
        <v>285</v>
      </c>
      <c r="B60" s="110">
        <f t="shared" si="1"/>
        <v>2376</v>
      </c>
    </row>
    <row r="61" spans="1:3" ht="24.95" customHeight="1" x14ac:dyDescent="0.2">
      <c r="B61" s="434">
        <f>SUM(B50:B60)</f>
        <v>1034886</v>
      </c>
    </row>
  </sheetData>
  <sortState ref="J34:K44">
    <sortCondition ref="K34"/>
  </sortState>
  <mergeCells count="8">
    <mergeCell ref="A3:F3"/>
    <mergeCell ref="A4:F4"/>
    <mergeCell ref="A5:F5"/>
    <mergeCell ref="A6:F6"/>
    <mergeCell ref="A8:A10"/>
    <mergeCell ref="B8:D8"/>
    <mergeCell ref="E8:E10"/>
    <mergeCell ref="F8:F10"/>
  </mergeCells>
  <printOptions horizontalCentered="1"/>
  <pageMargins left="0" right="0" top="0.47244094488188981" bottom="0" header="0" footer="0"/>
  <pageSetup paperSize="11" scale="85" orientation="landscape" r:id="rId1"/>
  <headerFooter alignWithMargins="0"/>
  <rowBreaks count="1" manualBreakCount="1">
    <brk id="22"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L32"/>
  <sheetViews>
    <sheetView rightToLeft="1" view="pageBreakPreview" zoomScaleNormal="100" zoomScaleSheetLayoutView="100" workbookViewId="0">
      <selection activeCell="G5" sqref="G5"/>
    </sheetView>
  </sheetViews>
  <sheetFormatPr defaultRowHeight="12.75" x14ac:dyDescent="0.2"/>
  <cols>
    <col min="1" max="10" width="9" style="1" customWidth="1"/>
    <col min="11" max="11" width="9.75" style="1" customWidth="1"/>
    <col min="12" max="266" width="9.125" style="1"/>
    <col min="267" max="267" width="12.75" style="1" customWidth="1"/>
    <col min="268" max="522" width="9.125" style="1"/>
    <col min="523" max="523" width="12.75" style="1" customWidth="1"/>
    <col min="524" max="778" width="9.125" style="1"/>
    <col min="779" max="779" width="12.75" style="1" customWidth="1"/>
    <col min="780" max="1034" width="9.125" style="1"/>
    <col min="1035" max="1035" width="12.75" style="1" customWidth="1"/>
    <col min="1036" max="1290" width="9.125" style="1"/>
    <col min="1291" max="1291" width="12.75" style="1" customWidth="1"/>
    <col min="1292" max="1546" width="9.125" style="1"/>
    <col min="1547" max="1547" width="12.75" style="1" customWidth="1"/>
    <col min="1548" max="1802" width="9.125" style="1"/>
    <col min="1803" max="1803" width="12.75" style="1" customWidth="1"/>
    <col min="1804" max="2058" width="9.125" style="1"/>
    <col min="2059" max="2059" width="12.75" style="1" customWidth="1"/>
    <col min="2060" max="2314" width="9.125" style="1"/>
    <col min="2315" max="2315" width="12.75" style="1" customWidth="1"/>
    <col min="2316" max="2570" width="9.125" style="1"/>
    <col min="2571" max="2571" width="12.75" style="1" customWidth="1"/>
    <col min="2572" max="2826" width="9.125" style="1"/>
    <col min="2827" max="2827" width="12.75" style="1" customWidth="1"/>
    <col min="2828" max="3082" width="9.125" style="1"/>
    <col min="3083" max="3083" width="12.75" style="1" customWidth="1"/>
    <col min="3084" max="3338" width="9.125" style="1"/>
    <col min="3339" max="3339" width="12.75" style="1" customWidth="1"/>
    <col min="3340" max="3594" width="9.125" style="1"/>
    <col min="3595" max="3595" width="12.75" style="1" customWidth="1"/>
    <col min="3596" max="3850" width="9.125" style="1"/>
    <col min="3851" max="3851" width="12.75" style="1" customWidth="1"/>
    <col min="3852" max="4106" width="9.125" style="1"/>
    <col min="4107" max="4107" width="12.75" style="1" customWidth="1"/>
    <col min="4108" max="4362" width="9.125" style="1"/>
    <col min="4363" max="4363" width="12.75" style="1" customWidth="1"/>
    <col min="4364" max="4618" width="9.125" style="1"/>
    <col min="4619" max="4619" width="12.75" style="1" customWidth="1"/>
    <col min="4620" max="4874" width="9.125" style="1"/>
    <col min="4875" max="4875" width="12.75" style="1" customWidth="1"/>
    <col min="4876" max="5130" width="9.125" style="1"/>
    <col min="5131" max="5131" width="12.75" style="1" customWidth="1"/>
    <col min="5132" max="5386" width="9.125" style="1"/>
    <col min="5387" max="5387" width="12.75" style="1" customWidth="1"/>
    <col min="5388" max="5642" width="9.125" style="1"/>
    <col min="5643" max="5643" width="12.75" style="1" customWidth="1"/>
    <col min="5644" max="5898" width="9.125" style="1"/>
    <col min="5899" max="5899" width="12.75" style="1" customWidth="1"/>
    <col min="5900" max="6154" width="9.125" style="1"/>
    <col min="6155" max="6155" width="12.75" style="1" customWidth="1"/>
    <col min="6156" max="6410" width="9.125" style="1"/>
    <col min="6411" max="6411" width="12.75" style="1" customWidth="1"/>
    <col min="6412" max="6666" width="9.125" style="1"/>
    <col min="6667" max="6667" width="12.75" style="1" customWidth="1"/>
    <col min="6668" max="6922" width="9.125" style="1"/>
    <col min="6923" max="6923" width="12.75" style="1" customWidth="1"/>
    <col min="6924" max="7178" width="9.125" style="1"/>
    <col min="7179" max="7179" width="12.75" style="1" customWidth="1"/>
    <col min="7180" max="7434" width="9.125" style="1"/>
    <col min="7435" max="7435" width="12.75" style="1" customWidth="1"/>
    <col min="7436" max="7690" width="9.125" style="1"/>
    <col min="7691" max="7691" width="12.75" style="1" customWidth="1"/>
    <col min="7692" max="7946" width="9.125" style="1"/>
    <col min="7947" max="7947" width="12.75" style="1" customWidth="1"/>
    <col min="7948" max="8202" width="9.125" style="1"/>
    <col min="8203" max="8203" width="12.75" style="1" customWidth="1"/>
    <col min="8204" max="8458" width="9.125" style="1"/>
    <col min="8459" max="8459" width="12.75" style="1" customWidth="1"/>
    <col min="8460" max="8714" width="9.125" style="1"/>
    <col min="8715" max="8715" width="12.75" style="1" customWidth="1"/>
    <col min="8716" max="8970" width="9.125" style="1"/>
    <col min="8971" max="8971" width="12.75" style="1" customWidth="1"/>
    <col min="8972" max="9226" width="9.125" style="1"/>
    <col min="9227" max="9227" width="12.75" style="1" customWidth="1"/>
    <col min="9228" max="9482" width="9.125" style="1"/>
    <col min="9483" max="9483" width="12.75" style="1" customWidth="1"/>
    <col min="9484" max="9738" width="9.125" style="1"/>
    <col min="9739" max="9739" width="12.75" style="1" customWidth="1"/>
    <col min="9740" max="9994" width="9.125" style="1"/>
    <col min="9995" max="9995" width="12.75" style="1" customWidth="1"/>
    <col min="9996" max="10250" width="9.125" style="1"/>
    <col min="10251" max="10251" width="12.75" style="1" customWidth="1"/>
    <col min="10252" max="10506" width="9.125" style="1"/>
    <col min="10507" max="10507" width="12.75" style="1" customWidth="1"/>
    <col min="10508" max="10762" width="9.125" style="1"/>
    <col min="10763" max="10763" width="12.75" style="1" customWidth="1"/>
    <col min="10764" max="11018" width="9.125" style="1"/>
    <col min="11019" max="11019" width="12.75" style="1" customWidth="1"/>
    <col min="11020" max="11274" width="9.125" style="1"/>
    <col min="11275" max="11275" width="12.75" style="1" customWidth="1"/>
    <col min="11276" max="11530" width="9.125" style="1"/>
    <col min="11531" max="11531" width="12.75" style="1" customWidth="1"/>
    <col min="11532" max="11786" width="9.125" style="1"/>
    <col min="11787" max="11787" width="12.75" style="1" customWidth="1"/>
    <col min="11788" max="12042" width="9.125" style="1"/>
    <col min="12043" max="12043" width="12.75" style="1" customWidth="1"/>
    <col min="12044" max="12298" width="9.125" style="1"/>
    <col min="12299" max="12299" width="12.75" style="1" customWidth="1"/>
    <col min="12300" max="12554" width="9.125" style="1"/>
    <col min="12555" max="12555" width="12.75" style="1" customWidth="1"/>
    <col min="12556" max="12810" width="9.125" style="1"/>
    <col min="12811" max="12811" width="12.75" style="1" customWidth="1"/>
    <col min="12812" max="13066" width="9.125" style="1"/>
    <col min="13067" max="13067" width="12.75" style="1" customWidth="1"/>
    <col min="13068" max="13322" width="9.125" style="1"/>
    <col min="13323" max="13323" width="12.75" style="1" customWidth="1"/>
    <col min="13324" max="13578" width="9.125" style="1"/>
    <col min="13579" max="13579" width="12.75" style="1" customWidth="1"/>
    <col min="13580" max="13834" width="9.125" style="1"/>
    <col min="13835" max="13835" width="12.75" style="1" customWidth="1"/>
    <col min="13836" max="14090" width="9.125" style="1"/>
    <col min="14091" max="14091" width="12.75" style="1" customWidth="1"/>
    <col min="14092" max="14346" width="9.125" style="1"/>
    <col min="14347" max="14347" width="12.75" style="1" customWidth="1"/>
    <col min="14348" max="14602" width="9.125" style="1"/>
    <col min="14603" max="14603" width="12.75" style="1" customWidth="1"/>
    <col min="14604" max="14858" width="9.125" style="1"/>
    <col min="14859" max="14859" width="12.75" style="1" customWidth="1"/>
    <col min="14860" max="15114" width="9.125" style="1"/>
    <col min="15115" max="15115" width="12.75" style="1" customWidth="1"/>
    <col min="15116" max="15370" width="9.125" style="1"/>
    <col min="15371" max="15371" width="12.75" style="1" customWidth="1"/>
    <col min="15372" max="15626" width="9.125" style="1"/>
    <col min="15627" max="15627" width="12.75" style="1" customWidth="1"/>
    <col min="15628" max="15882" width="9.125" style="1"/>
    <col min="15883" max="15883" width="12.75" style="1" customWidth="1"/>
    <col min="15884" max="16138" width="9.125" style="1"/>
    <col min="16139" max="16139" width="12.75" style="1" customWidth="1"/>
    <col min="16140" max="16384" width="9.125" style="1"/>
  </cols>
  <sheetData>
    <row r="1" spans="1:12" x14ac:dyDescent="0.2">
      <c r="A1" s="34"/>
      <c r="B1" s="34"/>
      <c r="C1" s="34"/>
      <c r="D1" s="34"/>
      <c r="E1" s="34"/>
      <c r="F1" s="34"/>
      <c r="G1" s="34"/>
      <c r="H1" s="34"/>
      <c r="I1" s="34"/>
      <c r="J1" s="34"/>
      <c r="K1" s="34"/>
    </row>
    <row r="2" spans="1:12" x14ac:dyDescent="0.2">
      <c r="A2" s="34"/>
      <c r="B2" s="34"/>
      <c r="C2" s="34"/>
      <c r="D2" s="34"/>
      <c r="E2" s="34"/>
      <c r="F2" s="34"/>
      <c r="G2" s="34"/>
      <c r="H2" s="34"/>
      <c r="I2" s="34"/>
      <c r="J2" s="34"/>
      <c r="K2" s="34"/>
    </row>
    <row r="3" spans="1:12" ht="80.25" customHeight="1" x14ac:dyDescent="0.2">
      <c r="A3" s="513" t="s">
        <v>257</v>
      </c>
      <c r="B3" s="477"/>
      <c r="C3" s="477"/>
      <c r="D3" s="477"/>
      <c r="E3" s="477"/>
      <c r="F3" s="213"/>
      <c r="G3" s="478" t="s">
        <v>283</v>
      </c>
      <c r="H3" s="479"/>
      <c r="I3" s="479"/>
      <c r="J3" s="479"/>
      <c r="K3" s="479"/>
    </row>
    <row r="4" spans="1:12" ht="108" customHeight="1" x14ac:dyDescent="0.2">
      <c r="A4" s="475" t="s">
        <v>418</v>
      </c>
      <c r="B4" s="475"/>
      <c r="C4" s="475"/>
      <c r="D4" s="475"/>
      <c r="E4" s="475"/>
      <c r="F4" s="212"/>
      <c r="G4" s="483" t="s">
        <v>491</v>
      </c>
      <c r="H4" s="483"/>
      <c r="I4" s="483"/>
      <c r="J4" s="483"/>
      <c r="K4" s="483"/>
    </row>
    <row r="5" spans="1:12" x14ac:dyDescent="0.2">
      <c r="A5" s="178"/>
      <c r="B5" s="178"/>
      <c r="C5" s="178"/>
      <c r="D5" s="178"/>
      <c r="E5" s="178"/>
      <c r="F5" s="178"/>
      <c r="G5" s="214"/>
      <c r="H5" s="214"/>
      <c r="I5" s="214"/>
      <c r="J5" s="214"/>
      <c r="K5" s="214"/>
    </row>
    <row r="6" spans="1:12" ht="48.75" customHeight="1" x14ac:dyDescent="0.2">
      <c r="A6" s="475" t="s">
        <v>419</v>
      </c>
      <c r="B6" s="475"/>
      <c r="C6" s="475"/>
      <c r="D6" s="475"/>
      <c r="E6" s="475"/>
      <c r="F6" s="212"/>
      <c r="G6" s="483" t="s">
        <v>420</v>
      </c>
      <c r="H6" s="483"/>
      <c r="I6" s="483"/>
      <c r="J6" s="483"/>
      <c r="K6" s="483"/>
    </row>
    <row r="7" spans="1:12" x14ac:dyDescent="0.2">
      <c r="A7" s="34"/>
      <c r="B7" s="34"/>
      <c r="C7" s="34"/>
      <c r="D7" s="34"/>
      <c r="E7" s="34"/>
      <c r="F7" s="34"/>
      <c r="G7" s="180"/>
      <c r="H7" s="180"/>
      <c r="I7" s="180"/>
      <c r="J7" s="180"/>
      <c r="K7" s="180"/>
    </row>
    <row r="8" spans="1:12" ht="18.75" x14ac:dyDescent="0.2">
      <c r="A8" s="475"/>
      <c r="B8" s="475"/>
      <c r="C8" s="475"/>
      <c r="D8" s="475"/>
      <c r="E8" s="475"/>
      <c r="F8" s="212"/>
      <c r="G8" s="476"/>
      <c r="H8" s="476"/>
      <c r="I8" s="476"/>
      <c r="J8" s="476"/>
      <c r="K8" s="476"/>
    </row>
    <row r="9" spans="1:12" ht="18.75" x14ac:dyDescent="0.2">
      <c r="A9" s="475"/>
      <c r="B9" s="475"/>
      <c r="C9" s="475"/>
      <c r="D9" s="475"/>
      <c r="E9" s="475"/>
      <c r="F9" s="212"/>
      <c r="G9" s="476"/>
      <c r="H9" s="476"/>
      <c r="I9" s="476"/>
      <c r="J9" s="476"/>
      <c r="K9" s="476"/>
    </row>
    <row r="10" spans="1:12" x14ac:dyDescent="0.2">
      <c r="A10" s="34"/>
      <c r="B10" s="34"/>
      <c r="C10" s="34"/>
      <c r="D10" s="34"/>
      <c r="E10" s="34"/>
      <c r="F10" s="34"/>
      <c r="G10" s="34"/>
      <c r="H10" s="34"/>
      <c r="I10" s="34"/>
      <c r="J10" s="34"/>
      <c r="K10" s="34"/>
    </row>
    <row r="11" spans="1:12" ht="18" x14ac:dyDescent="0.2">
      <c r="A11" s="206"/>
      <c r="B11" s="34"/>
      <c r="C11" s="207"/>
      <c r="D11" s="34"/>
      <c r="E11" s="34"/>
      <c r="F11" s="34"/>
      <c r="G11" s="34"/>
      <c r="H11" s="34"/>
      <c r="I11" s="34"/>
      <c r="J11" s="34"/>
      <c r="K11" s="34"/>
    </row>
    <row r="12" spans="1:12" ht="18" x14ac:dyDescent="0.2">
      <c r="A12" s="208"/>
      <c r="B12" s="34"/>
      <c r="C12" s="209"/>
      <c r="D12" s="34"/>
      <c r="E12" s="34"/>
      <c r="F12" s="34"/>
      <c r="G12" s="34"/>
      <c r="H12" s="34"/>
      <c r="I12" s="34"/>
      <c r="J12" s="34"/>
      <c r="K12" s="34"/>
    </row>
    <row r="13" spans="1:12" x14ac:dyDescent="0.2">
      <c r="A13" s="34"/>
      <c r="B13" s="34"/>
      <c r="C13" s="34"/>
      <c r="D13" s="34"/>
      <c r="E13" s="34"/>
      <c r="F13" s="34"/>
      <c r="G13" s="34"/>
      <c r="H13" s="34"/>
      <c r="I13" s="34"/>
      <c r="J13" s="34"/>
      <c r="K13" s="34"/>
    </row>
    <row r="14" spans="1:12" x14ac:dyDescent="0.2">
      <c r="A14" s="34"/>
      <c r="B14" s="34"/>
      <c r="C14" s="34"/>
      <c r="D14" s="34"/>
      <c r="E14" s="34"/>
      <c r="F14" s="34"/>
      <c r="G14" s="34"/>
      <c r="H14" s="34"/>
      <c r="I14" s="34"/>
      <c r="J14" s="34"/>
      <c r="K14" s="34"/>
      <c r="L14" s="34"/>
    </row>
    <row r="15" spans="1:12" x14ac:dyDescent="0.2">
      <c r="A15" s="34"/>
      <c r="B15" s="34"/>
      <c r="C15" s="34"/>
      <c r="D15" s="34"/>
      <c r="E15" s="34"/>
      <c r="F15" s="34"/>
      <c r="G15" s="34"/>
      <c r="H15" s="34"/>
      <c r="I15" s="34"/>
      <c r="J15" s="34"/>
      <c r="K15" s="34"/>
      <c r="L15" s="34"/>
    </row>
    <row r="16" spans="1:12" x14ac:dyDescent="0.2">
      <c r="A16" s="34"/>
      <c r="B16" s="34"/>
      <c r="C16" s="34"/>
      <c r="D16" s="34"/>
      <c r="E16" s="34"/>
      <c r="F16" s="34"/>
      <c r="G16" s="34"/>
      <c r="H16" s="34"/>
      <c r="I16" s="34"/>
      <c r="J16" s="34"/>
      <c r="K16" s="34"/>
      <c r="L16" s="34"/>
    </row>
    <row r="17" spans="1:12" x14ac:dyDescent="0.2">
      <c r="A17" s="34"/>
      <c r="B17" s="34"/>
      <c r="C17" s="34"/>
      <c r="D17" s="34"/>
      <c r="E17" s="34"/>
      <c r="F17" s="34"/>
      <c r="G17" s="34"/>
      <c r="H17" s="34"/>
      <c r="I17" s="34"/>
      <c r="J17" s="34"/>
      <c r="K17" s="34"/>
      <c r="L17" s="34"/>
    </row>
    <row r="18" spans="1:12" x14ac:dyDescent="0.2">
      <c r="A18" s="34"/>
      <c r="B18" s="34"/>
      <c r="C18" s="34"/>
      <c r="D18" s="34"/>
      <c r="E18" s="34"/>
      <c r="F18" s="34"/>
      <c r="G18" s="34"/>
      <c r="H18" s="34"/>
      <c r="I18" s="34"/>
      <c r="J18" s="34"/>
      <c r="K18" s="34"/>
      <c r="L18" s="34"/>
    </row>
    <row r="19" spans="1:12" x14ac:dyDescent="0.2">
      <c r="A19" s="34"/>
      <c r="B19" s="34"/>
      <c r="C19" s="34"/>
      <c r="D19" s="34"/>
      <c r="E19" s="34"/>
      <c r="F19" s="34"/>
      <c r="G19" s="34"/>
      <c r="H19" s="34"/>
      <c r="I19" s="34"/>
      <c r="J19" s="34"/>
      <c r="K19" s="34"/>
      <c r="L19" s="34"/>
    </row>
    <row r="20" spans="1:12" x14ac:dyDescent="0.2">
      <c r="A20" s="34"/>
      <c r="B20" s="34"/>
      <c r="C20" s="34"/>
      <c r="D20" s="34"/>
      <c r="E20" s="34"/>
      <c r="F20" s="34"/>
      <c r="G20" s="34"/>
      <c r="H20" s="34"/>
      <c r="I20" s="34"/>
      <c r="J20" s="34"/>
      <c r="K20" s="34"/>
      <c r="L20" s="34"/>
    </row>
    <row r="21" spans="1:12" x14ac:dyDescent="0.2">
      <c r="A21" s="34"/>
      <c r="B21" s="34"/>
      <c r="C21" s="34"/>
      <c r="D21" s="34"/>
      <c r="E21" s="34"/>
      <c r="F21" s="34"/>
      <c r="G21" s="34"/>
      <c r="H21" s="34"/>
      <c r="I21" s="34"/>
      <c r="J21" s="34"/>
      <c r="K21" s="34"/>
      <c r="L21" s="34"/>
    </row>
    <row r="22" spans="1:12" x14ac:dyDescent="0.2">
      <c r="A22" s="34"/>
      <c r="B22" s="34"/>
      <c r="C22" s="34"/>
      <c r="D22" s="34"/>
      <c r="E22" s="34"/>
      <c r="F22" s="34"/>
      <c r="G22" s="34"/>
      <c r="H22" s="34"/>
      <c r="I22" s="34"/>
      <c r="J22" s="34"/>
      <c r="K22" s="34"/>
      <c r="L22" s="34"/>
    </row>
    <row r="23" spans="1:12" x14ac:dyDescent="0.2">
      <c r="A23" s="34"/>
      <c r="B23" s="34"/>
      <c r="C23" s="34"/>
      <c r="D23" s="34"/>
      <c r="E23" s="34"/>
      <c r="F23" s="34"/>
      <c r="G23" s="34"/>
      <c r="H23" s="34"/>
      <c r="I23" s="34"/>
      <c r="J23" s="34"/>
      <c r="K23" s="34"/>
      <c r="L23" s="34"/>
    </row>
    <row r="24" spans="1:12" x14ac:dyDescent="0.2">
      <c r="A24" s="34"/>
      <c r="B24" s="34"/>
      <c r="C24" s="34"/>
      <c r="D24" s="34"/>
      <c r="E24" s="34"/>
      <c r="F24" s="34"/>
      <c r="G24" s="34"/>
      <c r="H24" s="34"/>
      <c r="I24" s="34"/>
      <c r="J24" s="34"/>
      <c r="K24" s="34"/>
      <c r="L24" s="34"/>
    </row>
    <row r="25" spans="1:12" x14ac:dyDescent="0.2">
      <c r="A25" s="34"/>
      <c r="B25" s="34"/>
      <c r="C25" s="34"/>
      <c r="D25" s="34"/>
      <c r="E25" s="34"/>
      <c r="F25" s="34"/>
      <c r="G25" s="34"/>
      <c r="H25" s="34"/>
      <c r="I25" s="34"/>
      <c r="J25" s="34"/>
      <c r="K25" s="34"/>
      <c r="L25" s="34"/>
    </row>
    <row r="26" spans="1:12" x14ac:dyDescent="0.2">
      <c r="A26" s="34"/>
      <c r="B26" s="34"/>
      <c r="C26" s="34"/>
      <c r="D26" s="34"/>
      <c r="E26" s="34"/>
      <c r="F26" s="34"/>
      <c r="G26" s="34"/>
      <c r="H26" s="34"/>
      <c r="I26" s="34"/>
      <c r="J26" s="34"/>
      <c r="K26" s="34"/>
      <c r="L26" s="34"/>
    </row>
    <row r="27" spans="1:12" x14ac:dyDescent="0.2">
      <c r="A27" s="34"/>
      <c r="B27" s="34"/>
      <c r="C27" s="34"/>
      <c r="D27" s="34"/>
      <c r="E27" s="34"/>
      <c r="F27" s="34"/>
      <c r="G27" s="34"/>
      <c r="H27" s="34"/>
      <c r="I27" s="34"/>
      <c r="J27" s="34"/>
      <c r="K27" s="34"/>
      <c r="L27" s="34"/>
    </row>
    <row r="28" spans="1:12" x14ac:dyDescent="0.2">
      <c r="A28" s="34"/>
      <c r="B28" s="34"/>
      <c r="C28" s="34"/>
      <c r="D28" s="34"/>
      <c r="E28" s="34"/>
      <c r="F28" s="34"/>
      <c r="G28" s="34"/>
      <c r="H28" s="34"/>
      <c r="I28" s="34"/>
      <c r="J28" s="34"/>
      <c r="K28" s="34"/>
      <c r="L28" s="34"/>
    </row>
    <row r="29" spans="1:12" x14ac:dyDescent="0.2">
      <c r="A29" s="34"/>
      <c r="B29" s="34"/>
      <c r="C29" s="34"/>
      <c r="D29" s="34"/>
      <c r="E29" s="34"/>
      <c r="F29" s="34"/>
      <c r="G29" s="34"/>
      <c r="H29" s="34"/>
      <c r="I29" s="34"/>
      <c r="J29" s="34"/>
      <c r="K29" s="34"/>
      <c r="L29" s="34"/>
    </row>
    <row r="30" spans="1:12" x14ac:dyDescent="0.2">
      <c r="A30" s="34"/>
      <c r="B30" s="34"/>
      <c r="C30" s="34"/>
      <c r="D30" s="34"/>
      <c r="E30" s="34"/>
      <c r="F30" s="34"/>
      <c r="G30" s="34"/>
      <c r="H30" s="34"/>
      <c r="I30" s="34"/>
      <c r="J30" s="34"/>
      <c r="K30" s="34"/>
      <c r="L30" s="34"/>
    </row>
    <row r="31" spans="1:12" x14ac:dyDescent="0.2">
      <c r="A31" s="34"/>
      <c r="B31" s="34"/>
      <c r="C31" s="34"/>
      <c r="D31" s="34"/>
      <c r="E31" s="34"/>
      <c r="F31" s="34"/>
      <c r="G31" s="34"/>
      <c r="H31" s="34"/>
      <c r="I31" s="34"/>
      <c r="J31" s="34"/>
      <c r="K31" s="34"/>
      <c r="L31" s="34"/>
    </row>
    <row r="32" spans="1:12" x14ac:dyDescent="0.2">
      <c r="A32" s="34"/>
      <c r="B32" s="34"/>
      <c r="C32" s="34"/>
      <c r="D32" s="34"/>
      <c r="E32" s="34"/>
      <c r="F32" s="34"/>
      <c r="G32" s="34"/>
      <c r="H32" s="34"/>
      <c r="I32" s="34"/>
      <c r="J32" s="34"/>
      <c r="K32" s="34"/>
      <c r="L32" s="34"/>
    </row>
  </sheetData>
  <mergeCells count="10">
    <mergeCell ref="A8:E8"/>
    <mergeCell ref="G8:K8"/>
    <mergeCell ref="A9:E9"/>
    <mergeCell ref="G9:K9"/>
    <mergeCell ref="A3:E3"/>
    <mergeCell ref="G3:K3"/>
    <mergeCell ref="A4:E4"/>
    <mergeCell ref="G4:K4"/>
    <mergeCell ref="A6:E6"/>
    <mergeCell ref="G6:K6"/>
  </mergeCells>
  <printOptions horizontalCentered="1"/>
  <pageMargins left="0" right="0" top="0.47244094488188981" bottom="0" header="0" footer="0"/>
  <pageSetup paperSize="11" scale="93"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النشرة الفصلية - الإحصاءات السكانية والاجتماعية - الربع الثاني 2018</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النشرة الفصلية - الإحصاءات السكانية والاجتماعية - الربع الثاني 2018</Description_Ar>
    <Enabled xmlns="1b323878-974e-4c19-bf08-965c80d4ad54">true</Enabled>
    <PublishingDate xmlns="1b323878-974e-4c19-bf08-965c80d4ad54">2018-09-06T06:22:02+00:00</PublishingDate>
    <CategoryDescription xmlns="http://schemas.microsoft.com/sharepoint.v3">Population &amp; Social Statistics - The Second Quarter -2018</CategoryDescription>
  </documentManagement>
</p:properties>
</file>

<file path=customXml/itemProps1.xml><?xml version="1.0" encoding="utf-8"?>
<ds:datastoreItem xmlns:ds="http://schemas.openxmlformats.org/officeDocument/2006/customXml" ds:itemID="{77600664-77F0-4A9A-90BB-559D64A4CB7D}"/>
</file>

<file path=customXml/itemProps2.xml><?xml version="1.0" encoding="utf-8"?>
<ds:datastoreItem xmlns:ds="http://schemas.openxmlformats.org/officeDocument/2006/customXml" ds:itemID="{115A095C-11D2-463C-968D-EE6FEE6800EB}"/>
</file>

<file path=customXml/itemProps3.xml><?xml version="1.0" encoding="utf-8"?>
<ds:datastoreItem xmlns:ds="http://schemas.openxmlformats.org/officeDocument/2006/customXml" ds:itemID="{42BD3497-D28B-44AD-AB25-76930E864C78}"/>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52</vt:i4>
      </vt:variant>
    </vt:vector>
  </HeadingPairs>
  <TitlesOfParts>
    <vt:vector size="86" baseType="lpstr">
      <vt:lpstr>غلاف</vt:lpstr>
      <vt:lpstr>تقديم </vt:lpstr>
      <vt:lpstr>نبذة </vt:lpstr>
      <vt:lpstr>السكان</vt:lpstr>
      <vt:lpstr>المحتويات</vt:lpstr>
      <vt:lpstr>1</vt:lpstr>
      <vt:lpstr>2</vt:lpstr>
      <vt:lpstr>3</vt:lpstr>
      <vt:lpstr>الزواج والطلاق</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المواليد والوفيات</vt:lpstr>
      <vt:lpstr>20</vt:lpstr>
      <vt:lpstr>21</vt:lpstr>
      <vt:lpstr>22</vt:lpstr>
      <vt:lpstr>23</vt:lpstr>
      <vt:lpstr>24</vt:lpstr>
      <vt:lpstr>25</vt:lpstr>
      <vt:lpstr>26</vt:lpstr>
      <vt:lpstr>27</vt:lpstr>
      <vt:lpstr>'1'!Print_Area</vt:lpstr>
      <vt:lpstr>'10'!Print_Area</vt:lpstr>
      <vt:lpstr>'11'!Print_Area</vt:lpstr>
      <vt:lpstr>'12'!Print_Area</vt:lpstr>
      <vt:lpstr>'13'!Print_Area</vt:lpstr>
      <vt:lpstr>'14'!Print_Area</vt:lpstr>
      <vt:lpstr>'15'!Print_Area</vt:lpstr>
      <vt:lpstr>'16'!Print_Area</vt:lpstr>
      <vt:lpstr>'17'!Print_Area</vt:lpstr>
      <vt:lpstr>'18'!Print_Area</vt:lpstr>
      <vt:lpstr>'19'!Print_Area</vt:lpstr>
      <vt:lpstr>'2'!Print_Area</vt:lpstr>
      <vt:lpstr>'20'!Print_Area</vt:lpstr>
      <vt:lpstr>'21'!Print_Area</vt:lpstr>
      <vt:lpstr>'22'!Print_Area</vt:lpstr>
      <vt:lpstr>'23'!Print_Area</vt:lpstr>
      <vt:lpstr>'24'!Print_Area</vt:lpstr>
      <vt:lpstr>'25'!Print_Area</vt:lpstr>
      <vt:lpstr>'26'!Print_Area</vt:lpstr>
      <vt:lpstr>'27'!Print_Area</vt:lpstr>
      <vt:lpstr>'3'!Print_Area</vt:lpstr>
      <vt:lpstr>'4'!Print_Area</vt:lpstr>
      <vt:lpstr>'5'!Print_Area</vt:lpstr>
      <vt:lpstr>'6'!Print_Area</vt:lpstr>
      <vt:lpstr>'7'!Print_Area</vt:lpstr>
      <vt:lpstr>'8'!Print_Area</vt:lpstr>
      <vt:lpstr>'9'!Print_Area</vt:lpstr>
      <vt:lpstr>'الزواج والطلاق'!Print_Area</vt:lpstr>
      <vt:lpstr>السكان!Print_Area</vt:lpstr>
      <vt:lpstr>المحتويات!Print_Area</vt:lpstr>
      <vt:lpstr>'المواليد والوفيات'!Print_Area</vt:lpstr>
      <vt:lpstr>'تقديم '!Print_Area</vt:lpstr>
      <vt:lpstr>غلاف!Print_Area</vt:lpstr>
      <vt:lpstr>'نبذة '!Print_Area</vt:lpstr>
      <vt:lpstr>'1'!Print_Titles</vt:lpstr>
      <vt:lpstr>'11'!Print_Titles</vt:lpstr>
      <vt:lpstr>'13'!Print_Titles</vt:lpstr>
      <vt:lpstr>'14'!Print_Titles</vt:lpstr>
      <vt:lpstr>'15'!Print_Titles</vt:lpstr>
      <vt:lpstr>'16'!Print_Titles</vt:lpstr>
      <vt:lpstr>'17'!Print_Titles</vt:lpstr>
      <vt:lpstr>'19'!Print_Titles</vt:lpstr>
      <vt:lpstr>'2'!Print_Titles</vt:lpstr>
      <vt:lpstr>'20'!Print_Titles</vt:lpstr>
      <vt:lpstr>'21'!Print_Titles</vt:lpstr>
      <vt:lpstr>'22'!Print_Titles</vt:lpstr>
      <vt:lpstr>'23'!Print_Titles</vt:lpstr>
      <vt:lpstr>'24'!Print_Titles</vt:lpstr>
      <vt:lpstr>'3'!Print_Titles</vt:lpstr>
      <vt:lpstr>'8'!Print_Titles</vt:lpstr>
      <vt:lpstr>'9'!Print_Titles</vt:lpstr>
      <vt:lpstr>المحتويات!Print_Titles</vt:lpstr>
    </vt:vector>
  </TitlesOfParts>
  <Company>GSDP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Population &amp; Social Statistics - The Second Quarter -2018</dc:title>
  <dc:creator>Administrator</dc:creator>
  <cp:keywords/>
  <cp:lastModifiedBy>Amal Awadalla Ali</cp:lastModifiedBy>
  <cp:lastPrinted>2018-08-15T09:16:27Z</cp:lastPrinted>
  <dcterms:created xsi:type="dcterms:W3CDTF">2016-04-25T08:21:46Z</dcterms:created>
  <dcterms:modified xsi:type="dcterms:W3CDTF">2018-08-15T09:29:58Z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Population &amp; Social Statistics - The Second Quarter -2018</vt:lpwstr>
  </property>
  <property fmtid="{D5CDD505-2E9C-101B-9397-08002B2CF9AE}" pid="5" name="Hashtags">
    <vt:lpwstr>58;#StatisticalAbstract|c2f418c2-a295-4bd1-af99-d5d586494613</vt:lpwstr>
  </property>
</Properties>
</file>