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32.xml" ContentType="application/vnd.openxmlformats-officedocument.drawing+xml"/>
  <Override PartName="/xl/charts/chart15.xml" ContentType="application/vnd.openxmlformats-officedocument.drawingml.chart+xml"/>
  <Override PartName="/xl/drawings/drawing23.xml" ContentType="application/vnd.openxmlformats-officedocument.drawing+xml"/>
  <Override PartName="/xl/charts/chart14.xml" ContentType="application/vnd.openxmlformats-officedocument.drawingml.chart+xml"/>
  <Override PartName="/xl/drawings/drawing22.xml" ContentType="application/vnd.openxmlformats-officedocument.drawing+xml"/>
  <Override PartName="/xl/worksheets/sheet1.xml" ContentType="application/vnd.openxmlformats-officedocument.spreadsheetml.worksheet+xml"/>
  <Override PartName="/xl/charts/chart12.xml" ContentType="application/vnd.openxmlformats-officedocument.drawingml.chart+xml"/>
  <Override PartName="/xl/drawings/drawing21.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drawings/drawing24.xml" ContentType="application/vnd.openxmlformats-officedocument.drawing+xml"/>
  <Override PartName="/xl/charts/chart16.xml" ContentType="application/vnd.openxmlformats-officedocument.drawingml.chart+xml"/>
  <Override PartName="/xl/drawings/drawing25.xml" ContentType="application/vnd.openxmlformats-officedocument.drawing+xml"/>
  <Override PartName="/xl/drawings/drawing31.xml" ContentType="application/vnd.openxmlformats-officedocument.drawing+xml"/>
  <Override PartName="/xl/drawings/drawing30.xml" ContentType="application/vnd.openxmlformats-officedocument.drawing+xml"/>
  <Override PartName="/xl/drawings/drawing29.xml" ContentType="application/vnd.openxmlformats-officedocument.drawing+xml"/>
  <Override PartName="/xl/drawings/drawing28.xml" ContentType="application/vnd.openxmlformats-officedocument.drawing+xml"/>
  <Override PartName="/xl/charts/chart19.xml" ContentType="application/vnd.openxmlformats-officedocument.drawingml.chart+xml"/>
  <Override PartName="/xl/drawings/drawing27.xml" ContentType="application/vnd.openxmlformats-officedocument.drawing+xml"/>
  <Override PartName="/xl/charts/chart18.xml" ContentType="application/vnd.openxmlformats-officedocument.drawingml.chart+xml"/>
  <Override PartName="/xl/drawings/drawing26.xml" ContentType="application/vnd.openxmlformats-officedocument.drawing+xml"/>
  <Override PartName="/xl/charts/chart17.xml" ContentType="application/vnd.openxmlformats-officedocument.drawingml.chart+xml"/>
  <Override PartName="/xl/charts/chart10.xml" ContentType="application/vnd.openxmlformats-officedocument.drawingml.chart+xml"/>
  <Override PartName="/xl/charts/chart13.xml" ContentType="application/vnd.openxmlformats-officedocument.drawingml.chart+xml"/>
  <Override PartName="/xl/worksheets/sheet5.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37.xml" ContentType="application/vnd.openxmlformats-officedocument.spreadsheetml.worksheet+xml"/>
  <Override PartName="/xl/worksheets/sheet36.xml" ContentType="application/vnd.openxmlformats-officedocument.spreadsheetml.worksheet+xml"/>
  <Override PartName="/xl/worksheets/sheet35.xml" ContentType="application/vnd.openxmlformats-officedocument.spreadsheetml.worksheet+xml"/>
  <Override PartName="/xl/worksheets/sheet34.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drawings/drawing1.xml" ContentType="application/vnd.openxmlformats-officedocument.drawing+xml"/>
  <Override PartName="/xl/drawings/drawing19.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4.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worksheets/sheet31.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charts/chart3.xml" ContentType="application/vnd.openxmlformats-officedocument.drawingml.chart+xml"/>
  <Override PartName="/xl/drawings/drawing8.xml" ContentType="application/vnd.openxmlformats-officedocument.drawing+xml"/>
  <Override PartName="/xl/drawings/drawing11.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harts/chart5.xml" ContentType="application/vnd.openxmlformats-officedocument.drawingml.chart+xml"/>
  <Override PartName="/xl/drawings/drawing15.xml" ContentType="application/vnd.openxmlformats-officedocument.drawing+xml"/>
  <Override PartName="/xl/drawings/drawing14.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12.xml" ContentType="application/vnd.openxmlformats-officedocument.drawing+xml"/>
  <Override PartName="/xl/charts/chart8.xml" ContentType="application/vnd.openxmlformats-officedocument.drawingml.chart+xml"/>
  <Override PartName="/xl/drawings/drawing13.xml" ContentType="application/vnd.openxmlformats-officedocument.drawing+xml"/>
  <Override PartName="/xl/drawings/drawing9.xml" ContentType="application/vnd.openxmlformats-officedocument.drawing+xml"/>
  <Override PartName="/xl/drawings/drawing18.xml" ContentType="application/vnd.openxmlformats-officedocument.drawing+xml"/>
  <Override PartName="/xl/charts/chart9.xml" ContentType="application/vnd.openxmlformats-officedocument.drawingml.chart+xml"/>
  <Override PartName="/xl/charts/chart4.xml" ContentType="application/vnd.openxmlformats-officedocument.drawingml.chart+xml"/>
  <Override PartName="/xl/drawings/drawing10.xml" ContentType="application/vnd.openxmlformats-officedocument.drawing+xml"/>
  <Override PartName="/xl/queryTables/queryTable2.xml" ContentType="application/vnd.openxmlformats-officedocument.spreadsheetml.query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externalLinks/externalLink1.xml" ContentType="application/vnd.openxmlformats-officedocument.spreadsheetml.externalLink+xml"/>
  <Override PartName="/xl/connections.xml" ContentType="application/vnd.openxmlformats-officedocument.spreadsheetml.connection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10" yWindow="120" windowWidth="11535" windowHeight="9120" tabRatio="865" activeTab="17"/>
  </bookViews>
  <sheets>
    <sheet name="غلاف" sheetId="11" r:id="rId1"/>
    <sheet name="تقديم " sheetId="64" r:id="rId2"/>
    <sheet name="نبذة " sheetId="65" r:id="rId3"/>
    <sheet name="السكان" sheetId="66" r:id="rId4"/>
    <sheet name="المحتويات" sheetId="58" r:id="rId5"/>
    <sheet name="1" sheetId="26" r:id="rId6"/>
    <sheet name="2" sheetId="24" r:id="rId7"/>
    <sheet name="3" sheetId="32" r:id="rId8"/>
    <sheet name="الزواج والطلاق" sheetId="67" r:id="rId9"/>
    <sheet name="4" sheetId="42" r:id="rId10"/>
    <sheet name="5" sheetId="43" r:id="rId11"/>
    <sheet name="6" sheetId="78" r:id="rId12"/>
    <sheet name="7" sheetId="44" r:id="rId13"/>
    <sheet name="8" sheetId="13" r:id="rId14"/>
    <sheet name="9" sheetId="35" r:id="rId15"/>
    <sheet name="10" sheetId="77" r:id="rId16"/>
    <sheet name="11" sheetId="36" r:id="rId17"/>
    <sheet name="12" sheetId="4" r:id="rId18"/>
    <sheet name="13" sheetId="80" r:id="rId19"/>
    <sheet name="14" sheetId="38" r:id="rId20"/>
    <sheet name="15" sheetId="76" r:id="rId21"/>
    <sheet name="16" sheetId="2" r:id="rId22"/>
    <sheet name="17" sheetId="5" r:id="rId23"/>
    <sheet name="18" sheetId="54" r:id="rId24"/>
    <sheet name="19" sheetId="37" r:id="rId25"/>
    <sheet name="20" sheetId="55" r:id="rId26"/>
    <sheet name="21" sheetId="71" r:id="rId27"/>
    <sheet name="المواليد والوفيات" sheetId="68" r:id="rId28"/>
    <sheet name="22" sheetId="72" r:id="rId29"/>
    <sheet name="23" sheetId="48" r:id="rId30"/>
    <sheet name="24" sheetId="47" r:id="rId31"/>
    <sheet name="25" sheetId="17" r:id="rId32"/>
    <sheet name="26" sheetId="74" r:id="rId33"/>
    <sheet name="27" sheetId="51" r:id="rId34"/>
    <sheet name="28" sheetId="49" r:id="rId35"/>
    <sheet name="29" sheetId="45" r:id="rId36"/>
    <sheet name="30" sheetId="81" r:id="rId37"/>
    <sheet name="31" sheetId="82" r:id="rId38"/>
  </sheets>
  <externalReferences>
    <externalReference r:id="rId39"/>
  </externalReferences>
  <definedNames>
    <definedName name="Default__XLS_TAB_24" localSheetId="16" hidden="1">'11'!#REF!</definedName>
    <definedName name="Default__XLS_TAB_24" localSheetId="17" hidden="1">'12'!#REF!</definedName>
    <definedName name="Default__XLS_TAB_24" localSheetId="28" hidden="1">'22'!#REF!</definedName>
    <definedName name="Default__XLS_TAB_24" localSheetId="29" hidden="1">'23'!#REF!</definedName>
    <definedName name="Default__XLS_TAB_24" localSheetId="32" hidden="1">'26'!#REF!</definedName>
    <definedName name="Default__XLS_TAB_24" localSheetId="33" hidden="1">'27'!#REF!</definedName>
    <definedName name="Default__XLS_TAB_24" localSheetId="35" hidden="1">'29'!#REF!</definedName>
    <definedName name="Default__XLS_TAB_24" localSheetId="36" hidden="1">'30'!#REF!</definedName>
    <definedName name="Default__XLS_TAB_24" localSheetId="9" hidden="1">'4'!#REF!</definedName>
    <definedName name="Default__XLS_TAB_24" localSheetId="10" hidden="1">'5'!#REF!</definedName>
    <definedName name="Default__XLS_TAB_24" localSheetId="12" hidden="1">'7'!#REF!</definedName>
    <definedName name="Default__XLS_TAB_26_2" localSheetId="15" hidden="1">'10'!#REF!</definedName>
    <definedName name="Default__XLS_TAB_26_2" localSheetId="21" hidden="1">'16'!$F$10:$F$17</definedName>
    <definedName name="Default__XLS_TAB_26_2" localSheetId="26" hidden="1">'21'!#REF!</definedName>
    <definedName name="Default__XLS_TAB_27_1" localSheetId="23" hidden="1">'18'!$J$12:$J$22</definedName>
    <definedName name="Default__XLS_TAB_27_1" localSheetId="24" hidden="1">'19'!$B$11:$B$21</definedName>
    <definedName name="Default__XLS_TAB_27_1" localSheetId="25" hidden="1">'20'!$J$12:$J$22</definedName>
    <definedName name="Default__XLS_TAB_6" localSheetId="28" hidden="1">'22'!$A$10:$K$19</definedName>
    <definedName name="Default__XLS_TAB_6" localSheetId="29" hidden="1">'23'!$A$10:$J$16</definedName>
    <definedName name="Default__XLS_TAB_6" localSheetId="32" hidden="1">'26'!$A$11:$K$20</definedName>
    <definedName name="Default__XLS_TAB_6" localSheetId="33" hidden="1">'27'!$A$10:$H$16</definedName>
    <definedName name="Default__XLS_TAB_6" localSheetId="35" hidden="1">'29'!$A$10:$H$16</definedName>
    <definedName name="Default__XLS_TAB_6" localSheetId="36" hidden="1">'30'!$A$11:$K$16</definedName>
    <definedName name="Default__XLS_TAB_6" localSheetId="9" hidden="1">'4'!$A$10:$H$19</definedName>
    <definedName name="Default__XLS_TAB_6" localSheetId="10" hidden="1">'5'!$A$10:$H$19</definedName>
    <definedName name="_xlnm.Print_Area" localSheetId="5">'1'!$A$1:$K$35</definedName>
    <definedName name="_xlnm.Print_Area" localSheetId="15">'10'!$A$1:$H$42</definedName>
    <definedName name="_xlnm.Print_Area" localSheetId="16">'11'!$A$1:$F$16</definedName>
    <definedName name="_xlnm.Print_Area" localSheetId="17">'12'!$A$1:$G$44</definedName>
    <definedName name="_xlnm.Print_Area" localSheetId="18">'13'!$A$1:$L$21</definedName>
    <definedName name="_xlnm.Print_Area" localSheetId="19">'14'!$A$1:$N$21</definedName>
    <definedName name="_xlnm.Print_Area" localSheetId="20">'15'!$A$1:$N$21</definedName>
    <definedName name="_xlnm.Print_Area" localSheetId="21">'16'!$A$1:$G$51</definedName>
    <definedName name="_xlnm.Print_Area" localSheetId="22">'17'!$A$1:$K$46</definedName>
    <definedName name="_xlnm.Print_Area" localSheetId="23">'18'!$A$1:$N$51</definedName>
    <definedName name="_xlnm.Print_Area" localSheetId="24">'19'!$A$1:$N$22</definedName>
    <definedName name="_xlnm.Print_Area" localSheetId="6">'2'!$A$1:$F$38</definedName>
    <definedName name="_xlnm.Print_Area" localSheetId="25">'20'!$A$1:$N$54</definedName>
    <definedName name="_xlnm.Print_Area" localSheetId="26">'21'!$A$1:$H$47</definedName>
    <definedName name="_xlnm.Print_Area" localSheetId="28">'22'!$A$1:$K$51</definedName>
    <definedName name="_xlnm.Print_Area" localSheetId="29">'23'!$A$1:$J$47</definedName>
    <definedName name="_xlnm.Print_Area" localSheetId="30">'24'!$A$1:$H$50</definedName>
    <definedName name="_xlnm.Print_Area" localSheetId="31">'25'!$A$1:$K$48</definedName>
    <definedName name="_xlnm.Print_Area" localSheetId="32">'26'!$A$1:$K$52</definedName>
    <definedName name="_xlnm.Print_Area" localSheetId="33">'27'!$A$1:$H$16</definedName>
    <definedName name="_xlnm.Print_Area" localSheetId="34">'28'!$A$1:$K$20</definedName>
    <definedName name="_xlnm.Print_Area" localSheetId="35">'29'!$A$1:$H$16</definedName>
    <definedName name="_xlnm.Print_Area" localSheetId="7">'3'!$A$1:$F$38</definedName>
    <definedName name="_xlnm.Print_Area" localSheetId="36">'30'!$A$1:$K$16</definedName>
    <definedName name="_xlnm.Print_Area" localSheetId="37">'31'!$A$1:$K$20</definedName>
    <definedName name="_xlnm.Print_Area" localSheetId="9">'4'!$A$1:$H$19</definedName>
    <definedName name="_xlnm.Print_Area" localSheetId="10">'5'!$A$1:$H$19</definedName>
    <definedName name="_xlnm.Print_Area" localSheetId="11">'6'!$A$1:$L$21</definedName>
    <definedName name="_xlnm.Print_Area" localSheetId="12">'7'!$A$1:$F$16</definedName>
    <definedName name="_xlnm.Print_Area" localSheetId="13">'8'!$A$1:$I$20</definedName>
    <definedName name="_xlnm.Print_Area" localSheetId="14">'9'!$A$1:$M$42</definedName>
    <definedName name="_xlnm.Print_Area" localSheetId="8">'الزواج والطلاق'!$A$1:$K$14</definedName>
    <definedName name="_xlnm.Print_Area" localSheetId="3">السكان!$A$1:$K$17</definedName>
    <definedName name="_xlnm.Print_Area" localSheetId="4">المحتويات!$A$1:$D$37</definedName>
    <definedName name="_xlnm.Print_Area" localSheetId="27">'المواليد والوفيات'!$A$1:$K$16</definedName>
    <definedName name="_xlnm.Print_Area" localSheetId="1">'تقديم '!$A$1:$K$9</definedName>
    <definedName name="_xlnm.Print_Area" localSheetId="0">غلاف!$A$1:$G$28</definedName>
    <definedName name="_xlnm.Print_Area" localSheetId="2">'نبذة '!$A$1:$K$9</definedName>
    <definedName name="_xlnm.Print_Titles" localSheetId="5">'1'!$1:$2</definedName>
    <definedName name="_xlnm.Print_Titles" localSheetId="15">'10'!$1:$2</definedName>
    <definedName name="_xlnm.Print_Titles" localSheetId="17">'12'!$1:$2</definedName>
    <definedName name="_xlnm.Print_Titles" localSheetId="19">'14'!$1:$2</definedName>
    <definedName name="_xlnm.Print_Titles" localSheetId="20">'15'!$1:$1</definedName>
    <definedName name="_xlnm.Print_Titles" localSheetId="21">'16'!$1:$2</definedName>
    <definedName name="_xlnm.Print_Titles" localSheetId="22">'17'!$1:$2</definedName>
    <definedName name="_xlnm.Print_Titles" localSheetId="23">'18'!$1:$2</definedName>
    <definedName name="_xlnm.Print_Titles" localSheetId="6">'2'!$1:$2</definedName>
    <definedName name="_xlnm.Print_Titles" localSheetId="25">'20'!$1:$2</definedName>
    <definedName name="_xlnm.Print_Titles" localSheetId="26">'21'!$1:$2</definedName>
    <definedName name="_xlnm.Print_Titles" localSheetId="28">'22'!$1:$2</definedName>
    <definedName name="_xlnm.Print_Titles" localSheetId="29">'23'!$1:$2</definedName>
    <definedName name="_xlnm.Print_Titles" localSheetId="30">'24'!$1:$2</definedName>
    <definedName name="_xlnm.Print_Titles" localSheetId="31">'25'!$1:$2</definedName>
    <definedName name="_xlnm.Print_Titles" localSheetId="32">'26'!$1:$2</definedName>
    <definedName name="_xlnm.Print_Titles" localSheetId="34">'28'!$1:$2</definedName>
    <definedName name="_xlnm.Print_Titles" localSheetId="7">'3'!$1:$2</definedName>
    <definedName name="_xlnm.Print_Titles" localSheetId="37">'31'!$1:$2</definedName>
    <definedName name="_xlnm.Print_Titles" localSheetId="13">'8'!$1:$2</definedName>
    <definedName name="_xlnm.Print_Titles" localSheetId="14">'9'!$1:$2</definedName>
    <definedName name="_xlnm.Print_Titles" localSheetId="4">المحتويات!$1:$3</definedName>
  </definedNames>
  <calcPr calcId="145621" refMode="R1C1"/>
</workbook>
</file>

<file path=xl/calcChain.xml><?xml version="1.0" encoding="utf-8"?>
<calcChain xmlns="http://schemas.openxmlformats.org/spreadsheetml/2006/main">
  <c r="F17" i="4" l="1"/>
  <c r="C18" i="2" l="1"/>
  <c r="D18" i="2"/>
  <c r="E18" i="2"/>
  <c r="E19" i="2"/>
  <c r="I16" i="48"/>
  <c r="I11" i="48"/>
  <c r="I12" i="48"/>
  <c r="I13" i="48"/>
  <c r="I14" i="48"/>
  <c r="I15" i="48"/>
  <c r="I10" i="48"/>
  <c r="E16" i="48"/>
  <c r="E11" i="48"/>
  <c r="E12" i="48"/>
  <c r="E13" i="48"/>
  <c r="E14" i="48"/>
  <c r="E15" i="48"/>
  <c r="E10" i="48"/>
  <c r="G11" i="74"/>
  <c r="F16" i="77"/>
  <c r="B18" i="2"/>
  <c r="E16" i="4"/>
  <c r="F16" i="4"/>
  <c r="L10" i="4"/>
  <c r="D17" i="4"/>
  <c r="C16" i="4"/>
  <c r="D16" i="4"/>
  <c r="E17" i="4"/>
  <c r="B16" i="4"/>
  <c r="B17" i="4"/>
  <c r="E16" i="77"/>
  <c r="C16" i="77"/>
  <c r="B16" i="77"/>
  <c r="D16" i="77" s="1"/>
  <c r="G15" i="77"/>
  <c r="D15" i="77"/>
  <c r="G14" i="77"/>
  <c r="D14" i="77"/>
  <c r="G13" i="77"/>
  <c r="D13" i="77"/>
  <c r="G16" i="77" l="1"/>
  <c r="G16" i="51"/>
  <c r="I11" i="74"/>
  <c r="J11" i="74" s="1"/>
  <c r="H11" i="74"/>
  <c r="J15" i="17"/>
  <c r="H20" i="17"/>
  <c r="G18" i="47"/>
  <c r="G14" i="47"/>
  <c r="G16" i="48"/>
  <c r="M10" i="72"/>
  <c r="F19" i="72"/>
  <c r="E19" i="72"/>
  <c r="D19" i="72"/>
  <c r="C19" i="72"/>
  <c r="B19" i="72"/>
  <c r="B23" i="54"/>
  <c r="E20" i="35"/>
  <c r="L10" i="35"/>
  <c r="N17" i="13"/>
  <c r="E16" i="44"/>
  <c r="E13" i="44"/>
  <c r="C12" i="44"/>
  <c r="B16" i="44"/>
  <c r="G19" i="42"/>
  <c r="G16" i="42"/>
  <c r="D16" i="42"/>
  <c r="D11" i="42"/>
  <c r="B51" i="32"/>
  <c r="C22" i="32"/>
  <c r="B22" i="32"/>
  <c r="E12" i="32"/>
  <c r="B50" i="24"/>
  <c r="E20" i="24"/>
  <c r="E16" i="24"/>
  <c r="E11" i="24"/>
  <c r="C22" i="24"/>
  <c r="D22" i="24"/>
  <c r="E22" i="24"/>
  <c r="B22" i="24"/>
  <c r="D39" i="26"/>
  <c r="C39" i="26"/>
  <c r="B39" i="26"/>
  <c r="B38" i="26"/>
  <c r="C18" i="26"/>
  <c r="D18" i="26"/>
  <c r="E18" i="26"/>
  <c r="F18" i="26"/>
  <c r="G18" i="26"/>
  <c r="H18" i="26"/>
  <c r="I18" i="26"/>
  <c r="J18" i="26"/>
  <c r="B18" i="26"/>
  <c r="L12" i="76" l="1"/>
  <c r="L13" i="76"/>
  <c r="L14" i="76"/>
  <c r="L15" i="76"/>
  <c r="L16" i="76"/>
  <c r="L17" i="76"/>
  <c r="L18" i="76"/>
  <c r="L19" i="76"/>
  <c r="L20" i="76"/>
  <c r="L11" i="76"/>
  <c r="L12" i="38"/>
  <c r="L13" i="38"/>
  <c r="L14" i="38"/>
  <c r="L15" i="38"/>
  <c r="L16" i="38"/>
  <c r="L17" i="38"/>
  <c r="L18" i="38"/>
  <c r="L19" i="38"/>
  <c r="L20" i="38"/>
  <c r="L11" i="38"/>
  <c r="H21" i="38"/>
  <c r="D21" i="38"/>
  <c r="F10" i="4" l="1"/>
  <c r="B20" i="35"/>
  <c r="G20" i="71"/>
  <c r="G19" i="71"/>
  <c r="G18" i="71"/>
  <c r="D19" i="71"/>
  <c r="D20" i="71"/>
  <c r="D18" i="71"/>
  <c r="E11" i="44"/>
  <c r="E12" i="44"/>
  <c r="E14" i="44"/>
  <c r="E15" i="44"/>
  <c r="E10" i="44"/>
  <c r="D16" i="45"/>
  <c r="D13" i="82"/>
  <c r="D14" i="82"/>
  <c r="D12" i="82"/>
  <c r="F20" i="82"/>
  <c r="E20" i="82"/>
  <c r="C20" i="82"/>
  <c r="B20" i="82"/>
  <c r="I19" i="82"/>
  <c r="H19" i="82"/>
  <c r="G19" i="82"/>
  <c r="D19" i="82"/>
  <c r="I18" i="82"/>
  <c r="H18" i="82"/>
  <c r="G18" i="82"/>
  <c r="D18" i="82"/>
  <c r="I17" i="82"/>
  <c r="H17" i="82"/>
  <c r="G17" i="82"/>
  <c r="G20" i="82" s="1"/>
  <c r="D17" i="82"/>
  <c r="F15" i="82"/>
  <c r="E15" i="82"/>
  <c r="D15" i="82"/>
  <c r="C15" i="82"/>
  <c r="B15" i="82"/>
  <c r="I14" i="82"/>
  <c r="H14" i="82"/>
  <c r="G14" i="82"/>
  <c r="I13" i="82"/>
  <c r="H13" i="82"/>
  <c r="G13" i="82"/>
  <c r="I12" i="82"/>
  <c r="H12" i="82"/>
  <c r="G12" i="82"/>
  <c r="C16" i="81"/>
  <c r="D16" i="81"/>
  <c r="E16" i="81"/>
  <c r="F16" i="81"/>
  <c r="G16" i="81"/>
  <c r="H16" i="81"/>
  <c r="I16" i="81"/>
  <c r="J16" i="81"/>
  <c r="B16" i="81"/>
  <c r="I15" i="81"/>
  <c r="H15" i="81"/>
  <c r="G15" i="81"/>
  <c r="D15" i="81"/>
  <c r="I14" i="81"/>
  <c r="H14" i="81"/>
  <c r="G14" i="81"/>
  <c r="D14" i="81"/>
  <c r="I13" i="81"/>
  <c r="H13" i="81"/>
  <c r="G13" i="81"/>
  <c r="D13" i="81"/>
  <c r="I12" i="81"/>
  <c r="H12" i="81"/>
  <c r="G12" i="81"/>
  <c r="D12" i="81"/>
  <c r="I11" i="81"/>
  <c r="H11" i="81"/>
  <c r="G11" i="81"/>
  <c r="D11" i="81"/>
  <c r="I15" i="82" l="1"/>
  <c r="H15" i="82"/>
  <c r="H20" i="82"/>
  <c r="J17" i="82"/>
  <c r="J18" i="82"/>
  <c r="D20" i="82"/>
  <c r="I20" i="82"/>
  <c r="G15" i="82"/>
  <c r="J14" i="82"/>
  <c r="J13" i="82"/>
  <c r="J12" i="82"/>
  <c r="J19" i="82"/>
  <c r="J13" i="81"/>
  <c r="J14" i="81"/>
  <c r="J11" i="81"/>
  <c r="J12" i="81"/>
  <c r="J15" i="81"/>
  <c r="J19" i="49"/>
  <c r="J18" i="49"/>
  <c r="J17" i="49"/>
  <c r="I18" i="49"/>
  <c r="I19" i="49"/>
  <c r="H18" i="49"/>
  <c r="H19" i="49"/>
  <c r="I17" i="49"/>
  <c r="H17" i="49"/>
  <c r="G19" i="49"/>
  <c r="G18" i="49"/>
  <c r="G17" i="49"/>
  <c r="D18" i="49"/>
  <c r="D19" i="49"/>
  <c r="D17" i="49"/>
  <c r="F16" i="51"/>
  <c r="E16" i="51"/>
  <c r="D15" i="72"/>
  <c r="J20" i="82" l="1"/>
  <c r="J15" i="82"/>
  <c r="J14" i="49"/>
  <c r="I14" i="49"/>
  <c r="H14" i="49"/>
  <c r="G14" i="49"/>
  <c r="I13" i="49"/>
  <c r="J13" i="49" s="1"/>
  <c r="H13" i="49"/>
  <c r="G13" i="49"/>
  <c r="I12" i="49"/>
  <c r="J12" i="49" s="1"/>
  <c r="H12" i="49"/>
  <c r="G12" i="49"/>
  <c r="G15" i="71"/>
  <c r="D15" i="71"/>
  <c r="G14" i="71"/>
  <c r="D14" i="71"/>
  <c r="G13" i="71"/>
  <c r="D13" i="71"/>
  <c r="J21" i="37"/>
  <c r="J20" i="37"/>
  <c r="J19" i="37"/>
  <c r="J18" i="37"/>
  <c r="J17" i="37"/>
  <c r="J16" i="37"/>
  <c r="J15" i="37"/>
  <c r="J14" i="37"/>
  <c r="J13" i="37"/>
  <c r="J12" i="37"/>
  <c r="J11" i="37"/>
  <c r="J20" i="76"/>
  <c r="J19" i="76"/>
  <c r="J18" i="76"/>
  <c r="J17" i="76"/>
  <c r="J16" i="76"/>
  <c r="J15" i="76"/>
  <c r="J14" i="76"/>
  <c r="J13" i="76"/>
  <c r="J12" i="76"/>
  <c r="J11" i="76"/>
  <c r="J20" i="38"/>
  <c r="J19" i="38"/>
  <c r="J18" i="38"/>
  <c r="J17" i="38"/>
  <c r="J16" i="38"/>
  <c r="J15" i="38"/>
  <c r="J14" i="38"/>
  <c r="J13" i="38"/>
  <c r="J12" i="38"/>
  <c r="J11" i="38"/>
  <c r="D16" i="36"/>
  <c r="E10" i="36" s="1"/>
  <c r="D16" i="44"/>
  <c r="C11" i="44"/>
  <c r="C19" i="43"/>
  <c r="B19" i="43"/>
  <c r="D18" i="43"/>
  <c r="D17" i="43"/>
  <c r="D16" i="43"/>
  <c r="D15" i="43"/>
  <c r="D14" i="43"/>
  <c r="D13" i="43"/>
  <c r="D12" i="43"/>
  <c r="D11" i="43"/>
  <c r="D10" i="43"/>
  <c r="C19" i="42"/>
  <c r="B19" i="42"/>
  <c r="D18" i="42"/>
  <c r="D17" i="42"/>
  <c r="D15" i="42"/>
  <c r="D14" i="42"/>
  <c r="D13" i="42"/>
  <c r="D12" i="42"/>
  <c r="D10" i="42"/>
  <c r="E15" i="36" l="1"/>
  <c r="E14" i="36"/>
  <c r="E13" i="36"/>
  <c r="E12" i="36"/>
  <c r="E11" i="36"/>
  <c r="C15" i="44"/>
  <c r="C14" i="44"/>
  <c r="C13" i="44"/>
  <c r="C16" i="44"/>
  <c r="C10" i="44"/>
  <c r="D19" i="43"/>
  <c r="D19" i="42"/>
  <c r="K16" i="71"/>
  <c r="L14" i="71"/>
  <c r="K15" i="71"/>
  <c r="K14" i="71"/>
  <c r="B16" i="13"/>
  <c r="E16" i="36" l="1"/>
  <c r="J21" i="80"/>
  <c r="I21" i="80"/>
  <c r="H21" i="80"/>
  <c r="G21" i="80"/>
  <c r="F21" i="80"/>
  <c r="E21" i="80"/>
  <c r="D21" i="80"/>
  <c r="C21" i="80"/>
  <c r="B21" i="80"/>
  <c r="K20" i="80"/>
  <c r="K19" i="80"/>
  <c r="K18" i="80"/>
  <c r="K17" i="80"/>
  <c r="K16" i="80"/>
  <c r="K15" i="80"/>
  <c r="K14" i="80"/>
  <c r="K13" i="80"/>
  <c r="K12" i="80"/>
  <c r="N19" i="77"/>
  <c r="N20" i="77"/>
  <c r="N21" i="77"/>
  <c r="M20" i="77"/>
  <c r="M21" i="77"/>
  <c r="M19" i="77"/>
  <c r="L19" i="77"/>
  <c r="L20" i="77"/>
  <c r="L21" i="77"/>
  <c r="K20" i="77"/>
  <c r="K21" i="77"/>
  <c r="K19" i="77"/>
  <c r="O21" i="77" l="1"/>
  <c r="O19" i="77"/>
  <c r="O20" i="77"/>
  <c r="K26" i="77" s="1"/>
  <c r="K21" i="80"/>
  <c r="K13" i="78"/>
  <c r="K14" i="78"/>
  <c r="K15" i="78"/>
  <c r="K16" i="78"/>
  <c r="K17" i="78"/>
  <c r="K18" i="78"/>
  <c r="K19" i="78"/>
  <c r="K20" i="78"/>
  <c r="K12" i="78"/>
  <c r="C21" i="78"/>
  <c r="D21" i="78"/>
  <c r="E21" i="78"/>
  <c r="F21" i="78"/>
  <c r="G21" i="78"/>
  <c r="H21" i="78"/>
  <c r="I21" i="78"/>
  <c r="J21" i="78"/>
  <c r="B21" i="78"/>
  <c r="L26" i="77" l="1"/>
  <c r="M26" i="77"/>
  <c r="N26" i="77"/>
  <c r="K25" i="77"/>
  <c r="M25" i="77"/>
  <c r="N25" i="77"/>
  <c r="L27" i="77"/>
  <c r="N27" i="77"/>
  <c r="M27" i="77"/>
  <c r="K27" i="77"/>
  <c r="L25" i="77"/>
  <c r="K21" i="78"/>
  <c r="F21" i="77" l="1"/>
  <c r="E21" i="77"/>
  <c r="C21" i="77"/>
  <c r="B21" i="77"/>
  <c r="G20" i="77"/>
  <c r="D20" i="77"/>
  <c r="G19" i="77"/>
  <c r="D19" i="77"/>
  <c r="G18" i="77"/>
  <c r="D18" i="77"/>
  <c r="G21" i="77" l="1"/>
  <c r="D21" i="77"/>
  <c r="K20" i="35"/>
  <c r="R28" i="35" s="1"/>
  <c r="P28" i="5"/>
  <c r="B16" i="36" l="1"/>
  <c r="C13" i="36" l="1"/>
  <c r="C14" i="36"/>
  <c r="C15" i="36"/>
  <c r="C10" i="36"/>
  <c r="C11" i="36"/>
  <c r="C12" i="36"/>
  <c r="M14" i="71"/>
  <c r="N14" i="71"/>
  <c r="L15" i="71"/>
  <c r="M15" i="71"/>
  <c r="N15" i="71"/>
  <c r="L16" i="71"/>
  <c r="M16" i="71"/>
  <c r="N16" i="71"/>
  <c r="O15" i="71" l="1"/>
  <c r="K26" i="71" s="1"/>
  <c r="O16" i="71"/>
  <c r="N27" i="71" s="1"/>
  <c r="O14" i="71"/>
  <c r="G19" i="74"/>
  <c r="G18" i="74"/>
  <c r="L27" i="71" l="1"/>
  <c r="K27" i="71"/>
  <c r="L26" i="71"/>
  <c r="N26" i="71"/>
  <c r="K25" i="71"/>
  <c r="L25" i="71"/>
  <c r="M26" i="71"/>
  <c r="M27" i="71"/>
  <c r="M25" i="71"/>
  <c r="N25" i="71"/>
  <c r="F20" i="49"/>
  <c r="F18" i="47"/>
  <c r="G18" i="43"/>
  <c r="G17" i="43"/>
  <c r="G16" i="43"/>
  <c r="G15" i="43"/>
  <c r="G14" i="43"/>
  <c r="G13" i="43"/>
  <c r="G12" i="43"/>
  <c r="G11" i="43"/>
  <c r="G10" i="43"/>
  <c r="G18" i="42"/>
  <c r="G17" i="42"/>
  <c r="G15" i="42"/>
  <c r="G14" i="42"/>
  <c r="G13" i="42"/>
  <c r="G12" i="42"/>
  <c r="G11" i="42"/>
  <c r="G10" i="42"/>
  <c r="O26" i="71" l="1"/>
  <c r="O25" i="71"/>
  <c r="O27" i="71"/>
  <c r="D10" i="47"/>
  <c r="D11" i="47"/>
  <c r="B21" i="76"/>
  <c r="C11" i="76" s="1"/>
  <c r="D21" i="76"/>
  <c r="E11" i="76" s="1"/>
  <c r="F21" i="76"/>
  <c r="G11" i="76" s="1"/>
  <c r="H21" i="76"/>
  <c r="I12" i="76" s="1"/>
  <c r="Q19" i="35"/>
  <c r="F21" i="71"/>
  <c r="E21" i="71"/>
  <c r="C21" i="71"/>
  <c r="B21" i="71"/>
  <c r="F16" i="71"/>
  <c r="E16" i="71"/>
  <c r="C16" i="71"/>
  <c r="B16" i="71"/>
  <c r="G16" i="71" l="1"/>
  <c r="D16" i="71"/>
  <c r="D21" i="71"/>
  <c r="I17" i="76"/>
  <c r="L21" i="76"/>
  <c r="M11" i="76" s="1"/>
  <c r="J21" i="76"/>
  <c r="K17" i="76" s="1"/>
  <c r="I14" i="76"/>
  <c r="I19" i="76"/>
  <c r="I11" i="76"/>
  <c r="I16" i="76"/>
  <c r="I13" i="76"/>
  <c r="I18" i="76"/>
  <c r="I15" i="76"/>
  <c r="I20" i="76"/>
  <c r="G21" i="71"/>
  <c r="G20" i="76"/>
  <c r="G19" i="76"/>
  <c r="G18" i="76"/>
  <c r="G17" i="76"/>
  <c r="G16" i="76"/>
  <c r="G15" i="76"/>
  <c r="G14" i="76"/>
  <c r="G13" i="76"/>
  <c r="G12" i="76"/>
  <c r="E20" i="76"/>
  <c r="E19" i="76"/>
  <c r="E18" i="76"/>
  <c r="E17" i="76"/>
  <c r="E16" i="76"/>
  <c r="E15" i="76"/>
  <c r="E14" i="76"/>
  <c r="E13" i="76"/>
  <c r="E12" i="76"/>
  <c r="C20" i="76"/>
  <c r="C19" i="76"/>
  <c r="C18" i="76"/>
  <c r="C17" i="76"/>
  <c r="C16" i="76"/>
  <c r="C15" i="76"/>
  <c r="C14" i="76"/>
  <c r="C13" i="76"/>
  <c r="C12" i="76"/>
  <c r="E19" i="42"/>
  <c r="M13" i="76" l="1"/>
  <c r="M18" i="76"/>
  <c r="M19" i="76"/>
  <c r="M12" i="76"/>
  <c r="M20" i="76"/>
  <c r="M15" i="76"/>
  <c r="M16" i="76"/>
  <c r="M14" i="76"/>
  <c r="M17" i="76"/>
  <c r="E21" i="76"/>
  <c r="K16" i="76"/>
  <c r="K18" i="76"/>
  <c r="K14" i="76"/>
  <c r="K13" i="76"/>
  <c r="K15" i="76"/>
  <c r="K12" i="76"/>
  <c r="K11" i="76"/>
  <c r="G21" i="76"/>
  <c r="K19" i="76"/>
  <c r="C21" i="76"/>
  <c r="K20" i="76"/>
  <c r="I21" i="76"/>
  <c r="J10" i="26"/>
  <c r="G11" i="26"/>
  <c r="G12" i="26"/>
  <c r="G13" i="26"/>
  <c r="G14" i="26"/>
  <c r="G15" i="26"/>
  <c r="G16" i="26"/>
  <c r="G17" i="26"/>
  <c r="G10" i="26"/>
  <c r="D11" i="26"/>
  <c r="D12" i="26"/>
  <c r="D13" i="26"/>
  <c r="B40" i="26" s="1"/>
  <c r="D14" i="26"/>
  <c r="B41" i="26" s="1"/>
  <c r="D15" i="26"/>
  <c r="B42" i="26" s="1"/>
  <c r="D16" i="26"/>
  <c r="B43" i="26" s="1"/>
  <c r="D17" i="26"/>
  <c r="B44" i="26" s="1"/>
  <c r="D10" i="26"/>
  <c r="B45" i="26" l="1"/>
  <c r="M21" i="76"/>
  <c r="K21" i="76"/>
  <c r="F19" i="42"/>
  <c r="J17" i="26" l="1"/>
  <c r="J16" i="26"/>
  <c r="J15" i="26"/>
  <c r="J14" i="26"/>
  <c r="J13" i="26"/>
  <c r="J12" i="26"/>
  <c r="J11" i="26"/>
  <c r="C16" i="36" l="1"/>
  <c r="F20" i="74"/>
  <c r="E20" i="74"/>
  <c r="C20" i="74"/>
  <c r="B20" i="74"/>
  <c r="I19" i="74"/>
  <c r="N19" i="74" s="1"/>
  <c r="H19" i="74"/>
  <c r="M19" i="74" s="1"/>
  <c r="D19" i="74"/>
  <c r="I18" i="74"/>
  <c r="N18" i="74" s="1"/>
  <c r="H18" i="74"/>
  <c r="M18" i="74" s="1"/>
  <c r="D18" i="74"/>
  <c r="I17" i="74"/>
  <c r="N17" i="74" s="1"/>
  <c r="H17" i="74"/>
  <c r="M17" i="74" s="1"/>
  <c r="G17" i="74"/>
  <c r="D17" i="74"/>
  <c r="I16" i="74"/>
  <c r="N16" i="74" s="1"/>
  <c r="H16" i="74"/>
  <c r="M16" i="74" s="1"/>
  <c r="G16" i="74"/>
  <c r="D16" i="74"/>
  <c r="I15" i="74"/>
  <c r="N15" i="74" s="1"/>
  <c r="H15" i="74"/>
  <c r="M15" i="74" s="1"/>
  <c r="G15" i="74"/>
  <c r="D15" i="74"/>
  <c r="I14" i="74"/>
  <c r="N14" i="74" s="1"/>
  <c r="H14" i="74"/>
  <c r="M14" i="74" s="1"/>
  <c r="G14" i="74"/>
  <c r="D14" i="74"/>
  <c r="I13" i="74"/>
  <c r="N13" i="74" s="1"/>
  <c r="H13" i="74"/>
  <c r="G13" i="74"/>
  <c r="D13" i="74"/>
  <c r="I12" i="74"/>
  <c r="N12" i="74" s="1"/>
  <c r="H12" i="74"/>
  <c r="M12" i="74" s="1"/>
  <c r="G12" i="74"/>
  <c r="D12" i="74"/>
  <c r="M11" i="74"/>
  <c r="D11" i="74"/>
  <c r="J13" i="74" l="1"/>
  <c r="J12" i="74"/>
  <c r="G20" i="74"/>
  <c r="I20" i="74"/>
  <c r="D20" i="74"/>
  <c r="M13" i="74"/>
  <c r="M20" i="74" s="1"/>
  <c r="J19" i="74"/>
  <c r="J18" i="74"/>
  <c r="H20" i="74"/>
  <c r="N11" i="74"/>
  <c r="N20" i="74" s="1"/>
  <c r="J17" i="74"/>
  <c r="J16" i="74"/>
  <c r="J15" i="74"/>
  <c r="J14" i="74"/>
  <c r="J20" i="74" l="1"/>
  <c r="I18" i="38" l="1"/>
  <c r="E18" i="38"/>
  <c r="E19" i="38"/>
  <c r="I19" i="38"/>
  <c r="C16" i="45"/>
  <c r="B16" i="45"/>
  <c r="D15" i="45"/>
  <c r="D14" i="45"/>
  <c r="D13" i="45"/>
  <c r="D12" i="45"/>
  <c r="D11" i="45"/>
  <c r="D10" i="45"/>
  <c r="C16" i="51"/>
  <c r="B16" i="51"/>
  <c r="D15" i="51"/>
  <c r="D14" i="51"/>
  <c r="D13" i="51"/>
  <c r="D12" i="51"/>
  <c r="D11" i="51"/>
  <c r="D10" i="51"/>
  <c r="E20" i="49"/>
  <c r="C20" i="49"/>
  <c r="B20" i="49"/>
  <c r="C16" i="48"/>
  <c r="B16" i="48"/>
  <c r="D15" i="48"/>
  <c r="D14" i="48"/>
  <c r="D13" i="48"/>
  <c r="D12" i="48"/>
  <c r="D11" i="48"/>
  <c r="D10" i="48"/>
  <c r="C18" i="47"/>
  <c r="B18" i="47"/>
  <c r="D17" i="47"/>
  <c r="D16" i="47"/>
  <c r="D15" i="47"/>
  <c r="D14" i="47"/>
  <c r="D13" i="47"/>
  <c r="D12" i="47"/>
  <c r="F15" i="49"/>
  <c r="E15" i="49"/>
  <c r="C15" i="49"/>
  <c r="B15" i="49"/>
  <c r="G15" i="49"/>
  <c r="I11" i="38"/>
  <c r="E11" i="38"/>
  <c r="F21" i="38"/>
  <c r="B21" i="38"/>
  <c r="C14" i="38" s="1"/>
  <c r="F19" i="43"/>
  <c r="E19" i="43"/>
  <c r="F22" i="37"/>
  <c r="G11" i="37" s="1"/>
  <c r="B22" i="37"/>
  <c r="C14" i="37" l="1"/>
  <c r="C11" i="37"/>
  <c r="C21" i="37"/>
  <c r="C17" i="37"/>
  <c r="C13" i="37"/>
  <c r="C18" i="37"/>
  <c r="C19" i="37"/>
  <c r="C15" i="37"/>
  <c r="C20" i="37"/>
  <c r="C16" i="37"/>
  <c r="C12" i="37"/>
  <c r="G17" i="37"/>
  <c r="G13" i="37"/>
  <c r="G19" i="37"/>
  <c r="G15" i="37"/>
  <c r="G20" i="37"/>
  <c r="G16" i="37"/>
  <c r="G12" i="37"/>
  <c r="G21" i="37"/>
  <c r="G18" i="37"/>
  <c r="G14" i="37"/>
  <c r="I15" i="49"/>
  <c r="C15" i="38"/>
  <c r="H15" i="49"/>
  <c r="D16" i="48"/>
  <c r="D16" i="51"/>
  <c r="D15" i="49"/>
  <c r="D18" i="47"/>
  <c r="C20" i="38"/>
  <c r="C18" i="38"/>
  <c r="C19" i="38"/>
  <c r="G20" i="38"/>
  <c r="G19" i="38"/>
  <c r="G18" i="38"/>
  <c r="C17" i="38"/>
  <c r="C16" i="38"/>
  <c r="G17" i="38"/>
  <c r="G16" i="38"/>
  <c r="G13" i="38"/>
  <c r="G12" i="38"/>
  <c r="G11" i="38"/>
  <c r="G15" i="38"/>
  <c r="G14" i="38"/>
  <c r="C13" i="38"/>
  <c r="C12" i="38"/>
  <c r="C11" i="38"/>
  <c r="I20" i="49"/>
  <c r="D20" i="49"/>
  <c r="H20" i="49"/>
  <c r="G19" i="43"/>
  <c r="J15" i="49" l="1"/>
  <c r="J20" i="49"/>
  <c r="K11" i="47"/>
  <c r="K12" i="47"/>
  <c r="K13" i="47"/>
  <c r="K14" i="47"/>
  <c r="K15" i="47"/>
  <c r="K16" i="47"/>
  <c r="K17" i="47"/>
  <c r="K10" i="47"/>
  <c r="I10" i="72" l="1"/>
  <c r="N10" i="72" s="1"/>
  <c r="H10" i="72"/>
  <c r="G10" i="72"/>
  <c r="D10" i="72"/>
  <c r="H11" i="72"/>
  <c r="M11" i="72" s="1"/>
  <c r="I11" i="72"/>
  <c r="N11" i="72" s="1"/>
  <c r="H12" i="72"/>
  <c r="M12" i="72" s="1"/>
  <c r="I12" i="72"/>
  <c r="N12" i="72" s="1"/>
  <c r="H13" i="72"/>
  <c r="M13" i="72" s="1"/>
  <c r="I13" i="72"/>
  <c r="N13" i="72" s="1"/>
  <c r="H14" i="72"/>
  <c r="M14" i="72" s="1"/>
  <c r="I14" i="72"/>
  <c r="N14" i="72" s="1"/>
  <c r="H15" i="72"/>
  <c r="M15" i="72" s="1"/>
  <c r="I15" i="72"/>
  <c r="N15" i="72" s="1"/>
  <c r="H16" i="72"/>
  <c r="M16" i="72" s="1"/>
  <c r="I16" i="72"/>
  <c r="N16" i="72" s="1"/>
  <c r="H17" i="72"/>
  <c r="M17" i="72" s="1"/>
  <c r="I17" i="72"/>
  <c r="H18" i="72"/>
  <c r="M18" i="72" s="1"/>
  <c r="I18" i="72"/>
  <c r="N18" i="72" s="1"/>
  <c r="G18" i="72"/>
  <c r="G17" i="72"/>
  <c r="G16" i="72"/>
  <c r="G15" i="72"/>
  <c r="G14" i="72"/>
  <c r="G13" i="72"/>
  <c r="G12" i="72"/>
  <c r="G11" i="72"/>
  <c r="D18" i="72"/>
  <c r="D17" i="72"/>
  <c r="D16" i="72"/>
  <c r="D14" i="72"/>
  <c r="D13" i="72"/>
  <c r="D12" i="72"/>
  <c r="D11" i="72"/>
  <c r="G19" i="72" l="1"/>
  <c r="J13" i="72"/>
  <c r="J17" i="72"/>
  <c r="N17" i="72"/>
  <c r="N19" i="72" s="1"/>
  <c r="I19" i="72"/>
  <c r="H19" i="72"/>
  <c r="J10" i="72"/>
  <c r="M19" i="72"/>
  <c r="J11" i="72"/>
  <c r="J18" i="72"/>
  <c r="J16" i="72"/>
  <c r="J15" i="72"/>
  <c r="J14" i="72"/>
  <c r="J12" i="72"/>
  <c r="J19" i="72" l="1"/>
  <c r="D23" i="55"/>
  <c r="E18" i="47" l="1"/>
  <c r="N22" i="2"/>
  <c r="O22" i="2"/>
  <c r="P22" i="2"/>
  <c r="M22" i="2"/>
  <c r="H10" i="13"/>
  <c r="J12" i="55" l="1"/>
  <c r="K12" i="55"/>
  <c r="J13" i="55"/>
  <c r="K13" i="55"/>
  <c r="J14" i="55"/>
  <c r="K14" i="55"/>
  <c r="J15" i="55"/>
  <c r="K15" i="55"/>
  <c r="J16" i="55"/>
  <c r="K16" i="55"/>
  <c r="J17" i="55"/>
  <c r="K17" i="55"/>
  <c r="J18" i="55"/>
  <c r="K18" i="55"/>
  <c r="J19" i="55"/>
  <c r="K19" i="55"/>
  <c r="J20" i="55"/>
  <c r="K20" i="55"/>
  <c r="J21" i="55"/>
  <c r="K21" i="55"/>
  <c r="J22" i="55"/>
  <c r="K22" i="55"/>
  <c r="B23" i="55"/>
  <c r="C23" i="55"/>
  <c r="E23" i="55"/>
  <c r="F23" i="55"/>
  <c r="G23" i="55"/>
  <c r="H23" i="55"/>
  <c r="I23" i="55"/>
  <c r="K23" i="55" l="1"/>
  <c r="J23" i="55"/>
  <c r="I24" i="55" l="1"/>
  <c r="F24" i="55"/>
  <c r="C24" i="55"/>
  <c r="M13" i="55"/>
  <c r="M15" i="55"/>
  <c r="E24" i="55"/>
  <c r="M17" i="55"/>
  <c r="M14" i="55"/>
  <c r="M19" i="55"/>
  <c r="M18" i="55"/>
  <c r="M21" i="55"/>
  <c r="D24" i="55"/>
  <c r="H24" i="55"/>
  <c r="L20" i="55"/>
  <c r="L22" i="55"/>
  <c r="L12" i="55"/>
  <c r="L19" i="55"/>
  <c r="L21" i="55"/>
  <c r="B24" i="55"/>
  <c r="L13" i="55"/>
  <c r="L18" i="55"/>
  <c r="L16" i="55"/>
  <c r="L15" i="55"/>
  <c r="L14" i="55"/>
  <c r="L17" i="55"/>
  <c r="M12" i="55"/>
  <c r="G24" i="55"/>
  <c r="M22" i="55"/>
  <c r="M16" i="55"/>
  <c r="M20" i="55"/>
  <c r="F11" i="2"/>
  <c r="F12" i="2"/>
  <c r="F13" i="2"/>
  <c r="F14" i="2"/>
  <c r="F15" i="2"/>
  <c r="F16" i="2"/>
  <c r="F17" i="2"/>
  <c r="F10" i="2"/>
  <c r="F18" i="2" l="1"/>
  <c r="C19" i="2"/>
  <c r="D19" i="2"/>
  <c r="B19" i="2"/>
  <c r="M23" i="55"/>
  <c r="K24" i="55"/>
  <c r="J24" i="55"/>
  <c r="L23" i="55"/>
  <c r="F19" i="2" l="1"/>
  <c r="B20" i="5"/>
  <c r="K10" i="4"/>
  <c r="C16" i="13"/>
  <c r="N18" i="13" s="1"/>
  <c r="D16" i="13"/>
  <c r="E16" i="13"/>
  <c r="F16" i="13"/>
  <c r="G16" i="13"/>
  <c r="M17" i="13" l="1"/>
  <c r="D22" i="32"/>
  <c r="G21" i="38" l="1"/>
  <c r="C21" i="38"/>
  <c r="I16" i="38"/>
  <c r="I15" i="38"/>
  <c r="I14" i="38"/>
  <c r="I13" i="38"/>
  <c r="I12" i="38"/>
  <c r="E20" i="38"/>
  <c r="I20" i="38"/>
  <c r="I17" i="38"/>
  <c r="E17" i="38"/>
  <c r="E16" i="38"/>
  <c r="E15" i="38"/>
  <c r="E14" i="38"/>
  <c r="E13" i="38"/>
  <c r="E12" i="38"/>
  <c r="I21" i="38" l="1"/>
  <c r="E21" i="38"/>
  <c r="D23" i="54" l="1"/>
  <c r="H20" i="5"/>
  <c r="L21" i="38" l="1"/>
  <c r="M11" i="38" l="1"/>
  <c r="M19" i="38"/>
  <c r="M18" i="38"/>
  <c r="F20" i="5" l="1"/>
  <c r="I20" i="35"/>
  <c r="D20" i="35"/>
  <c r="R19" i="35" l="1"/>
  <c r="J21" i="38" l="1"/>
  <c r="J22" i="37"/>
  <c r="K11" i="37" s="1"/>
  <c r="K19" i="38" l="1"/>
  <c r="K18" i="38"/>
  <c r="K12" i="38"/>
  <c r="K11" i="38"/>
  <c r="K15" i="38"/>
  <c r="K21" i="37"/>
  <c r="K16" i="38"/>
  <c r="K20" i="38"/>
  <c r="K14" i="38"/>
  <c r="K17" i="38"/>
  <c r="K13" i="38"/>
  <c r="K13" i="37"/>
  <c r="K17" i="37"/>
  <c r="K16" i="37"/>
  <c r="K20" i="37"/>
  <c r="K19" i="37"/>
  <c r="K15" i="37"/>
  <c r="K14" i="37"/>
  <c r="K18" i="37"/>
  <c r="K12" i="37"/>
  <c r="K21" i="38" l="1"/>
  <c r="D38" i="26" l="1"/>
  <c r="C38" i="26"/>
  <c r="C40" i="26" l="1"/>
  <c r="D40" i="26"/>
  <c r="C41" i="26"/>
  <c r="D41" i="26"/>
  <c r="C42" i="26"/>
  <c r="D42" i="26"/>
  <c r="C43" i="26"/>
  <c r="D43" i="26"/>
  <c r="C44" i="26"/>
  <c r="D44" i="26"/>
  <c r="P22" i="55" l="1"/>
  <c r="P21" i="55"/>
  <c r="P20" i="55"/>
  <c r="P19" i="55"/>
  <c r="P18" i="55"/>
  <c r="P17" i="55"/>
  <c r="P16" i="55"/>
  <c r="P15" i="55"/>
  <c r="P14" i="55"/>
  <c r="P13" i="55"/>
  <c r="I23" i="54" l="1"/>
  <c r="H23" i="54"/>
  <c r="G23" i="54"/>
  <c r="F23" i="54"/>
  <c r="E23" i="54"/>
  <c r="C23" i="54"/>
  <c r="P22" i="54"/>
  <c r="K22" i="54"/>
  <c r="J22" i="54"/>
  <c r="P21" i="54"/>
  <c r="K21" i="54"/>
  <c r="J21" i="54"/>
  <c r="P20" i="54"/>
  <c r="K20" i="54"/>
  <c r="J20" i="54"/>
  <c r="P19" i="54"/>
  <c r="K19" i="54"/>
  <c r="J19" i="54"/>
  <c r="P18" i="54"/>
  <c r="K18" i="54"/>
  <c r="J18" i="54"/>
  <c r="P17" i="54"/>
  <c r="K17" i="54"/>
  <c r="J17" i="54"/>
  <c r="P16" i="54"/>
  <c r="K16" i="54"/>
  <c r="J16" i="54"/>
  <c r="P15" i="54"/>
  <c r="K15" i="54"/>
  <c r="J15" i="54"/>
  <c r="P14" i="54"/>
  <c r="K14" i="54"/>
  <c r="J14" i="54"/>
  <c r="P13" i="54"/>
  <c r="K13" i="54"/>
  <c r="J13" i="54"/>
  <c r="K12" i="54"/>
  <c r="J12" i="54"/>
  <c r="K23" i="54" l="1"/>
  <c r="M17" i="54" s="1"/>
  <c r="J23" i="54"/>
  <c r="L14" i="54" l="1"/>
  <c r="B24" i="54"/>
  <c r="C24" i="54"/>
  <c r="G24" i="54"/>
  <c r="E24" i="54"/>
  <c r="I24" i="54"/>
  <c r="M15" i="54"/>
  <c r="M16" i="54"/>
  <c r="M21" i="54"/>
  <c r="M18" i="54"/>
  <c r="M13" i="54"/>
  <c r="M20" i="54"/>
  <c r="M19" i="54"/>
  <c r="M14" i="54"/>
  <c r="M12" i="54"/>
  <c r="M22" i="54"/>
  <c r="L12" i="54"/>
  <c r="L22" i="54"/>
  <c r="D24" i="54"/>
  <c r="H24" i="54"/>
  <c r="L19" i="54"/>
  <c r="L18" i="54"/>
  <c r="L21" i="54"/>
  <c r="L16" i="54"/>
  <c r="F24" i="54"/>
  <c r="L13" i="54"/>
  <c r="L15" i="54"/>
  <c r="L20" i="54"/>
  <c r="L17" i="54"/>
  <c r="K24" i="54" l="1"/>
  <c r="J24" i="54"/>
  <c r="M23" i="54"/>
  <c r="L23" i="54"/>
  <c r="G15" i="51"/>
  <c r="G14" i="51"/>
  <c r="G13" i="51"/>
  <c r="G12" i="51"/>
  <c r="G11" i="51"/>
  <c r="G10" i="51"/>
  <c r="G10" i="45"/>
  <c r="F16" i="48"/>
  <c r="H15" i="48"/>
  <c r="M15" i="48" s="1"/>
  <c r="H14" i="48"/>
  <c r="M14" i="48" s="1"/>
  <c r="H13" i="48"/>
  <c r="M13" i="48" s="1"/>
  <c r="H12" i="48"/>
  <c r="M12" i="48" s="1"/>
  <c r="H11" i="48"/>
  <c r="M11" i="48" s="1"/>
  <c r="H10" i="48"/>
  <c r="M10" i="48" s="1"/>
  <c r="G17" i="47"/>
  <c r="L17" i="47" s="1"/>
  <c r="G16" i="47"/>
  <c r="L16" i="47" s="1"/>
  <c r="G15" i="47"/>
  <c r="L15" i="47" s="1"/>
  <c r="L14" i="47"/>
  <c r="G13" i="47"/>
  <c r="L13" i="47" s="1"/>
  <c r="G12" i="47"/>
  <c r="L12" i="47" s="1"/>
  <c r="G11" i="47"/>
  <c r="L11" i="47" s="1"/>
  <c r="G10" i="47"/>
  <c r="L10" i="47" s="1"/>
  <c r="E16" i="45"/>
  <c r="F16" i="45"/>
  <c r="G15" i="45"/>
  <c r="G14" i="45"/>
  <c r="G13" i="45"/>
  <c r="G12" i="45"/>
  <c r="G11" i="45"/>
  <c r="H16" i="48" l="1"/>
  <c r="G16" i="45"/>
  <c r="D22" i="37" l="1"/>
  <c r="E11" i="37" s="1"/>
  <c r="H22" i="37"/>
  <c r="I11" i="37" s="1"/>
  <c r="I19" i="37" l="1"/>
  <c r="I15" i="37"/>
  <c r="I13" i="37"/>
  <c r="I17" i="37"/>
  <c r="I21" i="37"/>
  <c r="I16" i="37"/>
  <c r="I12" i="37"/>
  <c r="I20" i="37"/>
  <c r="I14" i="37"/>
  <c r="I18" i="37"/>
  <c r="E16" i="37"/>
  <c r="E20" i="37"/>
  <c r="E14" i="37"/>
  <c r="E18" i="37"/>
  <c r="E15" i="37"/>
  <c r="E13" i="37"/>
  <c r="E19" i="37"/>
  <c r="E17" i="37"/>
  <c r="E12" i="37"/>
  <c r="E21" i="37"/>
  <c r="G22" i="37"/>
  <c r="C22" i="37"/>
  <c r="L22" i="37"/>
  <c r="M11" i="37" s="1"/>
  <c r="K22" i="37" l="1"/>
  <c r="I22" i="37"/>
  <c r="M19" i="37"/>
  <c r="M12" i="37"/>
  <c r="M20" i="37"/>
  <c r="M13" i="37"/>
  <c r="M21" i="37"/>
  <c r="M14" i="37"/>
  <c r="M15" i="37"/>
  <c r="M16" i="37"/>
  <c r="M17" i="37"/>
  <c r="M18" i="37"/>
  <c r="E22" i="37"/>
  <c r="M16" i="38" l="1"/>
  <c r="M17" i="38"/>
  <c r="M13" i="38"/>
  <c r="M20" i="38"/>
  <c r="M14" i="38"/>
  <c r="M15" i="38"/>
  <c r="M12" i="38"/>
  <c r="M22" i="37"/>
  <c r="M21" i="38" l="1"/>
  <c r="L11" i="35" l="1"/>
  <c r="Q20" i="35" s="1"/>
  <c r="L12" i="35"/>
  <c r="Q21" i="35" s="1"/>
  <c r="L13" i="35"/>
  <c r="Q22" i="35" s="1"/>
  <c r="L14" i="35"/>
  <c r="Q23" i="35" s="1"/>
  <c r="L15" i="35"/>
  <c r="Q24" i="35" s="1"/>
  <c r="L16" i="35"/>
  <c r="Q25" i="35" s="1"/>
  <c r="L17" i="35"/>
  <c r="Q26" i="35" s="1"/>
  <c r="L18" i="35"/>
  <c r="Q27" i="35" s="1"/>
  <c r="L19" i="35"/>
  <c r="Q28" i="35" s="1"/>
  <c r="J20" i="35"/>
  <c r="R27" i="35" s="1"/>
  <c r="R26" i="35"/>
  <c r="H20" i="35"/>
  <c r="R25" i="35" s="1"/>
  <c r="G20" i="35"/>
  <c r="R24" i="35" s="1"/>
  <c r="F20" i="35"/>
  <c r="R23" i="35" s="1"/>
  <c r="R22" i="35"/>
  <c r="R21" i="35"/>
  <c r="C20" i="35"/>
  <c r="R20" i="35" s="1"/>
  <c r="J18" i="5"/>
  <c r="O27" i="5" s="1"/>
  <c r="J19" i="5"/>
  <c r="O28" i="5" s="1"/>
  <c r="L20" i="35" l="1"/>
  <c r="E21" i="32"/>
  <c r="B60" i="32" s="1"/>
  <c r="E20" i="32"/>
  <c r="B59" i="32" s="1"/>
  <c r="E19" i="32"/>
  <c r="B58" i="32" s="1"/>
  <c r="E18" i="32"/>
  <c r="B57" i="32" s="1"/>
  <c r="E17" i="32"/>
  <c r="B56" i="32" s="1"/>
  <c r="E16" i="32"/>
  <c r="B55" i="32" s="1"/>
  <c r="E15" i="32"/>
  <c r="B54" i="32" s="1"/>
  <c r="E14" i="32"/>
  <c r="B53" i="32" s="1"/>
  <c r="E13" i="32"/>
  <c r="B52" i="32" s="1"/>
  <c r="E11" i="32"/>
  <c r="E21" i="24"/>
  <c r="B60" i="24" s="1"/>
  <c r="B59" i="24"/>
  <c r="E19" i="24"/>
  <c r="B58" i="24" s="1"/>
  <c r="E18" i="24"/>
  <c r="B57" i="24" s="1"/>
  <c r="E17" i="24"/>
  <c r="B56" i="24" s="1"/>
  <c r="B55" i="24"/>
  <c r="E15" i="24"/>
  <c r="B54" i="24" s="1"/>
  <c r="E14" i="24"/>
  <c r="B53" i="24" s="1"/>
  <c r="E13" i="24"/>
  <c r="B52" i="24" s="1"/>
  <c r="E12" i="24"/>
  <c r="B50" i="32" l="1"/>
  <c r="E22" i="32"/>
  <c r="B51" i="24"/>
  <c r="C45" i="26"/>
  <c r="D45" i="26"/>
  <c r="F20" i="17"/>
  <c r="E20" i="17"/>
  <c r="C20" i="17"/>
  <c r="B20" i="17"/>
  <c r="I19" i="17"/>
  <c r="H19" i="17"/>
  <c r="G19" i="17"/>
  <c r="P19" i="17" s="1"/>
  <c r="D19" i="17"/>
  <c r="O19" i="17" s="1"/>
  <c r="I18" i="17"/>
  <c r="H18" i="17"/>
  <c r="G18" i="17"/>
  <c r="P18" i="17" s="1"/>
  <c r="D18" i="17"/>
  <c r="O18" i="17" s="1"/>
  <c r="I17" i="17"/>
  <c r="H17" i="17"/>
  <c r="G17" i="17"/>
  <c r="P17" i="17" s="1"/>
  <c r="D17" i="17"/>
  <c r="O17" i="17" s="1"/>
  <c r="I16" i="17"/>
  <c r="H16" i="17"/>
  <c r="G16" i="17"/>
  <c r="P16" i="17" s="1"/>
  <c r="D16" i="17"/>
  <c r="O16" i="17" s="1"/>
  <c r="I15" i="17"/>
  <c r="H15" i="17"/>
  <c r="G15" i="17"/>
  <c r="P15" i="17" s="1"/>
  <c r="D15" i="17"/>
  <c r="O15" i="17" s="1"/>
  <c r="I14" i="17"/>
  <c r="H14" i="17"/>
  <c r="G14" i="17"/>
  <c r="P14" i="17" s="1"/>
  <c r="D14" i="17"/>
  <c r="O14" i="17" s="1"/>
  <c r="I13" i="17"/>
  <c r="H13" i="17"/>
  <c r="G13" i="17"/>
  <c r="P13" i="17" s="1"/>
  <c r="D13" i="17"/>
  <c r="O13" i="17" s="1"/>
  <c r="I12" i="17"/>
  <c r="H12" i="17"/>
  <c r="G12" i="17"/>
  <c r="P12" i="17" s="1"/>
  <c r="D12" i="17"/>
  <c r="O12" i="17" s="1"/>
  <c r="J12" i="17" l="1"/>
  <c r="J18" i="17"/>
  <c r="J17" i="17"/>
  <c r="J19" i="17"/>
  <c r="J13" i="17"/>
  <c r="G20" i="17"/>
  <c r="I20" i="17"/>
  <c r="D20" i="17"/>
  <c r="J14" i="17"/>
  <c r="J16" i="17"/>
  <c r="J20" i="17" l="1"/>
  <c r="F11" i="4"/>
  <c r="J13" i="4" s="1"/>
  <c r="F12" i="4"/>
  <c r="J14" i="4" s="1"/>
  <c r="F13" i="4"/>
  <c r="J15" i="4" s="1"/>
  <c r="F14" i="4"/>
  <c r="J17" i="4" s="1"/>
  <c r="F15" i="4"/>
  <c r="J18" i="4" s="1"/>
  <c r="J12" i="4"/>
  <c r="M10" i="4"/>
  <c r="N10" i="4"/>
  <c r="O10" i="4" l="1"/>
  <c r="N22" i="13"/>
  <c r="N21" i="13"/>
  <c r="N20" i="13"/>
  <c r="N19" i="13"/>
  <c r="H15" i="13"/>
  <c r="M22" i="13" s="1"/>
  <c r="H14" i="13"/>
  <c r="M21" i="13" s="1"/>
  <c r="H13" i="13"/>
  <c r="M20" i="13" s="1"/>
  <c r="H12" i="13"/>
  <c r="M19" i="13" s="1"/>
  <c r="H11" i="13"/>
  <c r="M18" i="13" l="1"/>
  <c r="H16" i="13"/>
  <c r="P27" i="5"/>
  <c r="I20" i="5"/>
  <c r="P26" i="5" s="1"/>
  <c r="P25" i="5"/>
  <c r="G20" i="5"/>
  <c r="P24" i="5" s="1"/>
  <c r="P23" i="5"/>
  <c r="E20" i="5"/>
  <c r="P22" i="5" s="1"/>
  <c r="D20" i="5"/>
  <c r="P21" i="5" s="1"/>
  <c r="C20" i="5"/>
  <c r="P20" i="5" s="1"/>
  <c r="P19" i="5"/>
  <c r="J17" i="5"/>
  <c r="O26" i="5" s="1"/>
  <c r="J16" i="5"/>
  <c r="O25" i="5" s="1"/>
  <c r="J15" i="5"/>
  <c r="O24" i="5" s="1"/>
  <c r="J14" i="5"/>
  <c r="O23" i="5" s="1"/>
  <c r="J13" i="5"/>
  <c r="J12" i="5"/>
  <c r="O21" i="5" s="1"/>
  <c r="J11" i="5"/>
  <c r="O20" i="5" s="1"/>
  <c r="J10" i="5"/>
  <c r="O19" i="5" s="1"/>
  <c r="O22" i="5" l="1"/>
  <c r="J20" i="5"/>
  <c r="G20" i="49"/>
</calcChain>
</file>

<file path=xl/connections.xml><?xml version="1.0" encoding="utf-8"?>
<connections xmlns="http://schemas.openxmlformats.org/spreadsheetml/2006/main">
  <connection id="1" name="(Default) XLS_TAB_27_111" type="1" refreshedVersion="4" minRefreshableVersion="3" savePassword="1" saveData="1">
    <dbPr connection="DSN=VITAL_DB;UID=md_qry;PWD=md4421;SERVER=DEV;" command="SELECT   _x000d__x000a_           X.BAAN_SMALLERQATAR,_x000d__x000a_           X.RAJEE,_x000d__x000a_           X.KHULLA,_x000d__x000a_           X.BAAN_GREATER,_x000d__x000a_           X.TOTAL_x000d__x000a_    FROM   XLS_TAB_27 X_x000d__x000a_   WHERE   X.BULLTEN_YEAR = ? AND X.CAT_QATRI_NQATRI_TOT = 2_x000d__x000a_ORDER BY   X.ROW_ORDER"/>
    <parameters count="1">
      <parameter name="Parameter1" parameterType="cell" refreshOnChange="1" cell="'P:\نشرات\الزواج والطلاق\2014\[Bulletin_Marriages_Divorces_DB_2014.xlsx]Sheet1'!$B$1"/>
    </parameters>
  </connection>
  <connection id="2" name="(Default) XLS_TAB_27_11111" type="1" refreshedVersion="4" minRefreshableVersion="3" savePassword="1" saveData="1">
    <dbPr connection="DSN=VITAL_DB;UID=md_qry;PWD=md4421;SERVER=DEV;" command="SELECT   _x000d__x000a_           X.BAAN_SMALLERQATAR,_x000d__x000a_           X.RAJEE,_x000d__x000a_           X.KHULLA,_x000d__x000a_           X.BAAN_GREATER,_x000d__x000a_           X.TOTAL_x000d__x000a_    FROM   XLS_TAB_27 X_x000d__x000a_   WHERE   X.BULLTEN_YEAR = ? AND X.CAT_QATRI_NQATRI_TOT = 2_x000d__x000a_ORDER BY   X.ROW_ORDER"/>
    <parameters count="1">
      <parameter name="Parameter1" parameterType="cell" refreshOnChange="1" cell="'P:\نشرات\الزواج والطلاق\2014\[Bulletin_Marriages_Divorces_DB_2014.xlsx]Sheet1'!$B$1"/>
    </parameters>
  </connection>
</connections>
</file>

<file path=xl/sharedStrings.xml><?xml version="1.0" encoding="utf-8"?>
<sst xmlns="http://schemas.openxmlformats.org/spreadsheetml/2006/main" count="1563" uniqueCount="611">
  <si>
    <t>إشهادات الطلاق حسب نوع الطلاق وفئة عمر الزوجة</t>
  </si>
  <si>
    <r>
      <t>خلع</t>
    </r>
    <r>
      <rPr>
        <sz val="10"/>
        <rFont val="Arial"/>
        <family val="2"/>
      </rPr>
      <t xml:space="preserve">
Divorce against compensation</t>
    </r>
  </si>
  <si>
    <r>
      <t>بينونة كبرى</t>
    </r>
    <r>
      <rPr>
        <sz val="10"/>
        <rFont val="Arial"/>
        <family val="2"/>
      </rPr>
      <t xml:space="preserve">
Major irrevocable divorce </t>
    </r>
  </si>
  <si>
    <r>
      <t xml:space="preserve">المجموع
</t>
    </r>
    <r>
      <rPr>
        <b/>
        <sz val="8"/>
        <rFont val="Arial"/>
        <family val="2"/>
      </rPr>
      <t>Total</t>
    </r>
  </si>
  <si>
    <t>20 - 24</t>
  </si>
  <si>
    <t>25 - 29</t>
  </si>
  <si>
    <t>30 - 34</t>
  </si>
  <si>
    <t>35 - 39</t>
  </si>
  <si>
    <t>40 - 44</t>
  </si>
  <si>
    <t>45 - 49</t>
  </si>
  <si>
    <t>50 - 54</t>
  </si>
  <si>
    <t>55 - 59</t>
  </si>
  <si>
    <t>60 +</t>
  </si>
  <si>
    <t>المجموع</t>
  </si>
  <si>
    <t>Total</t>
  </si>
  <si>
    <t>إشهادات الطلاق حسب نوع الطلاق وجنسية الزوج</t>
  </si>
  <si>
    <t xml:space="preserve">  قطر</t>
  </si>
  <si>
    <t xml:space="preserve">  Other G.C.C Countries</t>
  </si>
  <si>
    <t xml:space="preserve">  باقي الدول العربية</t>
  </si>
  <si>
    <t xml:space="preserve">  Other Arab Countries</t>
  </si>
  <si>
    <t xml:space="preserve">  دول أسيوية</t>
  </si>
  <si>
    <t xml:space="preserve">  Asian Countries</t>
  </si>
  <si>
    <t xml:space="preserve">  دول أوروبية</t>
  </si>
  <si>
    <t xml:space="preserve">  European Countries</t>
  </si>
  <si>
    <t xml:space="preserve">  دول أخرى</t>
  </si>
  <si>
    <t xml:space="preserve">  Other Countries</t>
  </si>
  <si>
    <t xml:space="preserve">المجموع  </t>
  </si>
  <si>
    <t xml:space="preserve">Total  </t>
  </si>
  <si>
    <t>إشهادات الطلاق حسب فئة عمر الزوجة والزوج</t>
  </si>
  <si>
    <t>DIVORCES BY AGE GROUP OF WIFE AND HUSBAND</t>
  </si>
  <si>
    <t>24-20</t>
  </si>
  <si>
    <t>29-25</t>
  </si>
  <si>
    <t>34-30</t>
  </si>
  <si>
    <t>39-35</t>
  </si>
  <si>
    <t>44-40</t>
  </si>
  <si>
    <t>49-45</t>
  </si>
  <si>
    <t>54-50</t>
  </si>
  <si>
    <t>59-55</t>
  </si>
  <si>
    <t>+60</t>
  </si>
  <si>
    <t>إشهادات الطلاق حسب نوع الطلاق ومدة الحياة الزواجية للزوج</t>
  </si>
  <si>
    <t>DIVORCES BY TYPE OF DIVORCE AND DURATION OF MARRIAGE OF HUSBAND</t>
  </si>
  <si>
    <t>مدة الحياة الزواجية بالسنوات</t>
  </si>
  <si>
    <t>Duration of Marriage
In Years</t>
  </si>
  <si>
    <t>قطريون 
Qatari</t>
  </si>
  <si>
    <t>غير قطريين
Non-Qatari</t>
  </si>
  <si>
    <t>قبل الدخول</t>
  </si>
  <si>
    <t>Before Consummation</t>
  </si>
  <si>
    <t xml:space="preserve"> 5 - 9</t>
  </si>
  <si>
    <t>5-9</t>
  </si>
  <si>
    <t xml:space="preserve"> 10 - 14</t>
  </si>
  <si>
    <t>10-14</t>
  </si>
  <si>
    <t xml:space="preserve"> 15 - 19</t>
  </si>
  <si>
    <t>15-19</t>
  </si>
  <si>
    <t xml:space="preserve"> 20 - 24</t>
  </si>
  <si>
    <t>20-24</t>
  </si>
  <si>
    <t>25 +</t>
  </si>
  <si>
    <t>النسبة لنوع الطلاق</t>
  </si>
  <si>
    <t>Percentage Type of Divorce</t>
  </si>
  <si>
    <t>جدول (1)</t>
  </si>
  <si>
    <t>جدول (2)</t>
  </si>
  <si>
    <t>جدول (3)</t>
  </si>
  <si>
    <t>جدول (4)</t>
  </si>
  <si>
    <t>جدول (5)</t>
  </si>
  <si>
    <t>جدول (6)</t>
  </si>
  <si>
    <t>ذكور</t>
  </si>
  <si>
    <t>إناث</t>
  </si>
  <si>
    <t xml:space="preserve">قطريون </t>
  </si>
  <si>
    <t>Qatari</t>
  </si>
  <si>
    <t>غير قطريين</t>
  </si>
  <si>
    <t>Non-Qatari</t>
  </si>
  <si>
    <t>TABLE (6)</t>
  </si>
  <si>
    <t xml:space="preserve">قطريات </t>
  </si>
  <si>
    <t>غير قطريات</t>
  </si>
  <si>
    <t>Males</t>
  </si>
  <si>
    <t>Females</t>
  </si>
  <si>
    <t>جدول (7)</t>
  </si>
  <si>
    <t>TABLE (7)</t>
  </si>
  <si>
    <r>
      <t>رجعي</t>
    </r>
    <r>
      <rPr>
        <sz val="10"/>
        <rFont val="Arial"/>
        <family val="2"/>
      </rPr>
      <t xml:space="preserve">
</t>
    </r>
    <r>
      <rPr>
        <sz val="9"/>
        <rFont val="Arial"/>
        <family val="2"/>
      </rPr>
      <t xml:space="preserve">Revocable divorce </t>
    </r>
  </si>
  <si>
    <r>
      <t>بينونة صغرى</t>
    </r>
    <r>
      <rPr>
        <sz val="10"/>
        <rFont val="Arial"/>
        <family val="2"/>
      </rPr>
      <t xml:space="preserve">
</t>
    </r>
    <r>
      <rPr>
        <sz val="9"/>
        <rFont val="Arial"/>
        <family val="2"/>
      </rPr>
      <t>Minor irrevocable divorce</t>
    </r>
    <r>
      <rPr>
        <sz val="10"/>
        <rFont val="Arial"/>
        <family val="2"/>
      </rPr>
      <t xml:space="preserve"> </t>
    </r>
  </si>
  <si>
    <t>50 +</t>
  </si>
  <si>
    <t>الدوحة</t>
  </si>
  <si>
    <t>Doha</t>
  </si>
  <si>
    <t>الريان</t>
  </si>
  <si>
    <t>Al Rayyan</t>
  </si>
  <si>
    <t>الوكرة</t>
  </si>
  <si>
    <t>Al Wakra</t>
  </si>
  <si>
    <t>Umm Salal</t>
  </si>
  <si>
    <t>الخور</t>
  </si>
  <si>
    <t>Al Khor</t>
  </si>
  <si>
    <t>الشمال</t>
  </si>
  <si>
    <t>Al Shamal</t>
  </si>
  <si>
    <t>الظعاين</t>
  </si>
  <si>
    <t>Al Daayen</t>
  </si>
  <si>
    <t xml:space="preserve">الشحانية </t>
  </si>
  <si>
    <t>خارج قطر</t>
  </si>
  <si>
    <t xml:space="preserve">عقود الزواج حسب جنسية الزوجة والزوج </t>
  </si>
  <si>
    <t>جدول (9)</t>
  </si>
  <si>
    <t>TABLE (9)</t>
  </si>
  <si>
    <t xml:space="preserve"> بقية دول مجلس التعاون لدول الخليج العربية</t>
  </si>
  <si>
    <t>عقود الزواج حسب فئة عمر الزوجة والزوج</t>
  </si>
  <si>
    <t>MARRIAGES BY AGE GROUP OF WIFE AND HUSBAND</t>
  </si>
  <si>
    <t>جدول (10)</t>
  </si>
  <si>
    <t>Other G.C.C Countries</t>
  </si>
  <si>
    <t>Other Arab Countries</t>
  </si>
  <si>
    <t>Asian Countries</t>
  </si>
  <si>
    <t>European Countries</t>
  </si>
  <si>
    <t>Other Countries</t>
  </si>
  <si>
    <t xml:space="preserve">بقية دول مجلس التعاون </t>
  </si>
  <si>
    <t>باقي الدول العربية</t>
  </si>
  <si>
    <t>دول أسيوية</t>
  </si>
  <si>
    <t>دول أوروبية</t>
  </si>
  <si>
    <t>دول أخرى</t>
  </si>
  <si>
    <t xml:space="preserve">                        Type of  Divorce  
   Age Group
   of Wife (in Years)</t>
  </si>
  <si>
    <t xml:space="preserve">DIVORCES BY TYPE OF DIVORCE AND NATIONALITY OF HUSBAND </t>
  </si>
  <si>
    <t>DIVORCES BY TYPE OF DIVORCE AND WIFE'S AGE GROUP</t>
  </si>
  <si>
    <t xml:space="preserve">                          Type of                                  Divorce  
  Nationality 
  of Husband</t>
  </si>
  <si>
    <t xml:space="preserve">                     نوع الطلاق
  جنسية الزوج</t>
  </si>
  <si>
    <t xml:space="preserve">                Age Group of Wife
                            (in Years)
 Age Group of
 Husband (in Years)</t>
  </si>
  <si>
    <t xml:space="preserve">                            Gender 
                            &amp; Nationality                 
   Month                  </t>
  </si>
  <si>
    <t xml:space="preserve">              جنسية الزوجة 
  جنسية الزوج </t>
  </si>
  <si>
    <t xml:space="preserve">                      Nationality                               of Wife
  Nationality 
  of Husband </t>
  </si>
  <si>
    <t>جدول (8)</t>
  </si>
  <si>
    <t>TABLE (8)</t>
  </si>
  <si>
    <r>
      <t xml:space="preserve">قطريون </t>
    </r>
    <r>
      <rPr>
        <b/>
        <sz val="8"/>
        <rFont val="Arial"/>
        <family val="2"/>
      </rPr>
      <t>Qataris</t>
    </r>
  </si>
  <si>
    <r>
      <t xml:space="preserve">غير قطريين </t>
    </r>
    <r>
      <rPr>
        <b/>
        <sz val="8"/>
        <rFont val="Arial"/>
        <family val="2"/>
      </rPr>
      <t>Non-Qataris</t>
    </r>
  </si>
  <si>
    <t>ام صلال</t>
  </si>
  <si>
    <t>المواليد أحياء المسجلون حسب الجنسية والنوع وفئة عمر الأم</t>
  </si>
  <si>
    <t xml:space="preserve">                 الجنسية والنوع
 فئة عمرالأم
 (بالسنوات)</t>
  </si>
  <si>
    <r>
      <t xml:space="preserve">المجموع  </t>
    </r>
    <r>
      <rPr>
        <b/>
        <sz val="8"/>
        <rFont val="Arial"/>
        <family val="2"/>
      </rPr>
      <t>Total</t>
    </r>
  </si>
  <si>
    <t xml:space="preserve">                             Nationality 
                               &amp; Gender
  Age Group
  of Mother
  (in Years)</t>
  </si>
  <si>
    <r>
      <t xml:space="preserve">المجموع العام
</t>
    </r>
    <r>
      <rPr>
        <b/>
        <sz val="8"/>
        <rFont val="Arial"/>
        <family val="2"/>
      </rPr>
      <t>G.Total</t>
    </r>
  </si>
  <si>
    <t>G.Total</t>
  </si>
  <si>
    <t>قطر</t>
  </si>
  <si>
    <t>بقية دول مجلس التعاون</t>
  </si>
  <si>
    <t>بقية الدول العربية</t>
  </si>
  <si>
    <t xml:space="preserve">الوفيات المسجلة حسب الجنسية والنوع </t>
  </si>
  <si>
    <t>TABLE (5)</t>
  </si>
  <si>
    <t>وفيات الأطفال الرضع المسجلة حسب النوع والجنسية</t>
  </si>
  <si>
    <t>القادمون حسب المنفذ ومجموعات جنسيات الدول</t>
  </si>
  <si>
    <t>مجموعات دول الجنسية</t>
  </si>
  <si>
    <t>دول اسيوية</t>
  </si>
  <si>
    <t>دول افريقية</t>
  </si>
  <si>
    <t>دول اوروبية</t>
  </si>
  <si>
    <t>دول امريكــا الشماليـــة</t>
  </si>
  <si>
    <t>دول امريكا الوسطى والكاريبية</t>
  </si>
  <si>
    <t>دول امريكــا الجنوبيــــه</t>
  </si>
  <si>
    <t>الدول المحيطية</t>
  </si>
  <si>
    <t>دول اخرى</t>
  </si>
  <si>
    <t xml:space="preserve">السكان حسب النوع والفئات العمرية </t>
  </si>
  <si>
    <t>الفئات العمرية</t>
  </si>
  <si>
    <t>10 - 14</t>
  </si>
  <si>
    <t>15 - 19</t>
  </si>
  <si>
    <t>65 +</t>
  </si>
  <si>
    <t>الزواج والطلاق</t>
  </si>
  <si>
    <t>Population</t>
  </si>
  <si>
    <t>الســــــــــــــــــــــــــــــــــــكان</t>
  </si>
  <si>
    <r>
      <rPr>
        <b/>
        <sz val="12"/>
        <rFont val="Sakkal Majalla"/>
      </rPr>
      <t>المجموع</t>
    </r>
    <r>
      <rPr>
        <b/>
        <sz val="10"/>
        <rFont val="Arial"/>
        <family val="2"/>
      </rPr>
      <t xml:space="preserve">
</t>
    </r>
    <r>
      <rPr>
        <sz val="10"/>
        <rFont val="Arial"/>
        <family val="2"/>
      </rPr>
      <t>Total</t>
    </r>
  </si>
  <si>
    <t>بقية دول مجلس التعاون  Other G.C.C Countries</t>
  </si>
  <si>
    <t>بقية الدول العربية  Other Arab Countries</t>
  </si>
  <si>
    <t>دول اسيوية  Asian Countries</t>
  </si>
  <si>
    <t>دول افريقية  African Countries</t>
  </si>
  <si>
    <t>دول اوروبية  European Countries</t>
  </si>
  <si>
    <t>المغادرون حسب المنفذ ومجموعات جنسيات الدول</t>
  </si>
  <si>
    <t>بقية دول مجلس التعاون
 Other G.C.C Countries</t>
  </si>
  <si>
    <t>باقي الدول العربية
Other Arab Countries</t>
  </si>
  <si>
    <t>دول أسيوية
Asian Countries</t>
  </si>
  <si>
    <t>دول أوروبية
European Countries</t>
  </si>
  <si>
    <t>دول أخرى
Other Countries</t>
  </si>
  <si>
    <t>الزوج
Husband</t>
  </si>
  <si>
    <t xml:space="preserve"> الزوجة
Wife</t>
  </si>
  <si>
    <t>قبل الدخول
Before Consummation</t>
  </si>
  <si>
    <t>قطريون   Qataris</t>
  </si>
  <si>
    <t>غير قطريين  Non-Qataris</t>
  </si>
  <si>
    <t>إشهادات الطلاق حسب مدة الحياة الزواجية للزوج (قطريون - غير قطريين)</t>
  </si>
  <si>
    <t>DIVORCES BY  DURATION OF MARRIAGE OF HUSBAND (QATRIS &amp; NON-QATARIS)</t>
  </si>
  <si>
    <r>
      <t xml:space="preserve">نوع الطلاق </t>
    </r>
    <r>
      <rPr>
        <b/>
        <sz val="10"/>
        <rFont val="Arial"/>
        <family val="2"/>
      </rPr>
      <t>Type of Divorce</t>
    </r>
  </si>
  <si>
    <t xml:space="preserve">Minor irrevocable divorce </t>
  </si>
  <si>
    <t>بينونة صغرى</t>
  </si>
  <si>
    <t>رجعي</t>
  </si>
  <si>
    <t xml:space="preserve">Revocable divorce </t>
  </si>
  <si>
    <t>Divorce against compensation</t>
  </si>
  <si>
    <t>خلع</t>
  </si>
  <si>
    <t xml:space="preserve">Major  irrevocable divorce </t>
  </si>
  <si>
    <t>بينونة كبرى</t>
  </si>
  <si>
    <r>
      <rPr>
        <b/>
        <sz val="11"/>
        <rFont val="Sakkal Majalla"/>
      </rPr>
      <t>النسبة لمدة الحياة الزواجية</t>
    </r>
    <r>
      <rPr>
        <sz val="8"/>
        <rFont val="Arial"/>
        <family val="2"/>
        <charset val="178"/>
      </rPr>
      <t xml:space="preserve">
Percentage of duration of marriage </t>
    </r>
  </si>
  <si>
    <t>Marriage &amp; Divorce</t>
  </si>
  <si>
    <r>
      <rPr>
        <b/>
        <sz val="11"/>
        <rFont val="Sakkal Majalla"/>
      </rPr>
      <t>قطريون</t>
    </r>
    <r>
      <rPr>
        <b/>
        <sz val="11"/>
        <rFont val="Arial"/>
        <family val="2"/>
      </rPr>
      <t xml:space="preserve">
</t>
    </r>
    <r>
      <rPr>
        <b/>
        <sz val="8"/>
        <rFont val="Arial"/>
        <family val="2"/>
      </rPr>
      <t>Qatari</t>
    </r>
  </si>
  <si>
    <r>
      <rPr>
        <b/>
        <sz val="11"/>
        <rFont val="Sakkal Majalla"/>
      </rPr>
      <t>غير قطريين</t>
    </r>
    <r>
      <rPr>
        <b/>
        <sz val="8"/>
        <rFont val="Arial"/>
        <family val="2"/>
      </rPr>
      <t xml:space="preserve">
Non-Qatari</t>
    </r>
  </si>
  <si>
    <r>
      <rPr>
        <b/>
        <sz val="11"/>
        <rFont val="Sakkal Majalla"/>
      </rPr>
      <t>المجموع</t>
    </r>
    <r>
      <rPr>
        <b/>
        <sz val="8"/>
        <rFont val="Arial"/>
        <family val="2"/>
      </rPr>
      <t xml:space="preserve">
Total</t>
    </r>
  </si>
  <si>
    <t>Qatar</t>
  </si>
  <si>
    <t>MARRIAGES BY NATIONALITY OF  WIFE AND HUSBAND</t>
  </si>
  <si>
    <t>جدول (11)</t>
  </si>
  <si>
    <t>جدول (13)</t>
  </si>
  <si>
    <t>TABLE (13)</t>
  </si>
  <si>
    <t xml:space="preserve"> بقية دول مجلس التعاون لدول الخليج العربية
  Other G.C.C Countries</t>
  </si>
  <si>
    <t xml:space="preserve">  باقي الدول العربية
 Other Arab Countries</t>
  </si>
  <si>
    <t xml:space="preserve">  دول أسيوية
  Asian Countries</t>
  </si>
  <si>
    <t xml:space="preserve">  دول أوروبية
  European Countries</t>
  </si>
  <si>
    <t xml:space="preserve">  دول أخرى
  Other Countries</t>
  </si>
  <si>
    <t>ذكور قطريون
Qatari Males</t>
  </si>
  <si>
    <t>ذكور غير قطريين
Non-Qatari Males</t>
  </si>
  <si>
    <t>إناث قطريات
Qatari Females</t>
  </si>
  <si>
    <t>إناث غير قطريات
Non-Qatari Females</t>
  </si>
  <si>
    <t>المواليد والوفيات</t>
  </si>
  <si>
    <t>Births &amp; Deaths</t>
  </si>
  <si>
    <t>قطريون
Qataris</t>
  </si>
  <si>
    <t>غير قطريين
Non-Qataris</t>
  </si>
  <si>
    <t xml:space="preserve"> DIVORCES BY NATIONALITY, GENDER AND MONTH  </t>
  </si>
  <si>
    <t>إشهادات الطلاق حسب الجنسية والنوع والشهر</t>
  </si>
  <si>
    <t>إشهادات الطلاق حسب جنسية الزوج</t>
  </si>
  <si>
    <t xml:space="preserve">DIVORCES BY  NATIONALITY OF HUSBAND </t>
  </si>
  <si>
    <t xml:space="preserve">  بقية دول مجلس التعاون </t>
  </si>
  <si>
    <t>البلدية
مكان إقامة الزوج</t>
  </si>
  <si>
    <r>
      <t xml:space="preserve">غير قطريين
</t>
    </r>
    <r>
      <rPr>
        <b/>
        <sz val="10"/>
        <rFont val="Arial"/>
        <family val="2"/>
      </rPr>
      <t>Non-Qatari</t>
    </r>
  </si>
  <si>
    <r>
      <t xml:space="preserve">مجموع
</t>
    </r>
    <r>
      <rPr>
        <b/>
        <sz val="10"/>
        <rFont val="Arial"/>
        <family val="2"/>
      </rPr>
      <t>Total</t>
    </r>
  </si>
  <si>
    <r>
      <t xml:space="preserve">قطريات
</t>
    </r>
    <r>
      <rPr>
        <b/>
        <sz val="10"/>
        <rFont val="Arial"/>
        <family val="2"/>
      </rPr>
      <t>Qatari</t>
    </r>
  </si>
  <si>
    <t>Municipality
Place of Husband Resident</t>
  </si>
  <si>
    <t>Municipality
Place of Wife Resident</t>
  </si>
  <si>
    <t>البلدية
مكان إقامة الزوجة</t>
  </si>
  <si>
    <t xml:space="preserve">جنسية الزوج </t>
  </si>
  <si>
    <t xml:space="preserve"> Nationality of Husband</t>
  </si>
  <si>
    <t>عقود الزواج حسب جنسية الزوج</t>
  </si>
  <si>
    <t xml:space="preserve">MARRIAGES BY  NATIONALITY OF HUSBAND </t>
  </si>
  <si>
    <t>REGISTERED INFANT DEATHS BY GENDER AND NATIONALITY</t>
  </si>
  <si>
    <t xml:space="preserve"> Nationality</t>
  </si>
  <si>
    <t xml:space="preserve">الجنسية </t>
  </si>
  <si>
    <t>Al Shahannia</t>
  </si>
  <si>
    <t xml:space="preserve">                             Nationality 
                              &amp; Year
  Age group</t>
  </si>
  <si>
    <t xml:space="preserve">                   الجنسية والسنة
  فئات عمر الأم 
  (بالسنوات)</t>
  </si>
  <si>
    <t>REGISTERED LIVE BIRTHS BY NATIONALITY &amp; AGE GROUP OF MOTHER</t>
  </si>
  <si>
    <t>المواليد أحياء المسجلون حسب الجنسية وفئة عمر الأم</t>
  </si>
  <si>
    <t>REGISTERED LIVE BIRTHS  BY GENDER AND NATIONALITY</t>
  </si>
  <si>
    <r>
      <rPr>
        <b/>
        <sz val="12"/>
        <rFont val="Sakkal Majalla"/>
      </rPr>
      <t>المجموع</t>
    </r>
    <r>
      <rPr>
        <b/>
        <sz val="12"/>
        <rFont val="Arial"/>
        <family val="2"/>
      </rPr>
      <t xml:space="preserve">
</t>
    </r>
    <r>
      <rPr>
        <sz val="9"/>
        <rFont val="Arial"/>
        <family val="2"/>
      </rPr>
      <t>Total</t>
    </r>
  </si>
  <si>
    <r>
      <rPr>
        <b/>
        <sz val="12"/>
        <rFont val="Sakkal Majalla"/>
      </rPr>
      <t>إناث</t>
    </r>
    <r>
      <rPr>
        <b/>
        <sz val="10"/>
        <rFont val="Arial"/>
        <family val="2"/>
      </rPr>
      <t xml:space="preserve">
</t>
    </r>
    <r>
      <rPr>
        <sz val="10"/>
        <rFont val="Arial"/>
        <family val="2"/>
      </rPr>
      <t>Females</t>
    </r>
  </si>
  <si>
    <r>
      <rPr>
        <b/>
        <sz val="12"/>
        <rFont val="Sakkal Majalla"/>
      </rPr>
      <t>ذكور</t>
    </r>
    <r>
      <rPr>
        <b/>
        <sz val="10"/>
        <rFont val="Arial"/>
        <family val="2"/>
      </rPr>
      <t xml:space="preserve">
</t>
    </r>
    <r>
      <rPr>
        <sz val="9"/>
        <rFont val="Arial"/>
        <family val="2"/>
      </rPr>
      <t>Males</t>
    </r>
  </si>
  <si>
    <r>
      <rPr>
        <b/>
        <sz val="12"/>
        <rFont val="Sakkal Majalla"/>
      </rPr>
      <t>المجموع العام</t>
    </r>
    <r>
      <rPr>
        <b/>
        <sz val="10"/>
        <rFont val="Arial"/>
        <family val="2"/>
      </rPr>
      <t xml:space="preserve">
</t>
    </r>
    <r>
      <rPr>
        <b/>
        <sz val="8"/>
        <rFont val="Arial"/>
        <family val="2"/>
      </rPr>
      <t>G.Total</t>
    </r>
  </si>
  <si>
    <t>مكان الوفاة</t>
  </si>
  <si>
    <t>Place of Death</t>
  </si>
  <si>
    <t>إشهادات الطلاق حسب  جنسية الزوج والفئة العمرية</t>
  </si>
  <si>
    <t>DIVORCES BY  NATIONALITY OF HUSBAND AND AGE GROUP</t>
  </si>
  <si>
    <t>DIVORCES BY  NATIONALITY OF WIFE AND AGE GROUP</t>
  </si>
  <si>
    <t>إشهادات الطلاق حسب جنسية الزوجة والفئة العمرية</t>
  </si>
  <si>
    <t>إشهادات الطلاق حسب نوع الطلاق ومدة الحياة الزواجية للزوجة</t>
  </si>
  <si>
    <t>DIVORCES BY TYPE OF DIVORCE AND DURATION OF MARRIAGE OF WIFE</t>
  </si>
  <si>
    <t>جدول (12)</t>
  </si>
  <si>
    <t>DIVORCES BY  DURATION OF MARRIAGE OF WIFE (QATRIS &amp; NON-QATARIS)</t>
  </si>
  <si>
    <t>قطريات   Qataris</t>
  </si>
  <si>
    <t>غير قطريات  Non-Qataris</t>
  </si>
  <si>
    <t>إشهادات الطلاق حسب مدة الحياة الزواجية للزوجة (قطريات - غير قطريات)</t>
  </si>
  <si>
    <t>تقديم</t>
  </si>
  <si>
    <t>د. صالح بن محمد النابت</t>
  </si>
  <si>
    <t>وزير التخطيط التنموي والإحصاء</t>
  </si>
  <si>
    <t>الجداول</t>
  </si>
  <si>
    <t>Tables</t>
  </si>
  <si>
    <t>المحتويات</t>
  </si>
  <si>
    <t>Contents</t>
  </si>
  <si>
    <t>3</t>
  </si>
  <si>
    <t>4</t>
  </si>
  <si>
    <t>5</t>
  </si>
  <si>
    <t>1</t>
  </si>
  <si>
    <t>2</t>
  </si>
  <si>
    <t>6</t>
  </si>
  <si>
    <t>7</t>
  </si>
  <si>
    <t>8</t>
  </si>
  <si>
    <t>9</t>
  </si>
  <si>
    <t>10</t>
  </si>
  <si>
    <t>11</t>
  </si>
  <si>
    <t>12</t>
  </si>
  <si>
    <t>13</t>
  </si>
  <si>
    <t>14</t>
  </si>
  <si>
    <t>15</t>
  </si>
  <si>
    <t>16</t>
  </si>
  <si>
    <t>17</t>
  </si>
  <si>
    <t>18</t>
  </si>
  <si>
    <t>19</t>
  </si>
  <si>
    <t>20</t>
  </si>
  <si>
    <t>21</t>
  </si>
  <si>
    <t>22</t>
  </si>
  <si>
    <t>23</t>
  </si>
  <si>
    <t>24</t>
  </si>
  <si>
    <t>25</t>
  </si>
  <si>
    <t>POPULATION BY GENDER &amp; AGE GROUPS</t>
  </si>
  <si>
    <t>جدول (15)</t>
  </si>
  <si>
    <t>جدول (16)</t>
  </si>
  <si>
    <t>جدول (17)</t>
  </si>
  <si>
    <t>جدول (18)</t>
  </si>
  <si>
    <t>جدول (19)</t>
  </si>
  <si>
    <t>جدول (20)</t>
  </si>
  <si>
    <t>TABLE (22)</t>
  </si>
  <si>
    <t>جدول (22)</t>
  </si>
  <si>
    <t>TABLE (23)</t>
  </si>
  <si>
    <t>جدول (23)</t>
  </si>
  <si>
    <t>جدول (25)</t>
  </si>
  <si>
    <t>TABLE (25)</t>
  </si>
  <si>
    <t>TABLE (26)</t>
  </si>
  <si>
    <t>&lt; 1</t>
  </si>
  <si>
    <t>1 - 4</t>
  </si>
  <si>
    <t>5 - 9</t>
  </si>
  <si>
    <t>25 - 64</t>
  </si>
  <si>
    <t>0 - 4</t>
  </si>
  <si>
    <t>26</t>
  </si>
  <si>
    <t>REGISTERED LIVE BIRTHS BY NATIONALITY, GENDER AND AGE GROUP OF MOTHER</t>
  </si>
  <si>
    <t>أولاً: الإحصاءات السكانية</t>
  </si>
  <si>
    <r>
      <t xml:space="preserve">ثانياً: الإحصاءات الحيوية 
</t>
    </r>
    <r>
      <rPr>
        <b/>
        <sz val="20"/>
        <rFont val="Sakkal Majalla"/>
      </rPr>
      <t>(الزواج والطلاق)</t>
    </r>
  </si>
  <si>
    <r>
      <t xml:space="preserve">ثالثاً: الإحصاءات الحيوية 
</t>
    </r>
    <r>
      <rPr>
        <b/>
        <sz val="20"/>
        <rFont val="Sakkal Majalla"/>
      </rPr>
      <t>(المواليد والوفيات)</t>
    </r>
  </si>
  <si>
    <t>يتضمن هذا الجزء من نشرة الإحصاءات السكانية والاجتماعية بيانات عن المواليد أحياء حسب الجنسية والجنس والبلدية وفئة عمر الأم كما تتضمن بيانات عن الوفيات حسب مكان الوفاة والجنسية والجنس والبلدية ووفيات الأطفال الرضع</t>
  </si>
  <si>
    <t>TABLE (4)</t>
  </si>
  <si>
    <r>
      <t xml:space="preserve">غير قطريات
</t>
    </r>
    <r>
      <rPr>
        <b/>
        <sz val="10"/>
        <rFont val="Arial"/>
        <family val="2"/>
      </rPr>
      <t>Non-Qatari</t>
    </r>
  </si>
  <si>
    <t>إشهادات الطلاق حسب جنسية الزوجة ومدة الحياة الزواجية للزوجة</t>
  </si>
  <si>
    <t>DIVORCES BY NATIONALITY OF WIFE AND DURATION  MARRIAGE OF WIFE</t>
  </si>
  <si>
    <t>North American countries</t>
  </si>
  <si>
    <t>Central American and Caribbean countries</t>
  </si>
  <si>
    <t>South American countries</t>
  </si>
  <si>
    <t>Peripheral countries</t>
  </si>
  <si>
    <t>السكان المتواجدون داخل حدود الدولة نهاية الشهر</t>
  </si>
  <si>
    <t>TABLE (11)</t>
  </si>
  <si>
    <t>TABLE (21)</t>
  </si>
  <si>
    <t>جدول (21)</t>
  </si>
  <si>
    <t>جدول (24)</t>
  </si>
  <si>
    <t>TABLE (24)</t>
  </si>
  <si>
    <t>الجوي</t>
  </si>
  <si>
    <t>البري</t>
  </si>
  <si>
    <t>البحري</t>
  </si>
  <si>
    <t>تصدر هذه النشرة بصفة دورية (ربع سنوية) عن إدارة الإحصاءات السكانية والاجتماعية والتي تتضمن بيانات عن السكان، الإحصاءات الحيوية (الزواج والطلاق - المواليد والوفيات)، علماً بأن هذه البيانات أولية.</t>
  </si>
  <si>
    <t>DEPARTURES BY PORTS OF EXIT AND NATIONALITIES</t>
  </si>
  <si>
    <t>ARRIVALS BY PORTS OF ENTRY AND NATIONALITIES</t>
  </si>
  <si>
    <t>ونأمل أن يكون ما وفرته هذه النشرة من بيانات ذات فائدة وتغطي بعض متطلبات المستخدمين للبيانات الإحصائية ولا يسعنا إلا أن نتقدم بجزيل الشكر لجميع الجهات التي تزودنا بالبيانات والمعلومات بصورة منتظمة من خلال الربط الالكتروني.</t>
  </si>
  <si>
    <r>
      <t xml:space="preserve">العدد
</t>
    </r>
    <r>
      <rPr>
        <sz val="9"/>
        <rFont val="Arial"/>
        <family val="2"/>
      </rPr>
      <t>No.</t>
    </r>
  </si>
  <si>
    <r>
      <t xml:space="preserve">النسبة
</t>
    </r>
    <r>
      <rPr>
        <sz val="8"/>
        <rFont val="Arial"/>
        <family val="2"/>
      </rPr>
      <t>%</t>
    </r>
  </si>
  <si>
    <r>
      <t xml:space="preserve">قطريون
</t>
    </r>
    <r>
      <rPr>
        <b/>
        <sz val="10"/>
        <rFont val="Arial"/>
        <family val="2"/>
      </rPr>
      <t>Qatari</t>
    </r>
  </si>
  <si>
    <t>Forward</t>
  </si>
  <si>
    <t>Minister of Development Planning and Statistics</t>
  </si>
  <si>
    <t>Overview</t>
  </si>
  <si>
    <t>First: Population Statistics</t>
  </si>
  <si>
    <r>
      <t xml:space="preserve">Second: Vital Statistics 
</t>
    </r>
    <r>
      <rPr>
        <b/>
        <sz val="16"/>
        <rFont val="Arial"/>
        <family val="2"/>
      </rPr>
      <t>(Marriage and Divorce)</t>
    </r>
  </si>
  <si>
    <r>
      <t xml:space="preserve">Third: Vital Statistics 
</t>
    </r>
    <r>
      <rPr>
        <b/>
        <sz val="16"/>
        <rFont val="Arial"/>
        <family val="2"/>
      </rPr>
      <t>(Births and Deaths)</t>
    </r>
  </si>
  <si>
    <t>دول أخرى  Other Countries</t>
  </si>
  <si>
    <t xml:space="preserve">دول امريكــا الشماليـــة  North American countries </t>
  </si>
  <si>
    <t>دول امريكا الوسطى والكاريبية  Central American and Caribbean countries</t>
  </si>
  <si>
    <t>دول امريكــا الجنوبيــــه  South American countries</t>
  </si>
  <si>
    <t>الدول المحيطية  Peripheral countries</t>
  </si>
  <si>
    <t>الوفيات المسجلة للقطريين حسب النوع ومكان الوفاة</t>
  </si>
  <si>
    <t>60+</t>
  </si>
  <si>
    <r>
      <rPr>
        <b/>
        <sz val="11"/>
        <rFont val="Sakkal Majalla"/>
      </rPr>
      <t>قطريات</t>
    </r>
    <r>
      <rPr>
        <b/>
        <sz val="11"/>
        <rFont val="Arial"/>
        <family val="2"/>
      </rPr>
      <t xml:space="preserve">
</t>
    </r>
    <r>
      <rPr>
        <b/>
        <sz val="8"/>
        <rFont val="Arial"/>
        <family val="2"/>
      </rPr>
      <t>Qatari</t>
    </r>
  </si>
  <si>
    <r>
      <rPr>
        <b/>
        <sz val="11"/>
        <rFont val="Sakkal Majalla"/>
      </rPr>
      <t>غير قطريات</t>
    </r>
    <r>
      <rPr>
        <b/>
        <sz val="8"/>
        <rFont val="Arial"/>
        <family val="2"/>
      </rPr>
      <t xml:space="preserve">
Non-Qatari</t>
    </r>
  </si>
  <si>
    <t>We hope that this bulletin provides you with useful data and covers most of the requirements of statistical data users. We seize this opportunity to extend our sincere thanks to all those who provide us with data and information on a regular basis via electronic links.</t>
  </si>
  <si>
    <t>Population within the country at the end of the month</t>
  </si>
  <si>
    <t>This part includes data on live births by nationality, sex, municipality and mother age group, as well as data on deaths by place of death, nationality, sex, municipality and infant mortality.</t>
  </si>
  <si>
    <t>المواليد أحياء المسجلون حسب النوع والجنسية</t>
  </si>
  <si>
    <r>
      <t xml:space="preserve">المنفذ  </t>
    </r>
    <r>
      <rPr>
        <b/>
        <sz val="10"/>
        <rFont val="Arial"/>
        <family val="2"/>
      </rPr>
      <t>Port</t>
    </r>
  </si>
  <si>
    <t>Country of Nationality Groups</t>
  </si>
  <si>
    <t>Air</t>
  </si>
  <si>
    <t>Land</t>
  </si>
  <si>
    <t>Sea</t>
  </si>
  <si>
    <t>قطريات 
Qatari</t>
  </si>
  <si>
    <t>غير قطريات
Non-Qatari</t>
  </si>
  <si>
    <t>السكان</t>
  </si>
  <si>
    <t>POPULATION</t>
  </si>
  <si>
    <t>MARRIAGE &amp; DIVORCE</t>
  </si>
  <si>
    <t>BIRTHS &amp; DEATHS</t>
  </si>
  <si>
    <r>
      <t xml:space="preserve">رقم الجدول
</t>
    </r>
    <r>
      <rPr>
        <b/>
        <sz val="8"/>
        <color rgb="FF993366"/>
        <rFont val="Arial"/>
        <family val="2"/>
      </rPr>
      <t>Table No.</t>
    </r>
  </si>
  <si>
    <r>
      <t xml:space="preserve">رقم الصفحة
</t>
    </r>
    <r>
      <rPr>
        <b/>
        <sz val="8"/>
        <color rgb="FF993366"/>
        <rFont val="Arial"/>
        <family val="2"/>
      </rPr>
      <t>Page No.</t>
    </r>
  </si>
  <si>
    <t>المواليد أحياء المسجلون حسب الجنسية والنوع والبلدية</t>
  </si>
  <si>
    <t>REGISTERED LIVE BIRTHS BY NATIONALITY, GENDER AND MUNICIPALITY</t>
  </si>
  <si>
    <t>Municipality</t>
  </si>
  <si>
    <t>البلدية</t>
  </si>
  <si>
    <r>
      <t xml:space="preserve">قطريون
</t>
    </r>
    <r>
      <rPr>
        <b/>
        <sz val="10"/>
        <rFont val="Arial"/>
        <family val="2"/>
      </rPr>
      <t>Qataris</t>
    </r>
  </si>
  <si>
    <r>
      <rPr>
        <b/>
        <sz val="11"/>
        <rFont val="Sakkal Majalla"/>
      </rPr>
      <t>ذكور</t>
    </r>
    <r>
      <rPr>
        <b/>
        <sz val="11"/>
        <rFont val="Arial"/>
        <family val="2"/>
      </rPr>
      <t xml:space="preserve">
</t>
    </r>
    <r>
      <rPr>
        <b/>
        <sz val="8"/>
        <rFont val="Arial"/>
        <family val="2"/>
      </rPr>
      <t>Males</t>
    </r>
  </si>
  <si>
    <r>
      <rPr>
        <b/>
        <sz val="11"/>
        <rFont val="Sakkal Majalla"/>
      </rPr>
      <t>إناث</t>
    </r>
    <r>
      <rPr>
        <b/>
        <sz val="8"/>
        <rFont val="Arial"/>
        <family val="2"/>
      </rPr>
      <t xml:space="preserve">
Females</t>
    </r>
  </si>
  <si>
    <r>
      <t xml:space="preserve">غير قطريين
</t>
    </r>
    <r>
      <rPr>
        <b/>
        <sz val="10"/>
        <rFont val="Arial"/>
        <family val="2"/>
      </rPr>
      <t>Non-Qataris</t>
    </r>
  </si>
  <si>
    <r>
      <t xml:space="preserve">المجموع
</t>
    </r>
    <r>
      <rPr>
        <b/>
        <sz val="10"/>
        <rFont val="Arial"/>
        <family val="2"/>
      </rPr>
      <t>Total</t>
    </r>
  </si>
  <si>
    <t>TABLE (12)</t>
  </si>
  <si>
    <t xml:space="preserve">  بقية دول مجلس التعاون
Other G.C.C Countries</t>
  </si>
  <si>
    <t xml:space="preserve">  باقي الدول العربية
Other Arab Countries</t>
  </si>
  <si>
    <t xml:space="preserve">  دول أسيوية
Asian Countries</t>
  </si>
  <si>
    <t xml:space="preserve">  دول أوروبية
European Countries</t>
  </si>
  <si>
    <t xml:space="preserve">  دول أخرى
Other Countries</t>
  </si>
  <si>
    <t>الدوحة
Doha</t>
  </si>
  <si>
    <t>الريان
Al Rayyan</t>
  </si>
  <si>
    <t>الوكرة
Al Wakra</t>
  </si>
  <si>
    <t>ام صلال
Umm Salal</t>
  </si>
  <si>
    <t>الخور
Al Khor</t>
  </si>
  <si>
    <t>الشمال
Al Shamal</t>
  </si>
  <si>
    <t>الظعاين
Al Daayen</t>
  </si>
  <si>
    <t>الشحانية
Al Shahannia</t>
  </si>
  <si>
    <t>REGISTERED DEATHS BY NATIONALITY, GENDER AND MUNICIPALITY</t>
  </si>
  <si>
    <t>TABLE (10)</t>
  </si>
  <si>
    <t>الوفيات المسجلة حسب الجنسية والنوع والبلدية</t>
  </si>
  <si>
    <t>جدول (26)</t>
  </si>
  <si>
    <t>TABLE (20)</t>
  </si>
  <si>
    <t>TABLE (19)</t>
  </si>
  <si>
    <t>TABLE (14)</t>
  </si>
  <si>
    <t>جدول (14)</t>
  </si>
  <si>
    <t>TABLE (1)</t>
  </si>
  <si>
    <t>TABLE (2)</t>
  </si>
  <si>
    <t>TABLE (3)</t>
  </si>
  <si>
    <t>TABLE (16)</t>
  </si>
  <si>
    <t>TABLE (17)</t>
  </si>
  <si>
    <t xml:space="preserve">  Qatar</t>
  </si>
  <si>
    <t>قطر  Qatar</t>
  </si>
  <si>
    <t xml:space="preserve">  قطر
 Qatar</t>
  </si>
  <si>
    <t>Outside Qatar</t>
  </si>
  <si>
    <r>
      <t>بينونة كبرى</t>
    </r>
    <r>
      <rPr>
        <sz val="10"/>
        <rFont val="Arial"/>
        <family val="2"/>
      </rPr>
      <t xml:space="preserve">
Major Irrevocable Divorce </t>
    </r>
  </si>
  <si>
    <r>
      <t>خلع</t>
    </r>
    <r>
      <rPr>
        <sz val="10"/>
        <rFont val="Arial"/>
        <family val="2"/>
      </rPr>
      <t xml:space="preserve">
Divorce Against Compensation</t>
    </r>
  </si>
  <si>
    <r>
      <t>رجعي</t>
    </r>
    <r>
      <rPr>
        <sz val="10"/>
        <rFont val="Arial"/>
        <family val="2"/>
      </rPr>
      <t xml:space="preserve">
</t>
    </r>
    <r>
      <rPr>
        <sz val="9"/>
        <rFont val="Arial"/>
        <family val="2"/>
      </rPr>
      <t xml:space="preserve">Revocable Divorce </t>
    </r>
  </si>
  <si>
    <r>
      <t>بينونة صغرى</t>
    </r>
    <r>
      <rPr>
        <sz val="10"/>
        <rFont val="Arial"/>
        <family val="2"/>
      </rPr>
      <t xml:space="preserve">
</t>
    </r>
    <r>
      <rPr>
        <sz val="9"/>
        <rFont val="Arial"/>
        <family val="2"/>
      </rPr>
      <t>Minor Irrevocable Divorce</t>
    </r>
    <r>
      <rPr>
        <sz val="10"/>
        <rFont val="Arial"/>
        <family val="2"/>
      </rPr>
      <t xml:space="preserve"> </t>
    </r>
  </si>
  <si>
    <t>Age Groups</t>
  </si>
  <si>
    <r>
      <t xml:space="preserve">اناث
</t>
    </r>
    <r>
      <rPr>
        <b/>
        <sz val="8"/>
        <rFont val="Arial"/>
        <family val="2"/>
      </rPr>
      <t>Females</t>
    </r>
  </si>
  <si>
    <r>
      <t xml:space="preserve">ذكور
</t>
    </r>
    <r>
      <rPr>
        <b/>
        <sz val="8"/>
        <rFont val="Arial"/>
        <family val="2"/>
      </rPr>
      <t>Males</t>
    </r>
  </si>
  <si>
    <r>
      <t xml:space="preserve">ذكور
</t>
    </r>
    <r>
      <rPr>
        <sz val="9"/>
        <rFont val="Arial"/>
        <family val="2"/>
      </rPr>
      <t>Males</t>
    </r>
  </si>
  <si>
    <r>
      <t xml:space="preserve">إناث
</t>
    </r>
    <r>
      <rPr>
        <sz val="9"/>
        <rFont val="Arial"/>
        <family val="2"/>
      </rPr>
      <t>Females</t>
    </r>
  </si>
  <si>
    <r>
      <t xml:space="preserve">المجموع
</t>
    </r>
    <r>
      <rPr>
        <sz val="9"/>
        <rFont val="Arial"/>
        <family val="2"/>
      </rPr>
      <t>Total</t>
    </r>
  </si>
  <si>
    <t>African Countries</t>
  </si>
  <si>
    <r>
      <rPr>
        <sz val="10"/>
        <rFont val="Sakkal Majalla"/>
      </rPr>
      <t>النسبة</t>
    </r>
    <r>
      <rPr>
        <sz val="9"/>
        <rFont val="Sakkal Majalla"/>
      </rPr>
      <t xml:space="preserve">
</t>
    </r>
    <r>
      <rPr>
        <sz val="8"/>
        <rFont val="Arial"/>
        <family val="2"/>
      </rPr>
      <t>Percentage</t>
    </r>
  </si>
  <si>
    <t xml:space="preserve">  قطر
Qatar</t>
  </si>
  <si>
    <r>
      <t xml:space="preserve">المجموع
</t>
    </r>
    <r>
      <rPr>
        <b/>
        <sz val="9"/>
        <rFont val="Arial"/>
        <family val="2"/>
      </rPr>
      <t>Total</t>
    </r>
  </si>
  <si>
    <t xml:space="preserve">Minor Irrevocable Divorce </t>
  </si>
  <si>
    <t xml:space="preserve">Revocable Divorce </t>
  </si>
  <si>
    <t>Divorce Against Compensation</t>
  </si>
  <si>
    <t xml:space="preserve">Major  Irrevocable Divorce </t>
  </si>
  <si>
    <r>
      <rPr>
        <b/>
        <sz val="11"/>
        <rFont val="Sakkal Majalla"/>
      </rPr>
      <t>النسبة لمدة الحياة الزواجية</t>
    </r>
    <r>
      <rPr>
        <sz val="8"/>
        <rFont val="Arial"/>
        <family val="2"/>
        <charset val="178"/>
      </rPr>
      <t xml:space="preserve">
Percentage of Duration of Marriage </t>
    </r>
  </si>
  <si>
    <t xml:space="preserve">          النوع والجنسية    
    الشهر</t>
  </si>
  <si>
    <t>خارج قطر
Outside Qatar</t>
  </si>
  <si>
    <t xml:space="preserve">                    نوع الطلاق
   فئة عمر
   الزوجة (بالسنوات)</t>
  </si>
  <si>
    <r>
      <rPr>
        <sz val="10"/>
        <rFont val="Sakkal Majalla"/>
      </rPr>
      <t>العدد</t>
    </r>
    <r>
      <rPr>
        <sz val="9"/>
        <rFont val="Sakkal Majalla"/>
      </rPr>
      <t xml:space="preserve">
</t>
    </r>
    <r>
      <rPr>
        <sz val="8"/>
        <rFont val="Arial"/>
        <family val="2"/>
      </rPr>
      <t>No.</t>
    </r>
  </si>
  <si>
    <r>
      <t xml:space="preserve">العدد
</t>
    </r>
    <r>
      <rPr>
        <sz val="8"/>
        <rFont val="Arial"/>
        <family val="2"/>
      </rPr>
      <t>No.</t>
    </r>
  </si>
  <si>
    <t xml:space="preserve">                فئة عمر الزوجة 
                      (بالسنوات)
  فئة عمر
 الزوج (بالسنوات)</t>
  </si>
  <si>
    <t>لمحة عامة</t>
  </si>
  <si>
    <t>الربع الثالث 2017</t>
  </si>
  <si>
    <r>
      <t>الربع الثالث 2017
Third</t>
    </r>
    <r>
      <rPr>
        <b/>
        <sz val="8"/>
        <rFont val="Arial"/>
        <family val="2"/>
      </rPr>
      <t xml:space="preserve"> Quarter, 2017 </t>
    </r>
  </si>
  <si>
    <r>
      <t>الربع الثالث 2017
Third</t>
    </r>
    <r>
      <rPr>
        <b/>
        <sz val="8"/>
        <rFont val="Arial"/>
        <family val="2"/>
      </rPr>
      <t xml:space="preserve"> Quarter, 2017</t>
    </r>
  </si>
  <si>
    <r>
      <rPr>
        <b/>
        <sz val="11"/>
        <rFont val="Sakkal Majalla"/>
      </rPr>
      <t>الربع الثالث 2017</t>
    </r>
    <r>
      <rPr>
        <b/>
        <sz val="12"/>
        <rFont val="Sakkal Majalla"/>
      </rPr>
      <t xml:space="preserve">
Third</t>
    </r>
    <r>
      <rPr>
        <b/>
        <sz val="7"/>
        <rFont val="Arial"/>
        <family val="2"/>
      </rPr>
      <t xml:space="preserve"> Quarter, 2017</t>
    </r>
  </si>
  <si>
    <t>Third Quarter, 2017</t>
  </si>
  <si>
    <t>يوليو</t>
  </si>
  <si>
    <t>أغسطس</t>
  </si>
  <si>
    <t xml:space="preserve">سبتمبر </t>
  </si>
  <si>
    <t>July</t>
  </si>
  <si>
    <t>August</t>
  </si>
  <si>
    <t>September</t>
  </si>
  <si>
    <r>
      <t xml:space="preserve">الربع الثالث 2017
Third </t>
    </r>
    <r>
      <rPr>
        <b/>
        <sz val="8"/>
        <rFont val="Arial"/>
        <family val="2"/>
      </rPr>
      <t xml:space="preserve"> Quarter, 2017</t>
    </r>
  </si>
  <si>
    <t>عقود الزواج  حسب الجنسية والنوع والشهر</t>
  </si>
  <si>
    <t xml:space="preserve"> MARRIAGES BY NATIONALITY, GENDER AND MONTH  </t>
  </si>
  <si>
    <t>الشحانية</t>
  </si>
  <si>
    <t>مجموع</t>
  </si>
  <si>
    <r>
      <t>البلدية (</t>
    </r>
    <r>
      <rPr>
        <sz val="11"/>
        <rFont val="Arial"/>
        <family val="2"/>
      </rPr>
      <t>مكان إقامة الزوجة)</t>
    </r>
  </si>
  <si>
    <t>Municipality (Place of Wife)</t>
  </si>
  <si>
    <t xml:space="preserve">Municipality
Place of Husband  </t>
  </si>
  <si>
    <t>يوليو
July</t>
  </si>
  <si>
    <t>سبتمبر
September</t>
  </si>
  <si>
    <t>أغسطس
August</t>
  </si>
  <si>
    <t>TABLE (15)</t>
  </si>
  <si>
    <t>Table (18)</t>
  </si>
  <si>
    <t>TABLE (27)</t>
  </si>
  <si>
    <t>جدول (27)</t>
  </si>
  <si>
    <t>TABLE (28)</t>
  </si>
  <si>
    <t>جدول (28)</t>
  </si>
  <si>
    <t>TABLE (29)</t>
  </si>
  <si>
    <t>جدول (29)</t>
  </si>
  <si>
    <t>27</t>
  </si>
  <si>
    <t>28</t>
  </si>
  <si>
    <t>29</t>
  </si>
  <si>
    <r>
      <t xml:space="preserve">قطريون
 </t>
    </r>
    <r>
      <rPr>
        <b/>
        <sz val="9"/>
        <rFont val="Arial"/>
        <family val="2"/>
      </rPr>
      <t>Qataris</t>
    </r>
  </si>
  <si>
    <r>
      <t xml:space="preserve">غير قطريين
 </t>
    </r>
    <r>
      <rPr>
        <b/>
        <sz val="9"/>
        <rFont val="Arial"/>
        <family val="2"/>
      </rPr>
      <t>Non-Qataris</t>
    </r>
  </si>
  <si>
    <t>المجموع
  Total</t>
  </si>
  <si>
    <t xml:space="preserve">                  الجنسية 
                   والنوع
  الشهر</t>
  </si>
  <si>
    <t xml:space="preserve">                       Nationality
                          &amp; Gender  
   Month</t>
  </si>
  <si>
    <t>Dr. Saleh Bin Mohammed Al-Nabit</t>
  </si>
  <si>
    <t xml:space="preserve">عقود الزواج حسب جنسية ومكان إقامة الزوج </t>
  </si>
  <si>
    <t>MARRIAGES BY NATIONALITY AND PLACE OF HUSBAND'S RESIDENCE</t>
  </si>
  <si>
    <t>عقود الزواج حسب جنسية ومكان إقامة الزوجة</t>
  </si>
  <si>
    <t>MARRIAGES BY NATIONALITY AND PLACE OF WIFE'S RESIDENCE</t>
  </si>
  <si>
    <t>REGISTERED QATARI DEATHS BY GENDER AND PLACE OF DEATH</t>
  </si>
  <si>
    <t>REGISTERED DEATHS BY NATIONALITY AND GENDER</t>
  </si>
  <si>
    <t>الربع الرابع 2017</t>
  </si>
  <si>
    <t>الربع الرابع  2017</t>
  </si>
  <si>
    <t>The Fourth Quarter 2017</t>
  </si>
  <si>
    <t xml:space="preserve">السكان حسب النوع والفئات العمرية، الربع الرابع  2017 </t>
  </si>
  <si>
    <t>القادمون حسب المنفذ ومجموعات جنسيات الدول، الربع الرابع ، 2017</t>
  </si>
  <si>
    <t>المغادرون حسب المنفذ ومجموعات جنسيات الدول، الربع الرابع ، 2017</t>
  </si>
  <si>
    <t>POPULATION BY GENDER &amp; AGE GROUPS, The Fourth Quarter, 2017</t>
  </si>
  <si>
    <t>ARRIVALS BY PORTS OF ENTRY AND NATIONALITIES, The Fourth Quarter, 2017</t>
  </si>
  <si>
    <t>DEPARTURES BY PORTS OF EXIT AND NATIONALITIES, The  Fourth Quarter, 2017</t>
  </si>
  <si>
    <t>عقود الزواج حسب جنسية ومكان إقامة الزوج ، الربع الثالث 2017 - الربع الرابع  2017</t>
  </si>
  <si>
    <t>عقود الزواج حسب جنسية ومكان إقامة الزوجة، الربع الثالث 2017 - الربع الرابع  2017</t>
  </si>
  <si>
    <t>عقود الزواج حسب جنسية الزوج، الربع الثالث 2017 - الربع الرابع 2017</t>
  </si>
  <si>
    <t xml:space="preserve">عقود الزواج حسب جنسية الزوجة والزوج، الربع الرابع  2017 </t>
  </si>
  <si>
    <t>عقود الزواج حسب فئة عمر الزوجة والزوج، الربع الرابع ، 2017</t>
  </si>
  <si>
    <t>MARRIAGES BY NATIONALITY AND PLACE OF HUSBAND'S RESIDENCE, The Third Quarter 2017 - The Fourth Quarter 2017</t>
  </si>
  <si>
    <t>MARRIAGES BY NATIONALITY AND PLACE OF WIFE'S RESIDENCE, The Third Quarter 2017 -The Fourth Quarter 2017</t>
  </si>
  <si>
    <t>MARRIAGES BY  NATIONALITY OF HUSBAND, The Third Quarter 2017 - The Fourth Quarter 2017</t>
  </si>
  <si>
    <t>MARRIAGES BY NATIONALITY OF  WIFE AND HUSBAND, The Fourth Quarter, 2017</t>
  </si>
  <si>
    <t>MARRIAGES BY AGE GROUP OF WIFE AND HUSBAND, The Fourth Quarter, 2017</t>
  </si>
  <si>
    <t>إشهادات الطلاق حسب نوع الطلاق وجنسية الزوج، الربع الرابع ، 2017</t>
  </si>
  <si>
    <t>إشهادات الطلاق حسب  جنسية الزوج والفئة العمرية، الربع الثالث 2017 -  الربع الرابع  2017</t>
  </si>
  <si>
    <t>إشهادات الطلاق حسب جنسية الزوجة والفئة العمرية، الربع الثالث 2017 - الربع الرابع 2017</t>
  </si>
  <si>
    <t>إشهادات الطلاق حسب نوع الطلاق وفئة عمر الزوجة، الربع الرابع 2017</t>
  </si>
  <si>
    <t>إشهادات الطلاق حسب فئة عمر الزوجة والزوج، الربع الرابع ، 2017</t>
  </si>
  <si>
    <t>إشهادات الطلاق حسب نوع الطلاق ومدة الحياة الزواجية للزوج، الربع الرابع  2017</t>
  </si>
  <si>
    <t>إشهادات الطلاق حسب جنسية الزوجة ومدة الحياة الزواجية للزوجة، الربع الثالث 2017 - الربع الرابع  2017</t>
  </si>
  <si>
    <t>إشهادات الطلاق حسب نوع الطلاق ومدة الحياة الزواجية للزوجة، الربع الرابع، 2017</t>
  </si>
  <si>
    <t>إشهادات الطلاق حسب جنسية الزوج، الربع الثالث 2017 - الربع الرابع 2017</t>
  </si>
  <si>
    <t>DIVORCES BY  NATIONALITY OF HUSBAND, The Third Quarter 2017 - The Fourth Quarter, 2017</t>
  </si>
  <si>
    <t>DIVORCES BY TYPE OF DIVORCE AND NATIONALITY OF HUSBAND, The Fourth Quarter, 2017</t>
  </si>
  <si>
    <t>DIVORCES BY  NATIONALITY OF HUSBAND AND AGE GROUP,  The Third Quarter 2017 - The Fourth Quarter, 2017</t>
  </si>
  <si>
    <t>DIVORCES BY  NATIONALITY OF WIFE AND AGE GROUP, The Third Quarter 2017  - The Fourth Quarter, 2017</t>
  </si>
  <si>
    <t>DIVORCES BY TYPE OF DIVORCE AND WIFE'S AGE GROUP, The   Fourth Quarter, 2017</t>
  </si>
  <si>
    <t>DIVORCES BY AGE GROUP OF WIFE AND HUSBAND, The Fourth Quarter, 2017</t>
  </si>
  <si>
    <t>DIVORCES BY TYPE OF DIVORCE AND DURATION OF MARRIAGE OF HUSBAND, The Fourth Quarter, 2017</t>
  </si>
  <si>
    <t>DIVORCES BY NATIONALITY OF WIFE AND DURATION  MARRIAGE OF WIFE, The Third  Quarter 2017 -  The Fourth Quarter, 2017</t>
  </si>
  <si>
    <t>DIVORCES BY TYPE OF DIVORCE AND DURATION MARRIAGE OF WIFE, The Fourth Quarter, 2017</t>
  </si>
  <si>
    <t>إشهادات الطلاق حسب الجنسية والنوع والشهر، الربع الثالث  2017 - الربع الرابع  2017</t>
  </si>
  <si>
    <t>المواليد أحياء المسجلون حسب الجنسية والنوع والبلدية، الربع الرابع 2017</t>
  </si>
  <si>
    <t>المواليد الأحياء المسجلون حسب النوع والجنسية، الربع الثالث  2017 - الربع الرابع  2017</t>
  </si>
  <si>
    <t xml:space="preserve">المواليد أحياء المسجلون حسب الجنسية وفئة عمر الأم،الربع الثالث 2017 - الربع الرابع  2017 </t>
  </si>
  <si>
    <t>المواليد أحياء المسجلون حسب الجنسية والنوع وفئة عمر الأم، الربع الرابع  2017</t>
  </si>
  <si>
    <t>الوفيات المسجلة حسب الجنسية والنوع والبلدية، الربع الرابع  2017</t>
  </si>
  <si>
    <t>الوفيات المسجلة للقطريين حسب النوع ومكان الوفاة، الربع الثالث  2017 - الربع الرابع  2017</t>
  </si>
  <si>
    <t>الوفيات المسجلة حسب الجنسية والنوع، الربع الثالث  2017 - الربع الرابع  2017</t>
  </si>
  <si>
    <t>وفيات الأطفال الرضع المسجلة حسب النوع والجنسية،الربع الثالث  2017 - الربع الرابع  2017</t>
  </si>
  <si>
    <t xml:space="preserve"> DIVORCES BY NATIONALITY, GENDER AND MONTH, The Third Quarter 2017 -  The Fourth Quarter, 2017</t>
  </si>
  <si>
    <t>REGISTERED LIVE BIRTHS BY NATIONALITY, GENDER AND MUNICIPALITY, The Fourth Quarter, 2017</t>
  </si>
  <si>
    <t>REGISTERED LIVE BIRTHS BY NATIONALITY, GENDER AND AGE GROUP OF MOTHER, The Fourth Quarter, 2017</t>
  </si>
  <si>
    <t>REGISTERED DEATHS BY NATIONALITY, GENDER AND MUNICIPALITY, The Fourth Quarter, 2017</t>
  </si>
  <si>
    <t>REGISTERED LIVE BIRTHS  BY GENDER AND NATIONALITY,  The Third  Quarter 2017 - The Fourth Quarter, 2017</t>
  </si>
  <si>
    <t>REGISTERED LIVE BIRTHS BY NATIONALITY &amp; AGE GROUP OF MOTHER,The Third  Quarter 2017 - The Fourth Quarter, 2017</t>
  </si>
  <si>
    <t>REGISTERED QATARI DEATHS BY GENDER AND PLACE OF DEATH, The Third  Quarter 2017 - The Fourth Quarter, 2017</t>
  </si>
  <si>
    <t>REGISTERED DEATHS BY NATIONALITY AND GENDER The Third  Quarter 2017 - The Fourth Quarter, 2017</t>
  </si>
  <si>
    <t>REGISTERED INFANT DEATHS BY GENDER AND NATIONALITY,  The Third  Quarter 2017 - The Fourth Quarter, 2017</t>
  </si>
  <si>
    <t>يتضمن هذا الجزء من نشرة الإحصاءات السكانية والاجتماعية بيانات عن عدد السكان للربع الرابع 2017 حسب الفئات العمرية والنوع.</t>
  </si>
  <si>
    <t>This part of the Population and Social Statistics  bulletin includes data on the number of population for Q4, 2017 by age groups and gender.</t>
  </si>
  <si>
    <t>The Fourth Quarter, 2017</t>
  </si>
  <si>
    <t>أكتوبر October  2017</t>
  </si>
  <si>
    <t xml:space="preserve">نوفمبر November  2017 </t>
  </si>
  <si>
    <t xml:space="preserve">ديسمبر  December  2017 </t>
  </si>
  <si>
    <t xml:space="preserve">نوفمبر  November 2017 </t>
  </si>
  <si>
    <t>كما يتضمن بيانات للربع الثالث 2017 مقارنة بالربع الرابع لعام 2017 حسب المواضيع أعلاه.</t>
  </si>
  <si>
    <t>This part of the bulletin includes data on marriages contracts and divorce Declarations by nationality and age groups of spouses and by residence of the wife for Q4, 2017,  as well as data on divorce declarations by duration of marriage and type of divorce.</t>
  </si>
  <si>
    <t>It also includes data for Q3, 2017 compared to Q4, 2017 by the themes above.</t>
  </si>
  <si>
    <t>الربع الثالث 2017  - الربع الرابع 2017</t>
  </si>
  <si>
    <r>
      <t xml:space="preserve">الربع الرابع 2017
Fourth </t>
    </r>
    <r>
      <rPr>
        <b/>
        <sz val="8"/>
        <rFont val="Arial"/>
        <family val="2"/>
      </rPr>
      <t xml:space="preserve"> Quarter, 2017</t>
    </r>
  </si>
  <si>
    <r>
      <t xml:space="preserve">الربع الرابع 2017
</t>
    </r>
    <r>
      <rPr>
        <b/>
        <sz val="8"/>
        <rFont val="Arial"/>
        <family val="2"/>
      </rPr>
      <t>Fourth Quarter, 2017</t>
    </r>
  </si>
  <si>
    <r>
      <t>الربع الرابع 2017
Fourth</t>
    </r>
    <r>
      <rPr>
        <b/>
        <sz val="8"/>
        <rFont val="Arial"/>
        <family val="2"/>
      </rPr>
      <t xml:space="preserve"> Quarter, 2017</t>
    </r>
  </si>
  <si>
    <t xml:space="preserve"> The Fourth Quarter 2017</t>
  </si>
  <si>
    <t>The Third Quarter 2017 - The Fourth Quarter 2017</t>
  </si>
  <si>
    <t xml:space="preserve"> TheThird Quarter 2017 - The Fourth Quarter 2017</t>
  </si>
  <si>
    <t>أكتوبر</t>
  </si>
  <si>
    <t>نوفمبر</t>
  </si>
  <si>
    <t>ديسمبر</t>
  </si>
  <si>
    <t>October</t>
  </si>
  <si>
    <t>November</t>
  </si>
  <si>
    <t>December</t>
  </si>
  <si>
    <t>أكتوبر
October</t>
  </si>
  <si>
    <t>ديسمبر
December</t>
  </si>
  <si>
    <t>نوفمبر
November</t>
  </si>
  <si>
    <r>
      <rPr>
        <b/>
        <sz val="11"/>
        <rFont val="Sakkal Majalla"/>
      </rPr>
      <t>الربع الرابع 2017</t>
    </r>
    <r>
      <rPr>
        <b/>
        <sz val="12"/>
        <rFont val="Sakkal Majalla"/>
      </rPr>
      <t xml:space="preserve">
Fourth </t>
    </r>
    <r>
      <rPr>
        <b/>
        <sz val="7"/>
        <rFont val="Arial"/>
        <family val="2"/>
      </rPr>
      <t>Quarter, 2017</t>
    </r>
  </si>
  <si>
    <r>
      <rPr>
        <b/>
        <sz val="11"/>
        <rFont val="Sakkal Majalla"/>
      </rPr>
      <t>الربع الرابع 2017</t>
    </r>
    <r>
      <rPr>
        <b/>
        <sz val="12"/>
        <rFont val="Sakkal Majalla"/>
      </rPr>
      <t xml:space="preserve">
Fourth</t>
    </r>
    <r>
      <rPr>
        <b/>
        <sz val="7"/>
        <rFont val="Arial"/>
        <family val="2"/>
      </rPr>
      <t xml:space="preserve"> Quarter, 2017</t>
    </r>
  </si>
  <si>
    <t>Fourth Quarter, 2017</t>
  </si>
  <si>
    <t xml:space="preserve">أكتوبر October  </t>
  </si>
  <si>
    <t>نوفمبر  November</t>
  </si>
  <si>
    <t xml:space="preserve">ديسمبر  December  </t>
  </si>
  <si>
    <t>كما يتضمن بيانات الربع الثالث 2017 مقارنة بالربع الرابع لعام 2017 حسب المواضيع أعلاه.</t>
  </si>
  <si>
    <t>الربع الثالث 2017
Third Quarter, 2017</t>
  </si>
  <si>
    <t>الربع الرابع 2017
Fourth Quarter, 2017</t>
  </si>
  <si>
    <t>وفيات الأطفال الرضع المسجلة  حسب الجنسية والنوع والبلدية</t>
  </si>
  <si>
    <t>REGISTERED INFANT DEATHS BY NATIONALITY, GENDER AND MUNICIPALITY</t>
  </si>
  <si>
    <t>جدول (30)</t>
  </si>
  <si>
    <t>TABLE (30)</t>
  </si>
  <si>
    <t>TABLE (31)</t>
  </si>
  <si>
    <t>جدول (31)</t>
  </si>
  <si>
    <t xml:space="preserve">وفيات الأطفال الرضع المسجلة حسب الجنسية والنوع </t>
  </si>
  <si>
    <t>REGISTERED INFANT DEATHS BY NATIONALITY AND GENDER</t>
  </si>
  <si>
    <t>30</t>
  </si>
  <si>
    <t>31</t>
  </si>
  <si>
    <t>وفيات الأطفال الرضع المسجلة  حسب الجنسية والنوع والبلدية، الربع الرابع  2017</t>
  </si>
  <si>
    <t>REGISTERED INFANT DEATHS BY NATIONALITY, GENDER AND MUNICIPALITY, The Fourth Quarter, 2017</t>
  </si>
  <si>
    <t>وفيات الأطفال الرضع المسجلة حسب الجنسية والنوع ، الربع الثالث  2017 - الربع الرابع  2017</t>
  </si>
  <si>
    <t>REGISTERED INFANT DEATHS BY NATIONALITY AND GENDER,  The Third  Quarter 2017 - The Fourth Quarter, 2017</t>
  </si>
  <si>
    <t xml:space="preserve">               فئة عمر الزوجة 
                   (بالسنوات)
  فئة عمر
 الزوج (بالسنوات)</t>
  </si>
  <si>
    <t xml:space="preserve">             الجنسية 
 فئات العمر
 (بالسنوات)</t>
  </si>
  <si>
    <t xml:space="preserve">              Nationality          
 Age Group
 (in Years)</t>
  </si>
  <si>
    <t xml:space="preserve">          الجنسية 
 فئات العمر
 (بالسنوات)</t>
  </si>
  <si>
    <t>هذا العدد من النشرة الفصلية للاحصاءات السكانية والاجتماعية والذي يغطي الربع الرابع من عام 2017 مع مقارنة الربع الثالث لعام 2017 والهدف من هذه النشرة هو تزويد جميع مستخدمي البيانات بأحدث المعلومات والمؤشرات السكانية والاجتماعية نظراً للطلب المتزايد على مثل هذه البيانات من ذوي  الاختصاص.</t>
  </si>
  <si>
    <t>This issue of the Quarterly Population and Social Statistics bulletin which covers The Fourth Quarter 2017 compared to Q3, 2017. The bulletin aims to provide all data users with the latest information on population and social indicators in view of the increasing demand for such data by specialists.</t>
  </si>
  <si>
    <t xml:space="preserve">            Nationality 
                      &amp; Gender
 Municipality</t>
  </si>
  <si>
    <t xml:space="preserve">            الجنسية
               والنوع
  البلدية</t>
  </si>
  <si>
    <t xml:space="preserve">            الجنسية
               والنوع
  البلدية</t>
  </si>
  <si>
    <t xml:space="preserve">            Nationality 
                      &amp; Gender
  Municipality</t>
  </si>
  <si>
    <t xml:space="preserve">عقود الزواج حسب مكان إقامة الزوجة والزوج الربع الرابع  2017 </t>
  </si>
  <si>
    <t xml:space="preserve">إشهادات الطلاق حسب مكان إقامة الزوجة والزوج، الربع الرابع  2017 </t>
  </si>
  <si>
    <t>DIVORCES BY  PLACE OF WIFE AND HUSBAND'S  RESIDENCE, The Fourth Quarter 2017</t>
  </si>
  <si>
    <t>MARRIAGES BY  PLACE OF WIFE AND HUSBAND'S  RESIDENCE, The Fourth Quarter 2017</t>
  </si>
  <si>
    <t>يتضمن هذا الجزء من نشرة الإحصاءات السكانية والاجتماعية بيانات عن عقود الزواج وإشهادات الطلاق حسب جنسية الزوج والزوجة وأيضاً حسب مكان إقامة الزوجة وحسب فئة عمر الزوج والزوجة للربع الرابع لعام 2017، كذلك يتضمن بيانات إشهادات الطلاق حسب مدة الحياة الزواجية ونوع الطلاق.</t>
  </si>
  <si>
    <t>عقود الزواج حسب مكان إقامة الزوجة و الزوج</t>
  </si>
  <si>
    <t>MARRIAGES BY  PLACE OF WIFE AND HUSBAND'S RESIDENCE</t>
  </si>
  <si>
    <t>الربع الثالث 2017 - الربع الرابع 2017</t>
  </si>
  <si>
    <t xml:space="preserve">              النوع والجنسية    
    الشهر</t>
  </si>
  <si>
    <t xml:space="preserve">                             Gender 
                               &amp; Nationality                 
   Month                  </t>
  </si>
  <si>
    <t>النسبة</t>
  </si>
  <si>
    <t>Percentage</t>
  </si>
  <si>
    <t>إشهادات الطلاق حسب مكان إقامة الزوجة والزوج</t>
  </si>
  <si>
    <t>DIVORCES BY PLACE OF WIFE AND HUSBAND'S RESIDENCE</t>
  </si>
  <si>
    <r>
      <rPr>
        <b/>
        <sz val="11"/>
        <rFont val="Sakkal Majalla"/>
      </rPr>
      <t>الربع الثالث 2017</t>
    </r>
    <r>
      <rPr>
        <b/>
        <sz val="12"/>
        <rFont val="Sakkal Majalla"/>
      </rPr>
      <t xml:space="preserve">
Third </t>
    </r>
    <r>
      <rPr>
        <b/>
        <sz val="7"/>
        <rFont val="Arial"/>
        <family val="2"/>
      </rPr>
      <t>Quarter, 2017</t>
    </r>
  </si>
  <si>
    <t>Third Quarter 2017 -  The Fourth Quarter 2017</t>
  </si>
  <si>
    <r>
      <t xml:space="preserve">النسبة
</t>
    </r>
    <r>
      <rPr>
        <sz val="8"/>
        <rFont val="Arial"/>
        <family val="2"/>
      </rPr>
      <t>Percentage</t>
    </r>
  </si>
  <si>
    <t>50+</t>
  </si>
  <si>
    <t xml:space="preserve">                  Age Group of Wife
                              (in Years)
 Age Group of
 Husband (in Years)</t>
  </si>
  <si>
    <t>It also includes the number of  arrivals and departures via various Qatari ports during Q4, 2017.</t>
  </si>
  <si>
    <t>كما يتضمن عدد القادمين والمغادرين عبر المنافذ خلال فترة الربع الرابع لعام 2017</t>
  </si>
  <si>
    <t>عقود الزواج  حسب الجنسية والنوع والشهر،الربع الثالث 2017 -  الربع الرابع  2017</t>
  </si>
  <si>
    <t xml:space="preserve"> MARRIAGES BY NATIONALITY, GENDER AND MONTH  , The Third Quarter 2017 - The Fourth Quarter, 2017</t>
  </si>
  <si>
    <t>This  bulletin is periodically published (quarterly) by the Population and Social Statistics Dept. It includes data on population and vital statistics (marriage and divorce, births and deaths), bearing in mind that these data are preliminary.</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</si>
</sst>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_-* #,##0.00\-;_-* &quot;-&quot;??_-;_-@_-"/>
    <numFmt numFmtId="165" formatCode="#,##0.0"/>
    <numFmt numFmtId="166" formatCode="0.0"/>
    <numFmt numFmtId="167" formatCode="#,##0_ ;\-#,##0\ "/>
    <numFmt numFmtId="168" formatCode="_-* #,##0_-;_-* #,##0\-;_-* &quot;-&quot;??_-;_-@_-"/>
  </numFmts>
  <fonts count="64">
    <font>
      <sz val="11"/>
      <color theme="1"/>
      <name val="Calibri"/>
      <family val="2"/>
      <scheme val="minor"/>
    </font>
    <font>
      <sz val="11"/>
      <color theme="1"/>
      <name val="Calibri"/>
      <family val="2"/>
      <charset val="178"/>
      <scheme val="minor"/>
    </font>
    <font>
      <sz val="11"/>
      <color theme="1"/>
      <name val="Calibri"/>
      <family val="2"/>
      <charset val="178"/>
      <scheme val="minor"/>
    </font>
    <font>
      <sz val="10"/>
      <name val="Arial"/>
      <family val="2"/>
    </font>
    <font>
      <b/>
      <sz val="14"/>
      <color indexed="12"/>
      <name val="Arial"/>
      <family val="2"/>
    </font>
    <font>
      <b/>
      <sz val="12"/>
      <color indexed="12"/>
      <name val="Arial"/>
      <family val="2"/>
    </font>
    <font>
      <b/>
      <sz val="12"/>
      <name val="Arial"/>
      <family val="2"/>
    </font>
    <font>
      <b/>
      <sz val="9"/>
      <name val="Arial"/>
      <family val="2"/>
    </font>
    <font>
      <b/>
      <sz val="12"/>
      <name val="Arial"/>
      <family val="2"/>
      <charset val="178"/>
    </font>
    <font>
      <b/>
      <sz val="11"/>
      <name val="Arial"/>
      <family val="2"/>
      <charset val="178"/>
    </font>
    <font>
      <b/>
      <sz val="8"/>
      <name val="Arial"/>
      <family val="2"/>
    </font>
    <font>
      <sz val="8"/>
      <name val="Arial"/>
      <family val="2"/>
      <charset val="178"/>
    </font>
    <font>
      <b/>
      <sz val="10"/>
      <color indexed="10"/>
      <name val="Arial"/>
      <family val="2"/>
      <charset val="178"/>
    </font>
    <font>
      <b/>
      <sz val="8"/>
      <color indexed="10"/>
      <name val="Arial"/>
      <family val="2"/>
    </font>
    <font>
      <b/>
      <sz val="12"/>
      <color indexed="10"/>
      <name val="Arial"/>
      <family val="2"/>
      <charset val="178"/>
    </font>
    <font>
      <sz val="10"/>
      <name val="Arial"/>
      <family val="2"/>
      <charset val="178"/>
    </font>
    <font>
      <b/>
      <sz val="14"/>
      <name val="Arial"/>
      <family val="2"/>
    </font>
    <font>
      <sz val="14"/>
      <name val="Arial"/>
      <family val="2"/>
    </font>
    <font>
      <b/>
      <sz val="10"/>
      <name val="Arial"/>
      <family val="2"/>
    </font>
    <font>
      <b/>
      <sz val="11"/>
      <name val="Arial"/>
      <family val="2"/>
    </font>
    <font>
      <sz val="8"/>
      <name val="Arial"/>
      <family val="2"/>
    </font>
    <font>
      <b/>
      <sz val="12"/>
      <name val="Courier New"/>
      <family val="3"/>
    </font>
    <font>
      <b/>
      <sz val="10"/>
      <name val="Arial"/>
      <family val="2"/>
      <charset val="178"/>
    </font>
    <font>
      <b/>
      <sz val="9"/>
      <name val="Arial"/>
      <family val="2"/>
      <charset val="178"/>
    </font>
    <font>
      <sz val="9"/>
      <name val="Arial"/>
      <family val="2"/>
    </font>
    <font>
      <sz val="11"/>
      <color theme="1"/>
      <name val="Calibri"/>
      <family val="2"/>
      <charset val="178"/>
      <scheme val="minor"/>
    </font>
    <font>
      <sz val="10"/>
      <color theme="0"/>
      <name val="Arial"/>
      <family val="2"/>
    </font>
    <font>
      <sz val="11"/>
      <name val="Arial"/>
      <family val="2"/>
    </font>
    <font>
      <sz val="11"/>
      <name val="Calibri"/>
      <family val="2"/>
    </font>
    <font>
      <sz val="10"/>
      <color indexed="10"/>
      <name val="Arial"/>
      <family val="2"/>
      <charset val="178"/>
    </font>
    <font>
      <sz val="10"/>
      <color indexed="10"/>
      <name val="Arial"/>
      <family val="2"/>
    </font>
    <font>
      <b/>
      <sz val="16"/>
      <color indexed="12"/>
      <name val="Arial"/>
      <family val="2"/>
    </font>
    <font>
      <b/>
      <sz val="13.5"/>
      <name val="Arial"/>
      <family val="2"/>
    </font>
    <font>
      <sz val="10"/>
      <color indexed="12"/>
      <name val="Arial"/>
      <family val="2"/>
    </font>
    <font>
      <b/>
      <sz val="20"/>
      <color theme="5"/>
      <name val="Sakkal Majalla"/>
    </font>
    <font>
      <sz val="10"/>
      <color theme="5"/>
      <name val="Arial"/>
      <family val="2"/>
    </font>
    <font>
      <i/>
      <sz val="16"/>
      <color theme="5"/>
      <name val="Arial"/>
      <family val="2"/>
    </font>
    <font>
      <b/>
      <sz val="14"/>
      <name val="Sakkal Majalla"/>
    </font>
    <font>
      <b/>
      <sz val="12"/>
      <name val="Sakkal Majalla"/>
    </font>
    <font>
      <b/>
      <sz val="11"/>
      <name val="Sakkal Majalla"/>
    </font>
    <font>
      <sz val="9"/>
      <name val="Sakkal Majalla"/>
    </font>
    <font>
      <b/>
      <sz val="24"/>
      <name val="Sakkal Majalla"/>
    </font>
    <font>
      <b/>
      <sz val="14"/>
      <name val="Arabic Transparent"/>
      <charset val="178"/>
    </font>
    <font>
      <sz val="14"/>
      <name val="Arabic Transparent"/>
      <charset val="178"/>
    </font>
    <font>
      <b/>
      <sz val="20"/>
      <name val="Sakkal Majalla"/>
    </font>
    <font>
      <b/>
      <sz val="18"/>
      <name val="Arial"/>
      <family val="2"/>
    </font>
    <font>
      <sz val="14"/>
      <name val="Sakkal Majalla"/>
    </font>
    <font>
      <b/>
      <sz val="7"/>
      <name val="Arial"/>
      <family val="2"/>
    </font>
    <font>
      <b/>
      <sz val="16"/>
      <name val="Arial"/>
      <family val="2"/>
    </font>
    <font>
      <sz val="10.5"/>
      <name val="Arial"/>
      <family val="2"/>
    </font>
    <font>
      <b/>
      <sz val="24"/>
      <color rgb="FF993366"/>
      <name val="Sakkal Majalla"/>
    </font>
    <font>
      <b/>
      <sz val="18"/>
      <color rgb="FF993366"/>
      <name val="Arial Narrow"/>
      <family val="2"/>
    </font>
    <font>
      <b/>
      <sz val="11"/>
      <color rgb="FF993366"/>
      <name val="Sakkal Majalla"/>
    </font>
    <font>
      <b/>
      <sz val="10"/>
      <color rgb="FF993366"/>
      <name val="Arial"/>
      <family val="2"/>
    </font>
    <font>
      <b/>
      <sz val="8"/>
      <color rgb="FF993366"/>
      <name val="Arial"/>
      <family val="2"/>
    </font>
    <font>
      <sz val="14"/>
      <name val="Arial Narrow"/>
      <family val="2"/>
    </font>
    <font>
      <b/>
      <sz val="18"/>
      <name val="Sakkal Majalla"/>
    </font>
    <font>
      <b/>
      <sz val="14"/>
      <name val="Arial Narrow"/>
      <family val="2"/>
    </font>
    <font>
      <sz val="11"/>
      <color theme="1"/>
      <name val="Calibri"/>
      <family val="2"/>
      <scheme val="minor"/>
    </font>
    <font>
      <sz val="10"/>
      <name val="Sakkal Majalla"/>
    </font>
    <font>
      <b/>
      <sz val="11"/>
      <color theme="1"/>
      <name val="Calibri"/>
      <family val="2"/>
      <scheme val="minor"/>
    </font>
    <font>
      <sz val="10"/>
      <color theme="1"/>
      <name val="Arial"/>
      <family val="2"/>
    </font>
    <font>
      <b/>
      <sz val="12"/>
      <color theme="1"/>
      <name val="Sakkal Majalla"/>
    </font>
    <font>
      <b/>
      <sz val="10"/>
      <color theme="1"/>
      <name val="Arial"/>
      <family val="2"/>
    </font>
  </fonts>
  <fills count="7">
    <fill>
      <patternFill patternType="none"/>
    </fill>
    <fill>
      <patternFill patternType="gray125"/>
    </fill>
    <fill>
      <patternFill patternType="solid">
        <fgColor theme="0"/>
        <bgColor indexed="64"/>
      </patternFill>
    </fill>
    <fill>
      <patternFill patternType="solid">
        <fgColor indexed="43"/>
        <bgColor indexed="64"/>
      </patternFill>
    </fill>
    <fill>
      <patternFill patternType="solid">
        <fgColor theme="2"/>
        <bgColor indexed="64"/>
      </patternFill>
    </fill>
    <fill>
      <patternFill patternType="solid">
        <fgColor rgb="FFFFFFFF"/>
        <bgColor indexed="64"/>
      </patternFill>
    </fill>
    <fill>
      <patternFill patternType="solid">
        <fgColor theme="2" tint="-0.249977111117893"/>
        <bgColor indexed="64"/>
      </patternFill>
    </fill>
  </fills>
  <borders count="129">
    <border>
      <left/>
      <right/>
      <top/>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top style="medium">
        <color indexed="60"/>
      </top>
      <bottom/>
      <diagonal/>
    </border>
    <border diagonalUp="1">
      <left style="thick">
        <color theme="0"/>
      </left>
      <right style="thick">
        <color theme="0"/>
      </right>
      <top style="thin">
        <color indexed="64"/>
      </top>
      <bottom style="thick">
        <color theme="0"/>
      </bottom>
      <diagonal style="thick">
        <color theme="0"/>
      </diagonal>
    </border>
    <border>
      <left style="thick">
        <color theme="0"/>
      </left>
      <right style="thick">
        <color theme="0"/>
      </right>
      <top style="thin">
        <color indexed="64"/>
      </top>
      <bottom style="thick">
        <color theme="0"/>
      </bottom>
      <diagonal/>
    </border>
    <border diagonalDown="1">
      <left style="thick">
        <color theme="0"/>
      </left>
      <right style="thick">
        <color theme="0"/>
      </right>
      <top style="thin">
        <color indexed="64"/>
      </top>
      <bottom style="thick">
        <color theme="0"/>
      </bottom>
      <diagonal style="thick">
        <color theme="0"/>
      </diagonal>
    </border>
    <border diagonalUp="1">
      <left style="thick">
        <color theme="0"/>
      </left>
      <right style="thick">
        <color theme="0"/>
      </right>
      <top style="thick">
        <color theme="0"/>
      </top>
      <bottom style="thick">
        <color theme="0"/>
      </bottom>
      <diagonal style="thick">
        <color theme="0"/>
      </diagonal>
    </border>
    <border>
      <left style="thick">
        <color theme="0"/>
      </left>
      <right style="thick">
        <color theme="0"/>
      </right>
      <top style="thick">
        <color theme="0"/>
      </top>
      <bottom style="thick">
        <color theme="0"/>
      </bottom>
      <diagonal/>
    </border>
    <border diagonalUp="1">
      <left style="thick">
        <color theme="0"/>
      </left>
      <right style="thick">
        <color theme="0"/>
      </right>
      <top style="thick">
        <color theme="0"/>
      </top>
      <bottom style="thin">
        <color indexed="64"/>
      </bottom>
      <diagonal style="thick">
        <color theme="0"/>
      </diagonal>
    </border>
    <border>
      <left style="thick">
        <color theme="0"/>
      </left>
      <right style="thick">
        <color theme="0"/>
      </right>
      <top style="thick">
        <color theme="0"/>
      </top>
      <bottom style="thin">
        <color indexed="64"/>
      </bottom>
      <diagonal/>
    </border>
    <border diagonalDown="1">
      <left style="thick">
        <color theme="0"/>
      </left>
      <right style="thick">
        <color theme="0"/>
      </right>
      <top style="thick">
        <color theme="0"/>
      </top>
      <bottom style="thin">
        <color indexed="64"/>
      </bottom>
      <diagonal style="thick">
        <color theme="0"/>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thick">
        <color theme="0"/>
      </left>
      <right style="thick">
        <color theme="0"/>
      </right>
      <top style="thick">
        <color theme="0"/>
      </top>
      <bottom/>
      <diagonal/>
    </border>
    <border>
      <left style="medium">
        <color theme="0"/>
      </left>
      <right style="medium">
        <color theme="0"/>
      </right>
      <top style="medium">
        <color theme="0"/>
      </top>
      <bottom/>
      <diagonal/>
    </border>
    <border>
      <left style="thick">
        <color theme="0"/>
      </left>
      <right style="thick">
        <color theme="0"/>
      </right>
      <top style="thin">
        <color indexed="64"/>
      </top>
      <bottom style="thin">
        <color indexed="64"/>
      </bottom>
      <diagonal/>
    </border>
    <border>
      <left style="medium">
        <color theme="0"/>
      </left>
      <right style="medium">
        <color theme="0"/>
      </right>
      <top style="thin">
        <color indexed="64"/>
      </top>
      <bottom style="medium">
        <color theme="0"/>
      </bottom>
      <diagonal/>
    </border>
    <border>
      <left style="medium">
        <color theme="0"/>
      </left>
      <right/>
      <top style="thin">
        <color indexed="64"/>
      </top>
      <bottom/>
      <diagonal/>
    </border>
    <border>
      <left/>
      <right style="medium">
        <color theme="0"/>
      </right>
      <top style="thin">
        <color indexed="64"/>
      </top>
      <bottom/>
      <diagonal/>
    </border>
    <border>
      <left style="medium">
        <color theme="0"/>
      </left>
      <right/>
      <top/>
      <bottom/>
      <diagonal/>
    </border>
    <border>
      <left/>
      <right style="medium">
        <color theme="0"/>
      </right>
      <top/>
      <bottom/>
      <diagonal/>
    </border>
    <border>
      <left style="medium">
        <color theme="0"/>
      </left>
      <right style="medium">
        <color theme="0"/>
      </right>
      <top style="medium">
        <color theme="0"/>
      </top>
      <bottom style="thin">
        <color indexed="64"/>
      </bottom>
      <diagonal/>
    </border>
    <border>
      <left style="medium">
        <color theme="0"/>
      </left>
      <right/>
      <top/>
      <bottom style="thin">
        <color indexed="64"/>
      </bottom>
      <diagonal/>
    </border>
    <border>
      <left/>
      <right style="medium">
        <color theme="0"/>
      </right>
      <top/>
      <bottom style="thin">
        <color indexed="64"/>
      </bottom>
      <diagonal/>
    </border>
    <border>
      <left style="thick">
        <color theme="0"/>
      </left>
      <right style="thick">
        <color theme="0"/>
      </right>
      <top/>
      <bottom style="thick">
        <color theme="0"/>
      </bottom>
      <diagonal/>
    </border>
    <border>
      <left style="medium">
        <color theme="0"/>
      </left>
      <right style="medium">
        <color theme="0"/>
      </right>
      <top/>
      <bottom/>
      <diagonal/>
    </border>
    <border>
      <left style="medium">
        <color theme="0"/>
      </left>
      <right/>
      <top style="thin">
        <color auto="1"/>
      </top>
      <bottom style="thin">
        <color auto="1"/>
      </bottom>
      <diagonal/>
    </border>
    <border>
      <left/>
      <right/>
      <top style="thin">
        <color indexed="64"/>
      </top>
      <bottom style="thin">
        <color indexed="64"/>
      </bottom>
      <diagonal/>
    </border>
    <border>
      <left/>
      <right style="medium">
        <color theme="0"/>
      </right>
      <top style="thin">
        <color indexed="64"/>
      </top>
      <bottom style="thin">
        <color indexed="64"/>
      </bottom>
      <diagonal/>
    </border>
    <border>
      <left style="medium">
        <color theme="0"/>
      </left>
      <right style="medium">
        <color theme="0"/>
      </right>
      <top style="thin">
        <color indexed="64"/>
      </top>
      <bottom style="thin">
        <color indexed="64"/>
      </bottom>
      <diagonal/>
    </border>
    <border>
      <left/>
      <right style="medium">
        <color theme="0"/>
      </right>
      <top style="thin">
        <color indexed="64"/>
      </top>
      <bottom style="medium">
        <color theme="0"/>
      </bottom>
      <diagonal/>
    </border>
    <border>
      <left style="medium">
        <color theme="0"/>
      </left>
      <right/>
      <top style="thin">
        <color indexed="64"/>
      </top>
      <bottom style="medium">
        <color theme="0"/>
      </bottom>
      <diagonal/>
    </border>
    <border>
      <left style="medium">
        <color theme="0"/>
      </left>
      <right/>
      <top style="medium">
        <color theme="0"/>
      </top>
      <bottom style="medium">
        <color theme="0"/>
      </bottom>
      <diagonal/>
    </border>
    <border>
      <left/>
      <right style="medium">
        <color theme="0"/>
      </right>
      <top style="medium">
        <color theme="0"/>
      </top>
      <bottom style="thin">
        <color indexed="64"/>
      </bottom>
      <diagonal/>
    </border>
    <border>
      <left style="medium">
        <color theme="0"/>
      </left>
      <right/>
      <top style="medium">
        <color theme="0"/>
      </top>
      <bottom style="thin">
        <color indexed="64"/>
      </bottom>
      <diagonal/>
    </border>
    <border diagonalUp="1">
      <left style="thick">
        <color theme="0"/>
      </left>
      <right style="thick">
        <color theme="0"/>
      </right>
      <top style="thin">
        <color indexed="64"/>
      </top>
      <bottom/>
      <diagonal style="thick">
        <color theme="0"/>
      </diagonal>
    </border>
    <border diagonalUp="1">
      <left style="thick">
        <color theme="0"/>
      </left>
      <right style="thick">
        <color theme="0"/>
      </right>
      <top/>
      <bottom style="thin">
        <color indexed="64"/>
      </bottom>
      <diagonal style="thick">
        <color theme="0"/>
      </diagonal>
    </border>
    <border diagonalDown="1">
      <left style="thick">
        <color theme="0"/>
      </left>
      <right style="thick">
        <color theme="0"/>
      </right>
      <top style="thin">
        <color indexed="64"/>
      </top>
      <bottom/>
      <diagonal style="thick">
        <color theme="0"/>
      </diagonal>
    </border>
    <border diagonalDown="1">
      <left style="thick">
        <color theme="0"/>
      </left>
      <right style="thick">
        <color theme="0"/>
      </right>
      <top/>
      <bottom/>
      <diagonal style="thick">
        <color theme="0"/>
      </diagonal>
    </border>
    <border diagonalDown="1">
      <left style="thick">
        <color theme="0"/>
      </left>
      <right style="thick">
        <color theme="0"/>
      </right>
      <top/>
      <bottom style="thin">
        <color indexed="64"/>
      </bottom>
      <diagonal style="thick">
        <color theme="0"/>
      </diagonal>
    </border>
    <border>
      <left style="thick">
        <color theme="0"/>
      </left>
      <right style="thick">
        <color theme="0"/>
      </right>
      <top/>
      <bottom/>
      <diagonal/>
    </border>
    <border>
      <left style="thick">
        <color theme="0"/>
      </left>
      <right style="thick">
        <color theme="0"/>
      </right>
      <top/>
      <bottom style="thin">
        <color indexed="64"/>
      </bottom>
      <diagonal/>
    </border>
    <border>
      <left style="thick">
        <color theme="0"/>
      </left>
      <right/>
      <top style="thin">
        <color indexed="64"/>
      </top>
      <bottom/>
      <diagonal/>
    </border>
    <border>
      <left/>
      <right style="thick">
        <color theme="0"/>
      </right>
      <top style="thin">
        <color indexed="64"/>
      </top>
      <bottom/>
      <diagonal/>
    </border>
    <border>
      <left style="thick">
        <color theme="0"/>
      </left>
      <right/>
      <top/>
      <bottom style="thin">
        <color indexed="64"/>
      </bottom>
      <diagonal/>
    </border>
    <border>
      <left/>
      <right style="thick">
        <color theme="0"/>
      </right>
      <top/>
      <bottom style="thin">
        <color indexed="64"/>
      </bottom>
      <diagonal/>
    </border>
    <border>
      <left/>
      <right/>
      <top/>
      <bottom style="thin">
        <color indexed="64"/>
      </bottom>
      <diagonal/>
    </border>
    <border>
      <left/>
      <right/>
      <top style="thin">
        <color indexed="64"/>
      </top>
      <bottom/>
      <diagonal/>
    </border>
    <border>
      <left style="thick">
        <color theme="0"/>
      </left>
      <right/>
      <top style="thin">
        <color indexed="64"/>
      </top>
      <bottom style="thick">
        <color theme="0"/>
      </bottom>
      <diagonal/>
    </border>
    <border>
      <left style="thick">
        <color theme="0"/>
      </left>
      <right/>
      <top style="thick">
        <color theme="0"/>
      </top>
      <bottom style="thick">
        <color theme="0"/>
      </bottom>
      <diagonal/>
    </border>
    <border>
      <left style="thick">
        <color theme="0"/>
      </left>
      <right/>
      <top style="thin">
        <color indexed="64"/>
      </top>
      <bottom style="thin">
        <color indexed="64"/>
      </bottom>
      <diagonal/>
    </border>
    <border>
      <left style="medium">
        <color theme="0"/>
      </left>
      <right style="medium">
        <color theme="0"/>
      </right>
      <top style="thin">
        <color indexed="64"/>
      </top>
      <bottom/>
      <diagonal/>
    </border>
    <border>
      <left style="medium">
        <color theme="0"/>
      </left>
      <right style="medium">
        <color theme="0"/>
      </right>
      <top/>
      <bottom style="thin">
        <color indexed="64"/>
      </bottom>
      <diagonal/>
    </border>
    <border>
      <left style="thick">
        <color theme="0"/>
      </left>
      <right style="medium">
        <color theme="0"/>
      </right>
      <top style="thin">
        <color auto="1"/>
      </top>
      <bottom style="medium">
        <color theme="0"/>
      </bottom>
      <diagonal/>
    </border>
    <border>
      <left style="thick">
        <color theme="0"/>
      </left>
      <right style="medium">
        <color theme="0"/>
      </right>
      <top style="medium">
        <color theme="0"/>
      </top>
      <bottom style="medium">
        <color theme="0"/>
      </bottom>
      <diagonal/>
    </border>
    <border>
      <left style="thick">
        <color theme="0"/>
      </left>
      <right style="medium">
        <color theme="0"/>
      </right>
      <top style="medium">
        <color theme="0"/>
      </top>
      <bottom/>
      <diagonal/>
    </border>
    <border>
      <left style="medium">
        <color theme="0"/>
      </left>
      <right/>
      <top style="medium">
        <color theme="0"/>
      </top>
      <bottom/>
      <diagonal/>
    </border>
    <border>
      <left style="thick">
        <color theme="0"/>
      </left>
      <right style="thick">
        <color theme="0"/>
      </right>
      <top style="thin">
        <color indexed="64"/>
      </top>
      <bottom/>
      <diagonal/>
    </border>
    <border>
      <left/>
      <right style="medium">
        <color theme="0"/>
      </right>
      <top style="medium">
        <color theme="0"/>
      </top>
      <bottom/>
      <diagonal/>
    </border>
    <border diagonalUp="1">
      <left/>
      <right style="medium">
        <color theme="0"/>
      </right>
      <top style="thin">
        <color indexed="64"/>
      </top>
      <bottom/>
      <diagonal style="medium">
        <color theme="0"/>
      </diagonal>
    </border>
    <border diagonalDown="1">
      <left style="medium">
        <color theme="0"/>
      </left>
      <right/>
      <top style="thin">
        <color indexed="64"/>
      </top>
      <bottom/>
      <diagonal style="medium">
        <color theme="0"/>
      </diagonal>
    </border>
    <border diagonalUp="1">
      <left/>
      <right style="medium">
        <color theme="0"/>
      </right>
      <top/>
      <bottom style="thin">
        <color indexed="64"/>
      </bottom>
      <diagonal style="medium">
        <color theme="0"/>
      </diagonal>
    </border>
    <border diagonalDown="1">
      <left style="medium">
        <color theme="0"/>
      </left>
      <right/>
      <top/>
      <bottom style="thin">
        <color indexed="64"/>
      </bottom>
      <diagonal style="medium">
        <color theme="0"/>
      </diagonal>
    </border>
    <border>
      <left/>
      <right style="thick">
        <color theme="0"/>
      </right>
      <top style="thin">
        <color indexed="64"/>
      </top>
      <bottom style="thin">
        <color indexed="64"/>
      </bottom>
      <diagonal/>
    </border>
    <border diagonalDown="1">
      <left style="thick">
        <color theme="0"/>
      </left>
      <right style="thick">
        <color theme="0"/>
      </right>
      <top style="thick">
        <color theme="0"/>
      </top>
      <bottom style="thick">
        <color theme="0"/>
      </bottom>
      <diagonal style="thick">
        <color theme="0"/>
      </diagonal>
    </border>
    <border>
      <left/>
      <right style="medium">
        <color indexed="60"/>
      </right>
      <top style="thin">
        <color indexed="64"/>
      </top>
      <bottom style="thin">
        <color indexed="64"/>
      </bottom>
      <diagonal/>
    </border>
    <border>
      <left style="medium">
        <color indexed="60"/>
      </left>
      <right/>
      <top style="thin">
        <color indexed="64"/>
      </top>
      <bottom style="thin">
        <color indexed="64"/>
      </bottom>
      <diagonal/>
    </border>
    <border diagonalUp="1">
      <left style="thick">
        <color theme="0"/>
      </left>
      <right style="thick">
        <color theme="0"/>
      </right>
      <top style="thick">
        <color theme="0"/>
      </top>
      <bottom/>
      <diagonal style="thick">
        <color theme="0"/>
      </diagonal>
    </border>
    <border diagonalDown="1">
      <left style="thick">
        <color theme="0"/>
      </left>
      <right style="thick">
        <color theme="0"/>
      </right>
      <top style="thick">
        <color theme="0"/>
      </top>
      <bottom/>
      <diagonal style="thick">
        <color theme="0"/>
      </diagonal>
    </border>
    <border>
      <left/>
      <right style="thick">
        <color theme="0"/>
      </right>
      <top/>
      <bottom style="thick">
        <color theme="0"/>
      </bottom>
      <diagonal/>
    </border>
    <border>
      <left/>
      <right style="thick">
        <color theme="0"/>
      </right>
      <top style="thick">
        <color theme="0"/>
      </top>
      <bottom style="thick">
        <color theme="0"/>
      </bottom>
      <diagonal/>
    </border>
    <border>
      <left style="thick">
        <color theme="0"/>
      </left>
      <right/>
      <top/>
      <bottom style="thick">
        <color theme="0"/>
      </bottom>
      <diagonal/>
    </border>
    <border>
      <left style="thick">
        <color theme="0"/>
      </left>
      <right/>
      <top/>
      <bottom/>
      <diagonal/>
    </border>
    <border>
      <left/>
      <right style="thick">
        <color theme="0"/>
      </right>
      <top/>
      <bottom/>
      <diagonal/>
    </border>
    <border>
      <left style="thick">
        <color theme="0"/>
      </left>
      <right style="thick">
        <color theme="0"/>
      </right>
      <top/>
      <bottom style="thin">
        <color theme="1"/>
      </bottom>
      <diagonal/>
    </border>
    <border>
      <left style="thick">
        <color theme="0"/>
      </left>
      <right style="medium">
        <color theme="0"/>
      </right>
      <top style="thin">
        <color indexed="64"/>
      </top>
      <bottom/>
      <diagonal/>
    </border>
    <border>
      <left style="thick">
        <color theme="0"/>
      </left>
      <right style="medium">
        <color theme="0"/>
      </right>
      <top/>
      <bottom style="thin">
        <color theme="1"/>
      </bottom>
      <diagonal/>
    </border>
    <border>
      <left style="medium">
        <color theme="0"/>
      </left>
      <right style="medium">
        <color theme="0"/>
      </right>
      <top/>
      <bottom style="thin">
        <color theme="1"/>
      </bottom>
      <diagonal/>
    </border>
    <border>
      <left/>
      <right style="medium">
        <color theme="0"/>
      </right>
      <top style="thin">
        <color auto="1"/>
      </top>
      <bottom style="thin">
        <color theme="1"/>
      </bottom>
      <diagonal/>
    </border>
    <border>
      <left style="medium">
        <color theme="0"/>
      </left>
      <right style="medium">
        <color theme="0"/>
      </right>
      <top style="thin">
        <color auto="1"/>
      </top>
      <bottom style="thin">
        <color theme="1"/>
      </bottom>
      <diagonal/>
    </border>
    <border>
      <left style="medium">
        <color theme="0"/>
      </left>
      <right/>
      <top style="thin">
        <color auto="1"/>
      </top>
      <bottom style="thin">
        <color theme="1"/>
      </bottom>
      <diagonal/>
    </border>
    <border>
      <left style="medium">
        <color rgb="FFC00000"/>
      </left>
      <right style="thin">
        <color rgb="FFC00000"/>
      </right>
      <top/>
      <bottom/>
      <diagonal/>
    </border>
    <border>
      <left style="thin">
        <color rgb="FFC00000"/>
      </left>
      <right style="thin">
        <color rgb="FFC00000"/>
      </right>
      <top/>
      <bottom/>
      <diagonal/>
    </border>
    <border>
      <left style="thin">
        <color rgb="FFC00000"/>
      </left>
      <right style="medium">
        <color rgb="FFC00000"/>
      </right>
      <top/>
      <bottom/>
      <diagonal/>
    </border>
    <border>
      <left style="medium">
        <color rgb="FFC00000"/>
      </left>
      <right style="thin">
        <color rgb="FFC00000"/>
      </right>
      <top/>
      <bottom style="medium">
        <color rgb="FFC00000"/>
      </bottom>
      <diagonal/>
    </border>
    <border>
      <left style="thin">
        <color rgb="FFC00000"/>
      </left>
      <right style="thin">
        <color rgb="FFC00000"/>
      </right>
      <top/>
      <bottom style="medium">
        <color rgb="FFC00000"/>
      </bottom>
      <diagonal/>
    </border>
    <border>
      <left style="thin">
        <color rgb="FFC00000"/>
      </left>
      <right style="medium">
        <color rgb="FFC00000"/>
      </right>
      <top/>
      <bottom style="medium">
        <color rgb="FFC00000"/>
      </bottom>
      <diagonal/>
    </border>
    <border>
      <left style="medium">
        <color rgb="FFC00000"/>
      </left>
      <right style="thin">
        <color rgb="FFC00000"/>
      </right>
      <top style="medium">
        <color rgb="FFC00000"/>
      </top>
      <bottom style="medium">
        <color rgb="FFC00000"/>
      </bottom>
      <diagonal/>
    </border>
    <border>
      <left style="thin">
        <color rgb="FFC00000"/>
      </left>
      <right style="thin">
        <color rgb="FFC00000"/>
      </right>
      <top style="medium">
        <color rgb="FFC00000"/>
      </top>
      <bottom style="medium">
        <color rgb="FFC00000"/>
      </bottom>
      <diagonal/>
    </border>
    <border>
      <left style="thin">
        <color rgb="FFC00000"/>
      </left>
      <right style="medium">
        <color rgb="FFC00000"/>
      </right>
      <top style="medium">
        <color rgb="FFC00000"/>
      </top>
      <bottom style="medium">
        <color rgb="FFC00000"/>
      </bottom>
      <diagonal/>
    </border>
    <border>
      <left style="medium">
        <color rgb="FFC00000"/>
      </left>
      <right style="thin">
        <color rgb="FFC00000"/>
      </right>
      <top style="medium">
        <color rgb="FFC00000"/>
      </top>
      <bottom/>
      <diagonal/>
    </border>
    <border>
      <left style="thin">
        <color rgb="FFC00000"/>
      </left>
      <right style="thin">
        <color rgb="FFC00000"/>
      </right>
      <top style="medium">
        <color rgb="FFC00000"/>
      </top>
      <bottom/>
      <diagonal/>
    </border>
    <border>
      <left style="thin">
        <color rgb="FFC00000"/>
      </left>
      <right style="medium">
        <color rgb="FFC00000"/>
      </right>
      <top style="medium">
        <color rgb="FFC00000"/>
      </top>
      <bottom/>
      <diagonal/>
    </border>
    <border>
      <left/>
      <right style="medium">
        <color theme="0"/>
      </right>
      <top/>
      <bottom style="thin">
        <color theme="1"/>
      </bottom>
      <diagonal/>
    </border>
    <border>
      <left style="medium">
        <color theme="0"/>
      </left>
      <right style="medium">
        <color rgb="FFFFFFFF"/>
      </right>
      <top style="medium">
        <color theme="0"/>
      </top>
      <bottom style="medium">
        <color theme="0"/>
      </bottom>
      <diagonal/>
    </border>
    <border>
      <left style="medium">
        <color theme="0"/>
      </left>
      <right style="medium">
        <color rgb="FFFFFFFF"/>
      </right>
      <top style="medium">
        <color theme="0"/>
      </top>
      <bottom style="thin">
        <color rgb="FF000000"/>
      </bottom>
      <diagonal/>
    </border>
    <border>
      <left style="medium">
        <color theme="0"/>
      </left>
      <right style="medium">
        <color rgb="FFFFFFFF"/>
      </right>
      <top/>
      <bottom style="medium">
        <color theme="0"/>
      </bottom>
      <diagonal/>
    </border>
    <border>
      <left/>
      <right/>
      <top style="thin">
        <color theme="0"/>
      </top>
      <bottom/>
      <diagonal/>
    </border>
    <border>
      <left/>
      <right style="thin">
        <color theme="0"/>
      </right>
      <top/>
      <bottom/>
      <diagonal/>
    </border>
    <border>
      <left/>
      <right/>
      <top style="thin">
        <color theme="1"/>
      </top>
      <bottom style="thin">
        <color theme="1"/>
      </bottom>
      <diagonal/>
    </border>
    <border>
      <left style="medium">
        <color theme="0"/>
      </left>
      <right/>
      <top style="thin">
        <color rgb="FF000000"/>
      </top>
      <bottom style="medium">
        <color theme="0"/>
      </bottom>
      <diagonal/>
    </border>
    <border>
      <left/>
      <right/>
      <top/>
      <bottom style="medium">
        <color theme="0"/>
      </bottom>
      <diagonal/>
    </border>
    <border>
      <left/>
      <right/>
      <top style="thin">
        <color indexed="64"/>
      </top>
      <bottom style="medium">
        <color theme="0"/>
      </bottom>
      <diagonal/>
    </border>
    <border>
      <left/>
      <right/>
      <top style="medium">
        <color theme="0"/>
      </top>
      <bottom style="medium">
        <color theme="0"/>
      </bottom>
      <diagonal/>
    </border>
    <border>
      <left style="medium">
        <color theme="0"/>
      </left>
      <right style="thick">
        <color theme="0"/>
      </right>
      <top style="thin">
        <color indexed="64"/>
      </top>
      <bottom style="medium">
        <color theme="0"/>
      </bottom>
      <diagonal/>
    </border>
    <border>
      <left style="medium">
        <color theme="0"/>
      </left>
      <right style="thick">
        <color theme="0"/>
      </right>
      <top style="medium">
        <color theme="0"/>
      </top>
      <bottom style="medium">
        <color theme="0"/>
      </bottom>
      <diagonal/>
    </border>
    <border>
      <left style="medium">
        <color theme="0"/>
      </left>
      <right style="thick">
        <color theme="0"/>
      </right>
      <top style="medium">
        <color theme="0"/>
      </top>
      <bottom style="thin">
        <color indexed="64"/>
      </bottom>
      <diagonal/>
    </border>
    <border>
      <left style="thick">
        <color theme="0"/>
      </left>
      <right style="medium">
        <color theme="0"/>
      </right>
      <top style="medium">
        <color theme="0"/>
      </top>
      <bottom style="thin">
        <color indexed="64"/>
      </bottom>
      <diagonal/>
    </border>
    <border>
      <left style="medium">
        <color theme="0"/>
      </left>
      <right style="thick">
        <color theme="0"/>
      </right>
      <top/>
      <bottom style="medium">
        <color theme="0"/>
      </bottom>
      <diagonal/>
    </border>
    <border>
      <left style="thick">
        <color theme="0"/>
      </left>
      <right style="thick">
        <color theme="0"/>
      </right>
      <top/>
      <bottom style="medium">
        <color theme="0"/>
      </bottom>
      <diagonal/>
    </border>
    <border>
      <left style="thick">
        <color theme="0"/>
      </left>
      <right style="medium">
        <color theme="0"/>
      </right>
      <top/>
      <bottom style="medium">
        <color theme="0"/>
      </bottom>
      <diagonal/>
    </border>
    <border>
      <left style="thick">
        <color theme="0"/>
      </left>
      <right style="thick">
        <color theme="0"/>
      </right>
      <top style="medium">
        <color theme="0"/>
      </top>
      <bottom style="medium">
        <color theme="0"/>
      </bottom>
      <diagonal/>
    </border>
    <border>
      <left style="medium">
        <color theme="0"/>
      </left>
      <right style="thick">
        <color theme="0"/>
      </right>
      <top style="medium">
        <color theme="0"/>
      </top>
      <bottom/>
      <diagonal/>
    </border>
    <border>
      <left style="thick">
        <color theme="0"/>
      </left>
      <right style="thick">
        <color theme="0"/>
      </right>
      <top style="medium">
        <color theme="0"/>
      </top>
      <bottom/>
      <diagonal/>
    </border>
    <border>
      <left style="medium">
        <color theme="0"/>
      </left>
      <right style="thick">
        <color theme="0"/>
      </right>
      <top style="thin">
        <color theme="1"/>
      </top>
      <bottom style="thin">
        <color indexed="64"/>
      </bottom>
      <diagonal/>
    </border>
    <border>
      <left style="thick">
        <color theme="0"/>
      </left>
      <right style="thick">
        <color theme="0"/>
      </right>
      <top style="thin">
        <color theme="1"/>
      </top>
      <bottom style="thin">
        <color indexed="64"/>
      </bottom>
      <diagonal/>
    </border>
    <border>
      <left style="thick">
        <color theme="0"/>
      </left>
      <right style="medium">
        <color theme="0"/>
      </right>
      <top style="thin">
        <color theme="1"/>
      </top>
      <bottom style="thin">
        <color indexed="64"/>
      </bottom>
      <diagonal/>
    </border>
    <border>
      <left style="thick">
        <color theme="0"/>
      </left>
      <right style="thick">
        <color theme="0"/>
      </right>
      <top style="thin">
        <color indexed="64"/>
      </top>
      <bottom style="thin">
        <color theme="1"/>
      </bottom>
      <diagonal/>
    </border>
    <border>
      <left/>
      <right/>
      <top style="thin">
        <color indexed="64"/>
      </top>
      <bottom style="thin">
        <color theme="1"/>
      </bottom>
      <diagonal/>
    </border>
    <border>
      <left style="medium">
        <color theme="0"/>
      </left>
      <right style="medium">
        <color rgb="FFFFFFFF"/>
      </right>
      <top/>
      <bottom/>
      <diagonal/>
    </border>
    <border>
      <left/>
      <right/>
      <top style="medium">
        <color theme="0"/>
      </top>
      <bottom/>
      <diagonal/>
    </border>
    <border>
      <left style="thick">
        <color theme="0"/>
      </left>
      <right style="medium">
        <color theme="0"/>
      </right>
      <top/>
      <bottom style="thin">
        <color auto="1"/>
      </bottom>
      <diagonal/>
    </border>
  </borders>
  <cellStyleXfs count="53">
    <xf numFmtId="0" fontId="0" fillId="0" borderId="0"/>
    <xf numFmtId="0" fontId="3" fillId="0" borderId="0"/>
    <xf numFmtId="164" fontId="3" fillId="0" borderId="0" applyFont="0" applyFill="0" applyBorder="0" applyAlignment="0" applyProtection="0"/>
    <xf numFmtId="0" fontId="4" fillId="0" borderId="0" applyAlignment="0">
      <alignment horizontal="centerContinuous" vertical="center"/>
    </xf>
    <xf numFmtId="0" fontId="4" fillId="0" borderId="0" applyAlignment="0">
      <alignment horizontal="centerContinuous" vertical="center"/>
    </xf>
    <xf numFmtId="0" fontId="4" fillId="0" borderId="0" applyAlignment="0">
      <alignment horizontal="centerContinuous" vertical="center"/>
    </xf>
    <xf numFmtId="0" fontId="5" fillId="0" borderId="0" applyAlignment="0">
      <alignment horizontal="centerContinuous" vertical="center"/>
    </xf>
    <xf numFmtId="0" fontId="5" fillId="0" borderId="0" applyAlignment="0">
      <alignment horizontal="centerContinuous" vertical="center"/>
    </xf>
    <xf numFmtId="0" fontId="5" fillId="0" borderId="0" applyAlignment="0">
      <alignment horizontal="centerContinuous" vertical="center"/>
    </xf>
    <xf numFmtId="0" fontId="6" fillId="3" borderId="1">
      <alignment horizontal="right" vertical="center" wrapText="1"/>
    </xf>
    <xf numFmtId="0" fontId="6" fillId="3" borderId="1">
      <alignment horizontal="right" vertical="center" wrapText="1"/>
    </xf>
    <xf numFmtId="0" fontId="6" fillId="3" borderId="1">
      <alignment horizontal="right" vertical="center" wrapText="1"/>
    </xf>
    <xf numFmtId="1" fontId="7" fillId="3" borderId="2">
      <alignment horizontal="left" vertical="center" wrapText="1"/>
    </xf>
    <xf numFmtId="1" fontId="8" fillId="3" borderId="3">
      <alignment horizontal="center" vertical="center"/>
    </xf>
    <xf numFmtId="0" fontId="9" fillId="3" borderId="3">
      <alignment horizontal="center" vertical="center" wrapText="1"/>
    </xf>
    <xf numFmtId="0" fontId="10" fillId="3" borderId="3">
      <alignment horizontal="center" vertical="center" wrapText="1"/>
    </xf>
    <xf numFmtId="0" fontId="10" fillId="3" borderId="3">
      <alignment horizontal="center" vertical="center" wrapText="1"/>
    </xf>
    <xf numFmtId="0" fontId="10" fillId="3" borderId="3">
      <alignment horizontal="center" vertical="center" wrapText="1"/>
    </xf>
    <xf numFmtId="0" fontId="3" fillId="0" borderId="0">
      <alignment horizontal="center" vertical="center" readingOrder="2"/>
    </xf>
    <xf numFmtId="0" fontId="3" fillId="0" borderId="0">
      <alignment horizontal="center" vertical="center" readingOrder="2"/>
    </xf>
    <xf numFmtId="0" fontId="11" fillId="0" borderId="0">
      <alignment horizontal="left" vertical="center"/>
    </xf>
    <xf numFmtId="0" fontId="3" fillId="0" borderId="0"/>
    <xf numFmtId="0" fontId="3" fillId="0" borderId="0"/>
    <xf numFmtId="0" fontId="3" fillId="0" borderId="0"/>
    <xf numFmtId="0" fontId="3" fillId="0" borderId="0"/>
    <xf numFmtId="0" fontId="12" fillId="0" borderId="0">
      <alignment horizontal="right" vertical="center"/>
    </xf>
    <xf numFmtId="0" fontId="13" fillId="0" borderId="0">
      <alignment horizontal="left" vertical="center"/>
    </xf>
    <xf numFmtId="0" fontId="6" fillId="0" borderId="0">
      <alignment horizontal="right" vertical="center"/>
    </xf>
    <xf numFmtId="0" fontId="6" fillId="0" borderId="0">
      <alignment horizontal="right" vertical="center"/>
    </xf>
    <xf numFmtId="0" fontId="6" fillId="0" borderId="0">
      <alignment horizontal="right" vertical="center"/>
    </xf>
    <xf numFmtId="0" fontId="3" fillId="0" borderId="0">
      <alignment horizontal="left" vertical="center"/>
    </xf>
    <xf numFmtId="0" fontId="3" fillId="0" borderId="0">
      <alignment horizontal="left" vertical="center"/>
    </xf>
    <xf numFmtId="0" fontId="3" fillId="0" borderId="0">
      <alignment horizontal="left" vertical="center"/>
    </xf>
    <xf numFmtId="0" fontId="3" fillId="0" borderId="0">
      <alignment horizontal="left" vertical="center"/>
    </xf>
    <xf numFmtId="0" fontId="3" fillId="0" borderId="0">
      <alignment horizontal="left" vertical="center"/>
    </xf>
    <xf numFmtId="0" fontId="14" fillId="3" borderId="3" applyAlignment="0">
      <alignment horizontal="center" vertical="center"/>
    </xf>
    <xf numFmtId="0" fontId="12" fillId="0" borderId="4">
      <alignment horizontal="right" vertical="center" indent="1"/>
    </xf>
    <xf numFmtId="0" fontId="6" fillId="3" borderId="4">
      <alignment horizontal="right" vertical="center" wrapText="1" indent="1" readingOrder="2"/>
    </xf>
    <xf numFmtId="0" fontId="6" fillId="3" borderId="4">
      <alignment horizontal="right" vertical="center" wrapText="1" indent="1" readingOrder="2"/>
    </xf>
    <xf numFmtId="0" fontId="6" fillId="3" borderId="4">
      <alignment horizontal="right" vertical="center" wrapText="1" indent="1" readingOrder="2"/>
    </xf>
    <xf numFmtId="0" fontId="6" fillId="3" borderId="4">
      <alignment horizontal="right" vertical="center" wrapText="1" indent="1" readingOrder="2"/>
    </xf>
    <xf numFmtId="0" fontId="15" fillId="0" borderId="4">
      <alignment horizontal="right" vertical="center" indent="1"/>
    </xf>
    <xf numFmtId="0" fontId="15" fillId="3" borderId="4">
      <alignment horizontal="left" vertical="center" wrapText="1" indent="1"/>
    </xf>
    <xf numFmtId="0" fontId="15" fillId="0" borderId="5">
      <alignment horizontal="left" vertical="center"/>
    </xf>
    <xf numFmtId="0" fontId="15" fillId="0" borderId="6">
      <alignment horizontal="left" vertical="center"/>
    </xf>
    <xf numFmtId="0" fontId="25" fillId="0" borderId="0"/>
    <xf numFmtId="0" fontId="2" fillId="0" borderId="0"/>
    <xf numFmtId="0" fontId="3" fillId="0" borderId="0"/>
    <xf numFmtId="0" fontId="1" fillId="0" borderId="0"/>
    <xf numFmtId="0" fontId="1" fillId="0" borderId="0"/>
    <xf numFmtId="0" fontId="1" fillId="0" borderId="0"/>
    <xf numFmtId="164" fontId="58" fillId="0" borderId="0" applyFont="0" applyFill="0" applyBorder="0" applyAlignment="0" applyProtection="0"/>
    <xf numFmtId="9" fontId="58" fillId="0" borderId="0" applyFont="0" applyFill="0" applyBorder="0" applyAlignment="0" applyProtection="0"/>
  </cellStyleXfs>
  <cellXfs count="665">
    <xf numFmtId="0" fontId="0" fillId="0" borderId="0" xfId="0"/>
    <xf numFmtId="0" fontId="3" fillId="0" borderId="0" xfId="1"/>
    <xf numFmtId="1" fontId="17" fillId="0" borderId="0" xfId="23" applyNumberFormat="1" applyFont="1" applyBorder="1" applyAlignment="1">
      <alignment vertical="center"/>
    </xf>
    <xf numFmtId="1" fontId="3" fillId="0" borderId="0" xfId="23" applyNumberFormat="1" applyFont="1" applyBorder="1" applyAlignment="1">
      <alignment vertical="center"/>
    </xf>
    <xf numFmtId="0" fontId="6" fillId="2" borderId="0" xfId="28" applyFont="1" applyFill="1">
      <alignment horizontal="right" vertical="center"/>
    </xf>
    <xf numFmtId="1" fontId="8" fillId="2" borderId="0" xfId="1" applyNumberFormat="1" applyFont="1" applyFill="1" applyBorder="1" applyAlignment="1">
      <alignment horizontal="centerContinuous" vertical="center"/>
    </xf>
    <xf numFmtId="1" fontId="14" fillId="2" borderId="0" xfId="1" applyNumberFormat="1" applyFont="1" applyFill="1" applyBorder="1" applyAlignment="1">
      <alignment horizontal="centerContinuous" vertical="center"/>
    </xf>
    <xf numFmtId="1" fontId="15" fillId="0" borderId="0" xfId="1" applyNumberFormat="1" applyFont="1" applyBorder="1" applyAlignment="1">
      <alignment vertical="center"/>
    </xf>
    <xf numFmtId="0" fontId="18" fillId="2" borderId="0" xfId="31" applyFont="1" applyFill="1">
      <alignment horizontal="left" vertical="center"/>
    </xf>
    <xf numFmtId="1" fontId="18" fillId="0" borderId="0" xfId="23" applyNumberFormat="1" applyFont="1" applyBorder="1" applyAlignment="1">
      <alignment horizontal="center" vertical="center"/>
    </xf>
    <xf numFmtId="1" fontId="3" fillId="0" borderId="0" xfId="23" applyNumberFormat="1" applyFont="1" applyBorder="1" applyAlignment="1">
      <alignment horizontal="center" vertical="center"/>
    </xf>
    <xf numFmtId="3" fontId="18" fillId="0" borderId="17" xfId="41" applyNumberFormat="1" applyFont="1" applyFill="1" applyBorder="1">
      <alignment horizontal="right" vertical="center" indent="1"/>
    </xf>
    <xf numFmtId="0" fontId="3" fillId="2" borderId="8" xfId="42" applyFont="1" applyFill="1" applyBorder="1" applyAlignment="1">
      <alignment horizontal="center" vertical="center" wrapText="1"/>
    </xf>
    <xf numFmtId="0" fontId="3" fillId="4" borderId="11" xfId="42" applyFont="1" applyFill="1" applyBorder="1" applyAlignment="1">
      <alignment horizontal="center" vertical="center" wrapText="1"/>
    </xf>
    <xf numFmtId="0" fontId="3" fillId="0" borderId="11" xfId="42" applyFont="1" applyFill="1" applyBorder="1" applyAlignment="1">
      <alignment horizontal="center" vertical="center" wrapText="1"/>
    </xf>
    <xf numFmtId="3" fontId="18" fillId="4" borderId="22" xfId="35" applyNumberFormat="1" applyFont="1" applyFill="1" applyBorder="1" applyAlignment="1">
      <alignment horizontal="right" vertical="center" indent="1"/>
    </xf>
    <xf numFmtId="0" fontId="3" fillId="0" borderId="0" xfId="23" applyFont="1"/>
    <xf numFmtId="1" fontId="3" fillId="0" borderId="0" xfId="23" applyNumberFormat="1" applyFont="1" applyBorder="1" applyAlignment="1">
      <alignment horizontal="left" vertical="center"/>
    </xf>
    <xf numFmtId="3" fontId="18" fillId="2" borderId="22" xfId="35" applyNumberFormat="1" applyFont="1" applyFill="1" applyBorder="1" applyAlignment="1">
      <alignment horizontal="right" vertical="center" indent="1"/>
    </xf>
    <xf numFmtId="0" fontId="6" fillId="2" borderId="0" xfId="27" applyFont="1" applyFill="1" applyAlignment="1">
      <alignment vertical="center"/>
    </xf>
    <xf numFmtId="0" fontId="21" fillId="2" borderId="0" xfId="1" applyFont="1" applyFill="1" applyAlignment="1">
      <alignment horizontal="right"/>
    </xf>
    <xf numFmtId="0" fontId="18" fillId="2" borderId="0" xfId="30" applyFont="1" applyFill="1" applyBorder="1" applyAlignment="1">
      <alignment vertical="center"/>
    </xf>
    <xf numFmtId="0" fontId="18" fillId="0" borderId="0" xfId="1" applyFont="1"/>
    <xf numFmtId="3" fontId="18" fillId="0" borderId="38" xfId="41" applyNumberFormat="1" applyFont="1" applyFill="1" applyBorder="1">
      <alignment horizontal="right" vertical="center" indent="1"/>
    </xf>
    <xf numFmtId="165" fontId="3" fillId="0" borderId="38" xfId="41" applyNumberFormat="1" applyFont="1" applyFill="1" applyBorder="1">
      <alignment horizontal="right" vertical="center" indent="1"/>
    </xf>
    <xf numFmtId="3" fontId="3" fillId="0" borderId="17" xfId="41" applyNumberFormat="1" applyFont="1" applyFill="1" applyBorder="1">
      <alignment horizontal="right" vertical="center" indent="1"/>
    </xf>
    <xf numFmtId="165" fontId="3" fillId="0" borderId="17" xfId="41" applyNumberFormat="1" applyFont="1" applyFill="1" applyBorder="1">
      <alignment horizontal="right" vertical="center" indent="1"/>
    </xf>
    <xf numFmtId="165" fontId="3" fillId="4" borderId="17" xfId="41" applyNumberFormat="1" applyFont="1" applyFill="1" applyBorder="1">
      <alignment horizontal="right" vertical="center" indent="1"/>
    </xf>
    <xf numFmtId="1" fontId="26" fillId="0" borderId="0" xfId="23" applyNumberFormat="1" applyFont="1" applyBorder="1" applyAlignment="1">
      <alignment horizontal="center" vertical="center"/>
    </xf>
    <xf numFmtId="0" fontId="3" fillId="4" borderId="20" xfId="42" applyFont="1" applyFill="1" applyBorder="1" applyAlignment="1">
      <alignment horizontal="center" vertical="center" wrapText="1"/>
    </xf>
    <xf numFmtId="0" fontId="3" fillId="2" borderId="55" xfId="42" applyFont="1" applyFill="1" applyBorder="1" applyAlignment="1">
      <alignment horizontal="center" vertical="center" wrapText="1"/>
    </xf>
    <xf numFmtId="0" fontId="3" fillId="4" borderId="56" xfId="42" applyFont="1" applyFill="1" applyBorder="1" applyAlignment="1">
      <alignment horizontal="center" vertical="center" wrapText="1"/>
    </xf>
    <xf numFmtId="0" fontId="3" fillId="0" borderId="56" xfId="42" applyFont="1" applyFill="1" applyBorder="1" applyAlignment="1">
      <alignment horizontal="center" vertical="center" wrapText="1"/>
    </xf>
    <xf numFmtId="10" fontId="3" fillId="0" borderId="0" xfId="23" applyNumberFormat="1" applyFont="1" applyBorder="1" applyAlignment="1">
      <alignment horizontal="center" vertical="center"/>
    </xf>
    <xf numFmtId="3" fontId="3" fillId="0" borderId="38" xfId="41" applyNumberFormat="1" applyFont="1" applyFill="1" applyBorder="1">
      <alignment horizontal="right" vertical="center" indent="1"/>
    </xf>
    <xf numFmtId="0" fontId="3" fillId="2" borderId="0" xfId="1" applyFill="1"/>
    <xf numFmtId="0" fontId="19" fillId="4" borderId="36" xfId="22" applyFont="1" applyFill="1" applyBorder="1" applyAlignment="1">
      <alignment horizontal="center" vertical="center" wrapText="1"/>
    </xf>
    <xf numFmtId="3" fontId="18" fillId="0" borderId="23" xfId="1" applyNumberFormat="1" applyFont="1" applyFill="1" applyBorder="1" applyAlignment="1">
      <alignment horizontal="right" vertical="center" indent="1" readingOrder="1"/>
    </xf>
    <xf numFmtId="3" fontId="18" fillId="4" borderId="19" xfId="1" applyNumberFormat="1" applyFont="1" applyFill="1" applyBorder="1" applyAlignment="1">
      <alignment horizontal="right" vertical="center" indent="1" readingOrder="1"/>
    </xf>
    <xf numFmtId="3" fontId="18" fillId="0" borderId="19" xfId="1" applyNumberFormat="1" applyFont="1" applyFill="1" applyBorder="1" applyAlignment="1">
      <alignment horizontal="right" vertical="center" indent="1" readingOrder="1"/>
    </xf>
    <xf numFmtId="3" fontId="18" fillId="4" borderId="21" xfId="1" applyNumberFormat="1" applyFont="1" applyFill="1" applyBorder="1" applyAlignment="1">
      <alignment horizontal="right" vertical="center" indent="1" readingOrder="1"/>
    </xf>
    <xf numFmtId="0" fontId="18" fillId="2" borderId="22" xfId="35" applyFont="1" applyFill="1" applyBorder="1" applyAlignment="1">
      <alignment horizontal="center" vertical="center"/>
    </xf>
    <xf numFmtId="3" fontId="18" fillId="2" borderId="22" xfId="35" applyNumberFormat="1" applyFont="1" applyFill="1" applyBorder="1" applyAlignment="1">
      <alignment horizontal="center" vertical="center"/>
    </xf>
    <xf numFmtId="0" fontId="3" fillId="2" borderId="23" xfId="1" applyNumberFormat="1" applyFont="1" applyFill="1" applyBorder="1" applyAlignment="1">
      <alignment horizontal="right" vertical="center" indent="1" readingOrder="1"/>
    </xf>
    <xf numFmtId="0" fontId="3" fillId="2" borderId="31" xfId="42" applyFont="1" applyFill="1" applyBorder="1" applyAlignment="1">
      <alignment horizontal="center" vertical="center" wrapText="1"/>
    </xf>
    <xf numFmtId="0" fontId="3" fillId="4" borderId="16" xfId="1" applyNumberFormat="1" applyFont="1" applyFill="1" applyBorder="1" applyAlignment="1">
      <alignment horizontal="right" vertical="center" indent="1" readingOrder="1"/>
    </xf>
    <xf numFmtId="0" fontId="18" fillId="4" borderId="16" xfId="1" applyNumberFormat="1" applyFont="1" applyFill="1" applyBorder="1" applyAlignment="1">
      <alignment horizontal="right" vertical="center" indent="1" readingOrder="1"/>
    </xf>
    <xf numFmtId="0" fontId="3" fillId="0" borderId="16" xfId="1" applyNumberFormat="1" applyFont="1" applyBorder="1" applyAlignment="1">
      <alignment horizontal="right" vertical="center" indent="1" readingOrder="1"/>
    </xf>
    <xf numFmtId="0" fontId="18" fillId="0" borderId="16" xfId="1" applyNumberFormat="1" applyFont="1" applyBorder="1" applyAlignment="1">
      <alignment horizontal="right" vertical="center" indent="1" readingOrder="1"/>
    </xf>
    <xf numFmtId="0" fontId="3" fillId="2" borderId="11" xfId="42" applyFont="1" applyFill="1" applyBorder="1" applyAlignment="1">
      <alignment horizontal="center" vertical="center" wrapText="1"/>
    </xf>
    <xf numFmtId="0" fontId="3" fillId="4" borderId="32" xfId="1" applyNumberFormat="1" applyFont="1" applyFill="1" applyBorder="1" applyAlignment="1">
      <alignment horizontal="right" vertical="center" indent="1" readingOrder="1"/>
    </xf>
    <xf numFmtId="0" fontId="18" fillId="4" borderId="32" xfId="1" applyNumberFormat="1" applyFont="1" applyFill="1" applyBorder="1" applyAlignment="1">
      <alignment horizontal="right" vertical="center" indent="1" readingOrder="1"/>
    </xf>
    <xf numFmtId="0" fontId="7" fillId="0" borderId="38" xfId="37" applyFont="1" applyFill="1" applyBorder="1" applyAlignment="1">
      <alignment horizontal="center" vertical="center" wrapText="1" readingOrder="1"/>
    </xf>
    <xf numFmtId="0" fontId="7" fillId="4" borderId="39" xfId="37" applyFont="1" applyFill="1" applyBorder="1" applyAlignment="1">
      <alignment horizontal="center" vertical="center" wrapText="1" readingOrder="1"/>
    </xf>
    <xf numFmtId="0" fontId="7" fillId="0" borderId="39" xfId="37" applyFont="1" applyFill="1" applyBorder="1" applyAlignment="1">
      <alignment horizontal="center" vertical="center" wrapText="1" readingOrder="1"/>
    </xf>
    <xf numFmtId="0" fontId="7" fillId="4" borderId="41" xfId="37" applyFont="1" applyFill="1" applyBorder="1" applyAlignment="1">
      <alignment horizontal="center" vertical="center" wrapText="1" readingOrder="1"/>
    </xf>
    <xf numFmtId="0" fontId="24" fillId="4" borderId="36" xfId="22" applyFont="1" applyFill="1" applyBorder="1" applyAlignment="1">
      <alignment horizontal="center" vertical="center" wrapText="1" readingOrder="1"/>
    </xf>
    <xf numFmtId="0" fontId="18" fillId="2" borderId="57" xfId="35" applyFont="1" applyFill="1" applyBorder="1" applyAlignment="1">
      <alignment horizontal="center" vertical="center"/>
    </xf>
    <xf numFmtId="0" fontId="18" fillId="4" borderId="36" xfId="14" applyFont="1" applyFill="1" applyBorder="1" applyAlignment="1">
      <alignment horizontal="center" vertical="center" wrapText="1"/>
    </xf>
    <xf numFmtId="0" fontId="18" fillId="4" borderId="36" xfId="35" applyFont="1" applyFill="1" applyBorder="1" applyAlignment="1">
      <alignment horizontal="center" vertical="center" wrapText="1"/>
    </xf>
    <xf numFmtId="0" fontId="28" fillId="0" borderId="0" xfId="46" applyFont="1" applyAlignment="1">
      <alignment vertical="center" wrapText="1"/>
    </xf>
    <xf numFmtId="1" fontId="15" fillId="0" borderId="0" xfId="1" applyNumberFormat="1" applyFont="1" applyBorder="1" applyAlignment="1">
      <alignment horizontal="center" vertical="center"/>
    </xf>
    <xf numFmtId="1" fontId="15" fillId="0" borderId="0" xfId="1" applyNumberFormat="1" applyFont="1" applyBorder="1" applyAlignment="1">
      <alignment horizontal="left" vertical="center"/>
    </xf>
    <xf numFmtId="1" fontId="29" fillId="0" borderId="0" xfId="1" applyNumberFormat="1" applyFont="1" applyBorder="1" applyAlignment="1">
      <alignment vertical="center"/>
    </xf>
    <xf numFmtId="1" fontId="22" fillId="0" borderId="0" xfId="1" applyNumberFormat="1" applyFont="1" applyBorder="1" applyAlignment="1">
      <alignment horizontal="center" vertical="center"/>
    </xf>
    <xf numFmtId="3" fontId="3" fillId="2" borderId="31" xfId="41" applyNumberFormat="1" applyFont="1" applyFill="1" applyBorder="1">
      <alignment horizontal="right" vertical="center" indent="1"/>
    </xf>
    <xf numFmtId="3" fontId="18" fillId="2" borderId="31" xfId="41" applyNumberFormat="1" applyFont="1" applyFill="1" applyBorder="1">
      <alignment horizontal="right" vertical="center" indent="1"/>
    </xf>
    <xf numFmtId="0" fontId="18" fillId="2" borderId="31" xfId="42" applyFont="1" applyFill="1" applyBorder="1" applyAlignment="1">
      <alignment horizontal="center" vertical="center" wrapText="1"/>
    </xf>
    <xf numFmtId="3" fontId="3" fillId="4" borderId="11" xfId="41" applyNumberFormat="1" applyFont="1" applyFill="1" applyBorder="1">
      <alignment horizontal="right" vertical="center" indent="1"/>
    </xf>
    <xf numFmtId="3" fontId="18" fillId="4" borderId="11" xfId="41" applyNumberFormat="1" applyFont="1" applyFill="1" applyBorder="1">
      <alignment horizontal="right" vertical="center" indent="1"/>
    </xf>
    <xf numFmtId="0" fontId="18" fillId="4" borderId="11" xfId="42" applyFont="1" applyFill="1" applyBorder="1" applyAlignment="1">
      <alignment horizontal="center" vertical="center" wrapText="1"/>
    </xf>
    <xf numFmtId="3" fontId="3" fillId="2" borderId="11" xfId="41" applyNumberFormat="1" applyFont="1" applyFill="1" applyBorder="1">
      <alignment horizontal="right" vertical="center" indent="1"/>
    </xf>
    <xf numFmtId="3" fontId="18" fillId="2" borderId="11" xfId="41" applyNumberFormat="1" applyFont="1" applyFill="1" applyBorder="1">
      <alignment horizontal="right" vertical="center" indent="1"/>
    </xf>
    <xf numFmtId="0" fontId="18" fillId="2" borderId="11" xfId="42" applyFont="1" applyFill="1" applyBorder="1" applyAlignment="1">
      <alignment horizontal="center" vertical="center" wrapText="1"/>
    </xf>
    <xf numFmtId="3" fontId="3" fillId="4" borderId="20" xfId="41" applyNumberFormat="1" applyFont="1" applyFill="1" applyBorder="1">
      <alignment horizontal="right" vertical="center" indent="1"/>
    </xf>
    <xf numFmtId="3" fontId="18" fillId="4" borderId="20" xfId="41" applyNumberFormat="1" applyFont="1" applyFill="1" applyBorder="1">
      <alignment horizontal="right" vertical="center" indent="1"/>
    </xf>
    <xf numFmtId="0" fontId="18" fillId="4" borderId="20" xfId="42" applyFont="1" applyFill="1" applyBorder="1" applyAlignment="1">
      <alignment horizontal="center" vertical="center" wrapText="1"/>
    </xf>
    <xf numFmtId="3" fontId="18" fillId="2" borderId="22" xfId="41" applyNumberFormat="1" applyFont="1" applyFill="1" applyBorder="1">
      <alignment horizontal="right" vertical="center" indent="1"/>
    </xf>
    <xf numFmtId="3" fontId="18" fillId="2" borderId="22" xfId="36" applyNumberFormat="1" applyFont="1" applyFill="1" applyBorder="1">
      <alignment horizontal="right" vertical="center" indent="1"/>
    </xf>
    <xf numFmtId="1" fontId="30" fillId="0" borderId="0" xfId="1" applyNumberFormat="1" applyFont="1" applyBorder="1" applyAlignment="1">
      <alignment vertical="center"/>
    </xf>
    <xf numFmtId="1" fontId="15" fillId="2" borderId="0" xfId="1" applyNumberFormat="1" applyFont="1" applyFill="1" applyBorder="1" applyAlignment="1">
      <alignment vertical="center"/>
    </xf>
    <xf numFmtId="3" fontId="3" fillId="2" borderId="23" xfId="41" applyNumberFormat="1" applyFont="1" applyFill="1" applyBorder="1" applyAlignment="1">
      <alignment horizontal="right" vertical="center" indent="1"/>
    </xf>
    <xf numFmtId="3" fontId="3" fillId="4" borderId="19" xfId="41" applyNumberFormat="1" applyFont="1" applyFill="1" applyBorder="1" applyAlignment="1">
      <alignment horizontal="right" vertical="center" indent="1"/>
    </xf>
    <xf numFmtId="3" fontId="3" fillId="2" borderId="19" xfId="41" applyNumberFormat="1" applyFont="1" applyFill="1" applyBorder="1" applyAlignment="1">
      <alignment horizontal="right" vertical="center" indent="1"/>
    </xf>
    <xf numFmtId="3" fontId="3" fillId="4" borderId="21" xfId="41" applyNumberFormat="1" applyFont="1" applyFill="1" applyBorder="1" applyAlignment="1">
      <alignment horizontal="right" vertical="center" indent="1"/>
    </xf>
    <xf numFmtId="1" fontId="3" fillId="0" borderId="0" xfId="1" applyNumberFormat="1" applyFont="1" applyBorder="1" applyAlignment="1">
      <alignment vertical="center"/>
    </xf>
    <xf numFmtId="1" fontId="18" fillId="0" borderId="0" xfId="1" applyNumberFormat="1" applyFont="1" applyBorder="1" applyAlignment="1">
      <alignment horizontal="center" vertical="center"/>
    </xf>
    <xf numFmtId="1" fontId="3" fillId="0" borderId="0" xfId="1" applyNumberFormat="1" applyFont="1" applyBorder="1" applyAlignment="1">
      <alignment horizontal="center" vertical="center"/>
    </xf>
    <xf numFmtId="3" fontId="18" fillId="4" borderId="8" xfId="36" applyNumberFormat="1" applyFont="1" applyFill="1" applyBorder="1">
      <alignment horizontal="right" vertical="center" indent="1"/>
    </xf>
    <xf numFmtId="3" fontId="3" fillId="4" borderId="11" xfId="2" applyNumberFormat="1" applyFont="1" applyFill="1" applyBorder="1" applyAlignment="1">
      <alignment horizontal="right" vertical="center" indent="1"/>
    </xf>
    <xf numFmtId="3" fontId="3" fillId="2" borderId="13" xfId="41" applyNumberFormat="1" applyFont="1" applyFill="1" applyBorder="1">
      <alignment horizontal="right" vertical="center" indent="1"/>
    </xf>
    <xf numFmtId="3" fontId="3" fillId="2" borderId="13" xfId="2" applyNumberFormat="1" applyFont="1" applyFill="1" applyBorder="1" applyAlignment="1">
      <alignment horizontal="right" vertical="center" indent="1"/>
    </xf>
    <xf numFmtId="1" fontId="3" fillId="0" borderId="0" xfId="1" applyNumberFormat="1" applyFont="1" applyBorder="1" applyAlignment="1">
      <alignment horizontal="left" vertical="center"/>
    </xf>
    <xf numFmtId="0" fontId="31" fillId="0" borderId="0" xfId="47" applyNumberFormat="1" applyFont="1" applyAlignment="1">
      <alignment vertical="center"/>
    </xf>
    <xf numFmtId="0" fontId="32" fillId="2" borderId="0" xfId="24" applyFont="1" applyFill="1" applyAlignment="1">
      <alignment vertical="center" wrapText="1" readingOrder="2"/>
    </xf>
    <xf numFmtId="0" fontId="33" fillId="0" borderId="0" xfId="24" applyFont="1" applyAlignment="1">
      <alignment vertical="center" readingOrder="2"/>
    </xf>
    <xf numFmtId="0" fontId="6" fillId="2" borderId="0" xfId="47" applyNumberFormat="1" applyFont="1" applyFill="1" applyBorder="1" applyAlignment="1">
      <alignment vertical="center" wrapText="1"/>
    </xf>
    <xf numFmtId="0" fontId="18" fillId="4" borderId="36" xfId="1" applyNumberFormat="1" applyFont="1" applyFill="1" applyBorder="1" applyAlignment="1">
      <alignment horizontal="center" vertical="center" wrapText="1"/>
    </xf>
    <xf numFmtId="0" fontId="18" fillId="0" borderId="0" xfId="47" applyNumberFormat="1" applyFont="1" applyAlignment="1">
      <alignment horizontal="center" vertical="center"/>
    </xf>
    <xf numFmtId="167" fontId="3" fillId="0" borderId="16" xfId="2" applyNumberFormat="1" applyFont="1" applyFill="1" applyBorder="1" applyAlignment="1">
      <alignment horizontal="left" vertical="center" wrapText="1" indent="1"/>
    </xf>
    <xf numFmtId="167" fontId="18" fillId="0" borderId="16" xfId="2" applyNumberFormat="1" applyFont="1" applyFill="1" applyBorder="1" applyAlignment="1">
      <alignment horizontal="left" vertical="center" wrapText="1" indent="1"/>
    </xf>
    <xf numFmtId="0" fontId="3" fillId="0" borderId="0" xfId="23" applyAlignment="1">
      <alignment vertical="center"/>
    </xf>
    <xf numFmtId="167" fontId="3" fillId="4" borderId="19" xfId="2" applyNumberFormat="1" applyFont="1" applyFill="1" applyBorder="1" applyAlignment="1">
      <alignment horizontal="left" vertical="center" wrapText="1" indent="1"/>
    </xf>
    <xf numFmtId="167" fontId="18" fillId="4" borderId="19" xfId="2" applyNumberFormat="1" applyFont="1" applyFill="1" applyBorder="1" applyAlignment="1">
      <alignment horizontal="left" vertical="center" wrapText="1" indent="1"/>
    </xf>
    <xf numFmtId="167" fontId="3" fillId="0" borderId="32" xfId="2" applyNumberFormat="1" applyFont="1" applyFill="1" applyBorder="1" applyAlignment="1">
      <alignment horizontal="left" vertical="center" wrapText="1" indent="1"/>
    </xf>
    <xf numFmtId="167" fontId="18" fillId="0" borderId="32" xfId="2" applyNumberFormat="1" applyFont="1" applyFill="1" applyBorder="1" applyAlignment="1">
      <alignment horizontal="left" vertical="center" wrapText="1" indent="1"/>
    </xf>
    <xf numFmtId="167" fontId="18" fillId="4" borderId="36" xfId="2" applyNumberFormat="1" applyFont="1" applyFill="1" applyBorder="1" applyAlignment="1">
      <alignment horizontal="left" vertical="center" wrapText="1" indent="1"/>
    </xf>
    <xf numFmtId="0" fontId="3" fillId="0" borderId="0" xfId="47" applyNumberFormat="1" applyFont="1" applyAlignment="1">
      <alignment vertical="center"/>
    </xf>
    <xf numFmtId="0" fontId="16" fillId="0" borderId="0" xfId="47" applyNumberFormat="1" applyFont="1" applyAlignment="1">
      <alignment horizontal="center" vertical="center"/>
    </xf>
    <xf numFmtId="0" fontId="6" fillId="2" borderId="15" xfId="1" applyFont="1" applyFill="1" applyBorder="1" applyAlignment="1">
      <alignment horizontal="right" vertical="center" wrapText="1" indent="1" readingOrder="2"/>
    </xf>
    <xf numFmtId="0" fontId="3" fillId="0" borderId="0" xfId="1" applyAlignment="1">
      <alignment vertical="center"/>
    </xf>
    <xf numFmtId="0" fontId="3" fillId="0" borderId="0" xfId="1" applyAlignment="1">
      <alignment wrapText="1"/>
    </xf>
    <xf numFmtId="0" fontId="3" fillId="2" borderId="0" xfId="23" applyFont="1" applyFill="1"/>
    <xf numFmtId="1" fontId="3" fillId="2" borderId="0" xfId="23" applyNumberFormat="1" applyFont="1" applyFill="1" applyBorder="1" applyAlignment="1">
      <alignment horizontal="left" vertical="center"/>
    </xf>
    <xf numFmtId="1" fontId="3" fillId="2" borderId="0" xfId="23" applyNumberFormat="1" applyFont="1" applyFill="1" applyBorder="1" applyAlignment="1">
      <alignment vertical="center"/>
    </xf>
    <xf numFmtId="1" fontId="3" fillId="2" borderId="53" xfId="23" applyNumberFormat="1" applyFont="1" applyFill="1" applyBorder="1" applyAlignment="1">
      <alignment vertical="center"/>
    </xf>
    <xf numFmtId="1" fontId="34" fillId="2" borderId="53" xfId="23" applyNumberFormat="1" applyFont="1" applyFill="1" applyBorder="1" applyAlignment="1">
      <alignment horizontal="right" vertical="center"/>
    </xf>
    <xf numFmtId="1" fontId="35" fillId="2" borderId="53" xfId="23" applyNumberFormat="1" applyFont="1" applyFill="1" applyBorder="1" applyAlignment="1">
      <alignment vertical="center"/>
    </xf>
    <xf numFmtId="1" fontId="36" fillId="2" borderId="53" xfId="23" applyNumberFormat="1" applyFont="1" applyFill="1" applyBorder="1" applyAlignment="1">
      <alignment horizontal="left" vertical="center"/>
    </xf>
    <xf numFmtId="0" fontId="38" fillId="0" borderId="15" xfId="23" applyFont="1" applyFill="1" applyBorder="1" applyAlignment="1">
      <alignment horizontal="right" vertical="center" wrapText="1" indent="1" readingOrder="2"/>
    </xf>
    <xf numFmtId="0" fontId="38" fillId="4" borderId="18" xfId="23" applyFont="1" applyFill="1" applyBorder="1" applyAlignment="1">
      <alignment horizontal="right" vertical="center" wrapText="1" indent="1" readingOrder="2"/>
    </xf>
    <xf numFmtId="0" fontId="38" fillId="0" borderId="27" xfId="23" applyFont="1" applyFill="1" applyBorder="1" applyAlignment="1">
      <alignment horizontal="right" vertical="center" wrapText="1" indent="1" readingOrder="2"/>
    </xf>
    <xf numFmtId="0" fontId="38" fillId="4" borderId="35" xfId="23" applyFont="1" applyFill="1" applyBorder="1" applyAlignment="1">
      <alignment horizontal="right" vertical="center" wrapText="1" indent="1" readingOrder="2"/>
    </xf>
    <xf numFmtId="167" fontId="3" fillId="0" borderId="0" xfId="47" applyNumberFormat="1" applyFont="1" applyAlignment="1">
      <alignment vertical="center"/>
    </xf>
    <xf numFmtId="0" fontId="3" fillId="2" borderId="0" xfId="47" applyNumberFormat="1" applyFont="1" applyFill="1" applyAlignment="1">
      <alignment vertical="center"/>
    </xf>
    <xf numFmtId="0" fontId="38" fillId="2" borderId="8" xfId="37" applyFont="1" applyFill="1" applyBorder="1" applyAlignment="1">
      <alignment horizontal="center" vertical="center" wrapText="1" readingOrder="2"/>
    </xf>
    <xf numFmtId="0" fontId="38" fillId="4" borderId="11" xfId="37" applyFont="1" applyFill="1" applyBorder="1" applyAlignment="1">
      <alignment horizontal="center" vertical="center" wrapText="1" readingOrder="2"/>
    </xf>
    <xf numFmtId="0" fontId="38" fillId="0" borderId="11" xfId="37" applyFont="1" applyFill="1" applyBorder="1" applyAlignment="1">
      <alignment horizontal="center" vertical="center" wrapText="1" readingOrder="2"/>
    </xf>
    <xf numFmtId="0" fontId="38" fillId="4" borderId="20" xfId="37" applyFont="1" applyFill="1" applyBorder="1" applyAlignment="1">
      <alignment horizontal="center" vertical="center" wrapText="1" readingOrder="2"/>
    </xf>
    <xf numFmtId="0" fontId="38" fillId="2" borderId="22" xfId="35" applyFont="1" applyFill="1" applyBorder="1" applyAlignment="1">
      <alignment horizontal="center" vertical="center" readingOrder="2"/>
    </xf>
    <xf numFmtId="1" fontId="3" fillId="0" borderId="53" xfId="23" applyNumberFormat="1" applyFont="1" applyBorder="1" applyAlignment="1">
      <alignment vertical="center"/>
    </xf>
    <xf numFmtId="49" fontId="38" fillId="4" borderId="33" xfId="1" applyNumberFormat="1" applyFont="1" applyFill="1" applyBorder="1" applyAlignment="1">
      <alignment vertical="center" wrapText="1"/>
    </xf>
    <xf numFmtId="0" fontId="38" fillId="0" borderId="60" xfId="37" applyFont="1" applyFill="1" applyBorder="1" applyAlignment="1">
      <alignment horizontal="right" vertical="center" wrapText="1" indent="1" readingOrder="2"/>
    </xf>
    <xf numFmtId="0" fontId="38" fillId="4" borderId="61" xfId="37" applyFont="1" applyFill="1" applyBorder="1" applyAlignment="1">
      <alignment horizontal="right" vertical="center" wrapText="1" indent="1" readingOrder="2"/>
    </xf>
    <xf numFmtId="0" fontId="38" fillId="0" borderId="61" xfId="37" applyFont="1" applyFill="1" applyBorder="1" applyAlignment="1">
      <alignment horizontal="right" vertical="center" wrapText="1" indent="1" readingOrder="2"/>
    </xf>
    <xf numFmtId="0" fontId="38" fillId="4" borderId="62" xfId="37" applyFont="1" applyFill="1" applyBorder="1" applyAlignment="1">
      <alignment horizontal="right" vertical="center" wrapText="1" indent="1" readingOrder="2"/>
    </xf>
    <xf numFmtId="1" fontId="3" fillId="0" borderId="0" xfId="23" applyNumberFormat="1" applyFont="1" applyBorder="1" applyAlignment="1">
      <alignment horizontal="center" vertical="center" wrapText="1"/>
    </xf>
    <xf numFmtId="0" fontId="38" fillId="2" borderId="31" xfId="37" applyFont="1" applyFill="1" applyBorder="1" applyAlignment="1">
      <alignment horizontal="center" vertical="center" wrapText="1" readingOrder="2"/>
    </xf>
    <xf numFmtId="0" fontId="38" fillId="2" borderId="11" xfId="37" applyFont="1" applyFill="1" applyBorder="1" applyAlignment="1">
      <alignment horizontal="center" vertical="center" wrapText="1" readingOrder="2"/>
    </xf>
    <xf numFmtId="0" fontId="38" fillId="4" borderId="22" xfId="35" applyFont="1" applyFill="1" applyBorder="1" applyAlignment="1">
      <alignment horizontal="center" vertical="center" readingOrder="2"/>
    </xf>
    <xf numFmtId="0" fontId="18" fillId="2" borderId="23" xfId="1" applyNumberFormat="1" applyFont="1" applyFill="1" applyBorder="1" applyAlignment="1">
      <alignment horizontal="right" vertical="center" indent="1" readingOrder="1"/>
    </xf>
    <xf numFmtId="0" fontId="39" fillId="0" borderId="37" xfId="37" applyFont="1" applyFill="1" applyBorder="1" applyAlignment="1">
      <alignment horizontal="center" vertical="center" wrapText="1" readingOrder="2"/>
    </xf>
    <xf numFmtId="0" fontId="39" fillId="4" borderId="18" xfId="37" applyFont="1" applyFill="1" applyBorder="1" applyAlignment="1">
      <alignment horizontal="center" vertical="center" wrapText="1" readingOrder="2"/>
    </xf>
    <xf numFmtId="0" fontId="39" fillId="0" borderId="18" xfId="37" applyFont="1" applyFill="1" applyBorder="1" applyAlignment="1">
      <alignment horizontal="center" vertical="center" wrapText="1" readingOrder="2"/>
    </xf>
    <xf numFmtId="0" fontId="39" fillId="4" borderId="40" xfId="37" applyFont="1" applyFill="1" applyBorder="1" applyAlignment="1">
      <alignment horizontal="center" vertical="center" wrapText="1" readingOrder="2"/>
    </xf>
    <xf numFmtId="0" fontId="38" fillId="0" borderId="20" xfId="37" applyFont="1" applyFill="1" applyBorder="1" applyAlignment="1">
      <alignment horizontal="center" vertical="center" wrapText="1" readingOrder="2"/>
    </xf>
    <xf numFmtId="0" fontId="39" fillId="4" borderId="47" xfId="14" applyFont="1" applyFill="1" applyBorder="1" applyAlignment="1">
      <alignment horizontal="center" vertical="center" wrapText="1"/>
    </xf>
    <xf numFmtId="0" fontId="3" fillId="4" borderId="48" xfId="14" applyFont="1" applyFill="1" applyBorder="1" applyAlignment="1">
      <alignment horizontal="center" vertical="top" wrapText="1"/>
    </xf>
    <xf numFmtId="0" fontId="38" fillId="4" borderId="64" xfId="14" applyFont="1" applyFill="1" applyBorder="1" applyAlignment="1">
      <alignment horizontal="center" wrapText="1"/>
    </xf>
    <xf numFmtId="0" fontId="38" fillId="4" borderId="64" xfId="35" applyFont="1" applyFill="1" applyBorder="1" applyAlignment="1">
      <alignment horizontal="center" wrapText="1"/>
    </xf>
    <xf numFmtId="0" fontId="38" fillId="2" borderId="31" xfId="37" applyFont="1" applyFill="1" applyBorder="1">
      <alignment horizontal="right" vertical="center" wrapText="1" indent="1" readingOrder="2"/>
    </xf>
    <xf numFmtId="0" fontId="38" fillId="4" borderId="11" xfId="37" applyFont="1" applyFill="1" applyBorder="1">
      <alignment horizontal="right" vertical="center" wrapText="1" indent="1" readingOrder="2"/>
    </xf>
    <xf numFmtId="0" fontId="38" fillId="2" borderId="11" xfId="37" applyFont="1" applyFill="1" applyBorder="1">
      <alignment horizontal="right" vertical="center" wrapText="1" indent="1" readingOrder="2"/>
    </xf>
    <xf numFmtId="0" fontId="38" fillId="4" borderId="20" xfId="37" applyFont="1" applyFill="1" applyBorder="1">
      <alignment horizontal="right" vertical="center" wrapText="1" indent="1" readingOrder="2"/>
    </xf>
    <xf numFmtId="0" fontId="38" fillId="2" borderId="22" xfId="35" applyFont="1" applyFill="1" applyBorder="1" applyAlignment="1">
      <alignment horizontal="center" vertical="center"/>
    </xf>
    <xf numFmtId="0" fontId="3" fillId="4" borderId="48" xfId="35" applyFont="1" applyFill="1" applyBorder="1" applyAlignment="1">
      <alignment horizontal="center" vertical="top" wrapText="1"/>
    </xf>
    <xf numFmtId="1" fontId="3" fillId="0" borderId="0" xfId="23" applyNumberFormat="1" applyFont="1" applyBorder="1" applyAlignment="1">
      <alignment vertical="center" wrapText="1"/>
    </xf>
    <xf numFmtId="0" fontId="38" fillId="2" borderId="31" xfId="38" applyFont="1" applyFill="1" applyBorder="1" applyAlignment="1">
      <alignment horizontal="center" vertical="center" wrapText="1" readingOrder="2"/>
    </xf>
    <xf numFmtId="0" fontId="38" fillId="4" borderId="11" xfId="38" applyFont="1" applyFill="1" applyBorder="1" applyAlignment="1">
      <alignment horizontal="center" vertical="center" wrapText="1" readingOrder="2"/>
    </xf>
    <xf numFmtId="0" fontId="38" fillId="2" borderId="11" xfId="38" applyFont="1" applyFill="1" applyBorder="1" applyAlignment="1">
      <alignment horizontal="center" vertical="center" wrapText="1" readingOrder="2"/>
    </xf>
    <xf numFmtId="0" fontId="38" fillId="4" borderId="20" xfId="38" applyFont="1" applyFill="1" applyBorder="1" applyAlignment="1">
      <alignment horizontal="center" vertical="center" wrapText="1" readingOrder="2"/>
    </xf>
    <xf numFmtId="1" fontId="15" fillId="0" borderId="0" xfId="1" applyNumberFormat="1" applyFont="1" applyBorder="1" applyAlignment="1">
      <alignment horizontal="center" vertical="center" wrapText="1"/>
    </xf>
    <xf numFmtId="1" fontId="15" fillId="2" borderId="0" xfId="1" applyNumberFormat="1" applyFont="1" applyFill="1" applyBorder="1" applyAlignment="1">
      <alignment horizontal="left" vertical="center"/>
    </xf>
    <xf numFmtId="1" fontId="29" fillId="2" borderId="0" xfId="1" applyNumberFormat="1" applyFont="1" applyFill="1" applyBorder="1" applyAlignment="1">
      <alignment vertical="center"/>
    </xf>
    <xf numFmtId="1" fontId="30" fillId="2" borderId="0" xfId="1" applyNumberFormat="1" applyFont="1" applyFill="1" applyBorder="1" applyAlignment="1">
      <alignment vertical="center"/>
    </xf>
    <xf numFmtId="1" fontId="3" fillId="2" borderId="0" xfId="1" applyNumberFormat="1" applyFont="1" applyFill="1" applyBorder="1" applyAlignment="1">
      <alignment horizontal="left" vertical="center"/>
    </xf>
    <xf numFmtId="1" fontId="3" fillId="2" borderId="0" xfId="1" applyNumberFormat="1" applyFont="1" applyFill="1" applyBorder="1" applyAlignment="1">
      <alignment vertical="center"/>
    </xf>
    <xf numFmtId="0" fontId="18" fillId="0" borderId="38" xfId="37" applyFont="1" applyFill="1" applyBorder="1" applyAlignment="1">
      <alignment horizontal="center" vertical="center" wrapText="1" readingOrder="1"/>
    </xf>
    <xf numFmtId="0" fontId="18" fillId="4" borderId="39" xfId="37" applyFont="1" applyFill="1" applyBorder="1" applyAlignment="1">
      <alignment horizontal="center" vertical="center" wrapText="1" readingOrder="1"/>
    </xf>
    <xf numFmtId="0" fontId="18" fillId="0" borderId="39" xfId="37" applyFont="1" applyFill="1" applyBorder="1" applyAlignment="1">
      <alignment horizontal="center" vertical="center" wrapText="1" readingOrder="1"/>
    </xf>
    <xf numFmtId="0" fontId="38" fillId="2" borderId="31" xfId="37" applyFont="1" applyFill="1" applyBorder="1" applyAlignment="1">
      <alignment horizontal="right" vertical="center" wrapText="1" indent="1" readingOrder="2"/>
    </xf>
    <xf numFmtId="0" fontId="38" fillId="4" borderId="11" xfId="37" applyFont="1" applyFill="1" applyBorder="1" applyAlignment="1">
      <alignment horizontal="right" vertical="center" wrapText="1" indent="1" readingOrder="2"/>
    </xf>
    <xf numFmtId="0" fontId="38" fillId="2" borderId="11" xfId="37" applyFont="1" applyFill="1" applyBorder="1" applyAlignment="1">
      <alignment horizontal="right" vertical="center" wrapText="1" indent="1" readingOrder="2"/>
    </xf>
    <xf numFmtId="0" fontId="38" fillId="4" borderId="20" xfId="37" applyFont="1" applyFill="1" applyBorder="1" applyAlignment="1">
      <alignment horizontal="right" vertical="center" wrapText="1" indent="1" readingOrder="2"/>
    </xf>
    <xf numFmtId="0" fontId="3" fillId="2" borderId="31" xfId="42" applyFont="1" applyFill="1" applyBorder="1" applyAlignment="1">
      <alignment horizontal="left" vertical="center" wrapText="1" indent="1"/>
    </xf>
    <xf numFmtId="0" fontId="3" fillId="4" borderId="11" xfId="42" applyFont="1" applyFill="1" applyBorder="1" applyAlignment="1">
      <alignment horizontal="left" vertical="center" wrapText="1" indent="1"/>
    </xf>
    <xf numFmtId="0" fontId="3" fillId="2" borderId="11" xfId="42" applyFont="1" applyFill="1" applyBorder="1" applyAlignment="1">
      <alignment horizontal="left" vertical="center" wrapText="1" indent="1"/>
    </xf>
    <xf numFmtId="0" fontId="3" fillId="4" borderId="20" xfId="42" applyFont="1" applyFill="1" applyBorder="1" applyAlignment="1">
      <alignment horizontal="left" vertical="center" wrapText="1" indent="1"/>
    </xf>
    <xf numFmtId="0" fontId="38" fillId="0" borderId="37" xfId="37" applyFont="1" applyFill="1" applyBorder="1" applyAlignment="1">
      <alignment horizontal="center" vertical="center" wrapText="1" readingOrder="2"/>
    </xf>
    <xf numFmtId="0" fontId="38" fillId="4" borderId="18" xfId="37" applyFont="1" applyFill="1" applyBorder="1" applyAlignment="1">
      <alignment horizontal="center" vertical="center" wrapText="1" readingOrder="2"/>
    </xf>
    <xf numFmtId="0" fontId="38" fillId="0" borderId="18" xfId="37" applyFont="1" applyFill="1" applyBorder="1" applyAlignment="1">
      <alignment horizontal="center" vertical="center" wrapText="1" readingOrder="2"/>
    </xf>
    <xf numFmtId="0" fontId="18" fillId="2" borderId="22" xfId="35" applyFont="1" applyFill="1" applyBorder="1" applyAlignment="1">
      <alignment horizontal="right" vertical="center" indent="1" readingOrder="1"/>
    </xf>
    <xf numFmtId="0" fontId="38" fillId="2" borderId="76" xfId="37" applyFont="1" applyFill="1" applyBorder="1" applyAlignment="1">
      <alignment horizontal="right" vertical="center" wrapText="1" indent="1" readingOrder="2"/>
    </xf>
    <xf numFmtId="0" fontId="38" fillId="4" borderId="77" xfId="37" applyFont="1" applyFill="1" applyBorder="1" applyAlignment="1">
      <alignment horizontal="right" vertical="center" wrapText="1" indent="1" readingOrder="2"/>
    </xf>
    <xf numFmtId="0" fontId="3" fillId="2" borderId="78" xfId="42" applyFont="1" applyFill="1" applyBorder="1" applyAlignment="1">
      <alignment horizontal="left" vertical="center" wrapText="1" indent="1"/>
    </xf>
    <xf numFmtId="0" fontId="3" fillId="4" borderId="56" xfId="42" applyFont="1" applyFill="1" applyBorder="1" applyAlignment="1">
      <alignment horizontal="left" vertical="center" wrapText="1" indent="1"/>
    </xf>
    <xf numFmtId="0" fontId="38" fillId="2" borderId="80" xfId="37" applyFont="1" applyFill="1" applyBorder="1" applyAlignment="1">
      <alignment horizontal="right" vertical="center" wrapText="1" indent="1" readingOrder="2"/>
    </xf>
    <xf numFmtId="0" fontId="3" fillId="2" borderId="79" xfId="42" applyFont="1" applyFill="1" applyBorder="1" applyAlignment="1">
      <alignment horizontal="left" vertical="center" wrapText="1" indent="1"/>
    </xf>
    <xf numFmtId="0" fontId="38" fillId="4" borderId="70" xfId="37" applyFont="1" applyFill="1" applyBorder="1" applyAlignment="1">
      <alignment horizontal="right" vertical="center" wrapText="1" indent="1" readingOrder="2"/>
    </xf>
    <xf numFmtId="165" fontId="3" fillId="4" borderId="38" xfId="41" applyNumberFormat="1" applyFont="1" applyFill="1" applyBorder="1">
      <alignment horizontal="right" vertical="center" indent="1"/>
    </xf>
    <xf numFmtId="1" fontId="3" fillId="2" borderId="0" xfId="37" applyNumberFormat="1" applyFont="1" applyFill="1" applyBorder="1" applyAlignment="1">
      <alignment horizontal="left" vertical="center" wrapText="1" indent="1" readingOrder="1"/>
    </xf>
    <xf numFmtId="1" fontId="18" fillId="2" borderId="22" xfId="35" applyNumberFormat="1" applyFont="1" applyFill="1" applyBorder="1" applyAlignment="1">
      <alignment horizontal="right" vertical="center" indent="1" readingOrder="1"/>
    </xf>
    <xf numFmtId="166" fontId="18" fillId="2" borderId="22" xfId="35" applyNumberFormat="1" applyFont="1" applyFill="1" applyBorder="1" applyAlignment="1">
      <alignment horizontal="right" vertical="center" indent="1" readingOrder="1"/>
    </xf>
    <xf numFmtId="3" fontId="3" fillId="2" borderId="16" xfId="41" applyNumberFormat="1" applyFont="1" applyFill="1" applyBorder="1" applyAlignment="1">
      <alignment horizontal="right" vertical="center" indent="1"/>
    </xf>
    <xf numFmtId="3" fontId="3" fillId="2" borderId="21" xfId="41" applyNumberFormat="1" applyFont="1" applyFill="1" applyBorder="1" applyAlignment="1">
      <alignment horizontal="right" vertical="center" indent="1"/>
    </xf>
    <xf numFmtId="3" fontId="3" fillId="4" borderId="0" xfId="41" applyNumberFormat="1" applyFont="1" applyFill="1" applyBorder="1" applyAlignment="1">
      <alignment horizontal="right" vertical="center" indent="1"/>
    </xf>
    <xf numFmtId="0" fontId="38" fillId="2" borderId="22" xfId="38" applyFont="1" applyFill="1" applyBorder="1" applyAlignment="1">
      <alignment horizontal="center" vertical="center" wrapText="1" readingOrder="2"/>
    </xf>
    <xf numFmtId="3" fontId="18" fillId="2" borderId="36" xfId="41" applyNumberFormat="1" applyFont="1" applyFill="1" applyBorder="1" applyAlignment="1">
      <alignment horizontal="right" vertical="center" indent="1"/>
    </xf>
    <xf numFmtId="3" fontId="18" fillId="2" borderId="23" xfId="14" applyNumberFormat="1" applyFont="1" applyFill="1" applyBorder="1" applyAlignment="1">
      <alignment horizontal="left" vertical="center" wrapText="1" indent="1" readingOrder="1"/>
    </xf>
    <xf numFmtId="3" fontId="18" fillId="4" borderId="19" xfId="14" applyNumberFormat="1" applyFont="1" applyFill="1" applyBorder="1" applyAlignment="1">
      <alignment horizontal="left" vertical="center" wrapText="1" indent="1" readingOrder="1"/>
    </xf>
    <xf numFmtId="3" fontId="18" fillId="2" borderId="19" xfId="14" applyNumberFormat="1" applyFont="1" applyFill="1" applyBorder="1" applyAlignment="1">
      <alignment horizontal="left" vertical="center" wrapText="1" indent="1" readingOrder="1"/>
    </xf>
    <xf numFmtId="3" fontId="18" fillId="4" borderId="21" xfId="14" applyNumberFormat="1" applyFont="1" applyFill="1" applyBorder="1" applyAlignment="1">
      <alignment horizontal="left" vertical="center" wrapText="1" indent="1" readingOrder="1"/>
    </xf>
    <xf numFmtId="3" fontId="18" fillId="2" borderId="31" xfId="36" applyNumberFormat="1" applyFont="1" applyFill="1" applyBorder="1">
      <alignment horizontal="right" vertical="center" indent="1"/>
    </xf>
    <xf numFmtId="3" fontId="3" fillId="2" borderId="31" xfId="2" applyNumberFormat="1" applyFont="1" applyFill="1" applyBorder="1" applyAlignment="1">
      <alignment horizontal="right" vertical="center" indent="1"/>
    </xf>
    <xf numFmtId="0" fontId="18" fillId="2" borderId="0" xfId="1" applyFont="1" applyFill="1"/>
    <xf numFmtId="0" fontId="18" fillId="2" borderId="0" xfId="1" applyFont="1" applyFill="1" applyAlignment="1">
      <alignment horizontal="left" indent="1"/>
    </xf>
    <xf numFmtId="0" fontId="3" fillId="2" borderId="0" xfId="1" applyFill="1" applyAlignment="1">
      <alignment horizontal="left" indent="1"/>
    </xf>
    <xf numFmtId="0" fontId="42" fillId="0" borderId="0" xfId="1" applyFont="1" applyBorder="1" applyAlignment="1">
      <alignment horizontal="center" vertical="top" wrapText="1" readingOrder="2"/>
    </xf>
    <xf numFmtId="0" fontId="6" fillId="0" borderId="0" xfId="1" applyFont="1" applyBorder="1" applyAlignment="1">
      <alignment horizontal="center" vertical="top" wrapText="1" readingOrder="1"/>
    </xf>
    <xf numFmtId="0" fontId="43" fillId="0" borderId="0" xfId="1" applyFont="1" applyBorder="1" applyAlignment="1">
      <alignment horizontal="center" vertical="top" wrapText="1" readingOrder="2"/>
    </xf>
    <xf numFmtId="0" fontId="27" fillId="0" borderId="0" xfId="1" applyFont="1" applyBorder="1" applyAlignment="1">
      <alignment horizontal="center" vertical="top" wrapText="1" readingOrder="1"/>
    </xf>
    <xf numFmtId="0" fontId="20" fillId="2" borderId="0" xfId="1" applyFont="1" applyFill="1"/>
    <xf numFmtId="49" fontId="18" fillId="0" borderId="89" xfId="1" applyNumberFormat="1" applyFont="1" applyBorder="1" applyAlignment="1">
      <alignment horizontal="center" vertical="center" wrapText="1" readingOrder="1"/>
    </xf>
    <xf numFmtId="0" fontId="20" fillId="0" borderId="93" xfId="0" applyFont="1" applyBorder="1" applyAlignment="1">
      <alignment horizontal="left" vertical="center" wrapText="1" indent="1" readingOrder="1"/>
    </xf>
    <xf numFmtId="0" fontId="18" fillId="0" borderId="92" xfId="1" applyFont="1" applyBorder="1" applyAlignment="1">
      <alignment horizontal="center" vertical="center" wrapText="1" readingOrder="1"/>
    </xf>
    <xf numFmtId="49" fontId="18" fillId="0" borderId="92" xfId="1" applyNumberFormat="1" applyFont="1" applyBorder="1" applyAlignment="1">
      <alignment horizontal="center" vertical="center" wrapText="1" readingOrder="1"/>
    </xf>
    <xf numFmtId="0" fontId="39" fillId="0" borderId="91" xfId="1" applyFont="1" applyBorder="1" applyAlignment="1">
      <alignment horizontal="right" vertical="center" wrapText="1" indent="1" readingOrder="2"/>
    </xf>
    <xf numFmtId="0" fontId="20" fillId="0" borderId="90" xfId="0" applyFont="1" applyBorder="1" applyAlignment="1">
      <alignment horizontal="left" vertical="center" wrapText="1" indent="1" readingOrder="1"/>
    </xf>
    <xf numFmtId="0" fontId="18" fillId="0" borderId="89" xfId="1" applyFont="1" applyBorder="1" applyAlignment="1">
      <alignment horizontal="center" vertical="center" wrapText="1" readingOrder="1"/>
    </xf>
    <xf numFmtId="0" fontId="39" fillId="0" borderId="88" xfId="1" applyFont="1" applyBorder="1" applyAlignment="1">
      <alignment horizontal="right" vertical="center" wrapText="1" indent="1" readingOrder="2"/>
    </xf>
    <xf numFmtId="167" fontId="24" fillId="2" borderId="16" xfId="2" applyNumberFormat="1" applyFont="1" applyFill="1" applyBorder="1" applyAlignment="1">
      <alignment horizontal="left" vertical="center" wrapText="1" indent="1"/>
    </xf>
    <xf numFmtId="167" fontId="7" fillId="2" borderId="16" xfId="2" applyNumberFormat="1" applyFont="1" applyFill="1" applyBorder="1" applyAlignment="1">
      <alignment horizontal="left" vertical="center" wrapText="1" indent="1"/>
    </xf>
    <xf numFmtId="49" fontId="6" fillId="4" borderId="18" xfId="1" applyNumberFormat="1" applyFont="1" applyFill="1" applyBorder="1" applyAlignment="1">
      <alignment horizontal="right" vertical="center" wrapText="1" indent="1" readingOrder="2"/>
    </xf>
    <xf numFmtId="167" fontId="24" fillId="4" borderId="19" xfId="2" applyNumberFormat="1" applyFont="1" applyFill="1" applyBorder="1" applyAlignment="1">
      <alignment horizontal="left" vertical="center" wrapText="1" indent="1"/>
    </xf>
    <xf numFmtId="167" fontId="7" fillId="4" borderId="19" xfId="2" applyNumberFormat="1" applyFont="1" applyFill="1" applyBorder="1" applyAlignment="1">
      <alignment horizontal="left" vertical="center" wrapText="1" indent="1"/>
    </xf>
    <xf numFmtId="167" fontId="24" fillId="2" borderId="19" xfId="2" applyNumberFormat="1" applyFont="1" applyFill="1" applyBorder="1" applyAlignment="1">
      <alignment horizontal="left" vertical="center" wrapText="1" indent="1"/>
    </xf>
    <xf numFmtId="167" fontId="7" fillId="2" borderId="19" xfId="2" applyNumberFormat="1" applyFont="1" applyFill="1" applyBorder="1" applyAlignment="1">
      <alignment horizontal="left" vertical="center" wrapText="1" indent="1"/>
    </xf>
    <xf numFmtId="49" fontId="6" fillId="2" borderId="18" xfId="1" applyNumberFormat="1" applyFont="1" applyFill="1" applyBorder="1" applyAlignment="1">
      <alignment horizontal="right" vertical="center" wrapText="1" indent="1" readingOrder="2"/>
    </xf>
    <xf numFmtId="49" fontId="6" fillId="4" borderId="65" xfId="1" applyNumberFormat="1" applyFont="1" applyFill="1" applyBorder="1" applyAlignment="1">
      <alignment horizontal="right" vertical="center" wrapText="1" indent="1" readingOrder="2"/>
    </xf>
    <xf numFmtId="167" fontId="24" fillId="4" borderId="21" xfId="2" applyNumberFormat="1" applyFont="1" applyFill="1" applyBorder="1" applyAlignment="1">
      <alignment horizontal="left" vertical="center" wrapText="1" indent="1"/>
    </xf>
    <xf numFmtId="167" fontId="7" fillId="4" borderId="21" xfId="2" applyNumberFormat="1" applyFont="1" applyFill="1" applyBorder="1" applyAlignment="1">
      <alignment horizontal="left" vertical="center" wrapText="1" indent="1"/>
    </xf>
    <xf numFmtId="167" fontId="7" fillId="2" borderId="86" xfId="2" applyNumberFormat="1" applyFont="1" applyFill="1" applyBorder="1" applyAlignment="1">
      <alignment horizontal="left" vertical="center" wrapText="1" indent="1"/>
    </xf>
    <xf numFmtId="0" fontId="42" fillId="2" borderId="0" xfId="1" applyFont="1" applyFill="1" applyBorder="1" applyAlignment="1">
      <alignment horizontal="center" vertical="top" wrapText="1" readingOrder="2"/>
    </xf>
    <xf numFmtId="0" fontId="6" fillId="2" borderId="0" xfId="1" applyFont="1" applyFill="1" applyBorder="1" applyAlignment="1">
      <alignment horizontal="center" vertical="top" wrapText="1" readingOrder="1"/>
    </xf>
    <xf numFmtId="0" fontId="43" fillId="2" borderId="0" xfId="1" applyFont="1" applyFill="1" applyBorder="1" applyAlignment="1">
      <alignment horizontal="center" vertical="top" wrapText="1" readingOrder="2"/>
    </xf>
    <xf numFmtId="0" fontId="27" fillId="2" borderId="0" xfId="1" applyFont="1" applyFill="1" applyBorder="1" applyAlignment="1">
      <alignment horizontal="center" vertical="top" wrapText="1" readingOrder="1"/>
    </xf>
    <xf numFmtId="0" fontId="24" fillId="2" borderId="0" xfId="47" applyNumberFormat="1" applyFont="1" applyFill="1" applyAlignment="1">
      <alignment vertical="center"/>
    </xf>
    <xf numFmtId="0" fontId="3" fillId="0" borderId="0" xfId="47" applyNumberFormat="1" applyFont="1" applyAlignment="1">
      <alignment vertical="center" wrapText="1"/>
    </xf>
    <xf numFmtId="0" fontId="40" fillId="4" borderId="33" xfId="22" applyFont="1" applyFill="1" applyBorder="1" applyAlignment="1">
      <alignment horizontal="center" vertical="center" wrapText="1" readingOrder="1"/>
    </xf>
    <xf numFmtId="0" fontId="38" fillId="2" borderId="0" xfId="1" applyFont="1" applyFill="1" applyAlignment="1">
      <alignment horizontal="right" vertical="center" wrapText="1" indent="1"/>
    </xf>
    <xf numFmtId="0" fontId="41" fillId="2" borderId="0" xfId="1" applyFont="1" applyFill="1" applyAlignment="1">
      <alignment horizontal="center" vertical="center"/>
    </xf>
    <xf numFmtId="0" fontId="3" fillId="2" borderId="0" xfId="1" applyFont="1" applyFill="1" applyAlignment="1">
      <alignment horizontal="left" indent="1"/>
    </xf>
    <xf numFmtId="0" fontId="3" fillId="4" borderId="13" xfId="42" applyFont="1" applyFill="1" applyBorder="1" applyAlignment="1">
      <alignment horizontal="center" vertical="center" wrapText="1"/>
    </xf>
    <xf numFmtId="3" fontId="3" fillId="4" borderId="101" xfId="41" applyNumberFormat="1" applyFont="1" applyFill="1" applyBorder="1" applyAlignment="1">
      <alignment horizontal="center" vertical="center"/>
    </xf>
    <xf numFmtId="3" fontId="3" fillId="0" borderId="102" xfId="41" applyNumberFormat="1" applyFont="1" applyBorder="1" applyAlignment="1">
      <alignment horizontal="center" vertical="center"/>
    </xf>
    <xf numFmtId="3" fontId="3" fillId="0" borderId="103" xfId="41" applyNumberFormat="1" applyFont="1" applyBorder="1" applyAlignment="1">
      <alignment horizontal="center" vertical="center"/>
    </xf>
    <xf numFmtId="1" fontId="15" fillId="0" borderId="105" xfId="1" applyNumberFormat="1" applyFont="1" applyBorder="1" applyAlignment="1">
      <alignment vertical="center"/>
    </xf>
    <xf numFmtId="1" fontId="18" fillId="0" borderId="104" xfId="23" applyNumberFormat="1" applyFont="1" applyBorder="1" applyAlignment="1">
      <alignment horizontal="center" vertical="center"/>
    </xf>
    <xf numFmtId="0" fontId="7" fillId="6" borderId="106" xfId="1" applyFont="1" applyFill="1" applyBorder="1" applyAlignment="1">
      <alignment horizontal="center" vertical="center"/>
    </xf>
    <xf numFmtId="16" fontId="7" fillId="6" borderId="106" xfId="1" applyNumberFormat="1" applyFont="1" applyFill="1" applyBorder="1" applyAlignment="1">
      <alignment horizontal="center" vertical="center"/>
    </xf>
    <xf numFmtId="17" fontId="7" fillId="6" borderId="106" xfId="1" applyNumberFormat="1" applyFont="1" applyFill="1" applyBorder="1" applyAlignment="1">
      <alignment horizontal="center" vertical="center"/>
    </xf>
    <xf numFmtId="0" fontId="24" fillId="6" borderId="106" xfId="1" applyFont="1" applyFill="1" applyBorder="1" applyAlignment="1">
      <alignment horizontal="center" vertical="center"/>
    </xf>
    <xf numFmtId="49" fontId="7" fillId="6" borderId="106" xfId="1" applyNumberFormat="1" applyFont="1" applyFill="1" applyBorder="1" applyAlignment="1">
      <alignment horizontal="center" vertical="center"/>
    </xf>
    <xf numFmtId="49" fontId="38" fillId="6" borderId="106" xfId="1" applyNumberFormat="1" applyFont="1" applyFill="1" applyBorder="1" applyAlignment="1">
      <alignment horizontal="right" vertical="center" indent="1"/>
    </xf>
    <xf numFmtId="0" fontId="18" fillId="6" borderId="106" xfId="1" applyNumberFormat="1" applyFont="1" applyFill="1" applyBorder="1" applyAlignment="1">
      <alignment horizontal="left" vertical="center" indent="1"/>
    </xf>
    <xf numFmtId="0" fontId="18" fillId="4" borderId="84" xfId="1" applyNumberFormat="1" applyFont="1" applyFill="1" applyBorder="1" applyAlignment="1">
      <alignment horizontal="center" vertical="center" wrapText="1"/>
    </xf>
    <xf numFmtId="165" fontId="3" fillId="4" borderId="24" xfId="41" applyNumberFormat="1" applyFont="1" applyFill="1" applyBorder="1">
      <alignment horizontal="right" vertical="center" indent="1"/>
    </xf>
    <xf numFmtId="3" fontId="18" fillId="4" borderId="22" xfId="41" applyNumberFormat="1" applyFont="1" applyFill="1" applyBorder="1">
      <alignment horizontal="right" vertical="center" indent="1"/>
    </xf>
    <xf numFmtId="3" fontId="18" fillId="4" borderId="22" xfId="36" applyNumberFormat="1" applyFont="1" applyFill="1" applyBorder="1">
      <alignment horizontal="right" vertical="center" indent="1"/>
    </xf>
    <xf numFmtId="0" fontId="38" fillId="4" borderId="58" xfId="1" applyNumberFormat="1" applyFont="1" applyFill="1" applyBorder="1" applyAlignment="1">
      <alignment horizontal="center" wrapText="1"/>
    </xf>
    <xf numFmtId="3" fontId="18" fillId="2" borderId="0" xfId="37" applyNumberFormat="1" applyFont="1" applyFill="1" applyBorder="1" applyAlignment="1">
      <alignment horizontal="left" vertical="center" wrapText="1" indent="1" readingOrder="1"/>
    </xf>
    <xf numFmtId="3" fontId="18" fillId="4" borderId="0" xfId="37" applyNumberFormat="1" applyFont="1" applyFill="1" applyBorder="1" applyAlignment="1">
      <alignment horizontal="left" vertical="center" wrapText="1" indent="1" readingOrder="1"/>
    </xf>
    <xf numFmtId="3" fontId="18" fillId="2" borderId="34" xfId="37" applyNumberFormat="1" applyFont="1" applyFill="1" applyBorder="1" applyAlignment="1">
      <alignment horizontal="left" vertical="center" wrapText="1" indent="1" readingOrder="1"/>
    </xf>
    <xf numFmtId="0" fontId="50" fillId="2" borderId="0" xfId="1" applyFont="1" applyFill="1" applyAlignment="1">
      <alignment horizontal="center" vertical="center"/>
    </xf>
    <xf numFmtId="0" fontId="52" fillId="4" borderId="94" xfId="1" applyFont="1" applyFill="1" applyBorder="1" applyAlignment="1">
      <alignment horizontal="center" vertical="center" wrapText="1" readingOrder="2"/>
    </xf>
    <xf numFmtId="49" fontId="53" fillId="4" borderId="95" xfId="1" applyNumberFormat="1" applyFont="1" applyFill="1" applyBorder="1" applyAlignment="1">
      <alignment horizontal="center" vertical="center" wrapText="1" readingOrder="1"/>
    </xf>
    <xf numFmtId="0" fontId="53" fillId="4" borderId="95" xfId="1" applyFont="1" applyFill="1" applyBorder="1" applyAlignment="1">
      <alignment horizontal="center" vertical="center" wrapText="1" readingOrder="1"/>
    </xf>
    <xf numFmtId="0" fontId="54" fillId="4" borderId="96" xfId="1" applyFont="1" applyFill="1" applyBorder="1" applyAlignment="1">
      <alignment horizontal="center" vertical="center" wrapText="1" readingOrder="2"/>
    </xf>
    <xf numFmtId="0" fontId="24" fillId="0" borderId="38" xfId="42" applyFont="1" applyFill="1" applyBorder="1" applyAlignment="1">
      <alignment horizontal="left" vertical="center" wrapText="1" indent="1"/>
    </xf>
    <xf numFmtId="0" fontId="24" fillId="4" borderId="39" xfId="42" applyFont="1" applyFill="1" applyBorder="1" applyAlignment="1">
      <alignment horizontal="left" vertical="center" wrapText="1" indent="1"/>
    </xf>
    <xf numFmtId="0" fontId="24" fillId="0" borderId="39" xfId="42" applyFont="1" applyFill="1" applyBorder="1" applyAlignment="1">
      <alignment horizontal="left" vertical="center" wrapText="1" indent="1"/>
    </xf>
    <xf numFmtId="0" fontId="24" fillId="4" borderId="63" xfId="42" applyFont="1" applyFill="1" applyBorder="1" applyAlignment="1">
      <alignment horizontal="left" vertical="center" wrapText="1" indent="1"/>
    </xf>
    <xf numFmtId="0" fontId="19" fillId="4" borderId="36" xfId="22" applyFont="1" applyFill="1" applyBorder="1" applyAlignment="1">
      <alignment horizontal="center" vertical="center" wrapText="1"/>
    </xf>
    <xf numFmtId="1" fontId="15" fillId="0" borderId="0" xfId="1" applyNumberFormat="1" applyFont="1" applyBorder="1" applyAlignment="1">
      <alignment vertical="center" wrapText="1"/>
    </xf>
    <xf numFmtId="0" fontId="56" fillId="2" borderId="88" xfId="1" applyFont="1" applyFill="1" applyBorder="1" applyAlignment="1">
      <alignment horizontal="center" vertical="center" wrapText="1" readingOrder="2"/>
    </xf>
    <xf numFmtId="0" fontId="18" fillId="2" borderId="89" xfId="1" applyFont="1" applyFill="1" applyBorder="1" applyAlignment="1">
      <alignment horizontal="center" vertical="center" wrapText="1" readingOrder="1"/>
    </xf>
    <xf numFmtId="0" fontId="57" fillId="2" borderId="90" xfId="1" applyFont="1" applyFill="1" applyBorder="1" applyAlignment="1">
      <alignment horizontal="center" vertical="center" wrapText="1" readingOrder="2"/>
    </xf>
    <xf numFmtId="49" fontId="18" fillId="2" borderId="89" xfId="1" applyNumberFormat="1" applyFont="1" applyFill="1" applyBorder="1" applyAlignment="1">
      <alignment horizontal="center" vertical="center" wrapText="1" readingOrder="1"/>
    </xf>
    <xf numFmtId="0" fontId="56" fillId="2" borderId="97" xfId="1" applyFont="1" applyFill="1" applyBorder="1" applyAlignment="1">
      <alignment horizontal="center" vertical="center" wrapText="1" readingOrder="2"/>
    </xf>
    <xf numFmtId="49" fontId="18" fillId="2" borderId="98" xfId="1" applyNumberFormat="1" applyFont="1" applyFill="1" applyBorder="1" applyAlignment="1">
      <alignment horizontal="center" vertical="center" wrapText="1" readingOrder="1"/>
    </xf>
    <xf numFmtId="0" fontId="18" fillId="2" borderId="98" xfId="1" applyFont="1" applyFill="1" applyBorder="1" applyAlignment="1">
      <alignment horizontal="center" vertical="center" wrapText="1" readingOrder="1"/>
    </xf>
    <xf numFmtId="0" fontId="57" fillId="2" borderId="99" xfId="1" applyFont="1" applyFill="1" applyBorder="1" applyAlignment="1">
      <alignment horizontal="center" vertical="center" wrapText="1" readingOrder="2"/>
    </xf>
    <xf numFmtId="3" fontId="3" fillId="0" borderId="17" xfId="41" applyNumberFormat="1" applyFont="1" applyBorder="1" applyAlignment="1">
      <alignment horizontal="right" vertical="center" indent="1"/>
    </xf>
    <xf numFmtId="3" fontId="3" fillId="4" borderId="17" xfId="41" applyNumberFormat="1" applyFont="1" applyFill="1" applyBorder="1" applyAlignment="1">
      <alignment horizontal="right" vertical="center" indent="1"/>
    </xf>
    <xf numFmtId="3" fontId="3" fillId="0" borderId="107" xfId="41" applyNumberFormat="1" applyFont="1" applyBorder="1" applyAlignment="1">
      <alignment horizontal="right" vertical="center" indent="1"/>
    </xf>
    <xf numFmtId="3" fontId="3" fillId="4" borderId="26" xfId="41" applyNumberFormat="1" applyFont="1" applyFill="1" applyBorder="1" applyAlignment="1">
      <alignment horizontal="right" vertical="center" indent="1"/>
    </xf>
    <xf numFmtId="3" fontId="18" fillId="2" borderId="22" xfId="35" applyNumberFormat="1" applyFont="1" applyFill="1" applyBorder="1" applyAlignment="1">
      <alignment horizontal="right" vertical="center" indent="1" readingOrder="1"/>
    </xf>
    <xf numFmtId="1" fontId="15" fillId="0" borderId="0" xfId="22" applyNumberFormat="1" applyFont="1" applyBorder="1" applyAlignment="1">
      <alignment vertical="center"/>
    </xf>
    <xf numFmtId="1" fontId="14" fillId="2" borderId="0" xfId="22" applyNumberFormat="1" applyFont="1" applyFill="1" applyBorder="1" applyAlignment="1">
      <alignment horizontal="centerContinuous" vertical="center"/>
    </xf>
    <xf numFmtId="1" fontId="8" fillId="2" borderId="0" xfId="22" applyNumberFormat="1" applyFont="1" applyFill="1" applyBorder="1" applyAlignment="1">
      <alignment horizontal="centerContinuous" vertical="center"/>
    </xf>
    <xf numFmtId="3" fontId="3" fillId="0" borderId="38" xfId="41" applyNumberFormat="1" applyFont="1" applyBorder="1" applyAlignment="1">
      <alignment horizontal="right" vertical="center" indent="1"/>
    </xf>
    <xf numFmtId="1" fontId="3" fillId="2" borderId="47" xfId="37" applyNumberFormat="1" applyFont="1" applyFill="1" applyBorder="1" applyAlignment="1">
      <alignment horizontal="left" vertical="center" wrapText="1" indent="1" readingOrder="1"/>
    </xf>
    <xf numFmtId="1" fontId="3" fillId="4" borderId="47" xfId="37" applyNumberFormat="1" applyFont="1" applyFill="1" applyBorder="1" applyAlignment="1">
      <alignment horizontal="left" vertical="center" wrapText="1" indent="1" readingOrder="1"/>
    </xf>
    <xf numFmtId="1" fontId="3" fillId="2" borderId="48" xfId="37" applyNumberFormat="1" applyFont="1" applyFill="1" applyBorder="1" applyAlignment="1">
      <alignment horizontal="left" vertical="center" wrapText="1" indent="1" readingOrder="1"/>
    </xf>
    <xf numFmtId="0" fontId="18" fillId="4" borderId="57" xfId="42" applyFont="1" applyFill="1" applyBorder="1" applyAlignment="1">
      <alignment horizontal="left" vertical="center" wrapText="1" indent="1"/>
    </xf>
    <xf numFmtId="165" fontId="18" fillId="0" borderId="38" xfId="41" applyNumberFormat="1" applyFont="1" applyFill="1" applyBorder="1">
      <alignment horizontal="right" vertical="center" indent="1"/>
    </xf>
    <xf numFmtId="165" fontId="18" fillId="4" borderId="38" xfId="41" applyNumberFormat="1" applyFont="1" applyFill="1" applyBorder="1">
      <alignment horizontal="right" vertical="center" indent="1"/>
    </xf>
    <xf numFmtId="3" fontId="18" fillId="4" borderId="17" xfId="41" applyNumberFormat="1" applyFont="1" applyFill="1" applyBorder="1">
      <alignment horizontal="right" vertical="center" indent="1"/>
    </xf>
    <xf numFmtId="49" fontId="6" fillId="2" borderId="15" xfId="1" applyNumberFormat="1" applyFont="1" applyFill="1" applyBorder="1" applyAlignment="1">
      <alignment horizontal="center" vertical="center" wrapText="1" readingOrder="2"/>
    </xf>
    <xf numFmtId="49" fontId="6" fillId="4" borderId="18" xfId="1" applyNumberFormat="1" applyFont="1" applyFill="1" applyBorder="1" applyAlignment="1">
      <alignment horizontal="center" vertical="center" wrapText="1" readingOrder="2"/>
    </xf>
    <xf numFmtId="49" fontId="6" fillId="2" borderId="18" xfId="1" applyNumberFormat="1" applyFont="1" applyFill="1" applyBorder="1" applyAlignment="1">
      <alignment horizontal="center" vertical="center" wrapText="1" readingOrder="2"/>
    </xf>
    <xf numFmtId="49" fontId="6" fillId="4" borderId="65" xfId="1" applyNumberFormat="1" applyFont="1" applyFill="1" applyBorder="1" applyAlignment="1">
      <alignment horizontal="center" vertical="center" wrapText="1" readingOrder="2"/>
    </xf>
    <xf numFmtId="49" fontId="3" fillId="2" borderId="17" xfId="1" applyNumberFormat="1" applyFont="1" applyFill="1" applyBorder="1" applyAlignment="1">
      <alignment horizontal="center" vertical="center" wrapText="1"/>
    </xf>
    <xf numFmtId="49" fontId="3" fillId="4" borderId="39" xfId="1" applyNumberFormat="1" applyFont="1" applyFill="1" applyBorder="1" applyAlignment="1">
      <alignment horizontal="center" vertical="center" wrapText="1"/>
    </xf>
    <xf numFmtId="49" fontId="3" fillId="2" borderId="39" xfId="1" applyNumberFormat="1" applyFont="1" applyFill="1" applyBorder="1" applyAlignment="1">
      <alignment horizontal="center" vertical="center" wrapText="1"/>
    </xf>
    <xf numFmtId="49" fontId="3" fillId="4" borderId="63" xfId="1" applyNumberFormat="1" applyFont="1" applyFill="1" applyBorder="1" applyAlignment="1">
      <alignment horizontal="center" vertical="center" wrapText="1"/>
    </xf>
    <xf numFmtId="0" fontId="19" fillId="4" borderId="22" xfId="22" applyFont="1" applyFill="1" applyBorder="1" applyAlignment="1">
      <alignment horizontal="center" vertical="center" wrapText="1"/>
    </xf>
    <xf numFmtId="168" fontId="3" fillId="2" borderId="47" xfId="51" applyNumberFormat="1" applyFont="1" applyFill="1" applyBorder="1" applyAlignment="1">
      <alignment horizontal="left" vertical="center" wrapText="1" indent="1" readingOrder="1"/>
    </xf>
    <xf numFmtId="168" fontId="18" fillId="2" borderId="47" xfId="51" applyNumberFormat="1" applyFont="1" applyFill="1" applyBorder="1" applyAlignment="1">
      <alignment horizontal="left" vertical="center" wrapText="1" indent="1" readingOrder="1"/>
    </xf>
    <xf numFmtId="168" fontId="3" fillId="4" borderId="47" xfId="51" applyNumberFormat="1" applyFont="1" applyFill="1" applyBorder="1" applyAlignment="1">
      <alignment horizontal="left" vertical="center" wrapText="1" indent="1" readingOrder="1"/>
    </xf>
    <xf numFmtId="168" fontId="18" fillId="4" borderId="47" xfId="51" applyNumberFormat="1" applyFont="1" applyFill="1" applyBorder="1" applyAlignment="1">
      <alignment horizontal="left" vertical="center" wrapText="1" indent="1" readingOrder="1"/>
    </xf>
    <xf numFmtId="1" fontId="18" fillId="2" borderId="47" xfId="37" applyNumberFormat="1" applyFont="1" applyFill="1" applyBorder="1" applyAlignment="1">
      <alignment horizontal="left" vertical="center" wrapText="1" indent="1" readingOrder="1"/>
    </xf>
    <xf numFmtId="168" fontId="18" fillId="4" borderId="22" xfId="51" applyNumberFormat="1" applyFont="1" applyFill="1" applyBorder="1" applyAlignment="1">
      <alignment horizontal="left" vertical="center" wrapText="1" indent="1" readingOrder="1"/>
    </xf>
    <xf numFmtId="0" fontId="7" fillId="2" borderId="87" xfId="1" applyFont="1" applyFill="1" applyBorder="1" applyAlignment="1">
      <alignment horizontal="center" vertical="center" wrapText="1"/>
    </xf>
    <xf numFmtId="1" fontId="3" fillId="2" borderId="64" xfId="37" applyNumberFormat="1" applyFont="1" applyFill="1" applyBorder="1" applyAlignment="1">
      <alignment horizontal="left" vertical="center" wrapText="1" indent="1" readingOrder="1"/>
    </xf>
    <xf numFmtId="1" fontId="18" fillId="2" borderId="64" xfId="37" applyNumberFormat="1" applyFont="1" applyFill="1" applyBorder="1" applyAlignment="1">
      <alignment horizontal="left" vertical="center" wrapText="1" indent="1" readingOrder="1"/>
    </xf>
    <xf numFmtId="1" fontId="18" fillId="4" borderId="47" xfId="37" applyNumberFormat="1" applyFont="1" applyFill="1" applyBorder="1" applyAlignment="1">
      <alignment horizontal="left" vertical="center" wrapText="1" indent="1" readingOrder="1"/>
    </xf>
    <xf numFmtId="1" fontId="18" fillId="4" borderId="22" xfId="37" applyNumberFormat="1" applyFont="1" applyFill="1" applyBorder="1" applyAlignment="1">
      <alignment horizontal="left" vertical="center" wrapText="1" indent="1" readingOrder="1"/>
    </xf>
    <xf numFmtId="166" fontId="18" fillId="2" borderId="64" xfId="37" applyNumberFormat="1" applyFont="1" applyFill="1" applyBorder="1" applyAlignment="1">
      <alignment horizontal="left" vertical="center" wrapText="1" indent="1" readingOrder="1"/>
    </xf>
    <xf numFmtId="166" fontId="18" fillId="4" borderId="47" xfId="37" applyNumberFormat="1" applyFont="1" applyFill="1" applyBorder="1" applyAlignment="1">
      <alignment horizontal="left" vertical="center" wrapText="1" indent="1" readingOrder="1"/>
    </xf>
    <xf numFmtId="166" fontId="18" fillId="2" borderId="47" xfId="37" applyNumberFormat="1" applyFont="1" applyFill="1" applyBorder="1" applyAlignment="1">
      <alignment horizontal="left" vertical="center" wrapText="1" indent="1" readingOrder="1"/>
    </xf>
    <xf numFmtId="166" fontId="3" fillId="2" borderId="64" xfId="37" applyNumberFormat="1" applyFont="1" applyFill="1" applyBorder="1" applyAlignment="1">
      <alignment horizontal="left" vertical="center" wrapText="1" indent="1" readingOrder="1"/>
    </xf>
    <xf numFmtId="166" fontId="3" fillId="4" borderId="47" xfId="37" applyNumberFormat="1" applyFont="1" applyFill="1" applyBorder="1" applyAlignment="1">
      <alignment horizontal="left" vertical="center" wrapText="1" indent="1" readingOrder="1"/>
    </xf>
    <xf numFmtId="166" fontId="3" fillId="2" borderId="47" xfId="37" applyNumberFormat="1" applyFont="1" applyFill="1" applyBorder="1" applyAlignment="1">
      <alignment horizontal="left" vertical="center" wrapText="1" indent="1" readingOrder="1"/>
    </xf>
    <xf numFmtId="0" fontId="10" fillId="5" borderId="29" xfId="46" applyFont="1" applyFill="1" applyBorder="1" applyAlignment="1">
      <alignment horizontal="center" vertical="center"/>
    </xf>
    <xf numFmtId="167" fontId="24" fillId="0" borderId="16" xfId="2" applyNumberFormat="1" applyFont="1" applyFill="1" applyBorder="1" applyAlignment="1">
      <alignment horizontal="left" vertical="center" wrapText="1" indent="1"/>
    </xf>
    <xf numFmtId="167" fontId="24" fillId="0" borderId="32" xfId="2" applyNumberFormat="1" applyFont="1" applyFill="1" applyBorder="1" applyAlignment="1">
      <alignment horizontal="left" vertical="center" wrapText="1" indent="1"/>
    </xf>
    <xf numFmtId="167" fontId="7" fillId="4" borderId="36" xfId="2" applyNumberFormat="1" applyFont="1" applyFill="1" applyBorder="1" applyAlignment="1">
      <alignment horizontal="left" vertical="center" wrapText="1" indent="1"/>
    </xf>
    <xf numFmtId="0" fontId="24" fillId="2" borderId="31" xfId="42" applyFont="1" applyFill="1" applyBorder="1">
      <alignment horizontal="left" vertical="center" wrapText="1" indent="1"/>
    </xf>
    <xf numFmtId="0" fontId="24" fillId="4" borderId="11" xfId="42" applyFont="1" applyFill="1" applyBorder="1">
      <alignment horizontal="left" vertical="center" wrapText="1" indent="1"/>
    </xf>
    <xf numFmtId="0" fontId="24" fillId="2" borderId="11" xfId="42" applyFont="1" applyFill="1" applyBorder="1">
      <alignment horizontal="left" vertical="center" wrapText="1" indent="1"/>
    </xf>
    <xf numFmtId="0" fontId="24" fillId="4" borderId="20" xfId="42" applyFont="1" applyFill="1" applyBorder="1">
      <alignment horizontal="left" vertical="center" wrapText="1" indent="1"/>
    </xf>
    <xf numFmtId="0" fontId="7" fillId="2" borderId="22" xfId="35" applyFont="1" applyFill="1" applyBorder="1" applyAlignment="1">
      <alignment horizontal="center" vertical="center"/>
    </xf>
    <xf numFmtId="3" fontId="3" fillId="0" borderId="23" xfId="1" applyNumberFormat="1" applyFont="1" applyFill="1" applyBorder="1" applyAlignment="1">
      <alignment horizontal="right" vertical="center" indent="1" readingOrder="1"/>
    </xf>
    <xf numFmtId="3" fontId="3" fillId="4" borderId="19" xfId="1" applyNumberFormat="1" applyFont="1" applyFill="1" applyBorder="1" applyAlignment="1">
      <alignment horizontal="right" vertical="center" indent="1" readingOrder="1"/>
    </xf>
    <xf numFmtId="3" fontId="3" fillId="0" borderId="19" xfId="1" applyNumberFormat="1" applyFont="1" applyFill="1" applyBorder="1" applyAlignment="1">
      <alignment horizontal="right" vertical="center" indent="1" readingOrder="1"/>
    </xf>
    <xf numFmtId="3" fontId="3" fillId="4" borderId="21" xfId="1" applyNumberFormat="1" applyFont="1" applyFill="1" applyBorder="1" applyAlignment="1">
      <alignment horizontal="right" vertical="center" indent="1" readingOrder="1"/>
    </xf>
    <xf numFmtId="3" fontId="3" fillId="0" borderId="23" xfId="41" applyNumberFormat="1" applyFont="1" applyFill="1" applyBorder="1" applyAlignment="1">
      <alignment horizontal="right" vertical="center" indent="1"/>
    </xf>
    <xf numFmtId="3" fontId="18" fillId="0" borderId="23" xfId="41" applyNumberFormat="1" applyFont="1" applyFill="1" applyBorder="1" applyAlignment="1">
      <alignment horizontal="right" vertical="center" indent="1"/>
    </xf>
    <xf numFmtId="3" fontId="18" fillId="4" borderId="19" xfId="41" applyNumberFormat="1" applyFont="1" applyFill="1" applyBorder="1" applyAlignment="1">
      <alignment horizontal="right" vertical="center" indent="1"/>
    </xf>
    <xf numFmtId="3" fontId="3" fillId="0" borderId="19" xfId="41" applyNumberFormat="1" applyFont="1" applyFill="1" applyBorder="1" applyAlignment="1">
      <alignment horizontal="right" vertical="center" indent="1"/>
    </xf>
    <xf numFmtId="3" fontId="18" fillId="0" borderId="19" xfId="41" applyNumberFormat="1" applyFont="1" applyFill="1" applyBorder="1" applyAlignment="1">
      <alignment horizontal="right" vertical="center" indent="1"/>
    </xf>
    <xf numFmtId="3" fontId="18" fillId="4" borderId="21" xfId="41" applyNumberFormat="1" applyFont="1" applyFill="1" applyBorder="1" applyAlignment="1">
      <alignment horizontal="right" vertical="center" indent="1"/>
    </xf>
    <xf numFmtId="165" fontId="18" fillId="4" borderId="24" xfId="41" applyNumberFormat="1" applyFont="1" applyFill="1" applyBorder="1">
      <alignment horizontal="right" vertical="center" indent="1"/>
    </xf>
    <xf numFmtId="3" fontId="18" fillId="4" borderId="26" xfId="41" applyNumberFormat="1" applyFont="1" applyFill="1" applyBorder="1">
      <alignment horizontal="right" vertical="center" indent="1"/>
    </xf>
    <xf numFmtId="3" fontId="3" fillId="0" borderId="16" xfId="41" applyNumberFormat="1" applyFont="1" applyFill="1" applyBorder="1" applyAlignment="1">
      <alignment horizontal="right" vertical="center" indent="1"/>
    </xf>
    <xf numFmtId="3" fontId="18" fillId="0" borderId="16" xfId="41" applyNumberFormat="1" applyFont="1" applyFill="1" applyBorder="1" applyAlignment="1">
      <alignment horizontal="right" vertical="center" indent="1"/>
    </xf>
    <xf numFmtId="165" fontId="3" fillId="4" borderId="17" xfId="41" applyNumberFormat="1" applyFont="1" applyFill="1" applyBorder="1" applyAlignment="1">
      <alignment horizontal="right" vertical="center" indent="1"/>
    </xf>
    <xf numFmtId="0" fontId="39" fillId="0" borderId="109" xfId="37" applyFont="1" applyFill="1" applyBorder="1" applyAlignment="1">
      <alignment horizontal="center" vertical="center" wrapText="1" readingOrder="2"/>
    </xf>
    <xf numFmtId="0" fontId="39" fillId="4" borderId="110" xfId="37" applyFont="1" applyFill="1" applyBorder="1" applyAlignment="1">
      <alignment horizontal="center" vertical="center" wrapText="1" readingOrder="2"/>
    </xf>
    <xf numFmtId="0" fontId="39" fillId="0" borderId="110" xfId="37" applyFont="1" applyFill="1" applyBorder="1" applyAlignment="1">
      <alignment horizontal="center" vertical="center" wrapText="1" readingOrder="2"/>
    </xf>
    <xf numFmtId="0" fontId="7" fillId="0" borderId="109" xfId="37" applyFont="1" applyFill="1" applyBorder="1" applyAlignment="1">
      <alignment horizontal="center" vertical="center" wrapText="1" readingOrder="1"/>
    </xf>
    <xf numFmtId="0" fontId="7" fillId="4" borderId="110" xfId="37" applyFont="1" applyFill="1" applyBorder="1" applyAlignment="1">
      <alignment horizontal="center" vertical="center" wrapText="1" readingOrder="1"/>
    </xf>
    <xf numFmtId="0" fontId="7" fillId="0" borderId="110" xfId="37" applyFont="1" applyFill="1" applyBorder="1" applyAlignment="1">
      <alignment horizontal="center" vertical="center" wrapText="1" readingOrder="1"/>
    </xf>
    <xf numFmtId="0" fontId="24" fillId="4" borderId="58" xfId="22" applyFont="1" applyFill="1" applyBorder="1" applyAlignment="1">
      <alignment horizontal="center" vertical="center" wrapText="1" readingOrder="1"/>
    </xf>
    <xf numFmtId="3" fontId="3" fillId="0" borderId="108" xfId="41" applyNumberFormat="1" applyFont="1" applyFill="1" applyBorder="1" applyAlignment="1">
      <alignment horizontal="right" vertical="center" indent="1"/>
    </xf>
    <xf numFmtId="3" fontId="3" fillId="0" borderId="17" xfId="41" applyNumberFormat="1" applyFont="1" applyFill="1" applyBorder="1" applyAlignment="1">
      <alignment horizontal="right" vertical="center" indent="1"/>
    </xf>
    <xf numFmtId="3" fontId="18" fillId="0" borderId="17" xfId="41" applyNumberFormat="1" applyFont="1" applyFill="1" applyBorder="1" applyAlignment="1">
      <alignment horizontal="right" vertical="center" indent="1"/>
    </xf>
    <xf numFmtId="165" fontId="3" fillId="0" borderId="17" xfId="41" applyNumberFormat="1" applyFont="1" applyFill="1" applyBorder="1" applyAlignment="1">
      <alignment horizontal="right" vertical="center" indent="1"/>
    </xf>
    <xf numFmtId="3" fontId="3" fillId="2" borderId="31" xfId="41" applyNumberFormat="1" applyFont="1" applyFill="1" applyBorder="1" applyAlignment="1">
      <alignment horizontal="right" vertical="center" indent="1"/>
    </xf>
    <xf numFmtId="3" fontId="18" fillId="2" borderId="31" xfId="36" applyNumberFormat="1" applyFont="1" applyFill="1" applyBorder="1" applyAlignment="1">
      <alignment horizontal="right" vertical="center" indent="1"/>
    </xf>
    <xf numFmtId="3" fontId="3" fillId="4" borderId="11" xfId="41" applyNumberFormat="1" applyFont="1" applyFill="1" applyBorder="1" applyAlignment="1">
      <alignment horizontal="right" vertical="center" indent="1"/>
    </xf>
    <xf numFmtId="3" fontId="18" fillId="4" borderId="8" xfId="36" applyNumberFormat="1" applyFont="1" applyFill="1" applyBorder="1" applyAlignment="1">
      <alignment horizontal="right" vertical="center" indent="1"/>
    </xf>
    <xf numFmtId="3" fontId="3" fillId="2" borderId="13" xfId="41" applyNumberFormat="1" applyFont="1" applyFill="1" applyBorder="1" applyAlignment="1">
      <alignment horizontal="right" vertical="center" indent="1"/>
    </xf>
    <xf numFmtId="3" fontId="18" fillId="2" borderId="22" xfId="36" applyNumberFormat="1" applyFont="1" applyFill="1" applyBorder="1" applyAlignment="1">
      <alignment horizontal="right" vertical="center" indent="1"/>
    </xf>
    <xf numFmtId="0" fontId="7" fillId="6" borderId="106" xfId="1" applyFont="1" applyFill="1" applyBorder="1" applyAlignment="1">
      <alignment horizontal="right" vertical="center" indent="1"/>
    </xf>
    <xf numFmtId="16" fontId="7" fillId="6" borderId="106" xfId="1" applyNumberFormat="1" applyFont="1" applyFill="1" applyBorder="1" applyAlignment="1">
      <alignment horizontal="right" vertical="center" indent="1"/>
    </xf>
    <xf numFmtId="17" fontId="7" fillId="6" borderId="106" xfId="1" applyNumberFormat="1" applyFont="1" applyFill="1" applyBorder="1" applyAlignment="1">
      <alignment horizontal="right" vertical="center" indent="1"/>
    </xf>
    <xf numFmtId="0" fontId="24" fillId="6" borderId="106" xfId="1" applyFont="1" applyFill="1" applyBorder="1" applyAlignment="1">
      <alignment horizontal="right" vertical="center" indent="1"/>
    </xf>
    <xf numFmtId="49" fontId="7" fillId="6" borderId="106" xfId="1" applyNumberFormat="1" applyFont="1" applyFill="1" applyBorder="1" applyAlignment="1">
      <alignment horizontal="right" vertical="center" indent="1"/>
    </xf>
    <xf numFmtId="0" fontId="7" fillId="4" borderId="22" xfId="35" applyFont="1" applyFill="1" applyBorder="1" applyAlignment="1">
      <alignment horizontal="center" vertical="center"/>
    </xf>
    <xf numFmtId="0" fontId="24" fillId="4" borderId="47" xfId="14" applyFont="1" applyFill="1" applyBorder="1" applyAlignment="1">
      <alignment horizontal="center" vertical="top" wrapText="1"/>
    </xf>
    <xf numFmtId="0" fontId="7" fillId="4" borderId="47" xfId="14" applyFont="1" applyFill="1" applyBorder="1" applyAlignment="1">
      <alignment horizontal="center" vertical="top" wrapText="1"/>
    </xf>
    <xf numFmtId="0" fontId="7" fillId="2" borderId="73" xfId="35" applyFont="1" applyFill="1" applyBorder="1" applyAlignment="1">
      <alignment horizontal="center" vertical="center"/>
    </xf>
    <xf numFmtId="0" fontId="19" fillId="2" borderId="72" xfId="35" applyFont="1" applyFill="1" applyBorder="1" applyAlignment="1">
      <alignment horizontal="center" vertical="center"/>
    </xf>
    <xf numFmtId="3" fontId="3" fillId="2" borderId="23" xfId="41" applyNumberFormat="1" applyFont="1" applyFill="1" applyBorder="1" applyAlignment="1">
      <alignment horizontal="right" vertical="center" indent="1" readingOrder="1"/>
    </xf>
    <xf numFmtId="3" fontId="3" fillId="4" borderId="19" xfId="41" applyNumberFormat="1" applyFont="1" applyFill="1" applyBorder="1" applyAlignment="1">
      <alignment horizontal="right" vertical="center" indent="1" readingOrder="1"/>
    </xf>
    <xf numFmtId="3" fontId="3" fillId="2" borderId="19" xfId="41" applyNumberFormat="1" applyFont="1" applyFill="1" applyBorder="1" applyAlignment="1">
      <alignment horizontal="right" vertical="center" indent="1" readingOrder="1"/>
    </xf>
    <xf numFmtId="3" fontId="3" fillId="4" borderId="28" xfId="41" applyNumberFormat="1" applyFont="1" applyFill="1" applyBorder="1" applyAlignment="1">
      <alignment horizontal="right" vertical="center" indent="1" readingOrder="1"/>
    </xf>
    <xf numFmtId="1" fontId="18" fillId="2" borderId="0" xfId="37" applyNumberFormat="1" applyFont="1" applyFill="1" applyBorder="1" applyAlignment="1">
      <alignment horizontal="right" vertical="center" indent="1" readingOrder="1"/>
    </xf>
    <xf numFmtId="1" fontId="18" fillId="4" borderId="0" xfId="37" applyNumberFormat="1" applyFont="1" applyFill="1" applyBorder="1" applyAlignment="1">
      <alignment horizontal="right" vertical="center" indent="1" readingOrder="1"/>
    </xf>
    <xf numFmtId="1" fontId="18" fillId="2" borderId="34" xfId="37" applyNumberFormat="1" applyFont="1" applyFill="1" applyBorder="1" applyAlignment="1">
      <alignment horizontal="right" vertical="center" indent="1" readingOrder="1"/>
    </xf>
    <xf numFmtId="3" fontId="3" fillId="2" borderId="31" xfId="41" applyNumberFormat="1" applyFont="1" applyFill="1" applyBorder="1" applyAlignment="1">
      <alignment horizontal="right" vertical="center" indent="1" readingOrder="1"/>
    </xf>
    <xf numFmtId="3" fontId="3" fillId="4" borderId="11" xfId="41" applyNumberFormat="1" applyFont="1" applyFill="1" applyBorder="1" applyAlignment="1">
      <alignment horizontal="right" vertical="center" indent="1" readingOrder="1"/>
    </xf>
    <xf numFmtId="3" fontId="3" fillId="2" borderId="11" xfId="41" applyNumberFormat="1" applyFont="1" applyFill="1" applyBorder="1" applyAlignment="1">
      <alignment horizontal="right" vertical="center" indent="1" readingOrder="1"/>
    </xf>
    <xf numFmtId="3" fontId="3" fillId="4" borderId="20" xfId="41" applyNumberFormat="1" applyFont="1" applyFill="1" applyBorder="1" applyAlignment="1">
      <alignment horizontal="right" vertical="center" indent="1" readingOrder="1"/>
    </xf>
    <xf numFmtId="0" fontId="38" fillId="2" borderId="85" xfId="1" applyFont="1" applyFill="1" applyBorder="1" applyAlignment="1">
      <alignment horizontal="center" vertical="center" wrapText="1"/>
    </xf>
    <xf numFmtId="0" fontId="19" fillId="4" borderId="58" xfId="22" applyFont="1" applyFill="1" applyBorder="1" applyAlignment="1">
      <alignment horizontal="center" vertical="center" wrapText="1"/>
    </xf>
    <xf numFmtId="3" fontId="18" fillId="4" borderId="11" xfId="2" applyNumberFormat="1" applyFont="1" applyFill="1" applyBorder="1" applyAlignment="1">
      <alignment horizontal="right" vertical="center" indent="1"/>
    </xf>
    <xf numFmtId="3" fontId="18" fillId="2" borderId="47" xfId="36" applyNumberFormat="1" applyFont="1" applyFill="1" applyBorder="1">
      <alignment horizontal="right" vertical="center" indent="1"/>
    </xf>
    <xf numFmtId="0" fontId="60" fillId="0" borderId="0" xfId="0" applyFont="1" applyAlignment="1">
      <alignment vertical="center"/>
    </xf>
    <xf numFmtId="0" fontId="61" fillId="0" borderId="116" xfId="0" applyFont="1" applyBorder="1" applyAlignment="1">
      <alignment horizontal="center" vertical="center"/>
    </xf>
    <xf numFmtId="0" fontId="3" fillId="2" borderId="117" xfId="42" applyFont="1" applyFill="1" applyBorder="1" applyAlignment="1">
      <alignment horizontal="left" vertical="center" wrapText="1" indent="1"/>
    </xf>
    <xf numFmtId="0" fontId="61" fillId="0" borderId="118" xfId="0" applyFont="1" applyBorder="1" applyAlignment="1">
      <alignment horizontal="center" vertical="center"/>
    </xf>
    <xf numFmtId="0" fontId="3" fillId="4" borderId="61" xfId="42" applyFont="1" applyFill="1" applyBorder="1" applyAlignment="1">
      <alignment horizontal="left" vertical="center" wrapText="1" indent="1"/>
    </xf>
    <xf numFmtId="0" fontId="3" fillId="2" borderId="61" xfId="42" applyFont="1" applyFill="1" applyBorder="1" applyAlignment="1">
      <alignment horizontal="left" vertical="center" wrapText="1" indent="1"/>
    </xf>
    <xf numFmtId="0" fontId="20" fillId="4" borderId="48" xfId="42" applyFont="1" applyFill="1" applyBorder="1" applyAlignment="1">
      <alignment horizontal="center" vertical="top" wrapText="1"/>
    </xf>
    <xf numFmtId="0" fontId="10" fillId="4" borderId="48" xfId="42" applyFont="1" applyFill="1" applyBorder="1" applyAlignment="1">
      <alignment horizontal="center" vertical="top" wrapText="1"/>
    </xf>
    <xf numFmtId="0" fontId="62" fillId="0" borderId="115" xfId="0" applyFont="1" applyBorder="1" applyAlignment="1">
      <alignment horizontal="center" vertical="center" readingOrder="2"/>
    </xf>
    <xf numFmtId="0" fontId="62" fillId="0" borderId="112" xfId="0" applyFont="1" applyBorder="1" applyAlignment="1">
      <alignment horizontal="center" vertical="center" readingOrder="2"/>
    </xf>
    <xf numFmtId="0" fontId="62" fillId="4" borderId="112" xfId="0" applyFont="1" applyFill="1" applyBorder="1" applyAlignment="1">
      <alignment horizontal="center" vertical="center" readingOrder="2"/>
    </xf>
    <xf numFmtId="0" fontId="61" fillId="4" borderId="118" xfId="0" applyFont="1" applyFill="1" applyBorder="1" applyAlignment="1">
      <alignment horizontal="center" vertical="center"/>
    </xf>
    <xf numFmtId="0" fontId="62" fillId="0" borderId="119" xfId="0" applyFont="1" applyBorder="1" applyAlignment="1">
      <alignment horizontal="center" vertical="center" readingOrder="2"/>
    </xf>
    <xf numFmtId="0" fontId="61" fillId="0" borderId="120" xfId="0" applyFont="1" applyBorder="1" applyAlignment="1">
      <alignment horizontal="center" vertical="center"/>
    </xf>
    <xf numFmtId="0" fontId="3" fillId="2" borderId="62" xfId="42" applyFont="1" applyFill="1" applyBorder="1" applyAlignment="1">
      <alignment horizontal="left" vertical="center" wrapText="1" indent="1"/>
    </xf>
    <xf numFmtId="0" fontId="62" fillId="4" borderId="121" xfId="0" applyFont="1" applyFill="1" applyBorder="1" applyAlignment="1">
      <alignment horizontal="center" vertical="center" readingOrder="2"/>
    </xf>
    <xf numFmtId="0" fontId="18" fillId="4" borderId="123" xfId="42" applyFont="1" applyFill="1" applyBorder="1" applyAlignment="1">
      <alignment horizontal="left" vertical="center" wrapText="1" indent="1"/>
    </xf>
    <xf numFmtId="0" fontId="63" fillId="0" borderId="116" xfId="0" applyFont="1" applyBorder="1" applyAlignment="1">
      <alignment horizontal="center" vertical="center"/>
    </xf>
    <xf numFmtId="0" fontId="63" fillId="4" borderId="118" xfId="0" applyFont="1" applyFill="1" applyBorder="1" applyAlignment="1">
      <alignment horizontal="center" vertical="center"/>
    </xf>
    <xf numFmtId="0" fontId="63" fillId="0" borderId="118" xfId="0" applyFont="1" applyBorder="1" applyAlignment="1">
      <alignment horizontal="center" vertical="center"/>
    </xf>
    <xf numFmtId="0" fontId="63" fillId="0" borderId="120" xfId="0" applyFont="1" applyBorder="1" applyAlignment="1">
      <alignment horizontal="center" vertical="center"/>
    </xf>
    <xf numFmtId="0" fontId="63" fillId="4" borderId="122" xfId="0" applyFont="1" applyFill="1" applyBorder="1" applyAlignment="1">
      <alignment horizontal="center" vertical="center"/>
    </xf>
    <xf numFmtId="1" fontId="3" fillId="2" borderId="31" xfId="52" applyNumberFormat="1" applyFont="1" applyFill="1" applyBorder="1" applyAlignment="1">
      <alignment horizontal="right" vertical="center" indent="1"/>
    </xf>
    <xf numFmtId="0" fontId="62" fillId="4" borderId="64" xfId="0" applyFont="1" applyFill="1" applyBorder="1" applyAlignment="1">
      <alignment horizontal="center" readingOrder="2"/>
    </xf>
    <xf numFmtId="0" fontId="39" fillId="0" borderId="97" xfId="1" applyFont="1" applyBorder="1" applyAlignment="1">
      <alignment horizontal="right" vertical="center" wrapText="1" indent="1" readingOrder="2"/>
    </xf>
    <xf numFmtId="49" fontId="18" fillId="0" borderId="98" xfId="1" applyNumberFormat="1" applyFont="1" applyBorder="1" applyAlignment="1">
      <alignment horizontal="center" vertical="center" wrapText="1" readingOrder="1"/>
    </xf>
    <xf numFmtId="0" fontId="18" fillId="0" borderId="98" xfId="1" applyFont="1" applyBorder="1" applyAlignment="1">
      <alignment horizontal="center" vertical="center" wrapText="1" readingOrder="1"/>
    </xf>
    <xf numFmtId="0" fontId="20" fillId="0" borderId="99" xfId="0" applyFont="1" applyBorder="1" applyAlignment="1">
      <alignment horizontal="left" vertical="center" wrapText="1" indent="1" readingOrder="1"/>
    </xf>
    <xf numFmtId="3" fontId="18" fillId="4" borderId="124" xfId="41" applyNumberFormat="1" applyFont="1" applyFill="1" applyBorder="1">
      <alignment horizontal="right" vertical="center" indent="1"/>
    </xf>
    <xf numFmtId="3" fontId="3" fillId="4" borderId="38" xfId="41" applyNumberFormat="1" applyFont="1" applyFill="1" applyBorder="1">
      <alignment horizontal="right" vertical="center" indent="1"/>
    </xf>
    <xf numFmtId="3" fontId="18" fillId="4" borderId="11" xfId="41" applyNumberFormat="1" applyFont="1" applyFill="1" applyBorder="1" applyAlignment="1">
      <alignment horizontal="right" vertical="center" indent="1"/>
    </xf>
    <xf numFmtId="3" fontId="18" fillId="2" borderId="47" xfId="36" applyNumberFormat="1" applyFont="1" applyFill="1" applyBorder="1" applyAlignment="1">
      <alignment horizontal="right" vertical="center" indent="1"/>
    </xf>
    <xf numFmtId="3" fontId="18" fillId="0" borderId="38" xfId="41" applyNumberFormat="1" applyFont="1" applyFill="1" applyBorder="1" applyAlignment="1">
      <alignment horizontal="right" vertical="center" indent="1"/>
    </xf>
    <xf numFmtId="3" fontId="18" fillId="4" borderId="38" xfId="41" applyNumberFormat="1" applyFont="1" applyFill="1" applyBorder="1" applyAlignment="1">
      <alignment horizontal="right" vertical="center" indent="1"/>
    </xf>
    <xf numFmtId="3" fontId="18" fillId="4" borderId="24" xfId="41" applyNumberFormat="1" applyFont="1" applyFill="1" applyBorder="1" applyAlignment="1">
      <alignment horizontal="right" vertical="center" indent="1"/>
    </xf>
    <xf numFmtId="0" fontId="38" fillId="2" borderId="64" xfId="37" applyFont="1" applyFill="1" applyBorder="1" applyAlignment="1">
      <alignment horizontal="center" vertical="center" wrapText="1" readingOrder="2"/>
    </xf>
    <xf numFmtId="3" fontId="3" fillId="2" borderId="47" xfId="41" applyNumberFormat="1" applyFont="1" applyFill="1" applyBorder="1" applyAlignment="1">
      <alignment horizontal="right" vertical="center" indent="1"/>
    </xf>
    <xf numFmtId="3" fontId="3" fillId="2" borderId="47" xfId="2" applyNumberFormat="1" applyFont="1" applyFill="1" applyBorder="1" applyAlignment="1">
      <alignment horizontal="right" vertical="center" indent="1"/>
    </xf>
    <xf numFmtId="3" fontId="3" fillId="0" borderId="126" xfId="41" applyNumberFormat="1" applyFont="1" applyBorder="1" applyAlignment="1">
      <alignment horizontal="center" vertical="center"/>
    </xf>
    <xf numFmtId="49" fontId="38" fillId="6" borderId="125" xfId="1" applyNumberFormat="1" applyFont="1" applyFill="1" applyBorder="1" applyAlignment="1">
      <alignment horizontal="right" vertical="center" indent="1"/>
    </xf>
    <xf numFmtId="0" fontId="7" fillId="6" borderId="125" xfId="1" applyFont="1" applyFill="1" applyBorder="1" applyAlignment="1">
      <alignment horizontal="right" vertical="center" indent="1"/>
    </xf>
    <xf numFmtId="16" fontId="7" fillId="6" borderId="125" xfId="1" applyNumberFormat="1" applyFont="1" applyFill="1" applyBorder="1" applyAlignment="1">
      <alignment horizontal="right" vertical="center" indent="1"/>
    </xf>
    <xf numFmtId="17" fontId="7" fillId="6" borderId="125" xfId="1" applyNumberFormat="1" applyFont="1" applyFill="1" applyBorder="1" applyAlignment="1">
      <alignment horizontal="right" vertical="center" indent="1"/>
    </xf>
    <xf numFmtId="0" fontId="24" fillId="6" borderId="125" xfId="1" applyFont="1" applyFill="1" applyBorder="1" applyAlignment="1">
      <alignment horizontal="right" vertical="center" indent="1"/>
    </xf>
    <xf numFmtId="49" fontId="7" fillId="6" borderId="125" xfId="1" applyNumberFormat="1" applyFont="1" applyFill="1" applyBorder="1" applyAlignment="1">
      <alignment horizontal="right" vertical="center" indent="1"/>
    </xf>
    <xf numFmtId="0" fontId="18" fillId="6" borderId="125" xfId="1" applyNumberFormat="1" applyFont="1" applyFill="1" applyBorder="1" applyAlignment="1">
      <alignment horizontal="left" vertical="center" indent="1"/>
    </xf>
    <xf numFmtId="3" fontId="3" fillId="0" borderId="0" xfId="41" applyNumberFormat="1" applyFont="1" applyFill="1" applyBorder="1" applyAlignment="1">
      <alignment horizontal="right" vertical="center" indent="1"/>
    </xf>
    <xf numFmtId="0" fontId="39" fillId="0" borderId="65" xfId="37" applyFont="1" applyFill="1" applyBorder="1" applyAlignment="1">
      <alignment horizontal="center" vertical="center" wrapText="1" readingOrder="2"/>
    </xf>
    <xf numFmtId="3" fontId="3" fillId="0" borderId="26" xfId="41" applyNumberFormat="1" applyFont="1" applyFill="1" applyBorder="1">
      <alignment horizontal="right" vertical="center" indent="1"/>
    </xf>
    <xf numFmtId="3" fontId="18" fillId="0" borderId="26" xfId="41" applyNumberFormat="1" applyFont="1" applyFill="1" applyBorder="1">
      <alignment horizontal="right" vertical="center" indent="1"/>
    </xf>
    <xf numFmtId="165" fontId="3" fillId="0" borderId="26" xfId="41" applyNumberFormat="1" applyFont="1" applyFill="1" applyBorder="1">
      <alignment horizontal="right" vertical="center" indent="1"/>
    </xf>
    <xf numFmtId="0" fontId="7" fillId="0" borderId="63" xfId="37" applyFont="1" applyFill="1" applyBorder="1" applyAlignment="1">
      <alignment horizontal="center" vertical="center" wrapText="1" readingOrder="1"/>
    </xf>
    <xf numFmtId="0" fontId="39" fillId="4" borderId="25" xfId="37" applyFont="1" applyFill="1" applyBorder="1" applyAlignment="1">
      <alignment horizontal="center" vertical="center" wrapText="1" readingOrder="2"/>
    </xf>
    <xf numFmtId="3" fontId="18" fillId="4" borderId="24" xfId="0" applyNumberFormat="1" applyFont="1" applyFill="1" applyBorder="1" applyAlignment="1" applyProtection="1">
      <alignment horizontal="right" vertical="center" indent="1"/>
    </xf>
    <xf numFmtId="0" fontId="7" fillId="4" borderId="24" xfId="37" applyFont="1" applyFill="1" applyBorder="1" applyAlignment="1">
      <alignment horizontal="center" vertical="center" wrapText="1" readingOrder="1"/>
    </xf>
    <xf numFmtId="0" fontId="39" fillId="4" borderId="35" xfId="37" applyFont="1" applyFill="1" applyBorder="1" applyAlignment="1">
      <alignment horizontal="center" vertical="center" wrapText="1" readingOrder="2"/>
    </xf>
    <xf numFmtId="166" fontId="18" fillId="4" borderId="36" xfId="37" applyNumberFormat="1" applyFont="1" applyFill="1" applyBorder="1" applyAlignment="1">
      <alignment horizontal="left" vertical="center" wrapText="1" indent="1"/>
    </xf>
    <xf numFmtId="166" fontId="18" fillId="4" borderId="33" xfId="37" applyNumberFormat="1" applyFont="1" applyFill="1" applyBorder="1" applyAlignment="1">
      <alignment horizontal="left" vertical="center" wrapText="1" indent="1"/>
    </xf>
    <xf numFmtId="0" fontId="7" fillId="4" borderId="33" xfId="37" applyFont="1" applyFill="1" applyBorder="1" applyAlignment="1">
      <alignment horizontal="center" vertical="center" wrapText="1" readingOrder="1"/>
    </xf>
    <xf numFmtId="0" fontId="38" fillId="0" borderId="65" xfId="37" applyFont="1" applyFill="1" applyBorder="1" applyAlignment="1">
      <alignment horizontal="center" vertical="center" wrapText="1" readingOrder="2"/>
    </xf>
    <xf numFmtId="3" fontId="3" fillId="0" borderId="24" xfId="41" applyNumberFormat="1" applyFont="1" applyFill="1" applyBorder="1">
      <alignment horizontal="right" vertical="center" indent="1"/>
    </xf>
    <xf numFmtId="165" fontId="3" fillId="0" borderId="24" xfId="41" applyNumberFormat="1" applyFont="1" applyFill="1" applyBorder="1">
      <alignment horizontal="right" vertical="center" indent="1"/>
    </xf>
    <xf numFmtId="165" fontId="18" fillId="0" borderId="24" xfId="41" applyNumberFormat="1" applyFont="1" applyFill="1" applyBorder="1">
      <alignment horizontal="right" vertical="center" indent="1"/>
    </xf>
    <xf numFmtId="0" fontId="18" fillId="0" borderId="63" xfId="37" applyFont="1" applyFill="1" applyBorder="1" applyAlignment="1">
      <alignment horizontal="center" vertical="center" wrapText="1" readingOrder="1"/>
    </xf>
    <xf numFmtId="0" fontId="38" fillId="4" borderId="35" xfId="37" applyFont="1" applyFill="1" applyBorder="1" applyAlignment="1">
      <alignment horizontal="center" vertical="center" wrapText="1" readingOrder="2"/>
    </xf>
    <xf numFmtId="3" fontId="18" fillId="4" borderId="33" xfId="0" applyNumberFormat="1" applyFont="1" applyFill="1" applyBorder="1" applyAlignment="1" applyProtection="1">
      <alignment horizontal="right" vertical="center" indent="1"/>
    </xf>
    <xf numFmtId="0" fontId="39" fillId="0" borderId="127" xfId="37" applyFont="1" applyFill="1" applyBorder="1" applyAlignment="1">
      <alignment horizontal="center" vertical="center" wrapText="1" readingOrder="2"/>
    </xf>
    <xf numFmtId="3" fontId="3" fillId="0" borderId="26" xfId="41" applyNumberFormat="1" applyFont="1" applyFill="1" applyBorder="1" applyAlignment="1">
      <alignment horizontal="right" vertical="center" indent="1"/>
    </xf>
    <xf numFmtId="3" fontId="18" fillId="0" borderId="26" xfId="41" applyNumberFormat="1" applyFont="1" applyFill="1" applyBorder="1" applyAlignment="1">
      <alignment horizontal="right" vertical="center" indent="1"/>
    </xf>
    <xf numFmtId="165" fontId="3" fillId="0" borderId="26" xfId="41" applyNumberFormat="1" applyFont="1" applyFill="1" applyBorder="1" applyAlignment="1">
      <alignment horizontal="right" vertical="center" indent="1"/>
    </xf>
    <xf numFmtId="0" fontId="7" fillId="0" borderId="127" xfId="37" applyFont="1" applyFill="1" applyBorder="1" applyAlignment="1">
      <alignment horizontal="center" vertical="center" wrapText="1" readingOrder="1"/>
    </xf>
    <xf numFmtId="0" fontId="39" fillId="4" borderId="109" xfId="37" applyFont="1" applyFill="1" applyBorder="1" applyAlignment="1">
      <alignment horizontal="center" vertical="center" wrapText="1" readingOrder="2"/>
    </xf>
    <xf numFmtId="3" fontId="18" fillId="4" borderId="25" xfId="0" applyNumberFormat="1" applyFont="1" applyFill="1" applyBorder="1" applyAlignment="1" applyProtection="1">
      <alignment horizontal="right" vertical="center" indent="1"/>
    </xf>
    <xf numFmtId="3" fontId="18" fillId="4" borderId="54" xfId="0" applyNumberFormat="1" applyFont="1" applyFill="1" applyBorder="1" applyAlignment="1" applyProtection="1">
      <alignment horizontal="right" vertical="center" indent="1"/>
    </xf>
    <xf numFmtId="0" fontId="7" fillId="4" borderId="109" xfId="37" applyFont="1" applyFill="1" applyBorder="1" applyAlignment="1">
      <alignment horizontal="center" vertical="center" wrapText="1" readingOrder="1"/>
    </xf>
    <xf numFmtId="166" fontId="18" fillId="4" borderId="59" xfId="37" applyNumberFormat="1" applyFont="1" applyFill="1" applyBorder="1" applyAlignment="1">
      <alignment horizontal="right" vertical="center" wrapText="1" indent="1"/>
    </xf>
    <xf numFmtId="166" fontId="18" fillId="4" borderId="29" xfId="37" applyNumberFormat="1" applyFont="1" applyFill="1" applyBorder="1" applyAlignment="1">
      <alignment horizontal="right" vertical="center" wrapText="1" indent="1"/>
    </xf>
    <xf numFmtId="0" fontId="38" fillId="2" borderId="13" xfId="35" applyFont="1" applyFill="1" applyBorder="1" applyAlignment="1">
      <alignment horizontal="center" vertical="center" readingOrder="2"/>
    </xf>
    <xf numFmtId="0" fontId="18" fillId="2" borderId="8" xfId="35" applyFont="1" applyFill="1" applyBorder="1" applyAlignment="1">
      <alignment horizontal="center" vertical="center"/>
    </xf>
    <xf numFmtId="0" fontId="18" fillId="2" borderId="13" xfId="35" applyFont="1" applyFill="1" applyBorder="1" applyAlignment="1">
      <alignment horizontal="center" vertical="center"/>
    </xf>
    <xf numFmtId="3" fontId="18" fillId="2" borderId="13" xfId="35" applyNumberFormat="1" applyFont="1" applyFill="1" applyBorder="1" applyAlignment="1">
      <alignment horizontal="right" vertical="center" indent="1"/>
    </xf>
    <xf numFmtId="3" fontId="18" fillId="2" borderId="8" xfId="35" applyNumberFormat="1" applyFont="1" applyFill="1" applyBorder="1" applyAlignment="1">
      <alignment horizontal="right" vertical="center" indent="1"/>
    </xf>
    <xf numFmtId="0" fontId="38" fillId="2" borderId="8" xfId="35" applyFont="1" applyFill="1" applyBorder="1" applyAlignment="1">
      <alignment horizontal="center" vertical="center" readingOrder="2"/>
    </xf>
    <xf numFmtId="3" fontId="3" fillId="4" borderId="0" xfId="37" applyNumberFormat="1" applyFont="1" applyFill="1" applyBorder="1" applyAlignment="1">
      <alignment horizontal="left" vertical="center" wrapText="1" indent="1" readingOrder="1"/>
    </xf>
    <xf numFmtId="3" fontId="3" fillId="2" borderId="0" xfId="37" applyNumberFormat="1" applyFont="1" applyFill="1" applyBorder="1" applyAlignment="1">
      <alignment horizontal="left" vertical="center" wrapText="1" indent="1" readingOrder="1"/>
    </xf>
    <xf numFmtId="0" fontId="18" fillId="4" borderId="70" xfId="35" applyFont="1" applyFill="1" applyBorder="1" applyAlignment="1">
      <alignment horizontal="center" vertical="center" wrapText="1"/>
    </xf>
    <xf numFmtId="0" fontId="6" fillId="2" borderId="0" xfId="28" applyFont="1" applyFill="1">
      <alignment horizontal="right" vertical="center"/>
    </xf>
    <xf numFmtId="1" fontId="3" fillId="0" borderId="0" xfId="23" applyNumberFormat="1" applyFont="1" applyBorder="1" applyAlignment="1">
      <alignment horizontal="left" vertical="center"/>
    </xf>
    <xf numFmtId="0" fontId="3" fillId="4" borderId="20" xfId="42" applyFont="1" applyFill="1" applyBorder="1" applyAlignment="1">
      <alignment horizontal="center" vertical="center" wrapText="1"/>
    </xf>
    <xf numFmtId="0" fontId="18" fillId="4" borderId="36" xfId="14" applyFont="1" applyFill="1" applyBorder="1" applyAlignment="1">
      <alignment horizontal="center" vertical="center" wrapText="1"/>
    </xf>
    <xf numFmtId="0" fontId="18" fillId="4" borderId="36" xfId="35" applyFont="1" applyFill="1" applyBorder="1" applyAlignment="1">
      <alignment horizontal="center" vertical="center" wrapText="1"/>
    </xf>
    <xf numFmtId="3" fontId="3" fillId="4" borderId="21" xfId="41" applyNumberFormat="1" applyFont="1" applyFill="1" applyBorder="1" applyAlignment="1">
      <alignment horizontal="right" vertical="center" indent="1"/>
    </xf>
    <xf numFmtId="3" fontId="3" fillId="4" borderId="11" xfId="2" applyNumberFormat="1" applyFont="1" applyFill="1" applyBorder="1" applyAlignment="1">
      <alignment horizontal="right" vertical="center" indent="1"/>
    </xf>
    <xf numFmtId="3" fontId="3" fillId="2" borderId="13" xfId="2" applyNumberFormat="1" applyFont="1" applyFill="1" applyBorder="1" applyAlignment="1">
      <alignment horizontal="right" vertical="center" indent="1"/>
    </xf>
    <xf numFmtId="1" fontId="3" fillId="2" borderId="0" xfId="23" applyNumberFormat="1" applyFont="1" applyFill="1" applyBorder="1" applyAlignment="1">
      <alignment horizontal="left" vertical="center"/>
    </xf>
    <xf numFmtId="1" fontId="3" fillId="2" borderId="0" xfId="23" applyNumberFormat="1" applyFont="1" applyFill="1" applyBorder="1" applyAlignment="1">
      <alignment vertical="center"/>
    </xf>
    <xf numFmtId="1" fontId="3" fillId="2" borderId="53" xfId="23" applyNumberFormat="1" applyFont="1" applyFill="1" applyBorder="1" applyAlignment="1">
      <alignment vertical="center"/>
    </xf>
    <xf numFmtId="1" fontId="35" fillId="2" borderId="53" xfId="23" applyNumberFormat="1" applyFont="1" applyFill="1" applyBorder="1" applyAlignment="1">
      <alignment vertical="center"/>
    </xf>
    <xf numFmtId="0" fontId="38" fillId="4" borderId="20" xfId="37" applyFont="1" applyFill="1" applyBorder="1" applyAlignment="1">
      <alignment horizontal="center" vertical="center" wrapText="1" readingOrder="2"/>
    </xf>
    <xf numFmtId="3" fontId="3" fillId="2" borderId="31" xfId="2" applyNumberFormat="1" applyFont="1" applyFill="1" applyBorder="1" applyAlignment="1">
      <alignment horizontal="right" vertical="center" indent="1"/>
    </xf>
    <xf numFmtId="3" fontId="18" fillId="2" borderId="34" xfId="37" applyNumberFormat="1" applyFont="1" applyFill="1" applyBorder="1" applyAlignment="1">
      <alignment horizontal="left" vertical="center" wrapText="1" indent="1" readingOrder="1"/>
    </xf>
    <xf numFmtId="3" fontId="18" fillId="4" borderId="21" xfId="41" applyNumberFormat="1" applyFont="1" applyFill="1" applyBorder="1" applyAlignment="1">
      <alignment horizontal="right" vertical="center" indent="1"/>
    </xf>
    <xf numFmtId="3" fontId="3" fillId="2" borderId="31" xfId="41" applyNumberFormat="1" applyFont="1" applyFill="1" applyBorder="1" applyAlignment="1">
      <alignment horizontal="right" vertical="center" indent="1"/>
    </xf>
    <xf numFmtId="3" fontId="3" fillId="4" borderId="11" xfId="41" applyNumberFormat="1" applyFont="1" applyFill="1" applyBorder="1" applyAlignment="1">
      <alignment horizontal="right" vertical="center" indent="1"/>
    </xf>
    <xf numFmtId="3" fontId="3" fillId="2" borderId="13" xfId="41" applyNumberFormat="1" applyFont="1" applyFill="1" applyBorder="1" applyAlignment="1">
      <alignment horizontal="right" vertical="center" indent="1"/>
    </xf>
    <xf numFmtId="0" fontId="38" fillId="2" borderId="82" xfId="37" applyFont="1" applyFill="1" applyBorder="1" applyAlignment="1">
      <alignment horizontal="right" vertical="center" wrapText="1" indent="1" readingOrder="2"/>
    </xf>
    <xf numFmtId="3" fontId="18" fillId="2" borderId="58" xfId="41" applyNumberFormat="1" applyFont="1" applyFill="1" applyBorder="1" applyAlignment="1">
      <alignment horizontal="right" vertical="center" indent="1"/>
    </xf>
    <xf numFmtId="0" fontId="7" fillId="2" borderId="24" xfId="42" applyFont="1" applyFill="1" applyBorder="1" applyAlignment="1">
      <alignment horizontal="left" vertical="center" wrapText="1" indent="1"/>
    </xf>
    <xf numFmtId="0" fontId="38" fillId="2" borderId="128" xfId="37" applyFont="1" applyFill="1" applyBorder="1" applyAlignment="1">
      <alignment horizontal="right" vertical="center" wrapText="1" indent="1" readingOrder="2"/>
    </xf>
    <xf numFmtId="3" fontId="18" fillId="2" borderId="59" xfId="41" applyNumberFormat="1" applyFont="1" applyFill="1" applyBorder="1" applyAlignment="1">
      <alignment horizontal="right" vertical="center" indent="1"/>
    </xf>
    <xf numFmtId="0" fontId="7" fillId="2" borderId="29" xfId="42" applyFont="1" applyFill="1" applyBorder="1" applyAlignment="1">
      <alignment horizontal="left" vertical="center" wrapText="1" indent="1"/>
    </xf>
    <xf numFmtId="0" fontId="55" fillId="2" borderId="0" xfId="1" applyFont="1" applyFill="1" applyAlignment="1">
      <alignment horizontal="center" vertical="center" wrapText="1"/>
    </xf>
    <xf numFmtId="0" fontId="55" fillId="2" borderId="0" xfId="1" applyFont="1" applyFill="1" applyAlignment="1">
      <alignment horizontal="center" vertical="center"/>
    </xf>
    <xf numFmtId="0" fontId="46" fillId="2" borderId="0" xfId="1" applyFont="1" applyFill="1" applyAlignment="1">
      <alignment horizontal="center"/>
    </xf>
    <xf numFmtId="0" fontId="38" fillId="2" borderId="0" xfId="1" applyFont="1" applyFill="1" applyAlignment="1">
      <alignment horizontal="right" vertical="center" wrapText="1" indent="1"/>
    </xf>
    <xf numFmtId="0" fontId="18" fillId="2" borderId="0" xfId="1" applyFont="1" applyFill="1" applyAlignment="1">
      <alignment horizontal="left" vertical="center" wrapText="1" indent="1"/>
    </xf>
    <xf numFmtId="0" fontId="41" fillId="2" borderId="0" xfId="1" applyFont="1" applyFill="1" applyAlignment="1">
      <alignment horizontal="center" vertical="center"/>
    </xf>
    <xf numFmtId="0" fontId="45" fillId="2" borderId="0" xfId="1" applyFont="1" applyFill="1" applyAlignment="1">
      <alignment horizontal="center" vertical="center" wrapText="1"/>
    </xf>
    <xf numFmtId="0" fontId="45" fillId="2" borderId="0" xfId="1" applyFont="1" applyFill="1" applyAlignment="1">
      <alignment horizontal="center" vertical="center"/>
    </xf>
    <xf numFmtId="0" fontId="49" fillId="2" borderId="0" xfId="1" applyFont="1" applyFill="1" applyAlignment="1">
      <alignment horizontal="left" vertical="center" wrapText="1" indent="1"/>
    </xf>
    <xf numFmtId="0" fontId="3" fillId="0" borderId="0" xfId="1" applyAlignment="1">
      <alignment horizontal="center"/>
    </xf>
    <xf numFmtId="0" fontId="48" fillId="2" borderId="0" xfId="1" applyFont="1" applyFill="1" applyAlignment="1">
      <alignment horizontal="center" vertical="center"/>
    </xf>
    <xf numFmtId="0" fontId="3" fillId="2" borderId="0" xfId="1" applyFont="1" applyFill="1" applyAlignment="1">
      <alignment horizontal="left" vertical="center" wrapText="1" indent="1"/>
    </xf>
    <xf numFmtId="0" fontId="51" fillId="2" borderId="0" xfId="1" applyFont="1" applyFill="1" applyAlignment="1">
      <alignment horizontal="center" vertical="center"/>
    </xf>
    <xf numFmtId="0" fontId="37" fillId="2" borderId="0" xfId="47" applyNumberFormat="1" applyFont="1" applyFill="1" applyAlignment="1">
      <alignment horizontal="center" vertical="center" wrapText="1"/>
    </xf>
    <xf numFmtId="0" fontId="38" fillId="2" borderId="0" xfId="47" applyNumberFormat="1" applyFont="1" applyFill="1" applyAlignment="1">
      <alignment horizontal="center" vertical="center" wrapText="1"/>
    </xf>
    <xf numFmtId="0" fontId="18" fillId="2" borderId="0" xfId="24" applyFont="1" applyFill="1" applyAlignment="1">
      <alignment horizontal="center" vertical="center" wrapText="1" readingOrder="2"/>
    </xf>
    <xf numFmtId="0" fontId="38" fillId="4" borderId="25" xfId="47" applyNumberFormat="1" applyFont="1" applyFill="1" applyBorder="1" applyAlignment="1">
      <alignment horizontal="center" vertical="center" wrapText="1"/>
    </xf>
    <xf numFmtId="0" fontId="38" fillId="4" borderId="30" xfId="47" applyNumberFormat="1" applyFont="1" applyFill="1" applyBorder="1" applyAlignment="1">
      <alignment horizontal="center" vertical="center" wrapText="1"/>
    </xf>
    <xf numFmtId="49" fontId="38" fillId="4" borderId="33" xfId="1" applyNumberFormat="1" applyFont="1" applyFill="1" applyBorder="1" applyAlignment="1">
      <alignment horizontal="center" vertical="center" wrapText="1"/>
    </xf>
    <xf numFmtId="49" fontId="38" fillId="4" borderId="34" xfId="1" applyNumberFormat="1" applyFont="1" applyFill="1" applyBorder="1" applyAlignment="1">
      <alignment horizontal="center" vertical="center" wrapText="1"/>
    </xf>
    <xf numFmtId="49" fontId="38" fillId="4" borderId="35" xfId="1" applyNumberFormat="1" applyFont="1" applyFill="1" applyBorder="1" applyAlignment="1">
      <alignment horizontal="center" vertical="center" wrapText="1"/>
    </xf>
    <xf numFmtId="0" fontId="7" fillId="4" borderId="24" xfId="47" applyNumberFormat="1" applyFont="1" applyFill="1" applyBorder="1" applyAlignment="1">
      <alignment horizontal="center" vertical="center" wrapText="1"/>
    </xf>
    <xf numFmtId="0" fontId="7" fillId="4" borderId="29" xfId="47" applyNumberFormat="1" applyFont="1" applyFill="1" applyBorder="1" applyAlignment="1">
      <alignment horizontal="center" vertical="center" wrapText="1"/>
    </xf>
    <xf numFmtId="0" fontId="38" fillId="2" borderId="0" xfId="24" applyFont="1" applyFill="1" applyAlignment="1">
      <alignment horizontal="center" vertical="center" wrapText="1" readingOrder="2"/>
    </xf>
    <xf numFmtId="0" fontId="18" fillId="2" borderId="0" xfId="47" applyNumberFormat="1" applyFont="1" applyFill="1" applyAlignment="1">
      <alignment horizontal="center" vertical="center" wrapText="1"/>
    </xf>
    <xf numFmtId="0" fontId="6" fillId="2" borderId="0" xfId="47" applyNumberFormat="1" applyFont="1" applyFill="1" applyAlignment="1">
      <alignment horizontal="center" vertical="center" wrapText="1"/>
    </xf>
    <xf numFmtId="0" fontId="38" fillId="4" borderId="25" xfId="47" applyNumberFormat="1" applyFont="1" applyFill="1" applyBorder="1" applyAlignment="1">
      <alignment horizontal="center" vertical="center"/>
    </xf>
    <xf numFmtId="0" fontId="38" fillId="4" borderId="27" xfId="47" applyNumberFormat="1" applyFont="1" applyFill="1" applyBorder="1" applyAlignment="1">
      <alignment horizontal="center" vertical="center"/>
    </xf>
    <xf numFmtId="0" fontId="38" fillId="4" borderId="100" xfId="47" applyNumberFormat="1" applyFont="1" applyFill="1" applyBorder="1" applyAlignment="1">
      <alignment horizontal="center" vertical="center"/>
    </xf>
    <xf numFmtId="0" fontId="38" fillId="4" borderId="33" xfId="1" applyNumberFormat="1" applyFont="1" applyFill="1" applyBorder="1" applyAlignment="1">
      <alignment horizontal="center" vertical="center" wrapText="1"/>
    </xf>
    <xf numFmtId="0" fontId="38" fillId="4" borderId="34" xfId="1" applyNumberFormat="1" applyFont="1" applyFill="1" applyBorder="1" applyAlignment="1">
      <alignment horizontal="center" vertical="center" wrapText="1"/>
    </xf>
    <xf numFmtId="0" fontId="38" fillId="4" borderId="35" xfId="1" applyNumberFormat="1" applyFont="1" applyFill="1" applyBorder="1" applyAlignment="1">
      <alignment horizontal="center" vertical="center" wrapText="1"/>
    </xf>
    <xf numFmtId="0" fontId="18" fillId="4" borderId="58" xfId="1" applyNumberFormat="1" applyFont="1" applyFill="1" applyBorder="1" applyAlignment="1">
      <alignment horizontal="center" vertical="center" wrapText="1"/>
    </xf>
    <xf numFmtId="0" fontId="18" fillId="4" borderId="32" xfId="1" applyNumberFormat="1" applyFont="1" applyFill="1" applyBorder="1" applyAlignment="1">
      <alignment horizontal="center" vertical="center" wrapText="1"/>
    </xf>
    <xf numFmtId="0" fontId="18" fillId="4" borderId="84" xfId="1" applyNumberFormat="1" applyFont="1" applyFill="1" applyBorder="1" applyAlignment="1">
      <alignment horizontal="center" vertical="center" wrapText="1"/>
    </xf>
    <xf numFmtId="0" fontId="18" fillId="4" borderId="58" xfId="47" applyNumberFormat="1" applyFont="1" applyFill="1" applyBorder="1" applyAlignment="1">
      <alignment horizontal="center" vertical="center" wrapText="1"/>
    </xf>
    <xf numFmtId="0" fontId="18" fillId="4" borderId="32" xfId="47" applyNumberFormat="1" applyFont="1" applyFill="1" applyBorder="1" applyAlignment="1">
      <alignment horizontal="center" vertical="center" wrapText="1"/>
    </xf>
    <xf numFmtId="0" fontId="6" fillId="4" borderId="84" xfId="47" applyNumberFormat="1" applyFont="1" applyFill="1" applyBorder="1" applyAlignment="1">
      <alignment horizontal="center" vertical="center" wrapText="1"/>
    </xf>
    <xf numFmtId="0" fontId="41" fillId="2" borderId="0" xfId="1" applyFont="1" applyFill="1" applyAlignment="1">
      <alignment horizontal="center" vertical="center" wrapText="1"/>
    </xf>
    <xf numFmtId="0" fontId="37" fillId="2" borderId="0" xfId="6" applyFont="1" applyFill="1" applyAlignment="1">
      <alignment horizontal="center" vertical="center"/>
    </xf>
    <xf numFmtId="0" fontId="38" fillId="2" borderId="0" xfId="6" applyFont="1" applyFill="1" applyAlignment="1">
      <alignment horizontal="center" vertical="center" readingOrder="2"/>
    </xf>
    <xf numFmtId="0" fontId="18" fillId="2" borderId="0" xfId="6" applyFont="1" applyFill="1" applyAlignment="1">
      <alignment horizontal="center" vertical="center" readingOrder="2"/>
    </xf>
    <xf numFmtId="0" fontId="18" fillId="2" borderId="0" xfId="6" applyFont="1" applyFill="1" applyAlignment="1">
      <alignment horizontal="center" vertical="center"/>
    </xf>
    <xf numFmtId="0" fontId="19" fillId="4" borderId="64" xfId="9" applyFont="1" applyFill="1" applyBorder="1" applyAlignment="1">
      <alignment horizontal="center" vertical="center" wrapText="1"/>
    </xf>
    <xf numFmtId="0" fontId="19" fillId="4" borderId="48" xfId="9" applyFont="1" applyFill="1" applyBorder="1" applyAlignment="1">
      <alignment horizontal="center" vertical="center" wrapText="1"/>
    </xf>
    <xf numFmtId="0" fontId="38" fillId="4" borderId="33" xfId="22" applyFont="1" applyFill="1" applyBorder="1" applyAlignment="1">
      <alignment horizontal="center" vertical="center" wrapText="1"/>
    </xf>
    <xf numFmtId="0" fontId="38" fillId="4" borderId="34" xfId="22" applyFont="1" applyFill="1" applyBorder="1" applyAlignment="1">
      <alignment horizontal="center" vertical="center" wrapText="1"/>
    </xf>
    <xf numFmtId="0" fontId="38" fillId="4" borderId="35" xfId="22" applyFont="1" applyFill="1" applyBorder="1" applyAlignment="1">
      <alignment horizontal="center" vertical="center" wrapText="1"/>
    </xf>
    <xf numFmtId="1" fontId="7" fillId="4" borderId="64" xfId="12" applyFont="1" applyFill="1" applyBorder="1" applyAlignment="1">
      <alignment horizontal="center" vertical="center" wrapText="1"/>
    </xf>
    <xf numFmtId="1" fontId="7" fillId="4" borderId="48" xfId="12" applyFont="1" applyFill="1" applyBorder="1" applyAlignment="1">
      <alignment horizontal="center" vertical="center" wrapText="1"/>
    </xf>
    <xf numFmtId="0" fontId="18" fillId="4" borderId="48" xfId="1" applyFont="1" applyFill="1" applyBorder="1" applyAlignment="1">
      <alignment horizontal="center" vertical="center" wrapText="1"/>
    </xf>
    <xf numFmtId="0" fontId="19" fillId="4" borderId="111" xfId="1" applyFont="1" applyFill="1" applyBorder="1" applyAlignment="1">
      <alignment horizontal="center" vertical="center" wrapText="1"/>
    </xf>
    <xf numFmtId="0" fontId="19" fillId="4" borderId="112" xfId="1" applyFont="1" applyFill="1" applyBorder="1" applyAlignment="1">
      <alignment horizontal="center" vertical="center" wrapText="1"/>
    </xf>
    <xf numFmtId="0" fontId="19" fillId="4" borderId="113" xfId="1" applyFont="1" applyFill="1" applyBorder="1" applyAlignment="1">
      <alignment horizontal="center" vertical="center" wrapText="1"/>
    </xf>
    <xf numFmtId="0" fontId="18" fillId="4" borderId="60" xfId="1" applyFont="1" applyFill="1" applyBorder="1" applyAlignment="1">
      <alignment horizontal="center" vertical="center" wrapText="1"/>
    </xf>
    <xf numFmtId="0" fontId="18" fillId="4" borderId="61" xfId="1" applyFont="1" applyFill="1" applyBorder="1" applyAlignment="1">
      <alignment horizontal="center" vertical="center" wrapText="1"/>
    </xf>
    <xf numFmtId="0" fontId="18" fillId="4" borderId="114" xfId="1" applyFont="1" applyFill="1" applyBorder="1" applyAlignment="1">
      <alignment horizontal="center" vertical="center" wrapText="1"/>
    </xf>
    <xf numFmtId="0" fontId="19" fillId="4" borderId="64" xfId="1" applyFont="1" applyFill="1" applyBorder="1" applyAlignment="1">
      <alignment horizontal="center" vertical="center" wrapText="1"/>
    </xf>
    <xf numFmtId="0" fontId="38" fillId="4" borderId="64" xfId="9" applyFont="1" applyFill="1" applyBorder="1" applyAlignment="1">
      <alignment horizontal="center" vertical="center" wrapText="1"/>
    </xf>
    <xf numFmtId="0" fontId="38" fillId="4" borderId="48" xfId="9" applyFont="1" applyFill="1" applyBorder="1" applyAlignment="1">
      <alignment horizontal="center" vertical="center" wrapText="1"/>
    </xf>
    <xf numFmtId="0" fontId="38" fillId="4" borderId="70" xfId="22" applyFont="1" applyFill="1" applyBorder="1" applyAlignment="1">
      <alignment horizontal="center" vertical="center" wrapText="1"/>
    </xf>
    <xf numFmtId="1" fontId="7" fillId="4" borderId="9" xfId="12" applyFont="1" applyFill="1" applyBorder="1" applyAlignment="1">
      <alignment horizontal="left" vertical="center" wrapText="1"/>
    </xf>
    <xf numFmtId="1" fontId="7" fillId="4" borderId="14" xfId="12" applyFont="1" applyFill="1" applyBorder="1" applyAlignment="1">
      <alignment horizontal="left" vertical="center" wrapText="1"/>
    </xf>
    <xf numFmtId="0" fontId="37" fillId="2" borderId="0" xfId="3" applyFont="1" applyFill="1" applyAlignment="1">
      <alignment horizontal="center" vertical="center"/>
    </xf>
    <xf numFmtId="0" fontId="38" fillId="2" borderId="0" xfId="3" applyFont="1" applyFill="1" applyAlignment="1">
      <alignment horizontal="center" vertical="center" readingOrder="2"/>
    </xf>
    <xf numFmtId="0" fontId="18" fillId="2" borderId="0" xfId="6" applyFont="1" applyFill="1" applyAlignment="1">
      <alignment horizontal="center" vertical="center" readingOrder="1"/>
    </xf>
    <xf numFmtId="0" fontId="19" fillId="4" borderId="7" xfId="9" applyFont="1" applyFill="1" applyBorder="1" applyAlignment="1">
      <alignment horizontal="right" vertical="center" wrapText="1"/>
    </xf>
    <xf numFmtId="0" fontId="19" fillId="4" borderId="12" xfId="9" applyFont="1" applyFill="1" applyBorder="1" applyAlignment="1">
      <alignment horizontal="right" vertical="center" wrapText="1"/>
    </xf>
    <xf numFmtId="0" fontId="7" fillId="4" borderId="8" xfId="14" applyFont="1" applyFill="1" applyBorder="1">
      <alignment horizontal="center" vertical="center" wrapText="1"/>
    </xf>
    <xf numFmtId="0" fontId="7" fillId="4" borderId="13" xfId="14" applyFont="1" applyFill="1" applyBorder="1">
      <alignment horizontal="center" vertical="center" wrapText="1"/>
    </xf>
    <xf numFmtId="0" fontId="7" fillId="4" borderId="64" xfId="14" applyFont="1" applyFill="1" applyBorder="1">
      <alignment horizontal="center" vertical="center" wrapText="1"/>
    </xf>
    <xf numFmtId="0" fontId="7" fillId="4" borderId="48" xfId="14" applyFont="1" applyFill="1" applyBorder="1">
      <alignment horizontal="center" vertical="center" wrapText="1"/>
    </xf>
    <xf numFmtId="0" fontId="18" fillId="4" borderId="8" xfId="35" applyFont="1" applyFill="1" applyBorder="1" applyAlignment="1">
      <alignment horizontal="center" vertical="center" wrapText="1"/>
    </xf>
    <xf numFmtId="0" fontId="18" fillId="4" borderId="13" xfId="35" applyFont="1" applyFill="1" applyBorder="1" applyAlignment="1">
      <alignment horizontal="center" vertical="center" wrapText="1"/>
    </xf>
    <xf numFmtId="0" fontId="18" fillId="4" borderId="42" xfId="9" applyFont="1" applyFill="1" applyBorder="1" applyAlignment="1">
      <alignment horizontal="right" vertical="top" wrapText="1"/>
    </xf>
    <xf numFmtId="0" fontId="18" fillId="4" borderId="43" xfId="9" applyFont="1" applyFill="1" applyBorder="1" applyAlignment="1">
      <alignment horizontal="right" vertical="top" wrapText="1"/>
    </xf>
    <xf numFmtId="1" fontId="10" fillId="4" borderId="44" xfId="12" applyFont="1" applyFill="1" applyBorder="1" applyAlignment="1">
      <alignment horizontal="left" vertical="center" wrapText="1"/>
    </xf>
    <xf numFmtId="1" fontId="10" fillId="4" borderId="46" xfId="12" applyFont="1" applyFill="1" applyBorder="1" applyAlignment="1">
      <alignment horizontal="left" vertical="center" wrapText="1"/>
    </xf>
    <xf numFmtId="49" fontId="7" fillId="4" borderId="64" xfId="14" applyNumberFormat="1" applyFont="1" applyFill="1" applyBorder="1">
      <alignment horizontal="center" vertical="center" wrapText="1"/>
    </xf>
    <xf numFmtId="49" fontId="7" fillId="4" borderId="48" xfId="14" applyNumberFormat="1" applyFont="1" applyFill="1" applyBorder="1">
      <alignment horizontal="center" vertical="center" wrapText="1"/>
    </xf>
    <xf numFmtId="0" fontId="19" fillId="4" borderId="7" xfId="9" applyFont="1" applyFill="1" applyBorder="1">
      <alignment horizontal="right" vertical="center" wrapText="1"/>
    </xf>
    <xf numFmtId="0" fontId="19" fillId="4" borderId="10" xfId="9" applyFont="1" applyFill="1" applyBorder="1">
      <alignment horizontal="right" vertical="center" wrapText="1"/>
    </xf>
    <xf numFmtId="0" fontId="19" fillId="4" borderId="74" xfId="9" applyFont="1" applyFill="1" applyBorder="1">
      <alignment horizontal="right" vertical="center" wrapText="1"/>
    </xf>
    <xf numFmtId="0" fontId="38" fillId="4" borderId="49" xfId="14" applyFont="1" applyFill="1" applyBorder="1" applyAlignment="1">
      <alignment horizontal="center" vertical="center" wrapText="1"/>
    </xf>
    <xf numFmtId="0" fontId="38" fillId="4" borderId="54" xfId="14" applyFont="1" applyFill="1" applyBorder="1" applyAlignment="1">
      <alignment horizontal="center" vertical="center" wrapText="1"/>
    </xf>
    <xf numFmtId="0" fontId="38" fillId="4" borderId="50" xfId="14" applyFont="1" applyFill="1" applyBorder="1" applyAlignment="1">
      <alignment horizontal="center" vertical="center" wrapText="1"/>
    </xf>
    <xf numFmtId="1" fontId="7" fillId="4" borderId="44" xfId="12" applyFont="1" applyFill="1" applyBorder="1" applyAlignment="1">
      <alignment horizontal="left" vertical="center" wrapText="1"/>
    </xf>
    <xf numFmtId="1" fontId="7" fillId="4" borderId="45" xfId="12" applyFont="1" applyFill="1" applyBorder="1" applyAlignment="1">
      <alignment horizontal="left" vertical="center" wrapText="1"/>
    </xf>
    <xf numFmtId="0" fontId="18" fillId="4" borderId="51" xfId="14" applyFont="1" applyFill="1" applyBorder="1" applyAlignment="1">
      <alignment horizontal="center" vertical="center" wrapText="1"/>
    </xf>
    <xf numFmtId="0" fontId="18" fillId="4" borderId="53" xfId="14" applyFont="1" applyFill="1" applyBorder="1" applyAlignment="1">
      <alignment horizontal="center" vertical="center" wrapText="1"/>
    </xf>
    <xf numFmtId="0" fontId="18" fillId="4" borderId="52" xfId="14" applyFont="1" applyFill="1" applyBorder="1" applyAlignment="1">
      <alignment horizontal="center" vertical="center" wrapText="1"/>
    </xf>
    <xf numFmtId="0" fontId="18" fillId="2" borderId="0" xfId="6" applyFont="1" applyFill="1" applyAlignment="1">
      <alignment horizontal="center" vertical="center" wrapText="1" readingOrder="2"/>
    </xf>
    <xf numFmtId="0" fontId="19" fillId="4" borderId="12" xfId="9" applyFont="1" applyFill="1" applyBorder="1">
      <alignment horizontal="right" vertical="center" wrapText="1"/>
    </xf>
    <xf numFmtId="0" fontId="18" fillId="4" borderId="8" xfId="14" applyFont="1" applyFill="1" applyBorder="1">
      <alignment horizontal="center" vertical="center" wrapText="1"/>
    </xf>
    <xf numFmtId="0" fontId="18" fillId="4" borderId="13" xfId="14" applyFont="1" applyFill="1" applyBorder="1">
      <alignment horizontal="center" vertical="center" wrapText="1"/>
    </xf>
    <xf numFmtId="1" fontId="7" fillId="4" borderId="46" xfId="12" applyFont="1" applyFill="1" applyBorder="1" applyAlignment="1">
      <alignment horizontal="left" vertical="center" wrapText="1"/>
    </xf>
    <xf numFmtId="0" fontId="38" fillId="4" borderId="33" xfId="22" applyFont="1" applyFill="1" applyBorder="1" applyAlignment="1">
      <alignment horizontal="center" vertical="center" wrapText="1" readingOrder="1"/>
    </xf>
    <xf numFmtId="0" fontId="38" fillId="4" borderId="35" xfId="22" applyFont="1" applyFill="1" applyBorder="1" applyAlignment="1">
      <alignment horizontal="center" vertical="center" wrapText="1" readingOrder="1"/>
    </xf>
    <xf numFmtId="0" fontId="18" fillId="4" borderId="64" xfId="14" applyFont="1" applyFill="1" applyBorder="1">
      <alignment horizontal="center" vertical="center" wrapText="1"/>
    </xf>
    <xf numFmtId="0" fontId="18" fillId="4" borderId="48" xfId="14" applyFont="1" applyFill="1" applyBorder="1">
      <alignment horizontal="center" vertical="center" wrapText="1"/>
    </xf>
    <xf numFmtId="0" fontId="18" fillId="4" borderId="7" xfId="9" applyFont="1" applyFill="1" applyBorder="1">
      <alignment horizontal="right" vertical="center" wrapText="1"/>
    </xf>
    <xf numFmtId="0" fontId="18" fillId="4" borderId="12" xfId="9" applyFont="1" applyFill="1" applyBorder="1">
      <alignment horizontal="right" vertical="center" wrapText="1"/>
    </xf>
    <xf numFmtId="0" fontId="18" fillId="4" borderId="42" xfId="9" applyFont="1" applyFill="1" applyBorder="1" applyAlignment="1">
      <alignment horizontal="right" vertical="center" wrapText="1"/>
    </xf>
    <xf numFmtId="0" fontId="18" fillId="4" borderId="43" xfId="9" applyFont="1" applyFill="1" applyBorder="1" applyAlignment="1">
      <alignment horizontal="right" vertical="center" wrapText="1"/>
    </xf>
    <xf numFmtId="0" fontId="38" fillId="2" borderId="0" xfId="3" applyFont="1" applyFill="1" applyAlignment="1">
      <alignment horizontal="center" vertical="center"/>
    </xf>
    <xf numFmtId="0" fontId="39" fillId="4" borderId="25" xfId="1" applyFont="1" applyFill="1" applyBorder="1" applyAlignment="1">
      <alignment horizontal="center" vertical="center" wrapText="1"/>
    </xf>
    <xf numFmtId="0" fontId="39" fillId="4" borderId="27" xfId="1" applyFont="1" applyFill="1" applyBorder="1" applyAlignment="1">
      <alignment horizontal="center" vertical="center" wrapText="1"/>
    </xf>
    <xf numFmtId="0" fontId="39" fillId="4" borderId="30" xfId="1" applyFont="1" applyFill="1" applyBorder="1" applyAlignment="1">
      <alignment horizontal="center" vertical="center" wrapText="1"/>
    </xf>
    <xf numFmtId="0" fontId="9" fillId="4" borderId="33" xfId="1" applyFont="1" applyFill="1" applyBorder="1" applyAlignment="1">
      <alignment horizontal="center" vertical="center" wrapText="1"/>
    </xf>
    <xf numFmtId="0" fontId="9" fillId="4" borderId="34" xfId="1" applyFont="1" applyFill="1" applyBorder="1" applyAlignment="1">
      <alignment horizontal="center" vertical="center" wrapText="1"/>
    </xf>
    <xf numFmtId="0" fontId="9" fillId="4" borderId="35" xfId="1" applyFont="1" applyFill="1" applyBorder="1" applyAlignment="1">
      <alignment horizontal="center" vertical="center" wrapText="1"/>
    </xf>
    <xf numFmtId="0" fontId="9" fillId="4" borderId="24" xfId="1" applyFont="1" applyFill="1" applyBorder="1" applyAlignment="1">
      <alignment horizontal="center" vertical="center" wrapText="1"/>
    </xf>
    <xf numFmtId="0" fontId="9" fillId="4" borderId="25" xfId="1" applyFont="1" applyFill="1" applyBorder="1" applyAlignment="1">
      <alignment horizontal="center" vertical="center" wrapText="1"/>
    </xf>
    <xf numFmtId="0" fontId="9" fillId="4" borderId="26" xfId="1" applyFont="1" applyFill="1" applyBorder="1" applyAlignment="1">
      <alignment horizontal="center" vertical="center" wrapText="1"/>
    </xf>
    <xf numFmtId="0" fontId="9" fillId="4" borderId="27" xfId="1" applyFont="1" applyFill="1" applyBorder="1" applyAlignment="1">
      <alignment horizontal="center" vertical="center" wrapText="1"/>
    </xf>
    <xf numFmtId="0" fontId="23" fillId="4" borderId="24" xfId="1" applyFont="1" applyFill="1" applyBorder="1" applyAlignment="1">
      <alignment horizontal="center" vertical="center" wrapText="1"/>
    </xf>
    <xf numFmtId="0" fontId="23" fillId="4" borderId="26" xfId="1" applyFont="1" applyFill="1" applyBorder="1" applyAlignment="1">
      <alignment horizontal="center" vertical="center" wrapText="1"/>
    </xf>
    <xf numFmtId="0" fontId="23" fillId="4" borderId="29" xfId="1" applyFont="1" applyFill="1" applyBorder="1" applyAlignment="1">
      <alignment horizontal="center" vertical="center" wrapText="1"/>
    </xf>
    <xf numFmtId="0" fontId="39" fillId="4" borderId="58" xfId="1" applyFont="1" applyFill="1" applyBorder="1" applyAlignment="1">
      <alignment horizontal="center" vertical="center" wrapText="1"/>
    </xf>
    <xf numFmtId="0" fontId="15" fillId="4" borderId="59" xfId="1" applyFont="1" applyFill="1" applyBorder="1" applyAlignment="1">
      <alignment horizontal="center" vertical="top" wrapText="1"/>
    </xf>
    <xf numFmtId="0" fontId="9" fillId="4" borderId="59" xfId="1" applyFont="1" applyFill="1" applyBorder="1" applyAlignment="1">
      <alignment horizontal="center" vertical="top" wrapText="1"/>
    </xf>
    <xf numFmtId="0" fontId="35" fillId="2" borderId="0" xfId="1" applyFont="1" applyFill="1" applyAlignment="1">
      <alignment horizontal="center"/>
    </xf>
    <xf numFmtId="0" fontId="23" fillId="4" borderId="59" xfId="1" applyFont="1" applyFill="1" applyBorder="1" applyAlignment="1">
      <alignment horizontal="center" vertical="top" wrapText="1"/>
    </xf>
    <xf numFmtId="0" fontId="38" fillId="4" borderId="35" xfId="1" applyFont="1" applyFill="1" applyBorder="1" applyAlignment="1">
      <alignment horizontal="center" vertical="center" wrapText="1"/>
    </xf>
    <xf numFmtId="0" fontId="22" fillId="4" borderId="33" xfId="1" applyFont="1" applyFill="1" applyBorder="1" applyAlignment="1">
      <alignment horizontal="center" vertical="center" wrapText="1"/>
    </xf>
    <xf numFmtId="0" fontId="38" fillId="4" borderId="57" xfId="22" applyFont="1" applyFill="1" applyBorder="1" applyAlignment="1">
      <alignment horizontal="center" vertical="center" wrapText="1"/>
    </xf>
    <xf numFmtId="0" fontId="38" fillId="4" borderId="24" xfId="22" applyFont="1" applyFill="1" applyBorder="1" applyAlignment="1">
      <alignment horizontal="center" vertical="center" wrapText="1"/>
    </xf>
    <xf numFmtId="0" fontId="38" fillId="4" borderId="54" xfId="22" applyFont="1" applyFill="1" applyBorder="1" applyAlignment="1">
      <alignment horizontal="center" vertical="center" wrapText="1"/>
    </xf>
    <xf numFmtId="0" fontId="38" fillId="4" borderId="50" xfId="22" applyFont="1" applyFill="1" applyBorder="1" applyAlignment="1">
      <alignment horizontal="center" vertical="center" wrapText="1"/>
    </xf>
    <xf numFmtId="0" fontId="18" fillId="4" borderId="66" xfId="10" applyFont="1" applyFill="1" applyBorder="1" applyAlignment="1">
      <alignment horizontal="right" vertical="center" wrapText="1"/>
    </xf>
    <xf numFmtId="0" fontId="18" fillId="4" borderId="68" xfId="10" applyFont="1" applyFill="1" applyBorder="1" applyAlignment="1">
      <alignment horizontal="right" vertical="center" wrapText="1"/>
    </xf>
    <xf numFmtId="1" fontId="10" fillId="4" borderId="67" xfId="12" applyFont="1" applyFill="1" applyBorder="1" applyAlignment="1">
      <alignment horizontal="left" vertical="center" wrapText="1"/>
    </xf>
    <xf numFmtId="1" fontId="10" fillId="4" borderId="69" xfId="12" applyFont="1" applyFill="1" applyBorder="1" applyAlignment="1">
      <alignment horizontal="left" vertical="center" wrapText="1"/>
    </xf>
    <xf numFmtId="0" fontId="18" fillId="4" borderId="31" xfId="14" applyFont="1" applyFill="1" applyBorder="1">
      <alignment horizontal="center" vertical="center" wrapText="1"/>
    </xf>
    <xf numFmtId="0" fontId="18" fillId="4" borderId="31" xfId="35" applyFont="1" applyFill="1" applyBorder="1" applyAlignment="1">
      <alignment horizontal="center" vertical="center" wrapText="1"/>
    </xf>
    <xf numFmtId="0" fontId="19" fillId="4" borderId="7" xfId="10" applyFont="1" applyFill="1" applyBorder="1">
      <alignment horizontal="right" vertical="center" wrapText="1"/>
    </xf>
    <xf numFmtId="0" fontId="19" fillId="4" borderId="10" xfId="10" applyFont="1" applyFill="1" applyBorder="1">
      <alignment horizontal="right" vertical="center" wrapText="1"/>
    </xf>
    <xf numFmtId="0" fontId="19" fillId="4" borderId="12" xfId="10" applyFont="1" applyFill="1" applyBorder="1">
      <alignment horizontal="right" vertical="center" wrapText="1"/>
    </xf>
    <xf numFmtId="0" fontId="18" fillId="4" borderId="22" xfId="14" applyFont="1" applyFill="1" applyBorder="1">
      <alignment horizontal="center" vertical="center" wrapText="1"/>
    </xf>
    <xf numFmtId="0" fontId="18" fillId="4" borderId="57" xfId="14" applyFont="1" applyFill="1" applyBorder="1">
      <alignment horizontal="center" vertical="center" wrapText="1"/>
    </xf>
    <xf numFmtId="0" fontId="18" fillId="4" borderId="34" xfId="14" applyFont="1" applyFill="1" applyBorder="1">
      <alignment horizontal="center" vertical="center" wrapText="1"/>
    </xf>
    <xf numFmtId="0" fontId="18" fillId="4" borderId="70" xfId="14" applyFont="1" applyFill="1" applyBorder="1">
      <alignment horizontal="center" vertical="center" wrapText="1"/>
    </xf>
    <xf numFmtId="0" fontId="18" fillId="4" borderId="22" xfId="35" applyFont="1" applyFill="1" applyBorder="1" applyAlignment="1">
      <alignment horizontal="center" vertical="center"/>
    </xf>
    <xf numFmtId="1" fontId="7" fillId="4" borderId="9" xfId="12" applyFont="1" applyFill="1" applyBorder="1">
      <alignment horizontal="left" vertical="center" wrapText="1"/>
    </xf>
    <xf numFmtId="1" fontId="7" fillId="4" borderId="71" xfId="12" applyFont="1" applyFill="1" applyBorder="1">
      <alignment horizontal="left" vertical="center" wrapText="1"/>
    </xf>
    <xf numFmtId="1" fontId="7" fillId="4" borderId="14" xfId="12" applyFont="1" applyFill="1" applyBorder="1">
      <alignment horizontal="left" vertical="center" wrapText="1"/>
    </xf>
    <xf numFmtId="0" fontId="19" fillId="4" borderId="64" xfId="22" applyFont="1" applyFill="1" applyBorder="1" applyAlignment="1">
      <alignment horizontal="center" vertical="center" wrapText="1"/>
    </xf>
    <xf numFmtId="0" fontId="19" fillId="4" borderId="48" xfId="22" applyFont="1" applyFill="1" applyBorder="1" applyAlignment="1">
      <alignment horizontal="center" vertical="center" wrapText="1"/>
    </xf>
    <xf numFmtId="0" fontId="18" fillId="4" borderId="7" xfId="10" applyFont="1" applyFill="1" applyBorder="1">
      <alignment horizontal="right" vertical="center" wrapText="1"/>
    </xf>
    <xf numFmtId="0" fontId="18" fillId="4" borderId="10" xfId="10" applyFont="1" applyFill="1" applyBorder="1">
      <alignment horizontal="right" vertical="center" wrapText="1"/>
    </xf>
    <xf numFmtId="0" fontId="18" fillId="4" borderId="12" xfId="10" applyFont="1" applyFill="1" applyBorder="1">
      <alignment horizontal="right" vertical="center" wrapText="1"/>
    </xf>
    <xf numFmtId="0" fontId="18" fillId="4" borderId="58" xfId="14" applyFont="1" applyFill="1" applyBorder="1" applyAlignment="1">
      <alignment horizontal="center" vertical="center" wrapText="1"/>
    </xf>
    <xf numFmtId="0" fontId="18" fillId="4" borderId="84" xfId="14" applyFont="1" applyFill="1" applyBorder="1" applyAlignment="1">
      <alignment horizontal="center" vertical="center" wrapText="1"/>
    </xf>
    <xf numFmtId="0" fontId="18" fillId="4" borderId="58" xfId="35" applyFont="1" applyFill="1" applyBorder="1" applyAlignment="1">
      <alignment horizontal="center" vertical="center" wrapText="1"/>
    </xf>
    <xf numFmtId="0" fontId="18" fillId="4" borderId="84" xfId="35" applyFont="1" applyFill="1" applyBorder="1" applyAlignment="1">
      <alignment horizontal="center" vertical="center" wrapText="1"/>
    </xf>
    <xf numFmtId="0" fontId="18" fillId="4" borderId="82" xfId="14" applyFont="1" applyFill="1" applyBorder="1" applyAlignment="1">
      <alignment horizontal="center" vertical="center" wrapText="1"/>
    </xf>
    <xf numFmtId="0" fontId="18" fillId="4" borderId="83" xfId="14" applyFont="1" applyFill="1" applyBorder="1" applyAlignment="1">
      <alignment horizontal="center" vertical="center" wrapText="1"/>
    </xf>
    <xf numFmtId="0" fontId="19" fillId="4" borderId="74" xfId="10" applyFont="1" applyFill="1" applyBorder="1">
      <alignment horizontal="right" vertical="center" wrapText="1"/>
    </xf>
    <xf numFmtId="0" fontId="18" fillId="4" borderId="57" xfId="35" applyFont="1" applyFill="1" applyBorder="1" applyAlignment="1">
      <alignment horizontal="center" vertical="center" wrapText="1"/>
    </xf>
    <xf numFmtId="0" fontId="18" fillId="4" borderId="34" xfId="35" applyFont="1" applyFill="1" applyBorder="1" applyAlignment="1">
      <alignment horizontal="center" vertical="center"/>
    </xf>
    <xf numFmtId="0" fontId="18" fillId="4" borderId="70" xfId="35" applyFont="1" applyFill="1" applyBorder="1" applyAlignment="1">
      <alignment horizontal="center" vertical="center"/>
    </xf>
    <xf numFmtId="1" fontId="7" fillId="4" borderId="75" xfId="12" applyFont="1" applyFill="1" applyBorder="1">
      <alignment horizontal="left" vertical="center" wrapText="1"/>
    </xf>
    <xf numFmtId="0" fontId="18" fillId="4" borderId="64" xfId="35" applyFont="1" applyFill="1" applyBorder="1" applyAlignment="1">
      <alignment horizontal="center" vertical="center" wrapText="1"/>
    </xf>
    <xf numFmtId="0" fontId="18" fillId="4" borderId="81" xfId="35" applyFont="1" applyFill="1" applyBorder="1" applyAlignment="1">
      <alignment horizontal="center" vertical="center" wrapText="1"/>
    </xf>
  </cellXfs>
  <cellStyles count="53">
    <cellStyle name="Comma" xfId="51" builtinId="3"/>
    <cellStyle name="Comma 2" xfId="2"/>
    <cellStyle name="H1" xfId="3"/>
    <cellStyle name="H1 2" xfId="4"/>
    <cellStyle name="H1 2 2" xfId="5"/>
    <cellStyle name="H2" xfId="6"/>
    <cellStyle name="H2 2" xfId="7"/>
    <cellStyle name="H2 2 2" xfId="8"/>
    <cellStyle name="had" xfId="9"/>
    <cellStyle name="had 2" xfId="10"/>
    <cellStyle name="had 2 2" xfId="11"/>
    <cellStyle name="had0" xfId="12"/>
    <cellStyle name="Had1" xfId="13"/>
    <cellStyle name="Had2" xfId="14"/>
    <cellStyle name="Had3" xfId="15"/>
    <cellStyle name="Had3 2" xfId="16"/>
    <cellStyle name="Had3 2 2" xfId="17"/>
    <cellStyle name="inxa" xfId="18"/>
    <cellStyle name="inxa 2" xfId="19"/>
    <cellStyle name="inxe" xfId="20"/>
    <cellStyle name="Normal" xfId="0" builtinId="0"/>
    <cellStyle name="Normal 2" xfId="1"/>
    <cellStyle name="Normal 2 2" xfId="21"/>
    <cellStyle name="Normal 2 3" xfId="22"/>
    <cellStyle name="Normal 3" xfId="23"/>
    <cellStyle name="Normal 4" xfId="24"/>
    <cellStyle name="Normal 5" xfId="45"/>
    <cellStyle name="Normal 5 2" xfId="49"/>
    <cellStyle name="Normal 6" xfId="46"/>
    <cellStyle name="Normal 6 2" xfId="50"/>
    <cellStyle name="Normal 7" xfId="48"/>
    <cellStyle name="Normal_جداول الأفراد" xfId="47"/>
    <cellStyle name="NotA" xfId="25"/>
    <cellStyle name="Note 2" xfId="26"/>
    <cellStyle name="Percent" xfId="52" builtinId="5"/>
    <cellStyle name="T1" xfId="27"/>
    <cellStyle name="T1 2" xfId="28"/>
    <cellStyle name="T1 2 2" xfId="29"/>
    <cellStyle name="T2" xfId="30"/>
    <cellStyle name="T2 2" xfId="31"/>
    <cellStyle name="T2 2 2" xfId="32"/>
    <cellStyle name="T2 3" xfId="33"/>
    <cellStyle name="T2 4" xfId="34"/>
    <cellStyle name="Total 2" xfId="35"/>
    <cellStyle name="Total1" xfId="36"/>
    <cellStyle name="TXT1" xfId="37"/>
    <cellStyle name="TXT1 2" xfId="38"/>
    <cellStyle name="TXT1 2 2" xfId="39"/>
    <cellStyle name="TXT1_ATT50328" xfId="40"/>
    <cellStyle name="TXT2" xfId="41"/>
    <cellStyle name="TXT3" xfId="42"/>
    <cellStyle name="TXT4" xfId="43"/>
    <cellStyle name="TXT5" xfId="44"/>
  </cellStyles>
  <dxfs count="75">
    <dxf>
      <font>
        <b/>
        <i val="0"/>
        <strike val="0"/>
        <condense val="0"/>
        <extend val="0"/>
        <outline val="0"/>
        <shadow val="0"/>
        <u val="none"/>
        <vertAlign val="baseline"/>
        <sz val="10"/>
        <color auto="1"/>
        <name val="Arial"/>
        <scheme val="none"/>
      </font>
      <numFmt numFmtId="3" formatCode="#,##0"/>
      <fill>
        <patternFill patternType="solid">
          <fgColor indexed="64"/>
          <bgColor theme="2"/>
        </patternFill>
      </fill>
      <alignment horizontal="right" vertical="center" textRotation="0" wrapText="0" indent="1" justifyLastLine="0" shrinkToFit="0" readingOrder="0"/>
      <border diagonalUp="0" diagonalDown="0" outline="0">
        <left/>
        <right/>
        <top style="thin">
          <color indexed="64"/>
        </top>
        <bottom style="thin">
          <color indexed="64"/>
        </bottom>
      </border>
      <protection locked="1" hidden="0"/>
    </dxf>
    <dxf>
      <alignment horizontal="right" vertical="center" textRotation="0" wrapText="0" indent="1" justifyLastLine="0" shrinkToFit="0" readingOrder="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style="medium">
          <color theme="0"/>
        </left>
        <right style="medium">
          <color theme="0"/>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2"/>
        </patternFill>
      </fill>
      <alignment horizontal="right" vertical="center" textRotation="0" wrapText="0" indent="1" justifyLastLine="0" shrinkToFit="0" readingOrder="0"/>
      <border diagonalUp="0" diagonalDown="0" outline="0">
        <left/>
        <right/>
        <top style="thin">
          <color indexed="64"/>
        </top>
        <bottom style="thin">
          <color indexed="64"/>
        </bottom>
      </border>
      <protection locked="1" hidden="0"/>
    </dxf>
    <dxf>
      <alignment horizontal="right" vertical="center" textRotation="0" wrapText="0" indent="1" justifyLastLine="0" shrinkToFit="0" readingOrder="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style="medium">
          <color theme="0"/>
        </left>
        <right style="medium">
          <color theme="0"/>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2"/>
        </patternFill>
      </fill>
      <alignment horizontal="right" vertical="center" textRotation="0" wrapText="0" indent="1" justifyLastLine="0" shrinkToFit="0" readingOrder="0"/>
      <border diagonalUp="0" diagonalDown="0" outline="0">
        <left/>
        <right/>
        <top style="thin">
          <color indexed="64"/>
        </top>
        <bottom style="thin">
          <color indexed="64"/>
        </bottom>
      </border>
      <protection locked="1" hidden="0"/>
    </dxf>
    <dxf>
      <alignment horizontal="right" vertical="center" textRotation="0" wrapText="0" indent="1" justifyLastLine="0" shrinkToFit="0" readingOrder="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style="medium">
          <color theme="0"/>
        </left>
        <right style="medium">
          <color theme="0"/>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2"/>
        </patternFill>
      </fill>
      <alignment horizontal="right" vertical="center" textRotation="0" wrapText="0" indent="1" justifyLastLine="0" shrinkToFit="0" readingOrder="0"/>
      <border diagonalUp="0" diagonalDown="0" outline="0">
        <left/>
        <right/>
        <top style="thin">
          <color indexed="64"/>
        </top>
        <bottom style="thin">
          <color indexed="64"/>
        </bottom>
      </border>
      <protection locked="1" hidden="0"/>
    </dxf>
    <dxf>
      <alignment horizontal="right" vertical="center" textRotation="0" wrapText="0" indent="1" justifyLastLine="0" shrinkToFit="0" readingOrder="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right style="medium">
          <color theme="0"/>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2"/>
        </patternFill>
      </fill>
      <alignment horizontal="right" vertical="center" textRotation="0" wrapText="0" indent="1" justifyLastLine="0" shrinkToFit="0" readingOrder="0"/>
      <border diagonalUp="0" diagonalDown="0" outline="0">
        <left/>
        <right/>
        <top style="thin">
          <color indexed="64"/>
        </top>
        <bottom style="thin">
          <color indexed="64"/>
        </bottom>
      </border>
      <protection locked="1" hidden="0"/>
    </dxf>
    <dxf>
      <font>
        <b val="0"/>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right" vertical="center" textRotation="0" wrapText="0" indent="1" justifyLastLine="0" shrinkToFit="0" readingOrder="0"/>
      <border diagonalUp="0" diagonalDown="0">
        <left style="medium">
          <color theme="0"/>
        </left>
        <right/>
        <top/>
        <bottom style="medium">
          <color theme="0"/>
        </bottom>
        <vertical/>
        <horizontal/>
      </border>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2"/>
        </patternFill>
      </fill>
      <alignment horizontal="right" vertical="center" textRotation="0" wrapText="0" indent="1" justifyLastLine="0" shrinkToFit="0" readingOrder="0"/>
      <border diagonalUp="0" diagonalDown="0" outline="0">
        <left/>
        <right/>
        <top style="thin">
          <color indexed="64"/>
        </top>
        <bottom style="thin">
          <color indexed="64"/>
        </bottom>
      </border>
      <protection locked="1" hidden="0"/>
    </dxf>
    <dxf>
      <alignment horizontal="right" vertical="center" textRotation="0" wrapText="0" indent="1" justifyLastLine="0" shrinkToFit="0" readingOrder="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2"/>
        </patternFill>
      </fill>
      <alignment horizontal="right" vertical="center" textRotation="0" wrapText="0" indent="1" justifyLastLine="0" shrinkToFit="0" readingOrder="0"/>
      <border diagonalUp="0" diagonalDown="0" outline="0">
        <left/>
        <right/>
        <top style="thin">
          <color indexed="64"/>
        </top>
        <bottom style="thin">
          <color indexed="64"/>
        </bottom>
      </border>
      <protection locked="1" hidden="0"/>
    </dxf>
    <dxf>
      <alignment horizontal="right" vertical="center" textRotation="0" wrapText="0" indent="1" justifyLastLine="0" shrinkToFit="0" readingOrder="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2"/>
        </patternFill>
      </fill>
      <alignment horizontal="right" vertical="center" textRotation="0" wrapText="0" indent="1" justifyLastLine="0" shrinkToFit="0" readingOrder="0"/>
      <border diagonalUp="0" diagonalDown="0" outline="0">
        <left/>
        <right/>
        <top style="thin">
          <color indexed="64"/>
        </top>
        <bottom style="thin">
          <color indexed="64"/>
        </bottom>
      </border>
      <protection locked="1" hidden="0"/>
    </dxf>
    <dxf>
      <alignment horizontal="right" vertical="center" textRotation="0" wrapText="0" indent="1" justifyLastLine="0" shrinkToFit="0" readingOrder="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2"/>
        </patternFill>
      </fill>
      <alignment horizontal="right" vertical="center" textRotation="0" wrapText="0" indent="1" justifyLastLine="0" shrinkToFit="0" readingOrder="0"/>
      <border diagonalUp="0" diagonalDown="0" outline="0">
        <left/>
        <right/>
        <top style="thin">
          <color indexed="64"/>
        </top>
        <bottom style="thin">
          <color indexed="64"/>
        </bottom>
      </border>
      <protection locked="1" hidden="0"/>
    </dxf>
    <dxf>
      <alignment horizontal="right" vertical="center" textRotation="0" wrapText="0" indent="1" justifyLastLine="0" shrinkToFit="0" readingOrder="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2"/>
        </patternFill>
      </fill>
      <alignment horizontal="right" vertical="center" textRotation="0" wrapText="0" indent="1" justifyLastLine="0" shrinkToFit="0" readingOrder="0"/>
      <border diagonalUp="0" diagonalDown="0" outline="0">
        <left/>
        <right/>
        <top style="thin">
          <color indexed="64"/>
        </top>
        <bottom style="thin">
          <color indexed="64"/>
        </bottom>
      </border>
      <protection locked="1" hidden="0"/>
    </dxf>
    <dxf>
      <alignment horizontal="right" vertical="center" textRotation="0" wrapText="0" indent="1" justifyLastLine="0" shrinkToFit="0" readingOrder="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2"/>
        </patternFill>
      </fill>
      <alignment horizontal="right" vertical="center" textRotation="0" wrapText="0" indent="1" justifyLastLine="0" shrinkToFit="0" readingOrder="0"/>
      <border diagonalUp="0" diagonalDown="0" outline="0">
        <left/>
        <right/>
        <top style="thin">
          <color indexed="64"/>
        </top>
        <bottom style="thin">
          <color indexed="64"/>
        </bottom>
      </border>
      <protection locked="1" hidden="0"/>
    </dxf>
    <dxf>
      <alignment horizontal="right" vertical="center" textRotation="0" wrapText="0" indent="1" justifyLastLine="0" shrinkToFit="0" readingOrder="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style="medium">
          <color theme="0"/>
        </left>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2"/>
        </patternFill>
      </fill>
      <alignment horizontal="right" vertical="center" textRotation="0" wrapText="0" indent="1" justifyLastLine="0" shrinkToFit="0" readingOrder="0"/>
      <border diagonalUp="0" diagonalDown="0" outline="0">
        <left/>
        <right/>
        <top style="thin">
          <color indexed="64"/>
        </top>
        <bottom style="thin">
          <color indexed="64"/>
        </bottom>
      </border>
      <protection locked="1" hidden="0"/>
    </dxf>
    <dxf>
      <alignment horizontal="right" vertical="center" textRotation="0" wrapText="0" indent="1" justifyLastLine="0" shrinkToFit="0" readingOrder="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style="medium">
          <color theme="0"/>
        </left>
        <right/>
        <top/>
        <bottom/>
      </border>
    </dxf>
    <dxf>
      <font>
        <b/>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right" vertical="center" textRotation="0" wrapText="0" indent="1" justifyLastLine="0" shrinkToFit="0" readingOrder="0"/>
      <protection locked="1" hidden="0"/>
    </dxf>
    <dxf>
      <border diagonalUp="0" diagonalDown="0">
        <left style="medium">
          <color theme="0"/>
        </left>
        <right style="medium">
          <color theme="0"/>
        </right>
        <top style="thin">
          <color indexed="64"/>
        </top>
        <bottom style="medium">
          <color theme="0"/>
        </bottom>
      </border>
    </dxf>
    <dxf>
      <numFmt numFmtId="3" formatCode="#,##0"/>
      <alignment horizontal="right" vertical="center" textRotation="0" wrapText="0" indent="1" justifyLastLine="0" shrinkToFit="0" readingOrder="0"/>
    </dxf>
    <dxf>
      <font>
        <b/>
        <i val="0"/>
        <strike val="0"/>
        <condense val="0"/>
        <extend val="0"/>
        <outline val="0"/>
        <shadow val="0"/>
        <u val="none"/>
        <vertAlign val="baseline"/>
        <sz val="11"/>
        <color auto="1"/>
        <name val="Arial"/>
        <scheme val="none"/>
      </font>
      <fill>
        <patternFill patternType="solid">
          <fgColor indexed="64"/>
          <bgColor theme="2"/>
        </patternFill>
      </fill>
      <alignment horizontal="right" vertical="center" textRotation="0" wrapText="0" indent="1" justifyLastLine="0" shrinkToFit="0" readingOrder="0"/>
      <border diagonalUp="0" diagonalDown="0">
        <left style="medium">
          <color theme="0"/>
        </left>
        <right style="medium">
          <color theme="0"/>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2"/>
        </patternFill>
      </fill>
      <alignment horizontal="right" vertical="center" textRotation="0" wrapText="0" indent="1" justifyLastLine="0" shrinkToFit="0" readingOrder="0"/>
      <border diagonalUp="0" diagonalDown="0">
        <left/>
        <right/>
        <top style="thin">
          <color indexed="64"/>
        </top>
        <bottom style="medium">
          <color theme="0"/>
        </bottom>
        <vertical style="medium">
          <color auto="1"/>
        </vertical>
        <horizontal/>
      </border>
      <protection locked="1" hidden="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style="medium">
          <color theme="0"/>
        </left>
        <right style="medium">
          <color theme="0"/>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2"/>
        </patternFill>
      </fill>
      <alignment horizontal="right" vertical="center" textRotation="0" wrapText="0" indent="1" justifyLastLine="0" shrinkToFit="0" readingOrder="0"/>
      <border diagonalUp="0" diagonalDown="0">
        <left/>
        <right/>
        <top style="thin">
          <color indexed="64"/>
        </top>
        <bottom style="medium">
          <color theme="0"/>
        </bottom>
        <vertical style="medium">
          <color auto="1"/>
        </vertical>
        <horizontal/>
      </border>
      <protection locked="1" hidden="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style="medium">
          <color theme="0"/>
        </left>
        <right style="medium">
          <color theme="0"/>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2"/>
        </patternFill>
      </fill>
      <alignment horizontal="right" vertical="center" textRotation="0" wrapText="0" indent="1" justifyLastLine="0" shrinkToFit="0" readingOrder="0"/>
      <border diagonalUp="0" diagonalDown="0">
        <left/>
        <right/>
        <top style="thin">
          <color indexed="64"/>
        </top>
        <bottom style="medium">
          <color theme="0"/>
        </bottom>
        <vertical style="medium">
          <color auto="1"/>
        </vertical>
        <horizontal/>
      </border>
      <protection locked="1" hidden="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style="medium">
          <color theme="0"/>
        </left>
        <right style="medium">
          <color theme="0"/>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2"/>
        </patternFill>
      </fill>
      <alignment horizontal="right" vertical="center" textRotation="0" wrapText="0" indent="1" justifyLastLine="0" shrinkToFit="0" readingOrder="0"/>
      <border diagonalUp="0" diagonalDown="0">
        <left/>
        <right/>
        <top style="thin">
          <color indexed="64"/>
        </top>
        <bottom style="medium">
          <color theme="0"/>
        </bottom>
        <vertical style="medium">
          <color auto="1"/>
        </vertical>
        <horizontal/>
      </border>
      <protection locked="1" hidden="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right style="medium">
          <color theme="0"/>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2"/>
        </patternFill>
      </fill>
      <alignment horizontal="right" vertical="center" textRotation="0" wrapText="0" indent="1" justifyLastLine="0" shrinkToFit="0" readingOrder="0"/>
      <border diagonalUp="0" diagonalDown="0">
        <left/>
        <right/>
        <top style="thin">
          <color indexed="64"/>
        </top>
        <bottom style="medium">
          <color theme="0"/>
        </bottom>
        <vertical style="medium">
          <color auto="1"/>
        </vertical>
        <horizontal/>
      </border>
      <protection locked="1" hidden="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2"/>
        </patternFill>
      </fill>
      <alignment horizontal="right" vertical="center" textRotation="0" wrapText="0" indent="1" justifyLastLine="0" shrinkToFit="0" readingOrder="0"/>
      <border diagonalUp="0" diagonalDown="0">
        <left/>
        <right/>
        <top style="thin">
          <color indexed="64"/>
        </top>
        <bottom style="medium">
          <color theme="0"/>
        </bottom>
        <vertical style="medium">
          <color auto="1"/>
        </vertical>
        <horizontal/>
      </border>
      <protection locked="1" hidden="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2"/>
        </patternFill>
      </fill>
      <alignment horizontal="right" vertical="center" textRotation="0" wrapText="0" indent="1" justifyLastLine="0" shrinkToFit="0" readingOrder="0"/>
      <border diagonalUp="0" diagonalDown="0">
        <left/>
        <right/>
        <top style="thin">
          <color indexed="64"/>
        </top>
        <bottom style="medium">
          <color theme="0"/>
        </bottom>
        <vertical style="medium">
          <color auto="1"/>
        </vertical>
        <horizontal/>
      </border>
      <protection locked="1" hidden="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2"/>
        </patternFill>
      </fill>
      <alignment horizontal="right" vertical="center" textRotation="0" wrapText="0" indent="1" justifyLastLine="0" shrinkToFit="0" readingOrder="0"/>
      <border diagonalUp="0" diagonalDown="0">
        <left/>
        <right/>
        <top style="thin">
          <color indexed="64"/>
        </top>
        <bottom style="medium">
          <color theme="0"/>
        </bottom>
        <vertical style="medium">
          <color auto="1"/>
        </vertical>
        <horizontal/>
      </border>
      <protection locked="1" hidden="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2"/>
        </patternFill>
      </fill>
      <alignment horizontal="right" vertical="center" textRotation="0" wrapText="0" indent="1" justifyLastLine="0" shrinkToFit="0" readingOrder="0"/>
      <border diagonalUp="0" diagonalDown="0">
        <left/>
        <right/>
        <top style="thin">
          <color indexed="64"/>
        </top>
        <bottom style="medium">
          <color theme="0"/>
        </bottom>
        <vertical style="medium">
          <color auto="1"/>
        </vertical>
        <horizontal/>
      </border>
      <protection locked="1" hidden="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2"/>
        </patternFill>
      </fill>
      <alignment horizontal="right" vertical="center" textRotation="0" wrapText="0" indent="1" justifyLastLine="0" shrinkToFit="0" readingOrder="0"/>
      <border diagonalUp="0" diagonalDown="0">
        <left/>
        <right/>
        <top style="thin">
          <color indexed="64"/>
        </top>
        <bottom style="medium">
          <color theme="0"/>
        </bottom>
        <vertical style="medium">
          <color auto="1"/>
        </vertical>
        <horizontal/>
      </border>
      <protection locked="1" hidden="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2"/>
        </patternFill>
      </fill>
      <alignment horizontal="right" vertical="center" textRotation="0" wrapText="0" indent="1" justifyLastLine="0" shrinkToFit="0" readingOrder="0"/>
      <border diagonalUp="0" diagonalDown="0">
        <left/>
        <right/>
        <top style="thin">
          <color indexed="64"/>
        </top>
        <bottom style="medium">
          <color theme="0"/>
        </bottom>
        <vertical style="medium">
          <color auto="1"/>
        </vertical>
        <horizontal/>
      </border>
      <protection locked="1" hidden="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style="medium">
          <color theme="0"/>
        </left>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2"/>
        </patternFill>
      </fill>
      <alignment horizontal="right" vertical="center" textRotation="0" wrapText="0" indent="1" justifyLastLine="0" shrinkToFit="0" readingOrder="0"/>
      <border diagonalUp="0" diagonalDown="0">
        <left/>
        <right/>
        <top style="thin">
          <color indexed="64"/>
        </top>
        <bottom style="medium">
          <color theme="0"/>
        </bottom>
        <vertical style="medium">
          <color auto="1"/>
        </vertical>
        <horizontal/>
      </border>
      <protection locked="1" hidden="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style="medium">
          <color theme="0"/>
        </left>
        <right/>
        <top/>
        <bottom/>
      </border>
    </dxf>
    <dxf>
      <border outline="0">
        <left style="medium">
          <color rgb="FFFFFFFF"/>
        </left>
        <right style="medium">
          <color rgb="FFFFFFFF"/>
        </right>
        <top style="thin">
          <color rgb="FF000000"/>
        </top>
        <bottom style="thin">
          <color rgb="FF000000"/>
        </bottom>
      </border>
    </dxf>
    <dxf>
      <font>
        <b/>
        <i val="0"/>
        <strike val="0"/>
        <condense val="0"/>
        <extend val="0"/>
        <outline val="0"/>
        <shadow val="0"/>
        <u val="none"/>
        <vertAlign val="baseline"/>
        <sz val="10"/>
        <color auto="1"/>
        <name val="Arial"/>
        <scheme val="none"/>
      </font>
      <fill>
        <patternFill patternType="solid">
          <fgColor rgb="FF000000"/>
          <bgColor rgb="FFEEECE1"/>
        </patternFill>
      </fill>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style="medium">
          <color theme="0"/>
        </left>
        <right style="medium">
          <color theme="0"/>
        </right>
        <top/>
        <bottom/>
      </border>
    </dxf>
    <dxf>
      <border>
        <top style="thin">
          <color auto="1"/>
        </top>
      </border>
    </dxf>
    <dxf>
      <border>
        <top style="thin">
          <color auto="1"/>
        </top>
      </border>
    </dxf>
    <dxf>
      <fill>
        <patternFill>
          <bgColor theme="2"/>
        </patternFill>
      </fill>
    </dxf>
    <dxf>
      <border>
        <right/>
        <top/>
        <bottom/>
      </border>
    </dxf>
    <dxf>
      <font>
        <b/>
        <color theme="1"/>
      </font>
    </dxf>
    <dxf>
      <font>
        <b/>
        <color theme="1"/>
      </font>
      <border>
        <top style="thin">
          <color auto="1"/>
        </top>
      </border>
    </dxf>
    <dxf>
      <border>
        <top style="thin">
          <color auto="1"/>
        </top>
      </border>
    </dxf>
    <dxf>
      <font>
        <b/>
        <color theme="1"/>
      </font>
      <border>
        <top style="thin">
          <color theme="1"/>
        </top>
        <bottom style="thin">
          <color theme="1"/>
        </bottom>
      </border>
    </dxf>
  </dxfs>
  <tableStyles count="1" defaultTableStyle="TableStyleMedium2" defaultPivotStyle="PivotStyleLight16">
    <tableStyle name="VITAL" pivot="0" count="8">
      <tableStyleElement type="headerRow" dxfId="74"/>
      <tableStyleElement type="totalRow" dxfId="73"/>
      <tableStyleElement type="firstColumn" dxfId="72"/>
      <tableStyleElement type="lastColumn" dxfId="71"/>
      <tableStyleElement type="firstRowStripe" dxfId="70"/>
      <tableStyleElement type="secondRowStripe" dxfId="69"/>
      <tableStyleElement type="firstColumnStripe" dxfId="68"/>
      <tableStyleElement type="secondColumnStripe" dxfId="67"/>
    </tableStyle>
  </tableStyles>
  <colors>
    <mruColors>
      <color rgb="FF9933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47"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45"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2.xml"/><Relationship Id="rId20" Type="http://schemas.openxmlformats.org/officeDocument/2006/relationships/worksheet" Target="worksheets/sheet20.xml"/><Relationship Id="rId41" Type="http://schemas.openxmlformats.org/officeDocument/2006/relationships/connections" Target="connection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a:latin typeface="Sakkal Majalla" panose="02000000000000000000" pitchFamily="2" charset="-78"/>
                <a:cs typeface="Sakkal Majalla" panose="02000000000000000000" pitchFamily="2" charset="-78"/>
              </a:rPr>
              <a:t>السكان حسب الفئات العمرية </a:t>
            </a:r>
            <a:endParaRPr lang="en-US" sz="1200">
              <a:latin typeface="Sakkal Majalla" panose="02000000000000000000" pitchFamily="2" charset="-78"/>
              <a:cs typeface="Sakkal Majalla" panose="02000000000000000000" pitchFamily="2" charset="-78"/>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b="1" i="0" baseline="0">
                <a:effectLst/>
                <a:latin typeface="Sakkal Majalla" panose="02000000000000000000" pitchFamily="2" charset="-78"/>
                <a:cs typeface="Sakkal Majalla" panose="02000000000000000000" pitchFamily="2" charset="-78"/>
              </a:rPr>
              <a:t>الربع الرابع ، 2017</a:t>
            </a:r>
            <a:endParaRPr lang="ar-QA" sz="1200">
              <a:latin typeface="Sakkal Majalla" panose="02000000000000000000" pitchFamily="2" charset="-78"/>
              <a:cs typeface="Sakkal Majalla" panose="02000000000000000000" pitchFamily="2" charset="-78"/>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50" b="0"/>
              <a:t>Population</a:t>
            </a:r>
            <a:r>
              <a:rPr lang="en-US" sz="1050" b="0" baseline="0"/>
              <a:t> by Age groups</a:t>
            </a:r>
            <a:endParaRPr lang="en-US" sz="1050" b="0"/>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50" b="0" i="0" baseline="0">
                <a:effectLst/>
              </a:rPr>
              <a:t>The Fourth Quarter, 2017</a:t>
            </a:r>
            <a:endParaRPr lang="en-US" sz="1050" b="0">
              <a:effectLst/>
            </a:endParaRPr>
          </a:p>
        </c:rich>
      </c:tx>
      <c:layout>
        <c:manualLayout>
          <c:xMode val="edge"/>
          <c:yMode val="edge"/>
          <c:x val="0.37444401867348998"/>
          <c:y val="1.3860010834817919E-2"/>
        </c:manualLayout>
      </c:layout>
      <c:overlay val="0"/>
    </c:title>
    <c:autoTitleDeleted val="0"/>
    <c:plotArea>
      <c:layout>
        <c:manualLayout>
          <c:layoutTarget val="inner"/>
          <c:xMode val="edge"/>
          <c:yMode val="edge"/>
          <c:x val="5.6472732376145335E-2"/>
          <c:y val="0.22641025641025642"/>
          <c:w val="0.92395589597711636"/>
          <c:h val="0.58039302886923205"/>
        </c:manualLayout>
      </c:layout>
      <c:barChart>
        <c:barDir val="col"/>
        <c:grouping val="clustered"/>
        <c:varyColors val="0"/>
        <c:ser>
          <c:idx val="0"/>
          <c:order val="0"/>
          <c:tx>
            <c:strRef>
              <c:f>'1'!$B$37</c:f>
              <c:strCache>
                <c:ptCount val="1"/>
                <c:pt idx="0">
                  <c:v>أكتوبر October  2017</c:v>
                </c:pt>
              </c:strCache>
            </c:strRef>
          </c:tx>
          <c:spPr>
            <a:ln w="22225">
              <a:solidFill>
                <a:schemeClr val="bg1"/>
              </a:solidFill>
            </a:ln>
          </c:spPr>
          <c:invertIfNegative val="0"/>
          <c:cat>
            <c:strRef>
              <c:f>'1'!$A$38:$A$44</c:f>
              <c:strCache>
                <c:ptCount val="7"/>
                <c:pt idx="0">
                  <c:v>0 - 4</c:v>
                </c:pt>
                <c:pt idx="1">
                  <c:v>5 - 9</c:v>
                </c:pt>
                <c:pt idx="2">
                  <c:v>10 - 14</c:v>
                </c:pt>
                <c:pt idx="3">
                  <c:v>15 - 19</c:v>
                </c:pt>
                <c:pt idx="4">
                  <c:v>20 - 24</c:v>
                </c:pt>
                <c:pt idx="5">
                  <c:v>25 - 64</c:v>
                </c:pt>
                <c:pt idx="6">
                  <c:v>65 +</c:v>
                </c:pt>
              </c:strCache>
            </c:strRef>
          </c:cat>
          <c:val>
            <c:numRef>
              <c:f>'1'!$B$38:$B$44</c:f>
              <c:numCache>
                <c:formatCode>#,##0_ ;\-#,##0\ </c:formatCode>
                <c:ptCount val="7"/>
                <c:pt idx="0">
                  <c:v>133816</c:v>
                </c:pt>
                <c:pt idx="1">
                  <c:v>131045</c:v>
                </c:pt>
                <c:pt idx="2">
                  <c:v>99959</c:v>
                </c:pt>
                <c:pt idx="3">
                  <c:v>78125</c:v>
                </c:pt>
                <c:pt idx="4">
                  <c:v>267166</c:v>
                </c:pt>
                <c:pt idx="5">
                  <c:v>1929311</c:v>
                </c:pt>
                <c:pt idx="6">
                  <c:v>28993</c:v>
                </c:pt>
              </c:numCache>
            </c:numRef>
          </c:val>
        </c:ser>
        <c:ser>
          <c:idx val="1"/>
          <c:order val="1"/>
          <c:tx>
            <c:strRef>
              <c:f>'1'!$C$37</c:f>
              <c:strCache>
                <c:ptCount val="1"/>
                <c:pt idx="0">
                  <c:v>نوفمبر  November 2017 </c:v>
                </c:pt>
              </c:strCache>
            </c:strRef>
          </c:tx>
          <c:spPr>
            <a:solidFill>
              <a:schemeClr val="accent2">
                <a:lumMod val="60000"/>
                <a:lumOff val="40000"/>
              </a:schemeClr>
            </a:solidFill>
            <a:ln>
              <a:solidFill>
                <a:schemeClr val="bg1"/>
              </a:solidFill>
            </a:ln>
          </c:spPr>
          <c:invertIfNegative val="0"/>
          <c:cat>
            <c:strRef>
              <c:f>'1'!$A$38:$A$44</c:f>
              <c:strCache>
                <c:ptCount val="7"/>
                <c:pt idx="0">
                  <c:v>0 - 4</c:v>
                </c:pt>
                <c:pt idx="1">
                  <c:v>5 - 9</c:v>
                </c:pt>
                <c:pt idx="2">
                  <c:v>10 - 14</c:v>
                </c:pt>
                <c:pt idx="3">
                  <c:v>15 - 19</c:v>
                </c:pt>
                <c:pt idx="4">
                  <c:v>20 - 24</c:v>
                </c:pt>
                <c:pt idx="5">
                  <c:v>25 - 64</c:v>
                </c:pt>
                <c:pt idx="6">
                  <c:v>65 +</c:v>
                </c:pt>
              </c:strCache>
            </c:strRef>
          </c:cat>
          <c:val>
            <c:numRef>
              <c:f>'1'!$C$38:$C$44</c:f>
              <c:numCache>
                <c:formatCode>#,##0_ ;\-#,##0\ </c:formatCode>
                <c:ptCount val="7"/>
                <c:pt idx="0">
                  <c:v>134954</c:v>
                </c:pt>
                <c:pt idx="1">
                  <c:v>131859</c:v>
                </c:pt>
                <c:pt idx="2">
                  <c:v>100831</c:v>
                </c:pt>
                <c:pt idx="3">
                  <c:v>78469</c:v>
                </c:pt>
                <c:pt idx="4">
                  <c:v>267320</c:v>
                </c:pt>
                <c:pt idx="5">
                  <c:v>1939801</c:v>
                </c:pt>
                <c:pt idx="6">
                  <c:v>29362</c:v>
                </c:pt>
              </c:numCache>
            </c:numRef>
          </c:val>
        </c:ser>
        <c:ser>
          <c:idx val="2"/>
          <c:order val="2"/>
          <c:tx>
            <c:strRef>
              <c:f>'1'!$D$37</c:f>
              <c:strCache>
                <c:ptCount val="1"/>
                <c:pt idx="0">
                  <c:v>ديسمبر  December  2017 </c:v>
                </c:pt>
              </c:strCache>
            </c:strRef>
          </c:tx>
          <c:spPr>
            <a:solidFill>
              <a:schemeClr val="accent3">
                <a:lumMod val="75000"/>
              </a:schemeClr>
            </a:solidFill>
            <a:ln>
              <a:solidFill>
                <a:schemeClr val="bg1"/>
              </a:solidFill>
            </a:ln>
          </c:spPr>
          <c:invertIfNegative val="0"/>
          <c:cat>
            <c:strRef>
              <c:f>'1'!$A$38:$A$44</c:f>
              <c:strCache>
                <c:ptCount val="7"/>
                <c:pt idx="0">
                  <c:v>0 - 4</c:v>
                </c:pt>
                <c:pt idx="1">
                  <c:v>5 - 9</c:v>
                </c:pt>
                <c:pt idx="2">
                  <c:v>10 - 14</c:v>
                </c:pt>
                <c:pt idx="3">
                  <c:v>15 - 19</c:v>
                </c:pt>
                <c:pt idx="4">
                  <c:v>20 - 24</c:v>
                </c:pt>
                <c:pt idx="5">
                  <c:v>25 - 64</c:v>
                </c:pt>
                <c:pt idx="6">
                  <c:v>65 +</c:v>
                </c:pt>
              </c:strCache>
            </c:strRef>
          </c:cat>
          <c:val>
            <c:numRef>
              <c:f>'1'!$D$38:$D$44</c:f>
              <c:numCache>
                <c:formatCode>#,##0_ ;\-#,##0\ </c:formatCode>
                <c:ptCount val="7"/>
                <c:pt idx="0">
                  <c:v>131703</c:v>
                </c:pt>
                <c:pt idx="1">
                  <c:v>127995</c:v>
                </c:pt>
                <c:pt idx="2">
                  <c:v>98160</c:v>
                </c:pt>
                <c:pt idx="3">
                  <c:v>79982</c:v>
                </c:pt>
                <c:pt idx="4">
                  <c:v>263838</c:v>
                </c:pt>
                <c:pt idx="5">
                  <c:v>1908864</c:v>
                </c:pt>
                <c:pt idx="6">
                  <c:v>31127</c:v>
                </c:pt>
              </c:numCache>
            </c:numRef>
          </c:val>
        </c:ser>
        <c:dLbls>
          <c:showLegendKey val="0"/>
          <c:showVal val="0"/>
          <c:showCatName val="0"/>
          <c:showSerName val="0"/>
          <c:showPercent val="0"/>
          <c:showBubbleSize val="0"/>
        </c:dLbls>
        <c:gapWidth val="150"/>
        <c:axId val="118758912"/>
        <c:axId val="118345664"/>
      </c:barChart>
      <c:catAx>
        <c:axId val="118758912"/>
        <c:scaling>
          <c:orientation val="minMax"/>
        </c:scaling>
        <c:delete val="0"/>
        <c:axPos val="b"/>
        <c:title>
          <c:tx>
            <c:rich>
              <a:bodyPr/>
              <a:lstStyle/>
              <a:p>
                <a:pPr>
                  <a:defRPr/>
                </a:pPr>
                <a:r>
                  <a:rPr lang="ar-QA"/>
                  <a:t>فئات العمر</a:t>
                </a:r>
                <a:endParaRPr lang="en-US"/>
              </a:p>
              <a:p>
                <a:pPr>
                  <a:defRPr/>
                </a:pPr>
                <a:r>
                  <a:rPr lang="en-US"/>
                  <a:t>Age Groups</a:t>
                </a:r>
              </a:p>
            </c:rich>
          </c:tx>
          <c:layout>
            <c:manualLayout>
              <c:xMode val="edge"/>
              <c:yMode val="edge"/>
              <c:x val="0.45499766135653591"/>
              <c:y val="0.86153846153846159"/>
            </c:manualLayout>
          </c:layout>
          <c:overlay val="0"/>
        </c:title>
        <c:majorTickMark val="out"/>
        <c:minorTickMark val="none"/>
        <c:tickLblPos val="nextTo"/>
        <c:txPr>
          <a:bodyPr/>
          <a:lstStyle/>
          <a:p>
            <a:pPr>
              <a:defRPr sz="800"/>
            </a:pPr>
            <a:endParaRPr lang="en-US"/>
          </a:p>
        </c:txPr>
        <c:crossAx val="118345664"/>
        <c:crosses val="autoZero"/>
        <c:auto val="1"/>
        <c:lblAlgn val="ctr"/>
        <c:lblOffset val="100"/>
        <c:noMultiLvlLbl val="0"/>
      </c:catAx>
      <c:valAx>
        <c:axId val="118345664"/>
        <c:scaling>
          <c:orientation val="minMax"/>
        </c:scaling>
        <c:delete val="0"/>
        <c:axPos val="l"/>
        <c:majorGridlines>
          <c:spPr>
            <a:ln>
              <a:solidFill>
                <a:schemeClr val="bg1">
                  <a:lumMod val="75000"/>
                </a:schemeClr>
              </a:solidFill>
            </a:ln>
          </c:spPr>
        </c:majorGridlines>
        <c:numFmt formatCode="#,##0_ ;\-#,##0\ " sourceLinked="1"/>
        <c:majorTickMark val="out"/>
        <c:minorTickMark val="none"/>
        <c:tickLblPos val="nextTo"/>
        <c:txPr>
          <a:bodyPr/>
          <a:lstStyle/>
          <a:p>
            <a:pPr>
              <a:defRPr sz="800"/>
            </a:pPr>
            <a:endParaRPr lang="en-US"/>
          </a:p>
        </c:txPr>
        <c:crossAx val="118758912"/>
        <c:crosses val="autoZero"/>
        <c:crossBetween val="between"/>
      </c:valAx>
    </c:plotArea>
    <c:legend>
      <c:legendPos val="r"/>
      <c:layout>
        <c:manualLayout>
          <c:xMode val="edge"/>
          <c:yMode val="edge"/>
          <c:x val="0.10079200327231823"/>
          <c:y val="0.22884143842029928"/>
          <c:w val="0.27758558380971154"/>
          <c:h val="0.15954385711534758"/>
        </c:manualLayout>
      </c:layout>
      <c:overlay val="0"/>
      <c:txPr>
        <a:bodyPr/>
        <a:lstStyle/>
        <a:p>
          <a:pPr>
            <a:defRPr sz="800" b="1">
              <a:latin typeface="Arial" panose="020B0604020202020204" pitchFamily="34" charset="0"/>
              <a:cs typeface="Arial" panose="020B0604020202020204" pitchFamily="34" charset="0"/>
            </a:defRPr>
          </a:pPr>
          <a:endParaRPr lang="en-US"/>
        </a:p>
      </c:txPr>
    </c:legend>
    <c:plotVisOnly val="1"/>
    <c:dispBlanksAs val="gap"/>
    <c:showDLblsOverMax val="0"/>
  </c:chart>
  <c:spPr>
    <a:noFill/>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4803149606299213" l="0.70866141732283472" r="0.70866141732283472" t="0.74803149606299213" header="0.31496062992125984" footer="0.31496062992125984"/>
    <c:pageSetup paperSize="11"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69205710988254"/>
          <c:y val="6.7365940571297189E-2"/>
          <c:w val="0.79344018167941777"/>
          <c:h val="0.81660631837078757"/>
        </c:manualLayout>
      </c:layout>
      <c:pieChart>
        <c:varyColors val="1"/>
        <c:ser>
          <c:idx val="0"/>
          <c:order val="0"/>
          <c:dPt>
            <c:idx val="0"/>
            <c:bubble3D val="0"/>
            <c:spPr>
              <a:solidFill>
                <a:schemeClr val="tx2"/>
              </a:solidFill>
            </c:spPr>
          </c:dPt>
          <c:dPt>
            <c:idx val="4"/>
            <c:bubble3D val="0"/>
            <c:spPr>
              <a:solidFill>
                <a:schemeClr val="tx2">
                  <a:lumMod val="60000"/>
                  <a:lumOff val="40000"/>
                </a:schemeClr>
              </a:solidFill>
            </c:spPr>
          </c:dPt>
          <c:dPt>
            <c:idx val="6"/>
            <c:bubble3D val="0"/>
            <c:spPr>
              <a:solidFill>
                <a:schemeClr val="accent4">
                  <a:lumMod val="40000"/>
                  <a:lumOff val="60000"/>
                </a:schemeClr>
              </a:solidFill>
            </c:spPr>
          </c:dPt>
          <c:dPt>
            <c:idx val="7"/>
            <c:bubble3D val="0"/>
            <c:spPr>
              <a:solidFill>
                <a:schemeClr val="accent2">
                  <a:lumMod val="60000"/>
                  <a:lumOff val="40000"/>
                </a:schemeClr>
              </a:solidFill>
            </c:spPr>
          </c:dPt>
          <c:dPt>
            <c:idx val="8"/>
            <c:bubble3D val="0"/>
            <c:spPr>
              <a:solidFill>
                <a:schemeClr val="accent3">
                  <a:lumMod val="60000"/>
                  <a:lumOff val="40000"/>
                </a:schemeClr>
              </a:solidFill>
            </c:spPr>
          </c:dPt>
          <c:dPt>
            <c:idx val="9"/>
            <c:bubble3D val="0"/>
            <c:spPr>
              <a:solidFill>
                <a:schemeClr val="accent6">
                  <a:lumMod val="50000"/>
                </a:schemeClr>
              </a:solidFill>
            </c:spPr>
          </c:dPt>
          <c:dPt>
            <c:idx val="10"/>
            <c:bubble3D val="0"/>
            <c:spPr>
              <a:solidFill>
                <a:srgbClr val="00B050"/>
              </a:solidFill>
            </c:spPr>
          </c:dPt>
          <c:dLbls>
            <c:dLbl>
              <c:idx val="0"/>
              <c:numFmt formatCode="0.0%" sourceLinked="0"/>
              <c:spPr/>
              <c:txPr>
                <a:bodyPr/>
                <a:lstStyle/>
                <a:p>
                  <a:pPr>
                    <a:defRPr sz="800">
                      <a:solidFill>
                        <a:schemeClr val="bg1"/>
                      </a:solidFill>
                      <a:latin typeface="Arial" panose="020B0604020202020204" pitchFamily="34" charset="0"/>
                      <a:cs typeface="Arial" panose="020B0604020202020204" pitchFamily="34" charset="0"/>
                    </a:defRPr>
                  </a:pPr>
                  <a:endParaRPr lang="en-US"/>
                </a:p>
              </c:txPr>
              <c:showLegendKey val="0"/>
              <c:showVal val="0"/>
              <c:showCatName val="0"/>
              <c:showSerName val="0"/>
              <c:showPercent val="1"/>
              <c:showBubbleSize val="0"/>
            </c:dLbl>
            <c:numFmt formatCode="0.0%" sourceLinked="0"/>
            <c:txPr>
              <a:bodyPr/>
              <a:lstStyle/>
              <a:p>
                <a:pPr>
                  <a:defRPr sz="800">
                    <a:latin typeface="Arial" panose="020B0604020202020204" pitchFamily="34" charset="0"/>
                    <a:cs typeface="Arial" panose="020B0604020202020204" pitchFamily="34" charset="0"/>
                  </a:defRPr>
                </a:pPr>
                <a:endParaRPr lang="en-US"/>
              </a:p>
            </c:txPr>
            <c:showLegendKey val="0"/>
            <c:showVal val="0"/>
            <c:showCatName val="0"/>
            <c:showSerName val="0"/>
            <c:showPercent val="1"/>
            <c:showBubbleSize val="0"/>
            <c:showLeaderLines val="1"/>
          </c:dLbls>
          <c:cat>
            <c:strRef>
              <c:f>'18'!$A$12:$A$22</c:f>
              <c:strCache>
                <c:ptCount val="11"/>
                <c:pt idx="0">
                  <c:v>قبل الدخول</c:v>
                </c:pt>
                <c:pt idx="1">
                  <c:v>-1</c:v>
                </c:pt>
                <c:pt idx="2">
                  <c:v>1</c:v>
                </c:pt>
                <c:pt idx="3">
                  <c:v>2</c:v>
                </c:pt>
                <c:pt idx="4">
                  <c:v>3</c:v>
                </c:pt>
                <c:pt idx="5">
                  <c:v>4</c:v>
                </c:pt>
                <c:pt idx="6">
                  <c:v> 5 - 9</c:v>
                </c:pt>
                <c:pt idx="7">
                  <c:v> 10 - 14</c:v>
                </c:pt>
                <c:pt idx="8">
                  <c:v> 15 - 19</c:v>
                </c:pt>
                <c:pt idx="9">
                  <c:v> 20 - 24</c:v>
                </c:pt>
                <c:pt idx="10">
                  <c:v>25 +</c:v>
                </c:pt>
              </c:strCache>
            </c:strRef>
          </c:cat>
          <c:val>
            <c:numRef>
              <c:f>'18'!$L$12:$L$22</c:f>
              <c:numCache>
                <c:formatCode>#,##0.0</c:formatCode>
                <c:ptCount val="11"/>
                <c:pt idx="0">
                  <c:v>24.867724867724871</c:v>
                </c:pt>
                <c:pt idx="1">
                  <c:v>15.873015873015873</c:v>
                </c:pt>
                <c:pt idx="2">
                  <c:v>9.5238095238095237</c:v>
                </c:pt>
                <c:pt idx="3">
                  <c:v>10.582010582010582</c:v>
                </c:pt>
                <c:pt idx="4">
                  <c:v>4.7619047619047619</c:v>
                </c:pt>
                <c:pt idx="5">
                  <c:v>4.2328042328042335</c:v>
                </c:pt>
                <c:pt idx="6">
                  <c:v>13.756613756613758</c:v>
                </c:pt>
                <c:pt idx="7">
                  <c:v>7.4074074074074074</c:v>
                </c:pt>
                <c:pt idx="8">
                  <c:v>3.7037037037037037</c:v>
                </c:pt>
                <c:pt idx="9">
                  <c:v>1.5873015873015874</c:v>
                </c:pt>
                <c:pt idx="10">
                  <c:v>3.7037037037037037</c:v>
                </c:pt>
              </c:numCache>
            </c:numRef>
          </c:val>
        </c:ser>
        <c:dLbls>
          <c:showLegendKey val="0"/>
          <c:showVal val="0"/>
          <c:showCatName val="0"/>
          <c:showSerName val="0"/>
          <c:showPercent val="0"/>
          <c:showBubbleSize val="0"/>
          <c:showLeaderLines val="1"/>
        </c:dLbls>
        <c:firstSliceAng val="0"/>
      </c:pieChart>
    </c:plotArea>
    <c:plotVisOnly val="1"/>
    <c:dispBlanksAs val="gap"/>
    <c:showDLblsOverMax val="0"/>
  </c:chart>
  <c:spPr>
    <a:ln>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0695066962783493E-2"/>
          <c:y val="0.12782066797153163"/>
          <c:w val="0.55981856114139583"/>
          <c:h val="0.67434863760942509"/>
        </c:manualLayout>
      </c:layout>
      <c:pieChart>
        <c:varyColors val="1"/>
        <c:ser>
          <c:idx val="0"/>
          <c:order val="0"/>
          <c:dPt>
            <c:idx val="0"/>
            <c:bubble3D val="0"/>
            <c:spPr>
              <a:solidFill>
                <a:schemeClr val="tx2"/>
              </a:solidFill>
            </c:spPr>
          </c:dPt>
          <c:dPt>
            <c:idx val="4"/>
            <c:bubble3D val="0"/>
            <c:spPr>
              <a:solidFill>
                <a:schemeClr val="tx2">
                  <a:lumMod val="60000"/>
                  <a:lumOff val="40000"/>
                </a:schemeClr>
              </a:solidFill>
            </c:spPr>
          </c:dPt>
          <c:dPt>
            <c:idx val="6"/>
            <c:bubble3D val="0"/>
            <c:spPr>
              <a:solidFill>
                <a:schemeClr val="accent4">
                  <a:lumMod val="40000"/>
                  <a:lumOff val="60000"/>
                </a:schemeClr>
              </a:solidFill>
            </c:spPr>
          </c:dPt>
          <c:dPt>
            <c:idx val="7"/>
            <c:bubble3D val="0"/>
            <c:spPr>
              <a:solidFill>
                <a:schemeClr val="accent2">
                  <a:lumMod val="60000"/>
                  <a:lumOff val="40000"/>
                </a:schemeClr>
              </a:solidFill>
            </c:spPr>
          </c:dPt>
          <c:dPt>
            <c:idx val="8"/>
            <c:bubble3D val="0"/>
            <c:spPr>
              <a:solidFill>
                <a:schemeClr val="accent3">
                  <a:lumMod val="60000"/>
                  <a:lumOff val="40000"/>
                </a:schemeClr>
              </a:solidFill>
            </c:spPr>
          </c:dPt>
          <c:dPt>
            <c:idx val="9"/>
            <c:bubble3D val="0"/>
            <c:spPr>
              <a:solidFill>
                <a:schemeClr val="accent6">
                  <a:lumMod val="50000"/>
                </a:schemeClr>
              </a:solidFill>
            </c:spPr>
          </c:dPt>
          <c:dPt>
            <c:idx val="10"/>
            <c:bubble3D val="0"/>
            <c:spPr>
              <a:solidFill>
                <a:srgbClr val="00B050"/>
              </a:solidFill>
            </c:spPr>
          </c:dPt>
          <c:dLbls>
            <c:dLbl>
              <c:idx val="0"/>
              <c:numFmt formatCode="0.0%" sourceLinked="0"/>
              <c:spPr/>
              <c:txPr>
                <a:bodyPr/>
                <a:lstStyle/>
                <a:p>
                  <a:pPr>
                    <a:defRPr sz="800">
                      <a:solidFill>
                        <a:schemeClr val="bg1"/>
                      </a:solidFill>
                      <a:latin typeface="Arial" panose="020B0604020202020204" pitchFamily="34" charset="0"/>
                      <a:cs typeface="Arial" panose="020B0604020202020204" pitchFamily="34" charset="0"/>
                    </a:defRPr>
                  </a:pPr>
                  <a:endParaRPr lang="en-US"/>
                </a:p>
              </c:txPr>
              <c:showLegendKey val="0"/>
              <c:showVal val="0"/>
              <c:showCatName val="0"/>
              <c:showSerName val="0"/>
              <c:showPercent val="1"/>
              <c:showBubbleSize val="0"/>
            </c:dLbl>
            <c:numFmt formatCode="0.0%" sourceLinked="0"/>
            <c:txPr>
              <a:bodyPr/>
              <a:lstStyle/>
              <a:p>
                <a:pPr>
                  <a:defRPr sz="800">
                    <a:latin typeface="Arial" panose="020B0604020202020204" pitchFamily="34" charset="0"/>
                    <a:cs typeface="Arial" panose="020B0604020202020204" pitchFamily="34" charset="0"/>
                  </a:defRPr>
                </a:pPr>
                <a:endParaRPr lang="en-US"/>
              </a:p>
            </c:txPr>
            <c:showLegendKey val="0"/>
            <c:showVal val="0"/>
            <c:showCatName val="0"/>
            <c:showSerName val="0"/>
            <c:showPercent val="1"/>
            <c:showBubbleSize val="0"/>
            <c:showLeaderLines val="1"/>
          </c:dLbls>
          <c:cat>
            <c:strRef>
              <c:f>'18'!$P$12:$P$22</c:f>
              <c:strCache>
                <c:ptCount val="11"/>
                <c:pt idx="0">
                  <c:v>قبل الدخول
Before Consummation</c:v>
                </c:pt>
                <c:pt idx="1">
                  <c:v>-1</c:v>
                </c:pt>
                <c:pt idx="2">
                  <c:v>1</c:v>
                </c:pt>
                <c:pt idx="3">
                  <c:v>2</c:v>
                </c:pt>
                <c:pt idx="4">
                  <c:v>3</c:v>
                </c:pt>
                <c:pt idx="5">
                  <c:v>4</c:v>
                </c:pt>
                <c:pt idx="6">
                  <c:v> 5 - 9</c:v>
                </c:pt>
                <c:pt idx="7">
                  <c:v> 10 - 14</c:v>
                </c:pt>
                <c:pt idx="8">
                  <c:v> 15 - 19</c:v>
                </c:pt>
                <c:pt idx="9">
                  <c:v> 20 - 24</c:v>
                </c:pt>
                <c:pt idx="10">
                  <c:v>25 +</c:v>
                </c:pt>
              </c:strCache>
            </c:strRef>
          </c:cat>
          <c:val>
            <c:numRef>
              <c:f>'18'!$M$12:$M$22</c:f>
              <c:numCache>
                <c:formatCode>#,##0.0</c:formatCode>
                <c:ptCount val="11"/>
                <c:pt idx="0">
                  <c:v>16.666666666666668</c:v>
                </c:pt>
                <c:pt idx="1">
                  <c:v>20.588235294117645</c:v>
                </c:pt>
                <c:pt idx="2">
                  <c:v>7.8431372549019605</c:v>
                </c:pt>
                <c:pt idx="3">
                  <c:v>3.9215686274509802</c:v>
                </c:pt>
                <c:pt idx="4">
                  <c:v>6.8627450980392153</c:v>
                </c:pt>
                <c:pt idx="5">
                  <c:v>4.9019607843137258</c:v>
                </c:pt>
                <c:pt idx="6">
                  <c:v>15.686274509803921</c:v>
                </c:pt>
                <c:pt idx="7">
                  <c:v>10.784313725490195</c:v>
                </c:pt>
                <c:pt idx="8">
                  <c:v>7.8431372549019605</c:v>
                </c:pt>
                <c:pt idx="9">
                  <c:v>0.98039215686274506</c:v>
                </c:pt>
                <c:pt idx="10">
                  <c:v>3.9215686274509802</c:v>
                </c:pt>
              </c:numCache>
            </c:numRef>
          </c:val>
        </c:ser>
        <c:dLbls>
          <c:showLegendKey val="0"/>
          <c:showVal val="0"/>
          <c:showCatName val="0"/>
          <c:showSerName val="0"/>
          <c:showPercent val="0"/>
          <c:showBubbleSize val="0"/>
          <c:showLeaderLines val="1"/>
        </c:dLbls>
        <c:firstSliceAng val="0"/>
      </c:pieChart>
    </c:plotArea>
    <c:legend>
      <c:legendPos val="r"/>
      <c:layout>
        <c:manualLayout>
          <c:xMode val="edge"/>
          <c:yMode val="edge"/>
          <c:x val="0.57865859075307891"/>
          <c:y val="7.5318605425376602E-3"/>
          <c:w val="0.41835009085402786"/>
          <c:h val="0.97123938253902287"/>
        </c:manualLayout>
      </c:layout>
      <c:overlay val="0"/>
      <c:txPr>
        <a:bodyPr/>
        <a:lstStyle/>
        <a:p>
          <a:pPr>
            <a:defRPr sz="800">
              <a:latin typeface="Arial" panose="020B0604020202020204" pitchFamily="34" charset="0"/>
              <a:cs typeface="Arial" panose="020B0604020202020204" pitchFamily="34" charset="0"/>
            </a:defRPr>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69205710988254"/>
          <c:y val="6.7365940571297189E-2"/>
          <c:w val="0.79344018167941777"/>
          <c:h val="0.81660631837078757"/>
        </c:manualLayout>
      </c:layout>
      <c:pieChart>
        <c:varyColors val="1"/>
        <c:ser>
          <c:idx val="0"/>
          <c:order val="0"/>
          <c:dPt>
            <c:idx val="0"/>
            <c:bubble3D val="0"/>
            <c:spPr>
              <a:solidFill>
                <a:schemeClr val="tx2"/>
              </a:solidFill>
            </c:spPr>
          </c:dPt>
          <c:dPt>
            <c:idx val="4"/>
            <c:bubble3D val="0"/>
            <c:spPr>
              <a:solidFill>
                <a:schemeClr val="tx2">
                  <a:lumMod val="60000"/>
                  <a:lumOff val="40000"/>
                </a:schemeClr>
              </a:solidFill>
            </c:spPr>
          </c:dPt>
          <c:dPt>
            <c:idx val="6"/>
            <c:bubble3D val="0"/>
            <c:spPr>
              <a:solidFill>
                <a:schemeClr val="accent4">
                  <a:lumMod val="40000"/>
                  <a:lumOff val="60000"/>
                </a:schemeClr>
              </a:solidFill>
            </c:spPr>
          </c:dPt>
          <c:dPt>
            <c:idx val="7"/>
            <c:bubble3D val="0"/>
            <c:spPr>
              <a:solidFill>
                <a:schemeClr val="accent2">
                  <a:lumMod val="60000"/>
                  <a:lumOff val="40000"/>
                </a:schemeClr>
              </a:solidFill>
            </c:spPr>
          </c:dPt>
          <c:dPt>
            <c:idx val="8"/>
            <c:bubble3D val="0"/>
            <c:spPr>
              <a:solidFill>
                <a:schemeClr val="accent3">
                  <a:lumMod val="60000"/>
                  <a:lumOff val="40000"/>
                </a:schemeClr>
              </a:solidFill>
            </c:spPr>
          </c:dPt>
          <c:dPt>
            <c:idx val="9"/>
            <c:bubble3D val="0"/>
            <c:spPr>
              <a:solidFill>
                <a:schemeClr val="accent6">
                  <a:lumMod val="50000"/>
                </a:schemeClr>
              </a:solidFill>
            </c:spPr>
          </c:dPt>
          <c:dPt>
            <c:idx val="10"/>
            <c:bubble3D val="0"/>
            <c:spPr>
              <a:solidFill>
                <a:srgbClr val="00B050"/>
              </a:solidFill>
            </c:spPr>
          </c:dPt>
          <c:dLbls>
            <c:dLbl>
              <c:idx val="0"/>
              <c:numFmt formatCode="0.0%" sourceLinked="0"/>
              <c:spPr/>
              <c:txPr>
                <a:bodyPr/>
                <a:lstStyle/>
                <a:p>
                  <a:pPr>
                    <a:defRPr sz="800">
                      <a:solidFill>
                        <a:schemeClr val="bg1"/>
                      </a:solidFill>
                      <a:latin typeface="Arial" panose="020B0604020202020204" pitchFamily="34" charset="0"/>
                      <a:cs typeface="Arial" panose="020B0604020202020204" pitchFamily="34" charset="0"/>
                    </a:defRPr>
                  </a:pPr>
                  <a:endParaRPr lang="en-US"/>
                </a:p>
              </c:txPr>
              <c:showLegendKey val="0"/>
              <c:showVal val="0"/>
              <c:showCatName val="0"/>
              <c:showSerName val="0"/>
              <c:showPercent val="1"/>
              <c:showBubbleSize val="0"/>
            </c:dLbl>
            <c:numFmt formatCode="0.0%" sourceLinked="0"/>
            <c:txPr>
              <a:bodyPr/>
              <a:lstStyle/>
              <a:p>
                <a:pPr>
                  <a:defRPr sz="800">
                    <a:latin typeface="Arial" panose="020B0604020202020204" pitchFamily="34" charset="0"/>
                    <a:cs typeface="Arial" panose="020B0604020202020204" pitchFamily="34" charset="0"/>
                  </a:defRPr>
                </a:pPr>
                <a:endParaRPr lang="en-US"/>
              </a:p>
            </c:txPr>
            <c:showLegendKey val="0"/>
            <c:showVal val="0"/>
            <c:showCatName val="0"/>
            <c:showSerName val="0"/>
            <c:showPercent val="1"/>
            <c:showBubbleSize val="0"/>
            <c:showLeaderLines val="1"/>
          </c:dLbls>
          <c:cat>
            <c:strRef>
              <c:f>'20'!$A$12:$A$22</c:f>
              <c:strCache>
                <c:ptCount val="11"/>
                <c:pt idx="0">
                  <c:v>قبل الدخول</c:v>
                </c:pt>
                <c:pt idx="1">
                  <c:v>-1</c:v>
                </c:pt>
                <c:pt idx="2">
                  <c:v>1</c:v>
                </c:pt>
                <c:pt idx="3">
                  <c:v>2</c:v>
                </c:pt>
                <c:pt idx="4">
                  <c:v>3</c:v>
                </c:pt>
                <c:pt idx="5">
                  <c:v>4</c:v>
                </c:pt>
                <c:pt idx="6">
                  <c:v> 5 - 9</c:v>
                </c:pt>
                <c:pt idx="7">
                  <c:v> 10 - 14</c:v>
                </c:pt>
                <c:pt idx="8">
                  <c:v> 15 - 19</c:v>
                </c:pt>
                <c:pt idx="9">
                  <c:v> 20 - 24</c:v>
                </c:pt>
                <c:pt idx="10">
                  <c:v>25 +</c:v>
                </c:pt>
              </c:strCache>
            </c:strRef>
          </c:cat>
          <c:val>
            <c:numRef>
              <c:f>'20'!$L$12:$L$22</c:f>
              <c:numCache>
                <c:formatCode>#,##0.0</c:formatCode>
                <c:ptCount val="11"/>
                <c:pt idx="0">
                  <c:v>25.974025974025974</c:v>
                </c:pt>
                <c:pt idx="1">
                  <c:v>14.935064935064934</c:v>
                </c:pt>
                <c:pt idx="2">
                  <c:v>9.7402597402597397</c:v>
                </c:pt>
                <c:pt idx="3">
                  <c:v>8.4415584415584419</c:v>
                </c:pt>
                <c:pt idx="4">
                  <c:v>5.1948051948051948</c:v>
                </c:pt>
                <c:pt idx="5">
                  <c:v>3.8961038961038961</c:v>
                </c:pt>
                <c:pt idx="6">
                  <c:v>12.337662337662337</c:v>
                </c:pt>
                <c:pt idx="7">
                  <c:v>8.4415584415584419</c:v>
                </c:pt>
                <c:pt idx="8">
                  <c:v>4.545454545454545</c:v>
                </c:pt>
                <c:pt idx="9">
                  <c:v>1.948051948051948</c:v>
                </c:pt>
                <c:pt idx="10">
                  <c:v>4.545454545454545</c:v>
                </c:pt>
              </c:numCache>
            </c:numRef>
          </c:val>
        </c:ser>
        <c:dLbls>
          <c:showLegendKey val="0"/>
          <c:showVal val="0"/>
          <c:showCatName val="0"/>
          <c:showSerName val="0"/>
          <c:showPercent val="0"/>
          <c:showBubbleSize val="0"/>
          <c:showLeaderLines val="1"/>
        </c:dLbls>
        <c:firstSliceAng val="0"/>
      </c:pieChart>
    </c:plotArea>
    <c:plotVisOnly val="1"/>
    <c:dispBlanksAs val="gap"/>
    <c:showDLblsOverMax val="0"/>
  </c:chart>
  <c:spPr>
    <a:ln>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0695066962783493E-2"/>
          <c:y val="0.12782066797153163"/>
          <c:w val="0.55981856114139583"/>
          <c:h val="0.67434863760942509"/>
        </c:manualLayout>
      </c:layout>
      <c:pieChart>
        <c:varyColors val="1"/>
        <c:ser>
          <c:idx val="0"/>
          <c:order val="0"/>
          <c:dPt>
            <c:idx val="0"/>
            <c:bubble3D val="0"/>
            <c:spPr>
              <a:solidFill>
                <a:schemeClr val="tx2"/>
              </a:solidFill>
            </c:spPr>
          </c:dPt>
          <c:dPt>
            <c:idx val="4"/>
            <c:bubble3D val="0"/>
            <c:spPr>
              <a:solidFill>
                <a:schemeClr val="tx2">
                  <a:lumMod val="60000"/>
                  <a:lumOff val="40000"/>
                </a:schemeClr>
              </a:solidFill>
            </c:spPr>
          </c:dPt>
          <c:dPt>
            <c:idx val="6"/>
            <c:bubble3D val="0"/>
            <c:spPr>
              <a:solidFill>
                <a:schemeClr val="accent4">
                  <a:lumMod val="40000"/>
                  <a:lumOff val="60000"/>
                </a:schemeClr>
              </a:solidFill>
            </c:spPr>
          </c:dPt>
          <c:dPt>
            <c:idx val="7"/>
            <c:bubble3D val="0"/>
            <c:spPr>
              <a:solidFill>
                <a:schemeClr val="accent2">
                  <a:lumMod val="60000"/>
                  <a:lumOff val="40000"/>
                </a:schemeClr>
              </a:solidFill>
            </c:spPr>
          </c:dPt>
          <c:dPt>
            <c:idx val="8"/>
            <c:bubble3D val="0"/>
            <c:spPr>
              <a:solidFill>
                <a:schemeClr val="accent3">
                  <a:lumMod val="60000"/>
                  <a:lumOff val="40000"/>
                </a:schemeClr>
              </a:solidFill>
            </c:spPr>
          </c:dPt>
          <c:dPt>
            <c:idx val="9"/>
            <c:bubble3D val="0"/>
            <c:spPr>
              <a:solidFill>
                <a:schemeClr val="accent6">
                  <a:lumMod val="50000"/>
                </a:schemeClr>
              </a:solidFill>
            </c:spPr>
          </c:dPt>
          <c:dPt>
            <c:idx val="10"/>
            <c:bubble3D val="0"/>
            <c:spPr>
              <a:solidFill>
                <a:srgbClr val="00B050"/>
              </a:solidFill>
            </c:spPr>
          </c:dPt>
          <c:dLbls>
            <c:dLbl>
              <c:idx val="0"/>
              <c:numFmt formatCode="0.0%" sourceLinked="0"/>
              <c:spPr/>
              <c:txPr>
                <a:bodyPr/>
                <a:lstStyle/>
                <a:p>
                  <a:pPr>
                    <a:defRPr sz="800">
                      <a:solidFill>
                        <a:schemeClr val="bg1"/>
                      </a:solidFill>
                      <a:latin typeface="Arial" panose="020B0604020202020204" pitchFamily="34" charset="0"/>
                      <a:cs typeface="Arial" panose="020B0604020202020204" pitchFamily="34" charset="0"/>
                    </a:defRPr>
                  </a:pPr>
                  <a:endParaRPr lang="en-US"/>
                </a:p>
              </c:txPr>
              <c:showLegendKey val="0"/>
              <c:showVal val="0"/>
              <c:showCatName val="0"/>
              <c:showSerName val="0"/>
              <c:showPercent val="1"/>
              <c:showBubbleSize val="0"/>
            </c:dLbl>
            <c:numFmt formatCode="0.0%" sourceLinked="0"/>
            <c:txPr>
              <a:bodyPr/>
              <a:lstStyle/>
              <a:p>
                <a:pPr>
                  <a:defRPr sz="800">
                    <a:latin typeface="Arial" panose="020B0604020202020204" pitchFamily="34" charset="0"/>
                    <a:cs typeface="Arial" panose="020B0604020202020204" pitchFamily="34" charset="0"/>
                  </a:defRPr>
                </a:pPr>
                <a:endParaRPr lang="en-US"/>
              </a:p>
            </c:txPr>
            <c:showLegendKey val="0"/>
            <c:showVal val="0"/>
            <c:showCatName val="0"/>
            <c:showSerName val="0"/>
            <c:showPercent val="1"/>
            <c:showBubbleSize val="0"/>
            <c:showLeaderLines val="1"/>
          </c:dLbls>
          <c:cat>
            <c:strRef>
              <c:f>'20'!$P$12:$P$22</c:f>
              <c:strCache>
                <c:ptCount val="11"/>
                <c:pt idx="0">
                  <c:v>قبل الدخول
Before Consummation</c:v>
                </c:pt>
                <c:pt idx="1">
                  <c:v>-1</c:v>
                </c:pt>
                <c:pt idx="2">
                  <c:v>1</c:v>
                </c:pt>
                <c:pt idx="3">
                  <c:v>2</c:v>
                </c:pt>
                <c:pt idx="4">
                  <c:v>3</c:v>
                </c:pt>
                <c:pt idx="5">
                  <c:v>4</c:v>
                </c:pt>
                <c:pt idx="6">
                  <c:v> 5 - 9</c:v>
                </c:pt>
                <c:pt idx="7">
                  <c:v> 10 - 14</c:v>
                </c:pt>
                <c:pt idx="8">
                  <c:v> 15 - 19</c:v>
                </c:pt>
                <c:pt idx="9">
                  <c:v> 20 - 24</c:v>
                </c:pt>
                <c:pt idx="10">
                  <c:v>25 +</c:v>
                </c:pt>
              </c:strCache>
            </c:strRef>
          </c:cat>
          <c:val>
            <c:numRef>
              <c:f>'20'!$M$12:$M$22</c:f>
              <c:numCache>
                <c:formatCode>#,##0.0</c:formatCode>
                <c:ptCount val="11"/>
                <c:pt idx="0">
                  <c:v>17.518248175182482</c:v>
                </c:pt>
                <c:pt idx="1">
                  <c:v>20.43795620437956</c:v>
                </c:pt>
                <c:pt idx="2">
                  <c:v>8.0291970802919703</c:v>
                </c:pt>
                <c:pt idx="3">
                  <c:v>8.0291970802919703</c:v>
                </c:pt>
                <c:pt idx="4">
                  <c:v>5.8394160583941606</c:v>
                </c:pt>
                <c:pt idx="5">
                  <c:v>5.10948905109489</c:v>
                </c:pt>
                <c:pt idx="6">
                  <c:v>16.788321167883211</c:v>
                </c:pt>
                <c:pt idx="7">
                  <c:v>8.7591240875912408</c:v>
                </c:pt>
                <c:pt idx="8">
                  <c:v>5.8394160583941606</c:v>
                </c:pt>
                <c:pt idx="9">
                  <c:v>0.72992700729927007</c:v>
                </c:pt>
                <c:pt idx="10">
                  <c:v>2.9197080291970803</c:v>
                </c:pt>
              </c:numCache>
            </c:numRef>
          </c:val>
        </c:ser>
        <c:dLbls>
          <c:showLegendKey val="0"/>
          <c:showVal val="0"/>
          <c:showCatName val="0"/>
          <c:showSerName val="0"/>
          <c:showPercent val="0"/>
          <c:showBubbleSize val="0"/>
          <c:showLeaderLines val="1"/>
        </c:dLbls>
        <c:firstSliceAng val="0"/>
      </c:pieChart>
    </c:plotArea>
    <c:legend>
      <c:legendPos val="r"/>
      <c:layout>
        <c:manualLayout>
          <c:xMode val="edge"/>
          <c:yMode val="edge"/>
          <c:x val="0.57865859075307891"/>
          <c:y val="7.5318605425376602E-3"/>
          <c:w val="0.41835009085402786"/>
          <c:h val="0.97123938253902287"/>
        </c:manualLayout>
      </c:layout>
      <c:overlay val="0"/>
      <c:txPr>
        <a:bodyPr/>
        <a:lstStyle/>
        <a:p>
          <a:pPr>
            <a:defRPr sz="800">
              <a:latin typeface="Arial" panose="020B0604020202020204" pitchFamily="34" charset="0"/>
              <a:cs typeface="Arial" panose="020B0604020202020204" pitchFamily="34" charset="0"/>
            </a:defRPr>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ar-QA" sz="1200">
                <a:latin typeface="Sakkal Majalla" panose="02000000000000000000" pitchFamily="2" charset="-78"/>
                <a:cs typeface="Sakkal Majalla" panose="02000000000000000000" pitchFamily="2" charset="-78"/>
              </a:rPr>
              <a:t>إشهادات الطلاق حسب الجنسية والنوع والشهر</a:t>
            </a:r>
          </a:p>
          <a:p>
            <a:pPr>
              <a:defRPr sz="1100"/>
            </a:pPr>
            <a:r>
              <a:rPr lang="ar-QA" sz="1200">
                <a:latin typeface="Sakkal Majalla" panose="02000000000000000000" pitchFamily="2" charset="-78"/>
                <a:cs typeface="Sakkal Majalla" panose="02000000000000000000" pitchFamily="2" charset="-78"/>
              </a:rPr>
              <a:t>الربع الرابع</a:t>
            </a:r>
            <a:r>
              <a:rPr lang="ar-QA" sz="1200" baseline="0">
                <a:latin typeface="Sakkal Majalla" panose="02000000000000000000" pitchFamily="2" charset="-78"/>
                <a:cs typeface="Sakkal Majalla" panose="02000000000000000000" pitchFamily="2" charset="-78"/>
              </a:rPr>
              <a:t> </a:t>
            </a:r>
            <a:r>
              <a:rPr lang="ar-QA" sz="1200">
                <a:latin typeface="Sakkal Majalla" panose="02000000000000000000" pitchFamily="2" charset="-78"/>
                <a:cs typeface="Sakkal Majalla" panose="02000000000000000000" pitchFamily="2" charset="-78"/>
              </a:rPr>
              <a:t>، 2017</a:t>
            </a:r>
          </a:p>
          <a:p>
            <a:pPr>
              <a:defRPr sz="1100"/>
            </a:pPr>
            <a:r>
              <a:rPr lang="en-US" sz="1100" b="0">
                <a:latin typeface="Arial" panose="020B0604020202020204" pitchFamily="34" charset="0"/>
                <a:cs typeface="Arial" panose="020B0604020202020204" pitchFamily="34" charset="0"/>
              </a:rPr>
              <a:t> DIVORCES BY NATIONALITY, GENDER  AND MONTH </a:t>
            </a:r>
            <a:r>
              <a:rPr lang="en-US" sz="1100">
                <a:cs typeface="+mn-cs"/>
              </a:rPr>
              <a:t> </a:t>
            </a:r>
            <a:endParaRPr lang="ar-QA" sz="1100">
              <a:cs typeface="+mn-cs"/>
            </a:endParaRPr>
          </a:p>
          <a:p>
            <a:pPr>
              <a:defRPr sz="1100"/>
            </a:pPr>
            <a:r>
              <a:rPr lang="en-US" sz="1100" b="0">
                <a:latin typeface="Arial" panose="020B0604020202020204" pitchFamily="34" charset="0"/>
                <a:cs typeface="Arial" panose="020B0604020202020204" pitchFamily="34" charset="0"/>
              </a:rPr>
              <a:t>The Fourth</a:t>
            </a:r>
            <a:r>
              <a:rPr lang="en-US" sz="1100" b="0" baseline="0">
                <a:latin typeface="Arial" panose="020B0604020202020204" pitchFamily="34" charset="0"/>
                <a:cs typeface="Arial" panose="020B0604020202020204" pitchFamily="34" charset="0"/>
              </a:rPr>
              <a:t> </a:t>
            </a:r>
            <a:r>
              <a:rPr lang="en-US" sz="1100" b="0">
                <a:latin typeface="Arial" panose="020B0604020202020204" pitchFamily="34" charset="0"/>
                <a:cs typeface="Arial" panose="020B0604020202020204" pitchFamily="34" charset="0"/>
              </a:rPr>
              <a:t>Quarter, 2017</a:t>
            </a:r>
          </a:p>
        </c:rich>
      </c:tx>
      <c:layout>
        <c:manualLayout>
          <c:xMode val="edge"/>
          <c:yMode val="edge"/>
          <c:x val="0.18740971595028813"/>
          <c:y val="0"/>
        </c:manualLayout>
      </c:layout>
      <c:overlay val="0"/>
    </c:title>
    <c:autoTitleDeleted val="0"/>
    <c:plotArea>
      <c:layout/>
      <c:barChart>
        <c:barDir val="col"/>
        <c:grouping val="percentStacked"/>
        <c:varyColors val="0"/>
        <c:ser>
          <c:idx val="0"/>
          <c:order val="0"/>
          <c:tx>
            <c:strRef>
              <c:f>'21'!$K$24</c:f>
              <c:strCache>
                <c:ptCount val="1"/>
                <c:pt idx="0">
                  <c:v>ذكور قطريون
Qatari Males</c:v>
                </c:pt>
              </c:strCache>
            </c:strRef>
          </c:tx>
          <c:invertIfNegative val="0"/>
          <c:dLbls>
            <c:txPr>
              <a:bodyPr/>
              <a:lstStyle/>
              <a:p>
                <a:pPr>
                  <a:defRPr>
                    <a:latin typeface="Arial" panose="020B0604020202020204" pitchFamily="34" charset="0"/>
                    <a:cs typeface="Arial" panose="020B0604020202020204" pitchFamily="34" charset="0"/>
                  </a:defRPr>
                </a:pPr>
                <a:endParaRPr lang="en-US"/>
              </a:p>
            </c:txPr>
            <c:dLblPos val="ctr"/>
            <c:showLegendKey val="0"/>
            <c:showVal val="1"/>
            <c:showCatName val="0"/>
            <c:showSerName val="0"/>
            <c:showPercent val="0"/>
            <c:showBubbleSize val="0"/>
            <c:showLeaderLines val="0"/>
          </c:dLbls>
          <c:cat>
            <c:strRef>
              <c:f>'21'!$J$25:$J$27</c:f>
              <c:strCache>
                <c:ptCount val="3"/>
                <c:pt idx="0">
                  <c:v>أكتوبر October  </c:v>
                </c:pt>
                <c:pt idx="1">
                  <c:v>نوفمبر  November</c:v>
                </c:pt>
                <c:pt idx="2">
                  <c:v>ديسمبر  December  </c:v>
                </c:pt>
              </c:strCache>
            </c:strRef>
          </c:cat>
          <c:val>
            <c:numRef>
              <c:f>'21'!$K$25:$K$27</c:f>
              <c:numCache>
                <c:formatCode>0</c:formatCode>
                <c:ptCount val="3"/>
                <c:pt idx="0">
                  <c:v>31.739130434782613</c:v>
                </c:pt>
                <c:pt idx="1">
                  <c:v>33.87096774193548</c:v>
                </c:pt>
                <c:pt idx="2">
                  <c:v>31.927710843373497</c:v>
                </c:pt>
              </c:numCache>
            </c:numRef>
          </c:val>
        </c:ser>
        <c:ser>
          <c:idx val="1"/>
          <c:order val="1"/>
          <c:tx>
            <c:strRef>
              <c:f>'21'!$L$24</c:f>
              <c:strCache>
                <c:ptCount val="1"/>
                <c:pt idx="0">
                  <c:v>ذكور غير قطريين
Non-Qatari Males</c:v>
                </c:pt>
              </c:strCache>
            </c:strRef>
          </c:tx>
          <c:invertIfNegative val="0"/>
          <c:dLbls>
            <c:txPr>
              <a:bodyPr/>
              <a:lstStyle/>
              <a:p>
                <a:pPr>
                  <a:defRPr>
                    <a:latin typeface="Arial" panose="020B0604020202020204" pitchFamily="34" charset="0"/>
                    <a:cs typeface="Arial" panose="020B0604020202020204" pitchFamily="34" charset="0"/>
                  </a:defRPr>
                </a:pPr>
                <a:endParaRPr lang="en-US"/>
              </a:p>
            </c:txPr>
            <c:showLegendKey val="0"/>
            <c:showVal val="1"/>
            <c:showCatName val="0"/>
            <c:showSerName val="0"/>
            <c:showPercent val="0"/>
            <c:showBubbleSize val="0"/>
            <c:showLeaderLines val="0"/>
          </c:dLbls>
          <c:cat>
            <c:strRef>
              <c:f>'21'!$J$25:$J$27</c:f>
              <c:strCache>
                <c:ptCount val="3"/>
                <c:pt idx="0">
                  <c:v>أكتوبر October  </c:v>
                </c:pt>
                <c:pt idx="1">
                  <c:v>نوفمبر  November</c:v>
                </c:pt>
                <c:pt idx="2">
                  <c:v>ديسمبر  December  </c:v>
                </c:pt>
              </c:strCache>
            </c:strRef>
          </c:cat>
          <c:val>
            <c:numRef>
              <c:f>'21'!$L$25:$L$27</c:f>
              <c:numCache>
                <c:formatCode>0</c:formatCode>
                <c:ptCount val="3"/>
                <c:pt idx="0">
                  <c:v>18.260869565217394</c:v>
                </c:pt>
                <c:pt idx="1">
                  <c:v>16.129032258064516</c:v>
                </c:pt>
                <c:pt idx="2">
                  <c:v>18.072289156626507</c:v>
                </c:pt>
              </c:numCache>
            </c:numRef>
          </c:val>
        </c:ser>
        <c:ser>
          <c:idx val="2"/>
          <c:order val="2"/>
          <c:tx>
            <c:strRef>
              <c:f>'21'!$M$24</c:f>
              <c:strCache>
                <c:ptCount val="1"/>
                <c:pt idx="0">
                  <c:v>إناث قطريات
Qatari Females</c:v>
                </c:pt>
              </c:strCache>
            </c:strRef>
          </c:tx>
          <c:invertIfNegative val="0"/>
          <c:dLbls>
            <c:txPr>
              <a:bodyPr/>
              <a:lstStyle/>
              <a:p>
                <a:pPr>
                  <a:defRPr>
                    <a:latin typeface="Arial" panose="020B0604020202020204" pitchFamily="34" charset="0"/>
                    <a:cs typeface="Arial" panose="020B0604020202020204" pitchFamily="34" charset="0"/>
                  </a:defRPr>
                </a:pPr>
                <a:endParaRPr lang="en-US"/>
              </a:p>
            </c:txPr>
            <c:showLegendKey val="0"/>
            <c:showVal val="1"/>
            <c:showCatName val="0"/>
            <c:showSerName val="0"/>
            <c:showPercent val="0"/>
            <c:showBubbleSize val="0"/>
            <c:showLeaderLines val="0"/>
          </c:dLbls>
          <c:cat>
            <c:strRef>
              <c:f>'21'!$J$25:$J$27</c:f>
              <c:strCache>
                <c:ptCount val="3"/>
                <c:pt idx="0">
                  <c:v>أكتوبر October  </c:v>
                </c:pt>
                <c:pt idx="1">
                  <c:v>نوفمبر  November</c:v>
                </c:pt>
                <c:pt idx="2">
                  <c:v>ديسمبر  December  </c:v>
                </c:pt>
              </c:strCache>
            </c:strRef>
          </c:cat>
          <c:val>
            <c:numRef>
              <c:f>'21'!$M$25:$M$27</c:f>
              <c:numCache>
                <c:formatCode>0</c:formatCode>
                <c:ptCount val="3"/>
                <c:pt idx="0">
                  <c:v>25.217391304347828</c:v>
                </c:pt>
                <c:pt idx="1">
                  <c:v>29.569892473118276</c:v>
                </c:pt>
                <c:pt idx="2">
                  <c:v>24.698795180722893</c:v>
                </c:pt>
              </c:numCache>
            </c:numRef>
          </c:val>
        </c:ser>
        <c:ser>
          <c:idx val="3"/>
          <c:order val="3"/>
          <c:tx>
            <c:strRef>
              <c:f>'21'!$N$24</c:f>
              <c:strCache>
                <c:ptCount val="1"/>
                <c:pt idx="0">
                  <c:v>إناث غير قطريات
Non-Qatari Females</c:v>
                </c:pt>
              </c:strCache>
            </c:strRef>
          </c:tx>
          <c:invertIfNegative val="0"/>
          <c:dLbls>
            <c:txPr>
              <a:bodyPr/>
              <a:lstStyle/>
              <a:p>
                <a:pPr>
                  <a:defRPr>
                    <a:latin typeface="Arial" panose="020B0604020202020204" pitchFamily="34" charset="0"/>
                    <a:cs typeface="Arial" panose="020B0604020202020204" pitchFamily="34" charset="0"/>
                  </a:defRPr>
                </a:pPr>
                <a:endParaRPr lang="en-US"/>
              </a:p>
            </c:txPr>
            <c:showLegendKey val="0"/>
            <c:showVal val="1"/>
            <c:showCatName val="0"/>
            <c:showSerName val="0"/>
            <c:showPercent val="0"/>
            <c:showBubbleSize val="0"/>
            <c:showLeaderLines val="0"/>
          </c:dLbls>
          <c:cat>
            <c:strRef>
              <c:f>'21'!$J$25:$J$27</c:f>
              <c:strCache>
                <c:ptCount val="3"/>
                <c:pt idx="0">
                  <c:v>أكتوبر October  </c:v>
                </c:pt>
                <c:pt idx="1">
                  <c:v>نوفمبر  November</c:v>
                </c:pt>
                <c:pt idx="2">
                  <c:v>ديسمبر  December  </c:v>
                </c:pt>
              </c:strCache>
            </c:strRef>
          </c:cat>
          <c:val>
            <c:numRef>
              <c:f>'21'!$N$25:$N$27</c:f>
              <c:numCache>
                <c:formatCode>0</c:formatCode>
                <c:ptCount val="3"/>
                <c:pt idx="0">
                  <c:v>24.782608695652176</c:v>
                </c:pt>
                <c:pt idx="1">
                  <c:v>20.43010752688172</c:v>
                </c:pt>
                <c:pt idx="2">
                  <c:v>25.30120481927711</c:v>
                </c:pt>
              </c:numCache>
            </c:numRef>
          </c:val>
        </c:ser>
        <c:dLbls>
          <c:showLegendKey val="0"/>
          <c:showVal val="1"/>
          <c:showCatName val="0"/>
          <c:showSerName val="0"/>
          <c:showPercent val="0"/>
          <c:showBubbleSize val="0"/>
        </c:dLbls>
        <c:gapWidth val="150"/>
        <c:overlap val="100"/>
        <c:axId val="141660160"/>
        <c:axId val="141945088"/>
      </c:barChart>
      <c:catAx>
        <c:axId val="141660160"/>
        <c:scaling>
          <c:orientation val="minMax"/>
        </c:scaling>
        <c:delete val="0"/>
        <c:axPos val="b"/>
        <c:numFmt formatCode="0" sourceLinked="1"/>
        <c:majorTickMark val="out"/>
        <c:minorTickMark val="none"/>
        <c:tickLblPos val="nextTo"/>
        <c:crossAx val="141945088"/>
        <c:crosses val="autoZero"/>
        <c:auto val="1"/>
        <c:lblAlgn val="ctr"/>
        <c:lblOffset val="100"/>
        <c:noMultiLvlLbl val="0"/>
      </c:catAx>
      <c:valAx>
        <c:axId val="141945088"/>
        <c:scaling>
          <c:orientation val="minMax"/>
        </c:scaling>
        <c:delete val="0"/>
        <c:axPos val="l"/>
        <c:majorGridlines>
          <c:spPr>
            <a:ln>
              <a:solidFill>
                <a:schemeClr val="bg1">
                  <a:lumMod val="75000"/>
                </a:schemeClr>
              </a:solidFill>
            </a:ln>
          </c:spPr>
        </c:majorGridlines>
        <c:numFmt formatCode="0%" sourceLinked="1"/>
        <c:majorTickMark val="out"/>
        <c:minorTickMark val="none"/>
        <c:tickLblPos val="nextTo"/>
        <c:crossAx val="141660160"/>
        <c:crosses val="autoZero"/>
        <c:crossBetween val="between"/>
      </c:valAx>
    </c:plotArea>
    <c:legend>
      <c:legendPos val="r"/>
      <c:layout>
        <c:manualLayout>
          <c:xMode val="edge"/>
          <c:yMode val="edge"/>
          <c:x val="0.77396325459317583"/>
          <c:y val="0.34996270203066721"/>
          <c:w val="0.21302861532552334"/>
          <c:h val="0.45187657762875333"/>
        </c:manualLayout>
      </c:layout>
      <c:overlay val="0"/>
    </c:legend>
    <c:plotVisOnly val="1"/>
    <c:dispBlanksAs val="gap"/>
    <c:showDLblsOverMax val="0"/>
  </c:chart>
  <c:spPr>
    <a:ln>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b="1" i="0" u="none" strike="noStrike" kern="1200" baseline="0">
                <a:solidFill>
                  <a:sysClr val="windowText" lastClr="000000"/>
                </a:solidFill>
                <a:latin typeface="Sakkal Majalla" panose="02000000000000000000" pitchFamily="2" charset="-78"/>
                <a:ea typeface="+mn-ea"/>
                <a:cs typeface="Sakkal Majalla" panose="02000000000000000000" pitchFamily="2" charset="-78"/>
              </a:rPr>
              <a:t>المواليد أحياء المسجلون حسب النوع والبلدية</a:t>
            </a:r>
            <a:endParaRPr lang="en-US" sz="1200" b="1" i="0" u="none" strike="noStrike" kern="1200" baseline="0">
              <a:solidFill>
                <a:sysClr val="windowText" lastClr="000000"/>
              </a:solidFill>
              <a:latin typeface="Sakkal Majalla" panose="02000000000000000000" pitchFamily="2" charset="-78"/>
              <a:ea typeface="+mn-ea"/>
              <a:cs typeface="Sakkal Majalla" panose="02000000000000000000" pitchFamily="2" charset="-78"/>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b="1" i="0" baseline="0">
                <a:effectLst/>
                <a:latin typeface="Sakkal Majalla" panose="02000000000000000000" pitchFamily="2" charset="-78"/>
                <a:cs typeface="Sakkal Majalla" panose="02000000000000000000" pitchFamily="2" charset="-78"/>
              </a:rPr>
              <a:t>الربع الرابع  2017 </a:t>
            </a:r>
            <a:endParaRPr lang="en-US" sz="1200" b="1" i="0" baseline="0">
              <a:effectLst/>
              <a:latin typeface="Sakkal Majalla" panose="02000000000000000000" pitchFamily="2" charset="-78"/>
              <a:cs typeface="Sakkal Majalla" panose="02000000000000000000" pitchFamily="2" charset="-78"/>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100" b="0" i="0" u="none" strike="noStrike" kern="1200" baseline="0">
                <a:solidFill>
                  <a:sysClr val="windowText" lastClr="000000"/>
                </a:solidFill>
                <a:latin typeface="Arial" panose="020B0604020202020204" pitchFamily="34" charset="0"/>
                <a:ea typeface="+mn-ea"/>
                <a:cs typeface="Arial" panose="020B0604020202020204" pitchFamily="34" charset="0"/>
              </a:rPr>
              <a:t>REGISTERED LIVE BIRTHS BY GENDER AND MUNICIPALITY</a:t>
            </a:r>
            <a:endParaRPr lang="ar-QA" sz="1100" b="0" i="0" u="none" strike="noStrike" kern="1200" baseline="0">
              <a:solidFill>
                <a:sysClr val="windowText" lastClr="000000"/>
              </a:solidFill>
              <a:latin typeface="Arial" panose="020B0604020202020204" pitchFamily="34" charset="0"/>
              <a:ea typeface="+mn-ea"/>
              <a:cs typeface="Arial" panose="020B0604020202020204"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100" b="0" i="0" baseline="0">
                <a:effectLst/>
              </a:rPr>
              <a:t>The Fourth Quarter, 2017</a:t>
            </a:r>
            <a:endParaRPr lang="en-US" sz="1100" b="0">
              <a:effectLst/>
            </a:endParaRPr>
          </a:p>
        </c:rich>
      </c:tx>
      <c:layout>
        <c:manualLayout>
          <c:xMode val="edge"/>
          <c:yMode val="edge"/>
          <c:x val="0.16279181102362206"/>
          <c:y val="1.874159284776903E-2"/>
        </c:manualLayout>
      </c:layout>
      <c:overlay val="0"/>
    </c:title>
    <c:autoTitleDeleted val="0"/>
    <c:plotArea>
      <c:layout>
        <c:manualLayout>
          <c:layoutTarget val="inner"/>
          <c:xMode val="edge"/>
          <c:yMode val="edge"/>
          <c:x val="5.6472732376145335E-2"/>
          <c:y val="0.22641025641025642"/>
          <c:w val="0.92182257217847774"/>
          <c:h val="0.59862225229658794"/>
        </c:manualLayout>
      </c:layout>
      <c:barChart>
        <c:barDir val="col"/>
        <c:grouping val="clustered"/>
        <c:varyColors val="0"/>
        <c:ser>
          <c:idx val="0"/>
          <c:order val="0"/>
          <c:tx>
            <c:strRef>
              <c:f>'22'!$M$9</c:f>
              <c:strCache>
                <c:ptCount val="1"/>
                <c:pt idx="0">
                  <c:v>ذكور
Males</c:v>
                </c:pt>
              </c:strCache>
            </c:strRef>
          </c:tx>
          <c:spPr>
            <a:ln w="28575">
              <a:solidFill>
                <a:schemeClr val="accent5">
                  <a:lumMod val="75000"/>
                </a:schemeClr>
              </a:solidFill>
            </a:ln>
          </c:spPr>
          <c:invertIfNegative val="0"/>
          <c:cat>
            <c:strRef>
              <c:f>'22'!$L$10:$L$18</c:f>
              <c:strCache>
                <c:ptCount val="9"/>
                <c:pt idx="0">
                  <c:v>الدوحة
Doha</c:v>
                </c:pt>
                <c:pt idx="1">
                  <c:v>الريان
Al Rayyan</c:v>
                </c:pt>
                <c:pt idx="2">
                  <c:v>الوكرة
Al Wakra</c:v>
                </c:pt>
                <c:pt idx="3">
                  <c:v>ام صلال
Umm Salal</c:v>
                </c:pt>
                <c:pt idx="4">
                  <c:v>الخور
Al Khor</c:v>
                </c:pt>
                <c:pt idx="5">
                  <c:v>الشمال
Al Shamal</c:v>
                </c:pt>
                <c:pt idx="6">
                  <c:v>الظعاين
Al Daayen</c:v>
                </c:pt>
                <c:pt idx="7">
                  <c:v>الشحانية
Al Shahannia</c:v>
                </c:pt>
                <c:pt idx="8">
                  <c:v>خارج قطر
Outside Qatar</c:v>
                </c:pt>
              </c:strCache>
            </c:strRef>
          </c:cat>
          <c:val>
            <c:numRef>
              <c:f>'22'!$M$10:$M$18</c:f>
              <c:numCache>
                <c:formatCode>0</c:formatCode>
                <c:ptCount val="9"/>
                <c:pt idx="0">
                  <c:v>1543</c:v>
                </c:pt>
                <c:pt idx="1">
                  <c:v>1309</c:v>
                </c:pt>
                <c:pt idx="2">
                  <c:v>219</c:v>
                </c:pt>
                <c:pt idx="3">
                  <c:v>218</c:v>
                </c:pt>
                <c:pt idx="4">
                  <c:v>133</c:v>
                </c:pt>
                <c:pt idx="5">
                  <c:v>18</c:v>
                </c:pt>
                <c:pt idx="6">
                  <c:v>66</c:v>
                </c:pt>
                <c:pt idx="7">
                  <c:v>96</c:v>
                </c:pt>
                <c:pt idx="8">
                  <c:v>12</c:v>
                </c:pt>
              </c:numCache>
            </c:numRef>
          </c:val>
        </c:ser>
        <c:ser>
          <c:idx val="1"/>
          <c:order val="1"/>
          <c:tx>
            <c:strRef>
              <c:f>'22'!$N$9</c:f>
              <c:strCache>
                <c:ptCount val="1"/>
                <c:pt idx="0">
                  <c:v>إناث
Females</c:v>
                </c:pt>
              </c:strCache>
            </c:strRef>
          </c:tx>
          <c:invertIfNegative val="0"/>
          <c:cat>
            <c:strRef>
              <c:f>'22'!$L$10:$L$18</c:f>
              <c:strCache>
                <c:ptCount val="9"/>
                <c:pt idx="0">
                  <c:v>الدوحة
Doha</c:v>
                </c:pt>
                <c:pt idx="1">
                  <c:v>الريان
Al Rayyan</c:v>
                </c:pt>
                <c:pt idx="2">
                  <c:v>الوكرة
Al Wakra</c:v>
                </c:pt>
                <c:pt idx="3">
                  <c:v>ام صلال
Umm Salal</c:v>
                </c:pt>
                <c:pt idx="4">
                  <c:v>الخور
Al Khor</c:v>
                </c:pt>
                <c:pt idx="5">
                  <c:v>الشمال
Al Shamal</c:v>
                </c:pt>
                <c:pt idx="6">
                  <c:v>الظعاين
Al Daayen</c:v>
                </c:pt>
                <c:pt idx="7">
                  <c:v>الشحانية
Al Shahannia</c:v>
                </c:pt>
                <c:pt idx="8">
                  <c:v>خارج قطر
Outside Qatar</c:v>
                </c:pt>
              </c:strCache>
            </c:strRef>
          </c:cat>
          <c:val>
            <c:numRef>
              <c:f>'22'!$N$10:$N$18</c:f>
              <c:numCache>
                <c:formatCode>0</c:formatCode>
                <c:ptCount val="9"/>
                <c:pt idx="0">
                  <c:v>1457</c:v>
                </c:pt>
                <c:pt idx="1">
                  <c:v>1258</c:v>
                </c:pt>
                <c:pt idx="2">
                  <c:v>186</c:v>
                </c:pt>
                <c:pt idx="3">
                  <c:v>222</c:v>
                </c:pt>
                <c:pt idx="4">
                  <c:v>131</c:v>
                </c:pt>
                <c:pt idx="5">
                  <c:v>22</c:v>
                </c:pt>
                <c:pt idx="6">
                  <c:v>58</c:v>
                </c:pt>
                <c:pt idx="7">
                  <c:v>92</c:v>
                </c:pt>
                <c:pt idx="8">
                  <c:v>12</c:v>
                </c:pt>
              </c:numCache>
            </c:numRef>
          </c:val>
        </c:ser>
        <c:dLbls>
          <c:showLegendKey val="0"/>
          <c:showVal val="0"/>
          <c:showCatName val="0"/>
          <c:showSerName val="0"/>
          <c:showPercent val="0"/>
          <c:showBubbleSize val="0"/>
        </c:dLbls>
        <c:gapWidth val="150"/>
        <c:axId val="141662208"/>
        <c:axId val="141949120"/>
      </c:barChart>
      <c:catAx>
        <c:axId val="141662208"/>
        <c:scaling>
          <c:orientation val="minMax"/>
        </c:scaling>
        <c:delete val="0"/>
        <c:axPos val="b"/>
        <c:title>
          <c:tx>
            <c:rich>
              <a:bodyPr/>
              <a:lstStyle/>
              <a:p>
                <a:pPr>
                  <a:defRPr/>
                </a:pPr>
                <a:r>
                  <a:rPr lang="ar-QA"/>
                  <a:t>البلدية</a:t>
                </a:r>
                <a:endParaRPr lang="en-US"/>
              </a:p>
              <a:p>
                <a:pPr>
                  <a:defRPr/>
                </a:pPr>
                <a:r>
                  <a:rPr lang="en-US"/>
                  <a:t>Municipality</a:t>
                </a:r>
              </a:p>
            </c:rich>
          </c:tx>
          <c:layout>
            <c:manualLayout>
              <c:xMode val="edge"/>
              <c:yMode val="edge"/>
              <c:x val="0.45713100262467193"/>
              <c:y val="0.90060100885826777"/>
            </c:manualLayout>
          </c:layout>
          <c:overlay val="0"/>
        </c:title>
        <c:majorTickMark val="out"/>
        <c:minorTickMark val="none"/>
        <c:tickLblPos val="nextTo"/>
        <c:txPr>
          <a:bodyPr/>
          <a:lstStyle/>
          <a:p>
            <a:pPr>
              <a:defRPr sz="800"/>
            </a:pPr>
            <a:endParaRPr lang="en-US"/>
          </a:p>
        </c:txPr>
        <c:crossAx val="141949120"/>
        <c:crosses val="autoZero"/>
        <c:auto val="1"/>
        <c:lblAlgn val="ctr"/>
        <c:lblOffset val="100"/>
        <c:noMultiLvlLbl val="0"/>
      </c:catAx>
      <c:valAx>
        <c:axId val="141949120"/>
        <c:scaling>
          <c:orientation val="minMax"/>
        </c:scaling>
        <c:delete val="0"/>
        <c:axPos val="l"/>
        <c:majorGridlines>
          <c:spPr>
            <a:ln>
              <a:solidFill>
                <a:schemeClr val="bg1">
                  <a:lumMod val="75000"/>
                </a:schemeClr>
              </a:solidFill>
            </a:ln>
          </c:spPr>
        </c:majorGridlines>
        <c:numFmt formatCode="0" sourceLinked="1"/>
        <c:majorTickMark val="out"/>
        <c:minorTickMark val="none"/>
        <c:tickLblPos val="nextTo"/>
        <c:txPr>
          <a:bodyPr/>
          <a:lstStyle/>
          <a:p>
            <a:pPr>
              <a:defRPr sz="800"/>
            </a:pPr>
            <a:endParaRPr lang="en-US"/>
          </a:p>
        </c:txPr>
        <c:crossAx val="141662208"/>
        <c:crosses val="autoZero"/>
        <c:crossBetween val="between"/>
      </c:valAx>
    </c:plotArea>
    <c:legend>
      <c:legendPos val="r"/>
      <c:layout>
        <c:manualLayout>
          <c:xMode val="edge"/>
          <c:yMode val="edge"/>
          <c:x val="0.72468012817416227"/>
          <c:y val="0.22652538803019992"/>
          <c:w val="0.23764342257217846"/>
          <c:h val="7.3332308070866145E-2"/>
        </c:manualLayout>
      </c:layout>
      <c:overlay val="0"/>
    </c:legend>
    <c:plotVisOnly val="1"/>
    <c:dispBlanksAs val="gap"/>
    <c:showDLblsOverMax val="0"/>
  </c:chart>
  <c:spPr>
    <a:noFill/>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4803149606299213" l="0.70866141732283472" r="0.70866141732283472" t="0.74803149606299213" header="0.31496062992125984" footer="0.31496062992125984"/>
    <c:pageSetup paperSize="11"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rtl="0">
              <a:defRPr sz="1000"/>
            </a:pPr>
            <a:r>
              <a:rPr lang="ar-QA" sz="1200">
                <a:latin typeface="Sakkal Majalla" panose="02000000000000000000" pitchFamily="2" charset="-78"/>
                <a:cs typeface="Sakkal Majalla" panose="02000000000000000000" pitchFamily="2" charset="-78"/>
              </a:rPr>
              <a:t>المواليد أحياء المسجلون حسب الجنسية</a:t>
            </a:r>
            <a:endParaRPr lang="en-US" sz="1200">
              <a:latin typeface="Sakkal Majalla" panose="02000000000000000000" pitchFamily="2" charset="-78"/>
              <a:cs typeface="Sakkal Majalla" panose="02000000000000000000" pitchFamily="2" charset="-78"/>
            </a:endParaRPr>
          </a:p>
          <a:p>
            <a:pPr rtl="0">
              <a:defRPr sz="1000"/>
            </a:pPr>
            <a:r>
              <a:rPr lang="ar-QA" sz="1200">
                <a:latin typeface="Sakkal Majalla" panose="02000000000000000000" pitchFamily="2" charset="-78"/>
                <a:cs typeface="Sakkal Majalla" panose="02000000000000000000" pitchFamily="2" charset="-78"/>
              </a:rPr>
              <a:t>الربع الرابع</a:t>
            </a:r>
            <a:r>
              <a:rPr lang="ar-QA" sz="1200" baseline="0">
                <a:latin typeface="Sakkal Majalla" panose="02000000000000000000" pitchFamily="2" charset="-78"/>
                <a:cs typeface="Sakkal Majalla" panose="02000000000000000000" pitchFamily="2" charset="-78"/>
              </a:rPr>
              <a:t> </a:t>
            </a:r>
            <a:r>
              <a:rPr lang="ar-QA" sz="1200">
                <a:latin typeface="Sakkal Majalla" panose="02000000000000000000" pitchFamily="2" charset="-78"/>
                <a:cs typeface="Sakkal Majalla" panose="02000000000000000000" pitchFamily="2" charset="-78"/>
              </a:rPr>
              <a:t> 2017</a:t>
            </a:r>
            <a:endParaRPr lang="en-US" sz="1200">
              <a:latin typeface="Sakkal Majalla" panose="02000000000000000000" pitchFamily="2" charset="-78"/>
              <a:cs typeface="Sakkal Majalla" panose="02000000000000000000" pitchFamily="2" charset="-78"/>
            </a:endParaRPr>
          </a:p>
          <a:p>
            <a:pPr rtl="0">
              <a:defRPr sz="1000"/>
            </a:pPr>
            <a:r>
              <a:rPr lang="en-US" sz="1000" b="0">
                <a:latin typeface="Arial" panose="020B0604020202020204" pitchFamily="34" charset="0"/>
                <a:cs typeface="Arial" panose="020B0604020202020204" pitchFamily="34" charset="0"/>
              </a:rPr>
              <a:t>REGISTERED LIVE BIRTHS  BY NATIONALITY</a:t>
            </a:r>
          </a:p>
          <a:p>
            <a:pPr rtl="0">
              <a:defRPr sz="1000"/>
            </a:pPr>
            <a:r>
              <a:rPr lang="en-US" sz="1000" b="0" i="0" baseline="0">
                <a:effectLst/>
                <a:latin typeface="Arial" panose="020B0604020202020204" pitchFamily="34" charset="0"/>
                <a:cs typeface="Arial" panose="020B0604020202020204" pitchFamily="34" charset="0"/>
              </a:rPr>
              <a:t>The Fourth Quarter, 2017</a:t>
            </a:r>
            <a:endParaRPr lang="en-US" sz="1000">
              <a:effectLst/>
              <a:latin typeface="Arial" panose="020B0604020202020204" pitchFamily="34" charset="0"/>
              <a:cs typeface="Arial" panose="020B0604020202020204" pitchFamily="34" charset="0"/>
            </a:endParaRPr>
          </a:p>
        </c:rich>
      </c:tx>
      <c:layout>
        <c:manualLayout>
          <c:xMode val="edge"/>
          <c:yMode val="edge"/>
          <c:x val="0.21825975456771607"/>
          <c:y val="0"/>
        </c:manualLayout>
      </c:layout>
      <c:overlay val="0"/>
    </c:title>
    <c:autoTitleDeleted val="0"/>
    <c:plotArea>
      <c:layout>
        <c:manualLayout>
          <c:layoutTarget val="inner"/>
          <c:xMode val="edge"/>
          <c:yMode val="edge"/>
          <c:x val="0.22401218366222742"/>
          <c:y val="0.29234963356693644"/>
          <c:w val="0.48234137399491728"/>
          <c:h val="0.70529538284592919"/>
        </c:manualLayout>
      </c:layout>
      <c:pieChart>
        <c:varyColors val="1"/>
        <c:ser>
          <c:idx val="0"/>
          <c:order val="0"/>
          <c:dPt>
            <c:idx val="0"/>
            <c:bubble3D val="0"/>
            <c:spPr>
              <a:solidFill>
                <a:srgbClr val="993366"/>
              </a:solidFill>
            </c:spPr>
          </c:dPt>
          <c:dPt>
            <c:idx val="1"/>
            <c:bubble3D val="0"/>
            <c:spPr>
              <a:solidFill>
                <a:schemeClr val="accent1"/>
              </a:solidFill>
            </c:spPr>
          </c:dPt>
          <c:dPt>
            <c:idx val="3"/>
            <c:bubble3D val="0"/>
            <c:spPr>
              <a:solidFill>
                <a:schemeClr val="accent4">
                  <a:lumMod val="60000"/>
                  <a:lumOff val="40000"/>
                </a:schemeClr>
              </a:solidFill>
            </c:spPr>
          </c:dPt>
          <c:dPt>
            <c:idx val="4"/>
            <c:bubble3D val="0"/>
            <c:spPr>
              <a:solidFill>
                <a:schemeClr val="accent3">
                  <a:lumMod val="40000"/>
                  <a:lumOff val="60000"/>
                </a:schemeClr>
              </a:solidFill>
            </c:spPr>
          </c:dPt>
          <c:dLbls>
            <c:dLbl>
              <c:idx val="0"/>
              <c:layout>
                <c:manualLayout>
                  <c:x val="-0.12236340827766899"/>
                  <c:y val="1.0001505370055699E-2"/>
                </c:manualLayout>
              </c:layout>
              <c:numFmt formatCode="0.0%" sourceLinked="0"/>
              <c:spPr/>
              <c:txPr>
                <a:bodyPr/>
                <a:lstStyle/>
                <a:p>
                  <a:pPr>
                    <a:defRPr sz="800">
                      <a:solidFill>
                        <a:schemeClr val="bg1"/>
                      </a:solidFill>
                      <a:latin typeface="Arial" panose="020B0604020202020204" pitchFamily="34" charset="0"/>
                      <a:cs typeface="Arial" panose="020B0604020202020204" pitchFamily="34" charset="0"/>
                    </a:defRPr>
                  </a:pPr>
                  <a:endParaRPr lang="en-US"/>
                </a:p>
              </c:txPr>
              <c:showLegendKey val="0"/>
              <c:showVal val="0"/>
              <c:showCatName val="1"/>
              <c:showSerName val="0"/>
              <c:showPercent val="1"/>
              <c:showBubbleSize val="0"/>
            </c:dLbl>
            <c:dLbl>
              <c:idx val="1"/>
              <c:layout>
                <c:manualLayout>
                  <c:x val="7.9791137218958738E-2"/>
                  <c:y val="-3.5841886326149794E-3"/>
                </c:manualLayout>
              </c:layout>
              <c:showLegendKey val="0"/>
              <c:showVal val="0"/>
              <c:showCatName val="1"/>
              <c:showSerName val="0"/>
              <c:showPercent val="1"/>
              <c:showBubbleSize val="0"/>
            </c:dLbl>
            <c:dLbl>
              <c:idx val="2"/>
              <c:layout>
                <c:manualLayout>
                  <c:x val="0.18054983867757271"/>
                  <c:y val="-0.17790008458230314"/>
                </c:manualLayout>
              </c:layout>
              <c:showLegendKey val="0"/>
              <c:showVal val="0"/>
              <c:showCatName val="1"/>
              <c:showSerName val="0"/>
              <c:showPercent val="1"/>
              <c:showBubbleSize val="0"/>
            </c:dLbl>
            <c:dLbl>
              <c:idx val="3"/>
              <c:layout>
                <c:manualLayout>
                  <c:x val="8.7654691311734187E-2"/>
                  <c:y val="0.18009180591339682"/>
                </c:manualLayout>
              </c:layout>
              <c:showLegendKey val="0"/>
              <c:showVal val="0"/>
              <c:showCatName val="1"/>
              <c:showSerName val="0"/>
              <c:showPercent val="1"/>
              <c:showBubbleSize val="0"/>
            </c:dLbl>
            <c:dLbl>
              <c:idx val="4"/>
              <c:layout>
                <c:manualLayout>
                  <c:x val="-1.0756038180041155E-2"/>
                  <c:y val="-1.084839747144283E-2"/>
                </c:manualLayout>
              </c:layout>
              <c:showLegendKey val="0"/>
              <c:showVal val="0"/>
              <c:showCatName val="1"/>
              <c:showSerName val="0"/>
              <c:showPercent val="1"/>
              <c:showBubbleSize val="0"/>
            </c:dLbl>
            <c:dLbl>
              <c:idx val="5"/>
              <c:layout>
                <c:manualLayout>
                  <c:x val="9.6640790271586424E-2"/>
                  <c:y val="7.0529023859573881E-2"/>
                </c:manualLayout>
              </c:layout>
              <c:showLegendKey val="0"/>
              <c:showVal val="0"/>
              <c:showCatName val="1"/>
              <c:showSerName val="0"/>
              <c:showPercent val="1"/>
              <c:showBubbleSize val="0"/>
            </c:dLbl>
            <c:numFmt formatCode="0.0%" sourceLinked="0"/>
            <c:txPr>
              <a:bodyPr/>
              <a:lstStyle/>
              <a:p>
                <a:pPr>
                  <a:defRPr sz="800">
                    <a:latin typeface="Arial" panose="020B0604020202020204" pitchFamily="34" charset="0"/>
                    <a:cs typeface="Arial" panose="020B0604020202020204" pitchFamily="34" charset="0"/>
                  </a:defRPr>
                </a:pPr>
                <a:endParaRPr lang="en-US"/>
              </a:p>
            </c:txPr>
            <c:showLegendKey val="0"/>
            <c:showVal val="0"/>
            <c:showCatName val="1"/>
            <c:showSerName val="0"/>
            <c:showPercent val="1"/>
            <c:showBubbleSize val="0"/>
            <c:showLeaderLines val="1"/>
          </c:dLbls>
          <c:cat>
            <c:strRef>
              <c:f>'23'!$L$10:$L$15</c:f>
              <c:strCache>
                <c:ptCount val="6"/>
                <c:pt idx="0">
                  <c:v>  قطر
Qatar</c:v>
                </c:pt>
                <c:pt idx="1">
                  <c:v>  بقية دول مجلس التعاون
Other G.C.C Countries</c:v>
                </c:pt>
                <c:pt idx="2">
                  <c:v>  باقي الدول العربية
Other Arab Countries</c:v>
                </c:pt>
                <c:pt idx="3">
                  <c:v>  دول أسيوية
Asian Countries</c:v>
                </c:pt>
                <c:pt idx="4">
                  <c:v>  دول أوروبية
European Countries</c:v>
                </c:pt>
                <c:pt idx="5">
                  <c:v>  دول أخرى
Other Countries</c:v>
                </c:pt>
              </c:strCache>
            </c:strRef>
          </c:cat>
          <c:val>
            <c:numRef>
              <c:f>'23'!$M$10:$M$15</c:f>
              <c:numCache>
                <c:formatCode>0</c:formatCode>
                <c:ptCount val="6"/>
                <c:pt idx="0">
                  <c:v>1912</c:v>
                </c:pt>
                <c:pt idx="1">
                  <c:v>151</c:v>
                </c:pt>
                <c:pt idx="2">
                  <c:v>2493</c:v>
                </c:pt>
                <c:pt idx="3">
                  <c:v>2130</c:v>
                </c:pt>
                <c:pt idx="4">
                  <c:v>128</c:v>
                </c:pt>
                <c:pt idx="5">
                  <c:v>238</c:v>
                </c:pt>
              </c:numCache>
            </c:numRef>
          </c:val>
        </c:ser>
        <c:dLbls>
          <c:showLegendKey val="0"/>
          <c:showVal val="0"/>
          <c:showCatName val="0"/>
          <c:showSerName val="0"/>
          <c:showPercent val="0"/>
          <c:showBubbleSize val="0"/>
          <c:showLeaderLines val="1"/>
        </c:dLbls>
        <c:firstSliceAng val="52"/>
      </c:pieChart>
    </c:plotArea>
    <c:plotVisOnly val="1"/>
    <c:dispBlanksAs val="gap"/>
    <c:showDLblsOverMax val="0"/>
  </c:chart>
  <c:spPr>
    <a:ln>
      <a:noFill/>
    </a:ln>
  </c:spPr>
  <c:printSettings>
    <c:headerFooter/>
    <c:pageMargins b="0" l="0" r="0" t="0.47244094488188981" header="0" footer="0"/>
    <c:pageSetup paperSize="11"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b="1" i="0" u="none" strike="noStrike" kern="1200" baseline="0">
                <a:solidFill>
                  <a:sysClr val="windowText" lastClr="000000"/>
                </a:solidFill>
                <a:latin typeface="Sakkal Majalla" panose="02000000000000000000" pitchFamily="2" charset="-78"/>
                <a:ea typeface="+mn-ea"/>
                <a:cs typeface="Sakkal Majalla" panose="02000000000000000000" pitchFamily="2" charset="-78"/>
              </a:rPr>
              <a:t>المواليد أحياء المسجلون حسب فئة عمر الأم</a:t>
            </a:r>
            <a:endParaRPr lang="en-US" sz="1200" b="1" i="0" u="none" strike="noStrike" kern="1200" baseline="0">
              <a:solidFill>
                <a:sysClr val="windowText" lastClr="000000"/>
              </a:solidFill>
              <a:latin typeface="Sakkal Majalla" panose="02000000000000000000" pitchFamily="2" charset="-78"/>
              <a:ea typeface="+mn-ea"/>
              <a:cs typeface="Sakkal Majalla" panose="02000000000000000000" pitchFamily="2" charset="-78"/>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b="1" i="0" baseline="0">
                <a:effectLst/>
                <a:latin typeface="Sakkal Majalla" panose="02000000000000000000" pitchFamily="2" charset="-78"/>
                <a:cs typeface="Sakkal Majalla" panose="02000000000000000000" pitchFamily="2" charset="-78"/>
              </a:rPr>
              <a:t>الربع الثالث  2017 - الربع الرابع  2017</a:t>
            </a:r>
            <a:endParaRPr lang="en-US" sz="1200" b="1" i="0" baseline="0">
              <a:effectLst/>
              <a:latin typeface="Sakkal Majalla" panose="02000000000000000000" pitchFamily="2" charset="-78"/>
              <a:cs typeface="Sakkal Majalla" panose="02000000000000000000" pitchFamily="2" charset="-78"/>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100" b="0" i="0" u="none" strike="noStrike" kern="1200" baseline="0">
                <a:solidFill>
                  <a:sysClr val="windowText" lastClr="000000"/>
                </a:solidFill>
                <a:latin typeface="Arial" panose="020B0604020202020204" pitchFamily="34" charset="0"/>
                <a:ea typeface="+mn-ea"/>
                <a:cs typeface="Arial" panose="020B0604020202020204" pitchFamily="34" charset="0"/>
              </a:rPr>
              <a:t>REGISTERED LIVE BIRTHS BY AGE GROUP OF MOTHER</a:t>
            </a: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100" b="0" i="0" baseline="0">
                <a:effectLst/>
              </a:rPr>
              <a:t>Third Quarter, 2017 - Fourth Quarter, 2017</a:t>
            </a:r>
            <a:endParaRPr lang="en-US" sz="1100" b="0">
              <a:effectLst/>
            </a:endParaRPr>
          </a:p>
        </c:rich>
      </c:tx>
      <c:layout>
        <c:manualLayout>
          <c:xMode val="edge"/>
          <c:yMode val="edge"/>
          <c:x val="0.16279181102362206"/>
          <c:y val="1.874159284776903E-2"/>
        </c:manualLayout>
      </c:layout>
      <c:overlay val="0"/>
    </c:title>
    <c:autoTitleDeleted val="0"/>
    <c:plotArea>
      <c:layout>
        <c:manualLayout>
          <c:layoutTarget val="inner"/>
          <c:xMode val="edge"/>
          <c:yMode val="edge"/>
          <c:x val="5.6472732376145335E-2"/>
          <c:y val="0.22641025641025642"/>
          <c:w val="0.93035590551181102"/>
          <c:h val="0.61424725229658794"/>
        </c:manualLayout>
      </c:layout>
      <c:barChart>
        <c:barDir val="col"/>
        <c:grouping val="clustered"/>
        <c:varyColors val="0"/>
        <c:ser>
          <c:idx val="0"/>
          <c:order val="0"/>
          <c:tx>
            <c:strRef>
              <c:f>'24'!$K$9</c:f>
              <c:strCache>
                <c:ptCount val="1"/>
                <c:pt idx="0">
                  <c:v>الربع الثالث 2017
Third Quarter, 2017</c:v>
                </c:pt>
              </c:strCache>
            </c:strRef>
          </c:tx>
          <c:spPr>
            <a:ln w="28575">
              <a:solidFill>
                <a:schemeClr val="accent5">
                  <a:lumMod val="75000"/>
                </a:schemeClr>
              </a:solidFill>
            </a:ln>
          </c:spPr>
          <c:invertIfNegative val="0"/>
          <c:cat>
            <c:strRef>
              <c:f>'24'!$J$10:$J$17</c:f>
              <c:strCache>
                <c:ptCount val="8"/>
                <c:pt idx="0">
                  <c:v>-20</c:v>
                </c:pt>
                <c:pt idx="1">
                  <c:v>20 - 24</c:v>
                </c:pt>
                <c:pt idx="2">
                  <c:v>25 - 29</c:v>
                </c:pt>
                <c:pt idx="3">
                  <c:v>30 - 34</c:v>
                </c:pt>
                <c:pt idx="4">
                  <c:v>35 - 39</c:v>
                </c:pt>
                <c:pt idx="5">
                  <c:v>40 - 44</c:v>
                </c:pt>
                <c:pt idx="6">
                  <c:v>45 - 49</c:v>
                </c:pt>
                <c:pt idx="7">
                  <c:v>50 +</c:v>
                </c:pt>
              </c:strCache>
            </c:strRef>
          </c:cat>
          <c:val>
            <c:numRef>
              <c:f>'24'!$K$10:$K$17</c:f>
              <c:numCache>
                <c:formatCode>0</c:formatCode>
                <c:ptCount val="8"/>
                <c:pt idx="0">
                  <c:v>89</c:v>
                </c:pt>
                <c:pt idx="1">
                  <c:v>942</c:v>
                </c:pt>
                <c:pt idx="2">
                  <c:v>2129</c:v>
                </c:pt>
                <c:pt idx="3">
                  <c:v>2094</c:v>
                </c:pt>
                <c:pt idx="4">
                  <c:v>1160</c:v>
                </c:pt>
                <c:pt idx="5">
                  <c:v>323</c:v>
                </c:pt>
                <c:pt idx="6">
                  <c:v>25</c:v>
                </c:pt>
                <c:pt idx="7">
                  <c:v>4</c:v>
                </c:pt>
              </c:numCache>
            </c:numRef>
          </c:val>
        </c:ser>
        <c:ser>
          <c:idx val="1"/>
          <c:order val="1"/>
          <c:tx>
            <c:strRef>
              <c:f>'24'!$L$9</c:f>
              <c:strCache>
                <c:ptCount val="1"/>
                <c:pt idx="0">
                  <c:v>الربع الرابع 2017
Fourth Quarter, 2017</c:v>
                </c:pt>
              </c:strCache>
            </c:strRef>
          </c:tx>
          <c:invertIfNegative val="0"/>
          <c:cat>
            <c:strRef>
              <c:f>'24'!$J$10:$J$17</c:f>
              <c:strCache>
                <c:ptCount val="8"/>
                <c:pt idx="0">
                  <c:v>-20</c:v>
                </c:pt>
                <c:pt idx="1">
                  <c:v>20 - 24</c:v>
                </c:pt>
                <c:pt idx="2">
                  <c:v>25 - 29</c:v>
                </c:pt>
                <c:pt idx="3">
                  <c:v>30 - 34</c:v>
                </c:pt>
                <c:pt idx="4">
                  <c:v>35 - 39</c:v>
                </c:pt>
                <c:pt idx="5">
                  <c:v>40 - 44</c:v>
                </c:pt>
                <c:pt idx="6">
                  <c:v>45 - 49</c:v>
                </c:pt>
                <c:pt idx="7">
                  <c:v>50 +</c:v>
                </c:pt>
              </c:strCache>
            </c:strRef>
          </c:cat>
          <c:val>
            <c:numRef>
              <c:f>'24'!$L$10:$L$17</c:f>
              <c:numCache>
                <c:formatCode>0</c:formatCode>
                <c:ptCount val="8"/>
                <c:pt idx="0">
                  <c:v>118</c:v>
                </c:pt>
                <c:pt idx="1">
                  <c:v>981</c:v>
                </c:pt>
                <c:pt idx="2">
                  <c:v>2183</c:v>
                </c:pt>
                <c:pt idx="3">
                  <c:v>2266</c:v>
                </c:pt>
                <c:pt idx="4">
                  <c:v>1193</c:v>
                </c:pt>
                <c:pt idx="5">
                  <c:v>294</c:v>
                </c:pt>
                <c:pt idx="6">
                  <c:v>15</c:v>
                </c:pt>
                <c:pt idx="7">
                  <c:v>2</c:v>
                </c:pt>
              </c:numCache>
            </c:numRef>
          </c:val>
        </c:ser>
        <c:dLbls>
          <c:showLegendKey val="0"/>
          <c:showVal val="0"/>
          <c:showCatName val="0"/>
          <c:showSerName val="0"/>
          <c:showPercent val="0"/>
          <c:showBubbleSize val="0"/>
        </c:dLbls>
        <c:gapWidth val="150"/>
        <c:axId val="140983808"/>
        <c:axId val="142461760"/>
      </c:barChart>
      <c:catAx>
        <c:axId val="140983808"/>
        <c:scaling>
          <c:orientation val="minMax"/>
        </c:scaling>
        <c:delete val="0"/>
        <c:axPos val="b"/>
        <c:title>
          <c:tx>
            <c:rich>
              <a:bodyPr/>
              <a:lstStyle/>
              <a:p>
                <a:pPr>
                  <a:defRPr/>
                </a:pPr>
                <a:r>
                  <a:rPr lang="ar-QA"/>
                  <a:t>فئات العمر</a:t>
                </a:r>
                <a:endParaRPr lang="en-US"/>
              </a:p>
              <a:p>
                <a:pPr>
                  <a:defRPr/>
                </a:pPr>
                <a:r>
                  <a:rPr lang="en-US"/>
                  <a:t>Age Groups</a:t>
                </a:r>
              </a:p>
            </c:rich>
          </c:tx>
          <c:layout>
            <c:manualLayout>
              <c:xMode val="edge"/>
              <c:yMode val="edge"/>
              <c:x val="0.45713100262467193"/>
              <c:y val="0.90060100885826777"/>
            </c:manualLayout>
          </c:layout>
          <c:overlay val="0"/>
        </c:title>
        <c:majorTickMark val="out"/>
        <c:minorTickMark val="none"/>
        <c:tickLblPos val="nextTo"/>
        <c:txPr>
          <a:bodyPr/>
          <a:lstStyle/>
          <a:p>
            <a:pPr>
              <a:defRPr sz="800"/>
            </a:pPr>
            <a:endParaRPr lang="en-US"/>
          </a:p>
        </c:txPr>
        <c:crossAx val="142461760"/>
        <c:crosses val="autoZero"/>
        <c:auto val="1"/>
        <c:lblAlgn val="ctr"/>
        <c:lblOffset val="100"/>
        <c:noMultiLvlLbl val="0"/>
      </c:catAx>
      <c:valAx>
        <c:axId val="142461760"/>
        <c:scaling>
          <c:orientation val="minMax"/>
        </c:scaling>
        <c:delete val="0"/>
        <c:axPos val="l"/>
        <c:majorGridlines>
          <c:spPr>
            <a:ln>
              <a:solidFill>
                <a:schemeClr val="bg1">
                  <a:lumMod val="75000"/>
                </a:schemeClr>
              </a:solidFill>
            </a:ln>
          </c:spPr>
        </c:majorGridlines>
        <c:numFmt formatCode="0" sourceLinked="1"/>
        <c:majorTickMark val="out"/>
        <c:minorTickMark val="none"/>
        <c:tickLblPos val="nextTo"/>
        <c:txPr>
          <a:bodyPr/>
          <a:lstStyle/>
          <a:p>
            <a:pPr>
              <a:defRPr sz="800"/>
            </a:pPr>
            <a:endParaRPr lang="en-US"/>
          </a:p>
        </c:txPr>
        <c:crossAx val="140983808"/>
        <c:crosses val="autoZero"/>
        <c:crossBetween val="between"/>
      </c:valAx>
    </c:plotArea>
    <c:legend>
      <c:legendPos val="r"/>
      <c:layout>
        <c:manualLayout>
          <c:xMode val="edge"/>
          <c:yMode val="edge"/>
          <c:x val="0.72468006299212595"/>
          <c:y val="0.23166940342354267"/>
          <c:w val="0.23764342257217846"/>
          <c:h val="0.19051980807086613"/>
        </c:manualLayout>
      </c:layout>
      <c:overlay val="0"/>
    </c:legend>
    <c:plotVisOnly val="1"/>
    <c:dispBlanksAs val="gap"/>
    <c:showDLblsOverMax val="0"/>
  </c:chart>
  <c:spPr>
    <a:noFill/>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4803149606299213" l="0.70866141732283472" r="0.70866141732283472" t="0.74803149606299213" header="0.31496062992125984" footer="0.31496062992125984"/>
    <c:pageSetup paperSize="11"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ar-QA" sz="1200">
                <a:latin typeface="Sakkal Majalla" panose="02000000000000000000" pitchFamily="2" charset="-78"/>
                <a:cs typeface="Sakkal Majalla" panose="02000000000000000000" pitchFamily="2" charset="-78"/>
              </a:rPr>
              <a:t>المواليد أحياء المسجلون حسب الجنسية وفئة عمر الأم</a:t>
            </a:r>
            <a:endParaRPr lang="en-US" sz="1200">
              <a:latin typeface="Sakkal Majalla" panose="02000000000000000000" pitchFamily="2" charset="-78"/>
              <a:cs typeface="Sakkal Majalla" panose="02000000000000000000" pitchFamily="2" charset="-78"/>
            </a:endParaRPr>
          </a:p>
          <a:p>
            <a:pPr>
              <a:defRPr/>
            </a:pPr>
            <a:r>
              <a:rPr lang="ar-QA" sz="1200">
                <a:latin typeface="Sakkal Majalla" panose="02000000000000000000" pitchFamily="2" charset="-78"/>
                <a:cs typeface="Sakkal Majalla" panose="02000000000000000000" pitchFamily="2" charset="-78"/>
              </a:rPr>
              <a:t>الربع الرابع</a:t>
            </a:r>
            <a:r>
              <a:rPr lang="ar-QA" sz="1200" baseline="0">
                <a:latin typeface="Sakkal Majalla" panose="02000000000000000000" pitchFamily="2" charset="-78"/>
                <a:cs typeface="Sakkal Majalla" panose="02000000000000000000" pitchFamily="2" charset="-78"/>
              </a:rPr>
              <a:t> </a:t>
            </a:r>
            <a:r>
              <a:rPr lang="ar-QA" sz="1200">
                <a:latin typeface="Sakkal Majalla" panose="02000000000000000000" pitchFamily="2" charset="-78"/>
                <a:cs typeface="Sakkal Majalla" panose="02000000000000000000" pitchFamily="2" charset="-78"/>
              </a:rPr>
              <a:t>،</a:t>
            </a:r>
            <a:r>
              <a:rPr lang="ar-QA" sz="1200" baseline="0">
                <a:latin typeface="Sakkal Majalla" panose="02000000000000000000" pitchFamily="2" charset="-78"/>
                <a:cs typeface="Sakkal Majalla" panose="02000000000000000000" pitchFamily="2" charset="-78"/>
              </a:rPr>
              <a:t> </a:t>
            </a:r>
            <a:r>
              <a:rPr lang="ar-QA" sz="1200">
                <a:latin typeface="Sakkal Majalla" panose="02000000000000000000" pitchFamily="2" charset="-78"/>
                <a:cs typeface="Sakkal Majalla" panose="02000000000000000000" pitchFamily="2" charset="-78"/>
              </a:rPr>
              <a:t> 2017</a:t>
            </a:r>
            <a:endParaRPr lang="en-US" sz="1200">
              <a:latin typeface="Sakkal Majalla" panose="02000000000000000000" pitchFamily="2" charset="-78"/>
              <a:cs typeface="Sakkal Majalla" panose="02000000000000000000" pitchFamily="2" charset="-78"/>
            </a:endParaRPr>
          </a:p>
          <a:p>
            <a:pPr>
              <a:defRPr/>
            </a:pPr>
            <a:r>
              <a:rPr lang="en-US" sz="1100" b="0"/>
              <a:t>Registered Live Births By Nationality &amp; Age Group of Mother</a:t>
            </a:r>
          </a:p>
          <a:p>
            <a:pPr>
              <a:defRPr/>
            </a:pPr>
            <a:r>
              <a:rPr lang="en-US" sz="1100" b="0"/>
              <a:t>The Fourh</a:t>
            </a:r>
            <a:r>
              <a:rPr lang="en-US" sz="1100" b="0" baseline="0"/>
              <a:t> </a:t>
            </a:r>
            <a:r>
              <a:rPr lang="en-US" sz="1100" b="0"/>
              <a:t>Quarter,</a:t>
            </a:r>
            <a:r>
              <a:rPr lang="en-US" sz="1100" b="0" baseline="0"/>
              <a:t> </a:t>
            </a:r>
            <a:r>
              <a:rPr lang="en-US" sz="1100" b="0"/>
              <a:t>2017</a:t>
            </a:r>
          </a:p>
        </c:rich>
      </c:tx>
      <c:layout>
        <c:manualLayout>
          <c:xMode val="edge"/>
          <c:yMode val="edge"/>
          <c:x val="0.23688692571965089"/>
          <c:y val="9.0089709069350807E-3"/>
        </c:manualLayout>
      </c:layout>
      <c:overlay val="0"/>
    </c:title>
    <c:autoTitleDeleted val="0"/>
    <c:plotArea>
      <c:layout>
        <c:manualLayout>
          <c:layoutTarget val="inner"/>
          <c:xMode val="edge"/>
          <c:yMode val="edge"/>
          <c:x val="0.10573049100569745"/>
          <c:y val="0.23131898628428213"/>
          <c:w val="0.85896675415573054"/>
          <c:h val="0.70311246361221125"/>
        </c:manualLayout>
      </c:layout>
      <c:barChart>
        <c:barDir val="col"/>
        <c:grouping val="clustered"/>
        <c:varyColors val="0"/>
        <c:ser>
          <c:idx val="1"/>
          <c:order val="0"/>
          <c:tx>
            <c:strRef>
              <c:f>'25'!$O$11</c:f>
              <c:strCache>
                <c:ptCount val="1"/>
                <c:pt idx="0">
                  <c:v>قطريون
Qataris</c:v>
                </c:pt>
              </c:strCache>
            </c:strRef>
          </c:tx>
          <c:spPr>
            <a:solidFill>
              <a:schemeClr val="accent2">
                <a:lumMod val="40000"/>
                <a:lumOff val="60000"/>
              </a:schemeClr>
            </a:solidFill>
          </c:spPr>
          <c:invertIfNegative val="0"/>
          <c:dPt>
            <c:idx val="0"/>
            <c:invertIfNegative val="0"/>
            <c:bubble3D val="0"/>
          </c:dPt>
          <c:dPt>
            <c:idx val="1"/>
            <c:invertIfNegative val="0"/>
            <c:bubble3D val="0"/>
          </c:dPt>
          <c:dPt>
            <c:idx val="2"/>
            <c:invertIfNegative val="0"/>
            <c:bubble3D val="0"/>
          </c:dPt>
          <c:cat>
            <c:strRef>
              <c:f>'25'!$N$12:$N$19</c:f>
              <c:strCache>
                <c:ptCount val="8"/>
                <c:pt idx="0">
                  <c:v>-20</c:v>
                </c:pt>
                <c:pt idx="1">
                  <c:v>20 - 24</c:v>
                </c:pt>
                <c:pt idx="2">
                  <c:v>25 - 29</c:v>
                </c:pt>
                <c:pt idx="3">
                  <c:v>30 - 34</c:v>
                </c:pt>
                <c:pt idx="4">
                  <c:v>35 - 39</c:v>
                </c:pt>
                <c:pt idx="5">
                  <c:v>40 - 44</c:v>
                </c:pt>
                <c:pt idx="6">
                  <c:v>45 - 49</c:v>
                </c:pt>
                <c:pt idx="7">
                  <c:v>50 +</c:v>
                </c:pt>
              </c:strCache>
            </c:strRef>
          </c:cat>
          <c:val>
            <c:numRef>
              <c:f>'25'!$O$12:$O$19</c:f>
              <c:numCache>
                <c:formatCode>0</c:formatCode>
                <c:ptCount val="8"/>
                <c:pt idx="0">
                  <c:v>33</c:v>
                </c:pt>
                <c:pt idx="1">
                  <c:v>352</c:v>
                </c:pt>
                <c:pt idx="2">
                  <c:v>608</c:v>
                </c:pt>
                <c:pt idx="3">
                  <c:v>499</c:v>
                </c:pt>
                <c:pt idx="4">
                  <c:v>302</c:v>
                </c:pt>
                <c:pt idx="5">
                  <c:v>111</c:v>
                </c:pt>
                <c:pt idx="6">
                  <c:v>7</c:v>
                </c:pt>
                <c:pt idx="7">
                  <c:v>0</c:v>
                </c:pt>
              </c:numCache>
            </c:numRef>
          </c:val>
        </c:ser>
        <c:ser>
          <c:idx val="0"/>
          <c:order val="1"/>
          <c:tx>
            <c:strRef>
              <c:f>'25'!$P$11</c:f>
              <c:strCache>
                <c:ptCount val="1"/>
                <c:pt idx="0">
                  <c:v>غير قطريين
Non-Qataris</c:v>
                </c:pt>
              </c:strCache>
            </c:strRef>
          </c:tx>
          <c:spPr>
            <a:solidFill>
              <a:schemeClr val="tx2">
                <a:lumMod val="60000"/>
                <a:lumOff val="40000"/>
              </a:schemeClr>
            </a:solidFill>
          </c:spPr>
          <c:invertIfNegative val="0"/>
          <c:cat>
            <c:strRef>
              <c:f>'25'!$N$12:$N$19</c:f>
              <c:strCache>
                <c:ptCount val="8"/>
                <c:pt idx="0">
                  <c:v>-20</c:v>
                </c:pt>
                <c:pt idx="1">
                  <c:v>20 - 24</c:v>
                </c:pt>
                <c:pt idx="2">
                  <c:v>25 - 29</c:v>
                </c:pt>
                <c:pt idx="3">
                  <c:v>30 - 34</c:v>
                </c:pt>
                <c:pt idx="4">
                  <c:v>35 - 39</c:v>
                </c:pt>
                <c:pt idx="5">
                  <c:v>40 - 44</c:v>
                </c:pt>
                <c:pt idx="6">
                  <c:v>45 - 49</c:v>
                </c:pt>
                <c:pt idx="7">
                  <c:v>50 +</c:v>
                </c:pt>
              </c:strCache>
            </c:strRef>
          </c:cat>
          <c:val>
            <c:numRef>
              <c:f>'25'!$P$12:$P$19</c:f>
              <c:numCache>
                <c:formatCode>0</c:formatCode>
                <c:ptCount val="8"/>
                <c:pt idx="0">
                  <c:v>85</c:v>
                </c:pt>
                <c:pt idx="1">
                  <c:v>629</c:v>
                </c:pt>
                <c:pt idx="2">
                  <c:v>1575</c:v>
                </c:pt>
                <c:pt idx="3">
                  <c:v>1767</c:v>
                </c:pt>
                <c:pt idx="4">
                  <c:v>891</c:v>
                </c:pt>
                <c:pt idx="5">
                  <c:v>183</c:v>
                </c:pt>
                <c:pt idx="6">
                  <c:v>8</c:v>
                </c:pt>
                <c:pt idx="7">
                  <c:v>2</c:v>
                </c:pt>
              </c:numCache>
            </c:numRef>
          </c:val>
        </c:ser>
        <c:dLbls>
          <c:showLegendKey val="0"/>
          <c:showVal val="0"/>
          <c:showCatName val="0"/>
          <c:showSerName val="0"/>
          <c:showPercent val="0"/>
          <c:showBubbleSize val="0"/>
        </c:dLbls>
        <c:gapWidth val="100"/>
        <c:axId val="142332928"/>
        <c:axId val="142464064"/>
      </c:barChart>
      <c:catAx>
        <c:axId val="142332928"/>
        <c:scaling>
          <c:orientation val="minMax"/>
        </c:scaling>
        <c:delete val="0"/>
        <c:axPos val="b"/>
        <c:majorGridlines>
          <c:spPr>
            <a:ln>
              <a:solidFill>
                <a:schemeClr val="bg1">
                  <a:lumMod val="85000"/>
                </a:schemeClr>
              </a:solidFill>
            </a:ln>
          </c:spPr>
        </c:majorGridlines>
        <c:majorTickMark val="out"/>
        <c:minorTickMark val="none"/>
        <c:tickLblPos val="nextTo"/>
        <c:crossAx val="142464064"/>
        <c:crosses val="autoZero"/>
        <c:auto val="1"/>
        <c:lblAlgn val="ctr"/>
        <c:lblOffset val="100"/>
        <c:noMultiLvlLbl val="0"/>
      </c:catAx>
      <c:valAx>
        <c:axId val="142464064"/>
        <c:scaling>
          <c:orientation val="minMax"/>
        </c:scaling>
        <c:delete val="0"/>
        <c:axPos val="l"/>
        <c:majorGridlines>
          <c:spPr>
            <a:ln>
              <a:solidFill>
                <a:schemeClr val="bg1">
                  <a:lumMod val="85000"/>
                </a:schemeClr>
              </a:solidFill>
            </a:ln>
          </c:spPr>
        </c:majorGridlines>
        <c:numFmt formatCode="0" sourceLinked="1"/>
        <c:majorTickMark val="out"/>
        <c:minorTickMark val="none"/>
        <c:tickLblPos val="nextTo"/>
        <c:crossAx val="142332928"/>
        <c:crosses val="autoZero"/>
        <c:crossBetween val="between"/>
      </c:valAx>
    </c:plotArea>
    <c:legend>
      <c:legendPos val="r"/>
      <c:layout>
        <c:manualLayout>
          <c:xMode val="edge"/>
          <c:yMode val="edge"/>
          <c:x val="0.65638337707786532"/>
          <c:y val="0.23409715866133241"/>
          <c:w val="0.30806106736657918"/>
          <c:h val="0.10782453454355202"/>
        </c:manualLayout>
      </c:layout>
      <c:overlay val="0"/>
      <c:txPr>
        <a:bodyPr/>
        <a:lstStyle/>
        <a:p>
          <a:pPr rtl="0">
            <a:defRPr sz="1000"/>
          </a:pPr>
          <a:endParaRPr lang="en-US"/>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orientation="landscape" horizontalDpi="-1" verticalDpi="-1"/>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b="1" i="0" u="none" strike="noStrike" kern="1200" baseline="0">
                <a:solidFill>
                  <a:sysClr val="windowText" lastClr="000000"/>
                </a:solidFill>
                <a:latin typeface="Sakkal Majalla" panose="02000000000000000000" pitchFamily="2" charset="-78"/>
                <a:ea typeface="+mn-ea"/>
                <a:cs typeface="Sakkal Majalla" panose="02000000000000000000" pitchFamily="2" charset="-78"/>
              </a:rPr>
              <a:t>الوفيات المسجلة حسب النوع والبلدية</a:t>
            </a:r>
            <a:endParaRPr lang="en-US" sz="1200" b="1" i="0" u="none" strike="noStrike" kern="1200" baseline="0">
              <a:solidFill>
                <a:sysClr val="windowText" lastClr="000000"/>
              </a:solidFill>
              <a:latin typeface="Sakkal Majalla" panose="02000000000000000000" pitchFamily="2" charset="-78"/>
              <a:ea typeface="+mn-ea"/>
              <a:cs typeface="Sakkal Majalla" panose="02000000000000000000" pitchFamily="2" charset="-78"/>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b="1" i="0" baseline="0">
                <a:effectLst/>
                <a:latin typeface="Sakkal Majalla" panose="02000000000000000000" pitchFamily="2" charset="-78"/>
                <a:cs typeface="Sakkal Majalla" panose="02000000000000000000" pitchFamily="2" charset="-78"/>
              </a:rPr>
              <a:t>الربع الرابع  2017</a:t>
            </a:r>
            <a:endParaRPr lang="en-US" sz="1200" b="1" i="0" baseline="0">
              <a:effectLst/>
              <a:latin typeface="Sakkal Majalla" panose="02000000000000000000" pitchFamily="2" charset="-78"/>
              <a:cs typeface="Sakkal Majalla" panose="02000000000000000000" pitchFamily="2" charset="-78"/>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100" b="0" i="0" u="none" strike="noStrike" kern="1200" baseline="0">
                <a:solidFill>
                  <a:sysClr val="windowText" lastClr="000000"/>
                </a:solidFill>
                <a:latin typeface="Arial" panose="020B0604020202020204" pitchFamily="34" charset="0"/>
                <a:ea typeface="+mn-ea"/>
                <a:cs typeface="Arial" panose="020B0604020202020204" pitchFamily="34" charset="0"/>
              </a:rPr>
              <a:t>REGISTERED DEAEHS BY GENDER AND MUNICIPALITY</a:t>
            </a:r>
            <a:endParaRPr lang="ar-QA" sz="1100" b="0" i="0" u="none" strike="noStrike" kern="1200" baseline="0">
              <a:solidFill>
                <a:sysClr val="windowText" lastClr="000000"/>
              </a:solidFill>
              <a:latin typeface="Arial" panose="020B0604020202020204" pitchFamily="34" charset="0"/>
              <a:ea typeface="+mn-ea"/>
              <a:cs typeface="Arial" panose="020B0604020202020204"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100" b="0" i="0" baseline="0">
                <a:effectLst/>
              </a:rPr>
              <a:t>The Fourth Quarter, 2017</a:t>
            </a:r>
            <a:endParaRPr lang="en-US" sz="1100" b="0">
              <a:effectLst/>
            </a:endParaRPr>
          </a:p>
        </c:rich>
      </c:tx>
      <c:layout>
        <c:manualLayout>
          <c:xMode val="edge"/>
          <c:yMode val="edge"/>
          <c:x val="0.16279181102362206"/>
          <c:y val="1.874159284776903E-2"/>
        </c:manualLayout>
      </c:layout>
      <c:overlay val="0"/>
    </c:title>
    <c:autoTitleDeleted val="0"/>
    <c:plotArea>
      <c:layout>
        <c:manualLayout>
          <c:layoutTarget val="inner"/>
          <c:xMode val="edge"/>
          <c:yMode val="edge"/>
          <c:x val="5.6472732376145335E-2"/>
          <c:y val="0.22641025641025642"/>
          <c:w val="0.92182257217847774"/>
          <c:h val="0.59862225229658794"/>
        </c:manualLayout>
      </c:layout>
      <c:barChart>
        <c:barDir val="col"/>
        <c:grouping val="clustered"/>
        <c:varyColors val="0"/>
        <c:ser>
          <c:idx val="0"/>
          <c:order val="0"/>
          <c:tx>
            <c:strRef>
              <c:f>'26'!$M$10</c:f>
              <c:strCache>
                <c:ptCount val="1"/>
                <c:pt idx="0">
                  <c:v>ذكور
Males</c:v>
                </c:pt>
              </c:strCache>
            </c:strRef>
          </c:tx>
          <c:spPr>
            <a:ln w="28575">
              <a:solidFill>
                <a:schemeClr val="accent5">
                  <a:lumMod val="75000"/>
                </a:schemeClr>
              </a:solidFill>
            </a:ln>
          </c:spPr>
          <c:invertIfNegative val="0"/>
          <c:cat>
            <c:strRef>
              <c:f>'26'!$L$11:$L$19</c:f>
              <c:strCache>
                <c:ptCount val="9"/>
                <c:pt idx="0">
                  <c:v>الدوحة
Doha</c:v>
                </c:pt>
                <c:pt idx="1">
                  <c:v>الريان
Al Rayyan</c:v>
                </c:pt>
                <c:pt idx="2">
                  <c:v>الوكرة
Al Wakra</c:v>
                </c:pt>
                <c:pt idx="3">
                  <c:v>ام صلال
Umm Salal</c:v>
                </c:pt>
                <c:pt idx="4">
                  <c:v>الخور
Al Khor</c:v>
                </c:pt>
                <c:pt idx="5">
                  <c:v>الشمال
Al Shamal</c:v>
                </c:pt>
                <c:pt idx="6">
                  <c:v>الظعاين
Al Daayen</c:v>
                </c:pt>
                <c:pt idx="7">
                  <c:v>الشحانية
Al Shahannia</c:v>
                </c:pt>
                <c:pt idx="8">
                  <c:v>خارج قطر
Outside Qatar</c:v>
                </c:pt>
              </c:strCache>
            </c:strRef>
          </c:cat>
          <c:val>
            <c:numRef>
              <c:f>'26'!$M$11:$M$19</c:f>
              <c:numCache>
                <c:formatCode>0</c:formatCode>
                <c:ptCount val="9"/>
                <c:pt idx="0">
                  <c:v>327</c:v>
                </c:pt>
                <c:pt idx="1">
                  <c:v>54</c:v>
                </c:pt>
                <c:pt idx="2">
                  <c:v>17</c:v>
                </c:pt>
                <c:pt idx="3">
                  <c:v>10</c:v>
                </c:pt>
                <c:pt idx="4">
                  <c:v>8</c:v>
                </c:pt>
                <c:pt idx="5">
                  <c:v>3</c:v>
                </c:pt>
                <c:pt idx="6">
                  <c:v>6</c:v>
                </c:pt>
                <c:pt idx="7">
                  <c:v>4</c:v>
                </c:pt>
                <c:pt idx="8">
                  <c:v>13</c:v>
                </c:pt>
              </c:numCache>
            </c:numRef>
          </c:val>
        </c:ser>
        <c:ser>
          <c:idx val="1"/>
          <c:order val="1"/>
          <c:tx>
            <c:strRef>
              <c:f>'26'!$N$10</c:f>
              <c:strCache>
                <c:ptCount val="1"/>
                <c:pt idx="0">
                  <c:v>إناث
Females</c:v>
                </c:pt>
              </c:strCache>
            </c:strRef>
          </c:tx>
          <c:invertIfNegative val="0"/>
          <c:cat>
            <c:strRef>
              <c:f>'26'!$L$11:$L$19</c:f>
              <c:strCache>
                <c:ptCount val="9"/>
                <c:pt idx="0">
                  <c:v>الدوحة
Doha</c:v>
                </c:pt>
                <c:pt idx="1">
                  <c:v>الريان
Al Rayyan</c:v>
                </c:pt>
                <c:pt idx="2">
                  <c:v>الوكرة
Al Wakra</c:v>
                </c:pt>
                <c:pt idx="3">
                  <c:v>ام صلال
Umm Salal</c:v>
                </c:pt>
                <c:pt idx="4">
                  <c:v>الخور
Al Khor</c:v>
                </c:pt>
                <c:pt idx="5">
                  <c:v>الشمال
Al Shamal</c:v>
                </c:pt>
                <c:pt idx="6">
                  <c:v>الظعاين
Al Daayen</c:v>
                </c:pt>
                <c:pt idx="7">
                  <c:v>الشحانية
Al Shahannia</c:v>
                </c:pt>
                <c:pt idx="8">
                  <c:v>خارج قطر
Outside Qatar</c:v>
                </c:pt>
              </c:strCache>
            </c:strRef>
          </c:cat>
          <c:val>
            <c:numRef>
              <c:f>'26'!$N$11:$N$19</c:f>
              <c:numCache>
                <c:formatCode>0</c:formatCode>
                <c:ptCount val="9"/>
                <c:pt idx="0">
                  <c:v>116</c:v>
                </c:pt>
                <c:pt idx="1">
                  <c:v>33</c:v>
                </c:pt>
                <c:pt idx="2">
                  <c:v>4</c:v>
                </c:pt>
                <c:pt idx="3">
                  <c:v>1</c:v>
                </c:pt>
                <c:pt idx="4">
                  <c:v>4</c:v>
                </c:pt>
                <c:pt idx="5">
                  <c:v>0</c:v>
                </c:pt>
                <c:pt idx="6">
                  <c:v>1</c:v>
                </c:pt>
                <c:pt idx="7">
                  <c:v>0</c:v>
                </c:pt>
                <c:pt idx="8">
                  <c:v>7</c:v>
                </c:pt>
              </c:numCache>
            </c:numRef>
          </c:val>
        </c:ser>
        <c:dLbls>
          <c:showLegendKey val="0"/>
          <c:showVal val="0"/>
          <c:showCatName val="0"/>
          <c:showSerName val="0"/>
          <c:showPercent val="0"/>
          <c:showBubbleSize val="0"/>
        </c:dLbls>
        <c:gapWidth val="150"/>
        <c:axId val="142334464"/>
        <c:axId val="141517376"/>
      </c:barChart>
      <c:catAx>
        <c:axId val="142334464"/>
        <c:scaling>
          <c:orientation val="minMax"/>
        </c:scaling>
        <c:delete val="0"/>
        <c:axPos val="b"/>
        <c:title>
          <c:tx>
            <c:rich>
              <a:bodyPr/>
              <a:lstStyle/>
              <a:p>
                <a:pPr>
                  <a:defRPr/>
                </a:pPr>
                <a:r>
                  <a:rPr lang="ar-QA"/>
                  <a:t>البلدية</a:t>
                </a:r>
                <a:endParaRPr lang="en-US"/>
              </a:p>
              <a:p>
                <a:pPr>
                  <a:defRPr/>
                </a:pPr>
                <a:r>
                  <a:rPr lang="en-US"/>
                  <a:t>Municipality</a:t>
                </a:r>
              </a:p>
            </c:rich>
          </c:tx>
          <c:layout>
            <c:manualLayout>
              <c:xMode val="edge"/>
              <c:yMode val="edge"/>
              <c:x val="0.45713100262467193"/>
              <c:y val="0.90060100885826777"/>
            </c:manualLayout>
          </c:layout>
          <c:overlay val="0"/>
        </c:title>
        <c:majorTickMark val="out"/>
        <c:minorTickMark val="none"/>
        <c:tickLblPos val="nextTo"/>
        <c:txPr>
          <a:bodyPr/>
          <a:lstStyle/>
          <a:p>
            <a:pPr>
              <a:defRPr sz="800"/>
            </a:pPr>
            <a:endParaRPr lang="en-US"/>
          </a:p>
        </c:txPr>
        <c:crossAx val="141517376"/>
        <c:crosses val="autoZero"/>
        <c:auto val="1"/>
        <c:lblAlgn val="ctr"/>
        <c:lblOffset val="100"/>
        <c:noMultiLvlLbl val="0"/>
      </c:catAx>
      <c:valAx>
        <c:axId val="141517376"/>
        <c:scaling>
          <c:orientation val="minMax"/>
        </c:scaling>
        <c:delete val="0"/>
        <c:axPos val="l"/>
        <c:majorGridlines>
          <c:spPr>
            <a:ln>
              <a:solidFill>
                <a:schemeClr val="bg1">
                  <a:lumMod val="75000"/>
                </a:schemeClr>
              </a:solidFill>
            </a:ln>
          </c:spPr>
        </c:majorGridlines>
        <c:numFmt formatCode="0" sourceLinked="1"/>
        <c:majorTickMark val="out"/>
        <c:minorTickMark val="none"/>
        <c:tickLblPos val="nextTo"/>
        <c:txPr>
          <a:bodyPr/>
          <a:lstStyle/>
          <a:p>
            <a:pPr>
              <a:defRPr sz="800"/>
            </a:pPr>
            <a:endParaRPr lang="en-US"/>
          </a:p>
        </c:txPr>
        <c:crossAx val="142334464"/>
        <c:crosses val="autoZero"/>
        <c:crossBetween val="between"/>
      </c:valAx>
    </c:plotArea>
    <c:legend>
      <c:legendPos val="r"/>
      <c:layout>
        <c:manualLayout>
          <c:xMode val="edge"/>
          <c:yMode val="edge"/>
          <c:x val="0.72468006299212595"/>
          <c:y val="0.23166940342354267"/>
          <c:w val="0.23764342257217846"/>
          <c:h val="7.3332308070866145E-2"/>
        </c:manualLayout>
      </c:layout>
      <c:overlay val="0"/>
    </c:legend>
    <c:plotVisOnly val="1"/>
    <c:dispBlanksAs val="gap"/>
    <c:showDLblsOverMax val="0"/>
  </c:chart>
  <c:spPr>
    <a:noFill/>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4803149606299213" l="0.70866141732283472" r="0.70866141732283472" t="0.74803149606299213" header="0.31496062992125984" footer="0.31496062992125984"/>
    <c:pageSetup paperSize="11"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ar-QA" sz="1200" b="1">
                <a:latin typeface="Sakkal Majalla" panose="02000000000000000000" pitchFamily="2" charset="-78"/>
                <a:cs typeface="Sakkal Majalla" panose="02000000000000000000" pitchFamily="2" charset="-78"/>
              </a:rPr>
              <a:t>القادمون حسب مجموعات جنسيات الدول</a:t>
            </a:r>
            <a:endParaRPr lang="en-US" sz="1200" b="1">
              <a:latin typeface="Sakkal Majalla" panose="02000000000000000000" pitchFamily="2" charset="-78"/>
              <a:cs typeface="Sakkal Majalla" panose="02000000000000000000" pitchFamily="2" charset="-78"/>
            </a:endParaRPr>
          </a:p>
          <a:p>
            <a:pPr>
              <a:defRPr/>
            </a:pPr>
            <a:r>
              <a:rPr lang="ar-QA" sz="1200" b="1">
                <a:latin typeface="Sakkal Majalla" panose="02000000000000000000" pitchFamily="2" charset="-78"/>
                <a:cs typeface="Sakkal Majalla" panose="02000000000000000000" pitchFamily="2" charset="-78"/>
              </a:rPr>
              <a:t>الربع الرابع</a:t>
            </a:r>
            <a:r>
              <a:rPr lang="ar-QA" sz="1200" b="1" baseline="0">
                <a:latin typeface="Sakkal Majalla" panose="02000000000000000000" pitchFamily="2" charset="-78"/>
                <a:cs typeface="Sakkal Majalla" panose="02000000000000000000" pitchFamily="2" charset="-78"/>
              </a:rPr>
              <a:t> </a:t>
            </a:r>
            <a:r>
              <a:rPr lang="ar-QA" sz="1200" b="1">
                <a:latin typeface="Sakkal Majalla" panose="02000000000000000000" pitchFamily="2" charset="-78"/>
                <a:cs typeface="Sakkal Majalla" panose="02000000000000000000" pitchFamily="2" charset="-78"/>
              </a:rPr>
              <a:t>، 2017</a:t>
            </a:r>
          </a:p>
          <a:p>
            <a:pPr>
              <a:defRPr/>
            </a:pPr>
            <a:r>
              <a:rPr lang="en-US" sz="1050" b="0"/>
              <a:t>ARRIVALS BY NATIONALITIES</a:t>
            </a:r>
          </a:p>
          <a:p>
            <a:pPr>
              <a:defRPr/>
            </a:pPr>
            <a:r>
              <a:rPr lang="en-US" sz="1050" b="0"/>
              <a:t>The Fourth Quarter, 2017</a:t>
            </a:r>
          </a:p>
        </c:rich>
      </c:tx>
      <c:overlay val="0"/>
    </c:title>
    <c:autoTitleDeleted val="0"/>
    <c:plotArea>
      <c:layout/>
      <c:barChart>
        <c:barDir val="bar"/>
        <c:grouping val="clustered"/>
        <c:varyColors val="0"/>
        <c:ser>
          <c:idx val="0"/>
          <c:order val="0"/>
          <c:spPr>
            <a:solidFill>
              <a:schemeClr val="accent3">
                <a:lumMod val="75000"/>
              </a:schemeClr>
            </a:solidFill>
          </c:spPr>
          <c:invertIfNegative val="0"/>
          <c:cat>
            <c:strRef>
              <c:f>'2'!$A$50:$A$60</c:f>
              <c:strCache>
                <c:ptCount val="11"/>
                <c:pt idx="0">
                  <c:v>قطر  Qatar</c:v>
                </c:pt>
                <c:pt idx="1">
                  <c:v>بقية دول مجلس التعاون  Other G.C.C Countries</c:v>
                </c:pt>
                <c:pt idx="2">
                  <c:v>بقية الدول العربية  Other Arab Countries</c:v>
                </c:pt>
                <c:pt idx="3">
                  <c:v>دول اسيوية  Asian Countries</c:v>
                </c:pt>
                <c:pt idx="4">
                  <c:v>دول افريقية  African Countries</c:v>
                </c:pt>
                <c:pt idx="5">
                  <c:v>دول اوروبية  European Countries</c:v>
                </c:pt>
                <c:pt idx="6">
                  <c:v>دول امريكــا الشماليـــة  North American countries </c:v>
                </c:pt>
                <c:pt idx="7">
                  <c:v>دول امريكا الوسطى والكاريبية  Central American and Caribbean countries</c:v>
                </c:pt>
                <c:pt idx="8">
                  <c:v>دول امريكــا الجنوبيــــه  South American countries</c:v>
                </c:pt>
                <c:pt idx="9">
                  <c:v>الدول المحيطية  Peripheral countries</c:v>
                </c:pt>
                <c:pt idx="10">
                  <c:v>دول أخرى  Other Countries</c:v>
                </c:pt>
              </c:strCache>
            </c:strRef>
          </c:cat>
          <c:val>
            <c:numRef>
              <c:f>'2'!$B$50:$B$60</c:f>
              <c:numCache>
                <c:formatCode>#,##0_ ;\-#,##0\ </c:formatCode>
                <c:ptCount val="11"/>
                <c:pt idx="0">
                  <c:v>108087</c:v>
                </c:pt>
                <c:pt idx="1">
                  <c:v>49870</c:v>
                </c:pt>
                <c:pt idx="2">
                  <c:v>169902</c:v>
                </c:pt>
                <c:pt idx="3">
                  <c:v>770429</c:v>
                </c:pt>
                <c:pt idx="4">
                  <c:v>51897</c:v>
                </c:pt>
                <c:pt idx="5">
                  <c:v>236253</c:v>
                </c:pt>
                <c:pt idx="6">
                  <c:v>81242</c:v>
                </c:pt>
                <c:pt idx="7">
                  <c:v>7889</c:v>
                </c:pt>
                <c:pt idx="8">
                  <c:v>20422</c:v>
                </c:pt>
                <c:pt idx="9">
                  <c:v>22338</c:v>
                </c:pt>
                <c:pt idx="10">
                  <c:v>3874</c:v>
                </c:pt>
              </c:numCache>
            </c:numRef>
          </c:val>
        </c:ser>
        <c:dLbls>
          <c:showLegendKey val="0"/>
          <c:showVal val="0"/>
          <c:showCatName val="0"/>
          <c:showSerName val="0"/>
          <c:showPercent val="0"/>
          <c:showBubbleSize val="0"/>
        </c:dLbls>
        <c:gapWidth val="150"/>
        <c:axId val="127370752"/>
        <c:axId val="121047296"/>
      </c:barChart>
      <c:catAx>
        <c:axId val="127370752"/>
        <c:scaling>
          <c:orientation val="minMax"/>
        </c:scaling>
        <c:delete val="0"/>
        <c:axPos val="l"/>
        <c:majorGridlines>
          <c:spPr>
            <a:ln>
              <a:solidFill>
                <a:schemeClr val="bg1">
                  <a:lumMod val="85000"/>
                </a:schemeClr>
              </a:solidFill>
            </a:ln>
          </c:spPr>
        </c:majorGridlines>
        <c:majorTickMark val="out"/>
        <c:minorTickMark val="none"/>
        <c:tickLblPos val="nextTo"/>
        <c:crossAx val="121047296"/>
        <c:crosses val="autoZero"/>
        <c:auto val="1"/>
        <c:lblAlgn val="ctr"/>
        <c:lblOffset val="100"/>
        <c:noMultiLvlLbl val="0"/>
      </c:catAx>
      <c:valAx>
        <c:axId val="121047296"/>
        <c:scaling>
          <c:orientation val="minMax"/>
        </c:scaling>
        <c:delete val="0"/>
        <c:axPos val="b"/>
        <c:majorGridlines>
          <c:spPr>
            <a:ln>
              <a:solidFill>
                <a:schemeClr val="bg1">
                  <a:lumMod val="85000"/>
                </a:schemeClr>
              </a:solidFill>
            </a:ln>
          </c:spPr>
        </c:majorGridlines>
        <c:numFmt formatCode="#,##0_ ;\-#,##0\ " sourceLinked="1"/>
        <c:majorTickMark val="out"/>
        <c:minorTickMark val="none"/>
        <c:tickLblPos val="nextTo"/>
        <c:crossAx val="127370752"/>
        <c:crosses val="autoZero"/>
        <c:crossBetween val="between"/>
        <c:majorUnit val="200000"/>
      </c:valAx>
    </c:plotArea>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ar-QA" sz="1200" b="1">
                <a:latin typeface="Sakkal Majalla" panose="02000000000000000000" pitchFamily="2" charset="-78"/>
                <a:cs typeface="Sakkal Majalla" panose="02000000000000000000" pitchFamily="2" charset="-78"/>
              </a:rPr>
              <a:t>المغادرون</a:t>
            </a:r>
            <a:r>
              <a:rPr lang="ar-QA" sz="1200" b="1" baseline="0">
                <a:latin typeface="Sakkal Majalla" panose="02000000000000000000" pitchFamily="2" charset="-78"/>
                <a:cs typeface="Sakkal Majalla" panose="02000000000000000000" pitchFamily="2" charset="-78"/>
              </a:rPr>
              <a:t> </a:t>
            </a:r>
            <a:r>
              <a:rPr lang="ar-QA" sz="1200" b="1">
                <a:latin typeface="Sakkal Majalla" panose="02000000000000000000" pitchFamily="2" charset="-78"/>
                <a:cs typeface="Sakkal Majalla" panose="02000000000000000000" pitchFamily="2" charset="-78"/>
              </a:rPr>
              <a:t>حسب مجموعات جنسيات الدول</a:t>
            </a:r>
            <a:endParaRPr lang="en-US" sz="1200" b="1">
              <a:latin typeface="Sakkal Majalla" panose="02000000000000000000" pitchFamily="2" charset="-78"/>
              <a:cs typeface="Sakkal Majalla" panose="02000000000000000000" pitchFamily="2" charset="-78"/>
            </a:endParaRPr>
          </a:p>
          <a:p>
            <a:pPr>
              <a:defRPr/>
            </a:pPr>
            <a:r>
              <a:rPr lang="ar-QA" sz="1200" b="1">
                <a:latin typeface="Sakkal Majalla" panose="02000000000000000000" pitchFamily="2" charset="-78"/>
                <a:cs typeface="Sakkal Majalla" panose="02000000000000000000" pitchFamily="2" charset="-78"/>
              </a:rPr>
              <a:t>الربع الرابع، 2017</a:t>
            </a:r>
            <a:endParaRPr lang="en-US" sz="1200" b="1">
              <a:latin typeface="Sakkal Majalla" panose="02000000000000000000" pitchFamily="2" charset="-78"/>
              <a:cs typeface="Sakkal Majalla" panose="02000000000000000000" pitchFamily="2" charset="-78"/>
            </a:endParaRPr>
          </a:p>
          <a:p>
            <a:pPr>
              <a:defRPr/>
            </a:pPr>
            <a:r>
              <a:rPr lang="en-US" sz="1100" b="0">
                <a:latin typeface="Arial" panose="020B0604020202020204" pitchFamily="34" charset="0"/>
                <a:cs typeface="Arial" panose="020B0604020202020204" pitchFamily="34" charset="0"/>
              </a:rPr>
              <a:t>DEPARTURES BY NATIONALITIES</a:t>
            </a:r>
            <a:endParaRPr lang="ar-QA" sz="1100" b="0">
              <a:latin typeface="Arial" panose="020B0604020202020204" pitchFamily="34" charset="0"/>
              <a:cs typeface="Arial" panose="020B0604020202020204" pitchFamily="34" charset="0"/>
            </a:endParaRPr>
          </a:p>
          <a:p>
            <a:pPr>
              <a:defRPr/>
            </a:pPr>
            <a:r>
              <a:rPr lang="en-US" sz="1100" b="0"/>
              <a:t>The Fourth Quarter, 2017</a:t>
            </a:r>
          </a:p>
        </c:rich>
      </c:tx>
      <c:overlay val="0"/>
    </c:title>
    <c:autoTitleDeleted val="0"/>
    <c:plotArea>
      <c:layout>
        <c:manualLayout>
          <c:layoutTarget val="inner"/>
          <c:xMode val="edge"/>
          <c:yMode val="edge"/>
          <c:x val="0.34343408951815296"/>
          <c:y val="0.20278927203065134"/>
          <c:w val="0.60458360545307421"/>
          <c:h val="0.73817117687875222"/>
        </c:manualLayout>
      </c:layout>
      <c:barChart>
        <c:barDir val="bar"/>
        <c:grouping val="clustered"/>
        <c:varyColors val="0"/>
        <c:ser>
          <c:idx val="0"/>
          <c:order val="0"/>
          <c:spPr>
            <a:solidFill>
              <a:schemeClr val="accent2">
                <a:lumMod val="60000"/>
                <a:lumOff val="40000"/>
              </a:schemeClr>
            </a:solidFill>
          </c:spPr>
          <c:invertIfNegative val="0"/>
          <c:cat>
            <c:strRef>
              <c:f>'3'!$A$50:$A$60</c:f>
              <c:strCache>
                <c:ptCount val="11"/>
                <c:pt idx="0">
                  <c:v>قطر  Qatar</c:v>
                </c:pt>
                <c:pt idx="1">
                  <c:v>بقية دول مجلس التعاون  Other G.C.C Countries</c:v>
                </c:pt>
                <c:pt idx="2">
                  <c:v>بقية الدول العربية  Other Arab Countries</c:v>
                </c:pt>
                <c:pt idx="3">
                  <c:v>دول اسيوية  Asian Countries</c:v>
                </c:pt>
                <c:pt idx="4">
                  <c:v>دول افريقية  African Countries</c:v>
                </c:pt>
                <c:pt idx="5">
                  <c:v>دول اوروبية  European Countries</c:v>
                </c:pt>
                <c:pt idx="6">
                  <c:v>دول امريكــا الشماليـــة  North American countries </c:v>
                </c:pt>
                <c:pt idx="7">
                  <c:v>دول امريكا الوسطى والكاريبية  Central American and Caribbean countries</c:v>
                </c:pt>
                <c:pt idx="8">
                  <c:v>دول امريكــا الجنوبيــــه  South American countries</c:v>
                </c:pt>
                <c:pt idx="9">
                  <c:v>الدول المحيطية  Peripheral countries</c:v>
                </c:pt>
                <c:pt idx="10">
                  <c:v>دول أخرى  Other Countries</c:v>
                </c:pt>
              </c:strCache>
            </c:strRef>
          </c:cat>
          <c:val>
            <c:numRef>
              <c:f>'3'!$B$50:$B$60</c:f>
              <c:numCache>
                <c:formatCode>#,##0_ ;\-#,##0\ </c:formatCode>
                <c:ptCount val="11"/>
                <c:pt idx="0">
                  <c:v>110638</c:v>
                </c:pt>
                <c:pt idx="1">
                  <c:v>48298</c:v>
                </c:pt>
                <c:pt idx="2">
                  <c:v>150450</c:v>
                </c:pt>
                <c:pt idx="3">
                  <c:v>742401</c:v>
                </c:pt>
                <c:pt idx="4">
                  <c:v>50748</c:v>
                </c:pt>
                <c:pt idx="5">
                  <c:v>240331</c:v>
                </c:pt>
                <c:pt idx="6">
                  <c:v>83425</c:v>
                </c:pt>
                <c:pt idx="7">
                  <c:v>7907</c:v>
                </c:pt>
                <c:pt idx="8">
                  <c:v>20514</c:v>
                </c:pt>
                <c:pt idx="9">
                  <c:v>22825</c:v>
                </c:pt>
                <c:pt idx="10">
                  <c:v>3709</c:v>
                </c:pt>
              </c:numCache>
            </c:numRef>
          </c:val>
        </c:ser>
        <c:dLbls>
          <c:showLegendKey val="0"/>
          <c:showVal val="0"/>
          <c:showCatName val="0"/>
          <c:showSerName val="0"/>
          <c:showPercent val="0"/>
          <c:showBubbleSize val="0"/>
        </c:dLbls>
        <c:gapWidth val="150"/>
        <c:axId val="116678656"/>
        <c:axId val="121049600"/>
      </c:barChart>
      <c:catAx>
        <c:axId val="116678656"/>
        <c:scaling>
          <c:orientation val="minMax"/>
        </c:scaling>
        <c:delete val="0"/>
        <c:axPos val="l"/>
        <c:majorGridlines>
          <c:spPr>
            <a:ln>
              <a:solidFill>
                <a:schemeClr val="bg1">
                  <a:lumMod val="85000"/>
                </a:schemeClr>
              </a:solidFill>
            </a:ln>
          </c:spPr>
        </c:majorGridlines>
        <c:majorTickMark val="out"/>
        <c:minorTickMark val="none"/>
        <c:tickLblPos val="nextTo"/>
        <c:crossAx val="121049600"/>
        <c:crosses val="autoZero"/>
        <c:auto val="1"/>
        <c:lblAlgn val="ctr"/>
        <c:lblOffset val="100"/>
        <c:noMultiLvlLbl val="0"/>
      </c:catAx>
      <c:valAx>
        <c:axId val="121049600"/>
        <c:scaling>
          <c:orientation val="minMax"/>
        </c:scaling>
        <c:delete val="0"/>
        <c:axPos val="b"/>
        <c:majorGridlines>
          <c:spPr>
            <a:ln>
              <a:solidFill>
                <a:schemeClr val="bg1">
                  <a:lumMod val="85000"/>
                </a:schemeClr>
              </a:solidFill>
            </a:ln>
          </c:spPr>
        </c:majorGridlines>
        <c:numFmt formatCode="#,##0_ ;\-#,##0\ " sourceLinked="1"/>
        <c:majorTickMark val="out"/>
        <c:minorTickMark val="none"/>
        <c:tickLblPos val="nextTo"/>
        <c:crossAx val="116678656"/>
        <c:crosses val="autoZero"/>
        <c:crossBetween val="between"/>
        <c:majorUnit val="200000"/>
      </c:valAx>
    </c:plotArea>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a:latin typeface="Sakkal Majalla" panose="02000000000000000000" pitchFamily="2" charset="-78"/>
                <a:cs typeface="Sakkal Majalla" panose="02000000000000000000" pitchFamily="2" charset="-78"/>
              </a:rPr>
              <a:t>عقود الزواج حسب جنسية الزوجة والزوج </a:t>
            </a: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b="1" i="0" baseline="0">
                <a:effectLst/>
                <a:latin typeface="Sakkal Majalla" panose="02000000000000000000" pitchFamily="2" charset="-78"/>
                <a:cs typeface="Sakkal Majalla" panose="02000000000000000000" pitchFamily="2" charset="-78"/>
              </a:rPr>
              <a:t>الربع الرابع ، 2017</a:t>
            </a:r>
            <a:endParaRPr lang="ar-QA" sz="1200">
              <a:latin typeface="Sakkal Majalla" panose="02000000000000000000" pitchFamily="2" charset="-78"/>
              <a:cs typeface="Sakkal Majalla" panose="02000000000000000000" pitchFamily="2" charset="-78"/>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100" b="0"/>
              <a:t>MARRIAGES BY NATIONALITY OF  WIFE AND HUSBAND</a:t>
            </a:r>
            <a:endParaRPr lang="ar-QA" sz="1100" b="0"/>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100" b="0" i="0" baseline="0">
                <a:effectLst/>
              </a:rPr>
              <a:t>The</a:t>
            </a:r>
            <a:r>
              <a:rPr lang="ar-QA" sz="1100" b="0" i="0" baseline="0">
                <a:effectLst/>
              </a:rPr>
              <a:t> </a:t>
            </a:r>
            <a:r>
              <a:rPr lang="en-US" sz="1100" b="0" i="0" baseline="0">
                <a:effectLst/>
              </a:rPr>
              <a:t>Fourth Quarter, 2017</a:t>
            </a:r>
            <a:endParaRPr lang="en-US" sz="1100" b="0">
              <a:effectLst/>
            </a:endParaRPr>
          </a:p>
        </c:rich>
      </c:tx>
      <c:layout>
        <c:manualLayout>
          <c:xMode val="edge"/>
          <c:yMode val="edge"/>
          <c:x val="0.22768712853281955"/>
          <c:y val="1.2722134338173869E-2"/>
        </c:manualLayout>
      </c:layout>
      <c:overlay val="0"/>
    </c:title>
    <c:autoTitleDeleted val="0"/>
    <c:plotArea>
      <c:layout>
        <c:manualLayout>
          <c:layoutTarget val="inner"/>
          <c:xMode val="edge"/>
          <c:yMode val="edge"/>
          <c:x val="5.6472732376145335E-2"/>
          <c:y val="0.22641025641025642"/>
          <c:w val="0.92395589597711636"/>
          <c:h val="0.58039302886923205"/>
        </c:manualLayout>
      </c:layout>
      <c:barChart>
        <c:barDir val="col"/>
        <c:grouping val="clustered"/>
        <c:varyColors val="0"/>
        <c:ser>
          <c:idx val="0"/>
          <c:order val="0"/>
          <c:tx>
            <c:strRef>
              <c:f>'8'!$M$16</c:f>
              <c:strCache>
                <c:ptCount val="1"/>
                <c:pt idx="0">
                  <c:v>الزوج
Husband</c:v>
                </c:pt>
              </c:strCache>
            </c:strRef>
          </c:tx>
          <c:spPr>
            <a:solidFill>
              <a:schemeClr val="tx2">
                <a:lumMod val="60000"/>
                <a:lumOff val="40000"/>
              </a:schemeClr>
            </a:solidFill>
            <a:ln w="28575">
              <a:noFill/>
            </a:ln>
          </c:spPr>
          <c:invertIfNegative val="0"/>
          <c:cat>
            <c:strRef>
              <c:f>'8'!$L$17:$L$22</c:f>
              <c:strCache>
                <c:ptCount val="6"/>
                <c:pt idx="0">
                  <c:v>  قطر
 Qatar</c:v>
                </c:pt>
                <c:pt idx="1">
                  <c:v> بقية دول مجلس التعاون لدول الخليج العربية
  Other G.C.C Countries</c:v>
                </c:pt>
                <c:pt idx="2">
                  <c:v>  باقي الدول العربية
 Other Arab Countries</c:v>
                </c:pt>
                <c:pt idx="3">
                  <c:v>  دول أسيوية
  Asian Countries</c:v>
                </c:pt>
                <c:pt idx="4">
                  <c:v>  دول أوروبية
  European Countries</c:v>
                </c:pt>
                <c:pt idx="5">
                  <c:v>  دول أخرى
  Other Countries</c:v>
                </c:pt>
              </c:strCache>
            </c:strRef>
          </c:cat>
          <c:val>
            <c:numRef>
              <c:f>'8'!$M$17:$M$22</c:f>
              <c:numCache>
                <c:formatCode>0</c:formatCode>
                <c:ptCount val="6"/>
                <c:pt idx="0">
                  <c:v>566</c:v>
                </c:pt>
                <c:pt idx="1">
                  <c:v>29</c:v>
                </c:pt>
                <c:pt idx="2">
                  <c:v>234</c:v>
                </c:pt>
                <c:pt idx="3">
                  <c:v>78</c:v>
                </c:pt>
                <c:pt idx="4">
                  <c:v>11</c:v>
                </c:pt>
                <c:pt idx="5">
                  <c:v>16</c:v>
                </c:pt>
              </c:numCache>
            </c:numRef>
          </c:val>
        </c:ser>
        <c:ser>
          <c:idx val="1"/>
          <c:order val="1"/>
          <c:tx>
            <c:strRef>
              <c:f>'8'!$N$16</c:f>
              <c:strCache>
                <c:ptCount val="1"/>
                <c:pt idx="0">
                  <c:v> الزوجة
Wife</c:v>
                </c:pt>
              </c:strCache>
            </c:strRef>
          </c:tx>
          <c:spPr>
            <a:solidFill>
              <a:schemeClr val="accent3"/>
            </a:solidFill>
            <a:ln>
              <a:noFill/>
            </a:ln>
          </c:spPr>
          <c:invertIfNegative val="0"/>
          <c:cat>
            <c:strRef>
              <c:f>'8'!$L$17:$L$22</c:f>
              <c:strCache>
                <c:ptCount val="6"/>
                <c:pt idx="0">
                  <c:v>  قطر
 Qatar</c:v>
                </c:pt>
                <c:pt idx="1">
                  <c:v> بقية دول مجلس التعاون لدول الخليج العربية
  Other G.C.C Countries</c:v>
                </c:pt>
                <c:pt idx="2">
                  <c:v>  باقي الدول العربية
 Other Arab Countries</c:v>
                </c:pt>
                <c:pt idx="3">
                  <c:v>  دول أسيوية
  Asian Countries</c:v>
                </c:pt>
                <c:pt idx="4">
                  <c:v>  دول أوروبية
  European Countries</c:v>
                </c:pt>
                <c:pt idx="5">
                  <c:v>  دول أخرى
  Other Countries</c:v>
                </c:pt>
              </c:strCache>
            </c:strRef>
          </c:cat>
          <c:val>
            <c:numRef>
              <c:f>'8'!$N$17:$N$22</c:f>
              <c:numCache>
                <c:formatCode>0</c:formatCode>
                <c:ptCount val="6"/>
                <c:pt idx="0">
                  <c:v>536</c:v>
                </c:pt>
                <c:pt idx="1">
                  <c:v>36</c:v>
                </c:pt>
                <c:pt idx="2">
                  <c:v>229</c:v>
                </c:pt>
                <c:pt idx="3">
                  <c:v>106</c:v>
                </c:pt>
                <c:pt idx="4">
                  <c:v>13</c:v>
                </c:pt>
                <c:pt idx="5">
                  <c:v>14</c:v>
                </c:pt>
              </c:numCache>
            </c:numRef>
          </c:val>
        </c:ser>
        <c:dLbls>
          <c:showLegendKey val="0"/>
          <c:showVal val="0"/>
          <c:showCatName val="0"/>
          <c:showSerName val="0"/>
          <c:showPercent val="0"/>
          <c:showBubbleSize val="0"/>
        </c:dLbls>
        <c:gapWidth val="150"/>
        <c:axId val="89593344"/>
        <c:axId val="139413184"/>
      </c:barChart>
      <c:catAx>
        <c:axId val="89593344"/>
        <c:scaling>
          <c:orientation val="minMax"/>
        </c:scaling>
        <c:delete val="0"/>
        <c:axPos val="b"/>
        <c:majorTickMark val="out"/>
        <c:minorTickMark val="none"/>
        <c:tickLblPos val="nextTo"/>
        <c:txPr>
          <a:bodyPr/>
          <a:lstStyle/>
          <a:p>
            <a:pPr>
              <a:defRPr sz="900"/>
            </a:pPr>
            <a:endParaRPr lang="en-US"/>
          </a:p>
        </c:txPr>
        <c:crossAx val="139413184"/>
        <c:crosses val="autoZero"/>
        <c:auto val="1"/>
        <c:lblAlgn val="ctr"/>
        <c:lblOffset val="100"/>
        <c:noMultiLvlLbl val="0"/>
      </c:catAx>
      <c:valAx>
        <c:axId val="139413184"/>
        <c:scaling>
          <c:orientation val="minMax"/>
        </c:scaling>
        <c:delete val="0"/>
        <c:axPos val="l"/>
        <c:majorGridlines>
          <c:spPr>
            <a:ln>
              <a:solidFill>
                <a:schemeClr val="bg1">
                  <a:lumMod val="75000"/>
                </a:schemeClr>
              </a:solidFill>
            </a:ln>
          </c:spPr>
        </c:majorGridlines>
        <c:numFmt formatCode="0" sourceLinked="1"/>
        <c:majorTickMark val="out"/>
        <c:minorTickMark val="none"/>
        <c:tickLblPos val="nextTo"/>
        <c:txPr>
          <a:bodyPr/>
          <a:lstStyle/>
          <a:p>
            <a:pPr>
              <a:defRPr sz="800"/>
            </a:pPr>
            <a:endParaRPr lang="en-US"/>
          </a:p>
        </c:txPr>
        <c:crossAx val="89593344"/>
        <c:crosses val="autoZero"/>
        <c:crossBetween val="between"/>
      </c:valAx>
    </c:plotArea>
    <c:legend>
      <c:legendPos val="r"/>
      <c:layout>
        <c:manualLayout>
          <c:xMode val="edge"/>
          <c:yMode val="edge"/>
          <c:x val="0.6199084785183745"/>
          <c:y val="0.22883862447130415"/>
          <c:w val="0.29777273188152542"/>
          <c:h val="0.10309379499120172"/>
        </c:manualLayout>
      </c:layout>
      <c:overlay val="0"/>
    </c:legend>
    <c:plotVisOnly val="1"/>
    <c:dispBlanksAs val="gap"/>
    <c:showDLblsOverMax val="0"/>
  </c:chart>
  <c:spPr>
    <a:noFill/>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4803149606299213" l="0.70866141732283472" r="0.70866141732283472" t="0.74803149606299213" header="0.31496062992125984" footer="0.31496062992125984"/>
    <c:pageSetup paperSize="11"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a:latin typeface="Sakkal Majalla" panose="02000000000000000000" pitchFamily="2" charset="-78"/>
                <a:cs typeface="Sakkal Majalla" panose="02000000000000000000" pitchFamily="2" charset="-78"/>
              </a:rPr>
              <a:t>عقود الزواج حسب فئة عمر  الزوج </a:t>
            </a:r>
            <a:r>
              <a:rPr lang="ar-QA" sz="1200" baseline="0">
                <a:latin typeface="Sakkal Majalla" panose="02000000000000000000" pitchFamily="2" charset="-78"/>
                <a:cs typeface="Sakkal Majalla" panose="02000000000000000000" pitchFamily="2" charset="-78"/>
              </a:rPr>
              <a:t>و</a:t>
            </a:r>
            <a:r>
              <a:rPr lang="ar-QA" sz="1200">
                <a:latin typeface="Sakkal Majalla" panose="02000000000000000000" pitchFamily="2" charset="-78"/>
                <a:cs typeface="Sakkal Majalla" panose="02000000000000000000" pitchFamily="2" charset="-78"/>
              </a:rPr>
              <a:t>الزوجة</a:t>
            </a:r>
            <a:endParaRPr lang="en-US" sz="1200">
              <a:latin typeface="Sakkal Majalla" panose="02000000000000000000" pitchFamily="2" charset="-78"/>
              <a:cs typeface="Sakkal Majalla" panose="02000000000000000000" pitchFamily="2" charset="-78"/>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b="1" i="0" baseline="0">
                <a:effectLst/>
                <a:latin typeface="Sakkal Majalla" panose="02000000000000000000" pitchFamily="2" charset="-78"/>
                <a:cs typeface="Sakkal Majalla" panose="02000000000000000000" pitchFamily="2" charset="-78"/>
              </a:rPr>
              <a:t>الربع الرابع   2017</a:t>
            </a:r>
            <a:endParaRPr lang="ar-QA" sz="1200">
              <a:latin typeface="Sakkal Majalla" panose="02000000000000000000" pitchFamily="2" charset="-78"/>
              <a:cs typeface="Sakkal Majalla" panose="02000000000000000000" pitchFamily="2" charset="-78"/>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100" b="0"/>
              <a:t>MARRIAGES BY HUSBAND'S</a:t>
            </a:r>
            <a:r>
              <a:rPr lang="en-US" sz="1100" b="0" baseline="0"/>
              <a:t> &amp; </a:t>
            </a:r>
            <a:r>
              <a:rPr lang="en-US" sz="1100" b="0"/>
              <a:t>WIFE'S AGE GROUP</a:t>
            </a: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100" b="0" i="0" baseline="0">
                <a:effectLst/>
              </a:rPr>
              <a:t>The Fourth Quarter, 2017</a:t>
            </a:r>
            <a:endParaRPr lang="en-US" sz="1100" b="0">
              <a:effectLst/>
            </a:endParaRPr>
          </a:p>
        </c:rich>
      </c:tx>
      <c:layout>
        <c:manualLayout>
          <c:xMode val="edge"/>
          <c:yMode val="edge"/>
          <c:x val="0.2395918796537444"/>
          <c:y val="1.8741637150520643E-2"/>
        </c:manualLayout>
      </c:layout>
      <c:overlay val="0"/>
    </c:title>
    <c:autoTitleDeleted val="0"/>
    <c:plotArea>
      <c:layout>
        <c:manualLayout>
          <c:layoutTarget val="inner"/>
          <c:xMode val="edge"/>
          <c:yMode val="edge"/>
          <c:x val="5.647269291338583E-2"/>
          <c:y val="0.27060918490161107"/>
          <c:w val="0.93035590551181102"/>
          <c:h val="0.57091402338214614"/>
        </c:manualLayout>
      </c:layout>
      <c:barChart>
        <c:barDir val="col"/>
        <c:grouping val="clustered"/>
        <c:varyColors val="0"/>
        <c:ser>
          <c:idx val="0"/>
          <c:order val="0"/>
          <c:tx>
            <c:strRef>
              <c:f>'9'!$Q$18</c:f>
              <c:strCache>
                <c:ptCount val="1"/>
                <c:pt idx="0">
                  <c:v>الزوج
Husband</c:v>
                </c:pt>
              </c:strCache>
            </c:strRef>
          </c:tx>
          <c:spPr>
            <a:ln w="28575">
              <a:solidFill>
                <a:schemeClr val="accent5">
                  <a:lumMod val="75000"/>
                </a:schemeClr>
              </a:solidFill>
            </a:ln>
          </c:spPr>
          <c:invertIfNegative val="0"/>
          <c:cat>
            <c:strRef>
              <c:f>'9'!$P$19:$P$28</c:f>
              <c:strCache>
                <c:ptCount val="10"/>
                <c:pt idx="0">
                  <c:v>-20</c:v>
                </c:pt>
                <c:pt idx="1">
                  <c:v>20 - 24</c:v>
                </c:pt>
                <c:pt idx="2">
                  <c:v>25 - 29</c:v>
                </c:pt>
                <c:pt idx="3">
                  <c:v>30 - 34</c:v>
                </c:pt>
                <c:pt idx="4">
                  <c:v>35 - 39</c:v>
                </c:pt>
                <c:pt idx="5">
                  <c:v>40 - 44</c:v>
                </c:pt>
                <c:pt idx="6">
                  <c:v>45 - 49</c:v>
                </c:pt>
                <c:pt idx="7">
                  <c:v>50 - 54</c:v>
                </c:pt>
                <c:pt idx="8">
                  <c:v>55 - 59</c:v>
                </c:pt>
                <c:pt idx="9">
                  <c:v>60 +</c:v>
                </c:pt>
              </c:strCache>
            </c:strRef>
          </c:cat>
          <c:val>
            <c:numRef>
              <c:f>'9'!$Q$19:$Q$28</c:f>
              <c:numCache>
                <c:formatCode>0</c:formatCode>
                <c:ptCount val="10"/>
                <c:pt idx="0">
                  <c:v>13</c:v>
                </c:pt>
                <c:pt idx="1">
                  <c:v>250</c:v>
                </c:pt>
                <c:pt idx="2">
                  <c:v>336</c:v>
                </c:pt>
                <c:pt idx="3">
                  <c:v>158</c:v>
                </c:pt>
                <c:pt idx="4">
                  <c:v>80</c:v>
                </c:pt>
                <c:pt idx="5">
                  <c:v>35</c:v>
                </c:pt>
                <c:pt idx="6">
                  <c:v>26</c:v>
                </c:pt>
                <c:pt idx="7">
                  <c:v>23</c:v>
                </c:pt>
                <c:pt idx="8">
                  <c:v>7</c:v>
                </c:pt>
                <c:pt idx="9">
                  <c:v>6</c:v>
                </c:pt>
              </c:numCache>
            </c:numRef>
          </c:val>
        </c:ser>
        <c:ser>
          <c:idx val="1"/>
          <c:order val="1"/>
          <c:tx>
            <c:strRef>
              <c:f>'9'!$R$18</c:f>
              <c:strCache>
                <c:ptCount val="1"/>
                <c:pt idx="0">
                  <c:v> الزوجة
Wife</c:v>
                </c:pt>
              </c:strCache>
            </c:strRef>
          </c:tx>
          <c:invertIfNegative val="0"/>
          <c:cat>
            <c:strRef>
              <c:f>'9'!$P$19:$P$28</c:f>
              <c:strCache>
                <c:ptCount val="10"/>
                <c:pt idx="0">
                  <c:v>-20</c:v>
                </c:pt>
                <c:pt idx="1">
                  <c:v>20 - 24</c:v>
                </c:pt>
                <c:pt idx="2">
                  <c:v>25 - 29</c:v>
                </c:pt>
                <c:pt idx="3">
                  <c:v>30 - 34</c:v>
                </c:pt>
                <c:pt idx="4">
                  <c:v>35 - 39</c:v>
                </c:pt>
                <c:pt idx="5">
                  <c:v>40 - 44</c:v>
                </c:pt>
                <c:pt idx="6">
                  <c:v>45 - 49</c:v>
                </c:pt>
                <c:pt idx="7">
                  <c:v>50 - 54</c:v>
                </c:pt>
                <c:pt idx="8">
                  <c:v>55 - 59</c:v>
                </c:pt>
                <c:pt idx="9">
                  <c:v>60 +</c:v>
                </c:pt>
              </c:strCache>
            </c:strRef>
          </c:cat>
          <c:val>
            <c:numRef>
              <c:f>'9'!$R$19:$R$28</c:f>
              <c:numCache>
                <c:formatCode>0</c:formatCode>
                <c:ptCount val="10"/>
                <c:pt idx="0">
                  <c:v>128</c:v>
                </c:pt>
                <c:pt idx="1">
                  <c:v>368</c:v>
                </c:pt>
                <c:pt idx="2">
                  <c:v>228</c:v>
                </c:pt>
                <c:pt idx="3">
                  <c:v>103</c:v>
                </c:pt>
                <c:pt idx="4">
                  <c:v>63</c:v>
                </c:pt>
                <c:pt idx="5">
                  <c:v>25</c:v>
                </c:pt>
                <c:pt idx="6">
                  <c:v>11</c:v>
                </c:pt>
                <c:pt idx="7">
                  <c:v>6</c:v>
                </c:pt>
                <c:pt idx="8">
                  <c:v>2</c:v>
                </c:pt>
                <c:pt idx="9">
                  <c:v>0</c:v>
                </c:pt>
              </c:numCache>
            </c:numRef>
          </c:val>
        </c:ser>
        <c:dLbls>
          <c:showLegendKey val="0"/>
          <c:showVal val="0"/>
          <c:showCatName val="0"/>
          <c:showSerName val="0"/>
          <c:showPercent val="0"/>
          <c:showBubbleSize val="0"/>
        </c:dLbls>
        <c:gapWidth val="150"/>
        <c:axId val="116749824"/>
        <c:axId val="139417216"/>
      </c:barChart>
      <c:catAx>
        <c:axId val="116749824"/>
        <c:scaling>
          <c:orientation val="minMax"/>
        </c:scaling>
        <c:delete val="0"/>
        <c:axPos val="b"/>
        <c:title>
          <c:tx>
            <c:rich>
              <a:bodyPr/>
              <a:lstStyle/>
              <a:p>
                <a:pPr>
                  <a:defRPr/>
                </a:pPr>
                <a:r>
                  <a:rPr lang="ar-QA"/>
                  <a:t>فئات العمر</a:t>
                </a:r>
                <a:endParaRPr lang="en-US"/>
              </a:p>
              <a:p>
                <a:pPr>
                  <a:defRPr/>
                </a:pPr>
                <a:r>
                  <a:rPr lang="en-US"/>
                  <a:t>Age Groups</a:t>
                </a:r>
              </a:p>
            </c:rich>
          </c:tx>
          <c:layout>
            <c:manualLayout>
              <c:xMode val="edge"/>
              <c:yMode val="edge"/>
              <c:x val="0.45713100262467193"/>
              <c:y val="0.90060100885826777"/>
            </c:manualLayout>
          </c:layout>
          <c:overlay val="0"/>
        </c:title>
        <c:majorTickMark val="out"/>
        <c:minorTickMark val="none"/>
        <c:tickLblPos val="nextTo"/>
        <c:txPr>
          <a:bodyPr/>
          <a:lstStyle/>
          <a:p>
            <a:pPr>
              <a:defRPr sz="800"/>
            </a:pPr>
            <a:endParaRPr lang="en-US"/>
          </a:p>
        </c:txPr>
        <c:crossAx val="139417216"/>
        <c:crosses val="autoZero"/>
        <c:auto val="1"/>
        <c:lblAlgn val="ctr"/>
        <c:lblOffset val="100"/>
        <c:noMultiLvlLbl val="0"/>
      </c:catAx>
      <c:valAx>
        <c:axId val="139417216"/>
        <c:scaling>
          <c:orientation val="minMax"/>
        </c:scaling>
        <c:delete val="0"/>
        <c:axPos val="l"/>
        <c:majorGridlines>
          <c:spPr>
            <a:ln>
              <a:solidFill>
                <a:schemeClr val="bg1">
                  <a:lumMod val="75000"/>
                </a:schemeClr>
              </a:solidFill>
            </a:ln>
          </c:spPr>
        </c:majorGridlines>
        <c:numFmt formatCode="0" sourceLinked="1"/>
        <c:majorTickMark val="out"/>
        <c:minorTickMark val="none"/>
        <c:tickLblPos val="nextTo"/>
        <c:txPr>
          <a:bodyPr/>
          <a:lstStyle/>
          <a:p>
            <a:pPr>
              <a:defRPr sz="800"/>
            </a:pPr>
            <a:endParaRPr lang="en-US"/>
          </a:p>
        </c:txPr>
        <c:crossAx val="116749824"/>
        <c:crosses val="autoZero"/>
        <c:crossBetween val="between"/>
      </c:valAx>
    </c:plotArea>
    <c:legend>
      <c:legendPos val="r"/>
      <c:layout>
        <c:manualLayout>
          <c:xMode val="edge"/>
          <c:yMode val="edge"/>
          <c:x val="0.58388006299212603"/>
          <c:y val="0.26850190687490033"/>
          <c:w val="0.3784434225721785"/>
          <c:h val="8.6353199960619367E-2"/>
        </c:manualLayout>
      </c:layout>
      <c:overlay val="0"/>
    </c:legend>
    <c:plotVisOnly val="1"/>
    <c:dispBlanksAs val="gap"/>
    <c:showDLblsOverMax val="0"/>
  </c:chart>
  <c:spPr>
    <a:noFill/>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4803149606299213" l="0.70866141732283472" r="0.70866141732283472" t="0.74803149606299213" header="0.31496062992125984" footer="0.31496062992125984"/>
    <c:pageSetup paperSize="11"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ar-QA" sz="1200">
                <a:latin typeface="Sakkal Majalla" panose="02000000000000000000" pitchFamily="2" charset="-78"/>
                <a:cs typeface="Sakkal Majalla" panose="02000000000000000000" pitchFamily="2" charset="-78"/>
              </a:rPr>
              <a:t>عقود الزواج  حسب الجنسية والنوع والشهر</a:t>
            </a:r>
            <a:endParaRPr lang="en-US" sz="1200">
              <a:latin typeface="Sakkal Majalla" panose="02000000000000000000" pitchFamily="2" charset="-78"/>
              <a:cs typeface="Sakkal Majalla" panose="02000000000000000000" pitchFamily="2" charset="-78"/>
            </a:endParaRPr>
          </a:p>
          <a:p>
            <a:pPr>
              <a:defRPr sz="1100"/>
            </a:pPr>
            <a:r>
              <a:rPr lang="ar-QA" sz="1200">
                <a:latin typeface="Sakkal Majalla" panose="02000000000000000000" pitchFamily="2" charset="-78"/>
                <a:cs typeface="Sakkal Majalla" panose="02000000000000000000" pitchFamily="2" charset="-78"/>
              </a:rPr>
              <a:t>الربع الرابع</a:t>
            </a:r>
            <a:r>
              <a:rPr lang="ar-QA" sz="1200" baseline="0">
                <a:latin typeface="Sakkal Majalla" panose="02000000000000000000" pitchFamily="2" charset="-78"/>
                <a:cs typeface="Sakkal Majalla" panose="02000000000000000000" pitchFamily="2" charset="-78"/>
              </a:rPr>
              <a:t> </a:t>
            </a:r>
            <a:r>
              <a:rPr lang="ar-QA" sz="1200">
                <a:latin typeface="Sakkal Majalla" panose="02000000000000000000" pitchFamily="2" charset="-78"/>
                <a:cs typeface="Sakkal Majalla" panose="02000000000000000000" pitchFamily="2" charset="-78"/>
              </a:rPr>
              <a:t>، 2017</a:t>
            </a:r>
          </a:p>
          <a:p>
            <a:pPr>
              <a:defRPr sz="1100"/>
            </a:pPr>
            <a:r>
              <a:rPr lang="en-US" sz="1100" b="0">
                <a:latin typeface="Arial" panose="020B0604020202020204" pitchFamily="34" charset="0"/>
                <a:cs typeface="Arial" panose="020B0604020202020204" pitchFamily="34" charset="0"/>
              </a:rPr>
              <a:t> MARRIAGES BY NATIONALITY, GENDER AND MONTH  </a:t>
            </a:r>
          </a:p>
          <a:p>
            <a:pPr>
              <a:defRPr sz="1100"/>
            </a:pPr>
            <a:r>
              <a:rPr lang="en-US" sz="1100" b="0">
                <a:latin typeface="Arial" panose="020B0604020202020204" pitchFamily="34" charset="0"/>
                <a:cs typeface="Arial" panose="020B0604020202020204" pitchFamily="34" charset="0"/>
              </a:rPr>
              <a:t>The Fourth</a:t>
            </a:r>
            <a:r>
              <a:rPr lang="en-US" sz="1100" b="0" baseline="0">
                <a:latin typeface="Arial" panose="020B0604020202020204" pitchFamily="34" charset="0"/>
                <a:cs typeface="Arial" panose="020B0604020202020204" pitchFamily="34" charset="0"/>
              </a:rPr>
              <a:t> </a:t>
            </a:r>
            <a:r>
              <a:rPr lang="en-US" sz="1100" b="0">
                <a:latin typeface="Arial" panose="020B0604020202020204" pitchFamily="34" charset="0"/>
                <a:cs typeface="Arial" panose="020B0604020202020204" pitchFamily="34" charset="0"/>
              </a:rPr>
              <a:t>Quarter, 2017</a:t>
            </a:r>
          </a:p>
        </c:rich>
      </c:tx>
      <c:layout>
        <c:manualLayout>
          <c:xMode val="edge"/>
          <c:yMode val="edge"/>
          <c:x val="0.18078722775547096"/>
          <c:y val="0"/>
        </c:manualLayout>
      </c:layout>
      <c:overlay val="0"/>
    </c:title>
    <c:autoTitleDeleted val="0"/>
    <c:plotArea>
      <c:layout/>
      <c:barChart>
        <c:barDir val="col"/>
        <c:grouping val="percentStacked"/>
        <c:varyColors val="0"/>
        <c:ser>
          <c:idx val="0"/>
          <c:order val="0"/>
          <c:tx>
            <c:strRef>
              <c:f>'10'!$K$18</c:f>
              <c:strCache>
                <c:ptCount val="1"/>
                <c:pt idx="0">
                  <c:v>ذكور قطريون
Qatari Males</c:v>
                </c:pt>
              </c:strCache>
            </c:strRef>
          </c:tx>
          <c:invertIfNegative val="0"/>
          <c:dLbls>
            <c:txPr>
              <a:bodyPr/>
              <a:lstStyle/>
              <a:p>
                <a:pPr>
                  <a:defRPr>
                    <a:latin typeface="Arial" panose="020B0604020202020204" pitchFamily="34" charset="0"/>
                    <a:cs typeface="Arial" panose="020B0604020202020204" pitchFamily="34" charset="0"/>
                  </a:defRPr>
                </a:pPr>
                <a:endParaRPr lang="en-US"/>
              </a:p>
            </c:txPr>
            <c:dLblPos val="ctr"/>
            <c:showLegendKey val="0"/>
            <c:showVal val="1"/>
            <c:showCatName val="0"/>
            <c:showSerName val="0"/>
            <c:showPercent val="0"/>
            <c:showBubbleSize val="0"/>
            <c:showLeaderLines val="0"/>
          </c:dLbls>
          <c:cat>
            <c:strRef>
              <c:f>'10'!$J$25:$J$27</c:f>
              <c:strCache>
                <c:ptCount val="3"/>
                <c:pt idx="0">
                  <c:v>أكتوبر
October</c:v>
                </c:pt>
                <c:pt idx="1">
                  <c:v>نوفمبر
November</c:v>
                </c:pt>
                <c:pt idx="2">
                  <c:v>ديسمبر
December</c:v>
                </c:pt>
              </c:strCache>
            </c:strRef>
          </c:cat>
          <c:val>
            <c:numRef>
              <c:f>'10'!$K$25:$K$27</c:f>
              <c:numCache>
                <c:formatCode>0</c:formatCode>
                <c:ptCount val="3"/>
                <c:pt idx="0">
                  <c:v>33.922261484098939</c:v>
                </c:pt>
                <c:pt idx="1">
                  <c:v>28.228228228228229</c:v>
                </c:pt>
                <c:pt idx="2">
                  <c:v>29.245283018867923</c:v>
                </c:pt>
              </c:numCache>
            </c:numRef>
          </c:val>
        </c:ser>
        <c:ser>
          <c:idx val="1"/>
          <c:order val="1"/>
          <c:tx>
            <c:strRef>
              <c:f>'10'!$L$18</c:f>
              <c:strCache>
                <c:ptCount val="1"/>
                <c:pt idx="0">
                  <c:v>ذكور غير قطريين
Non-Qatari Males</c:v>
                </c:pt>
              </c:strCache>
            </c:strRef>
          </c:tx>
          <c:invertIfNegative val="0"/>
          <c:dLbls>
            <c:txPr>
              <a:bodyPr/>
              <a:lstStyle/>
              <a:p>
                <a:pPr>
                  <a:defRPr>
                    <a:latin typeface="Arial" panose="020B0604020202020204" pitchFamily="34" charset="0"/>
                    <a:cs typeface="Arial" panose="020B0604020202020204" pitchFamily="34" charset="0"/>
                  </a:defRPr>
                </a:pPr>
                <a:endParaRPr lang="en-US"/>
              </a:p>
            </c:txPr>
            <c:showLegendKey val="0"/>
            <c:showVal val="1"/>
            <c:showCatName val="0"/>
            <c:showSerName val="0"/>
            <c:showPercent val="0"/>
            <c:showBubbleSize val="0"/>
            <c:showLeaderLines val="0"/>
          </c:dLbls>
          <c:cat>
            <c:strRef>
              <c:f>'10'!$J$25:$J$27</c:f>
              <c:strCache>
                <c:ptCount val="3"/>
                <c:pt idx="0">
                  <c:v>أكتوبر
October</c:v>
                </c:pt>
                <c:pt idx="1">
                  <c:v>نوفمبر
November</c:v>
                </c:pt>
                <c:pt idx="2">
                  <c:v>ديسمبر
December</c:v>
                </c:pt>
              </c:strCache>
            </c:strRef>
          </c:cat>
          <c:val>
            <c:numRef>
              <c:f>'10'!$L$25:$L$27</c:f>
              <c:numCache>
                <c:formatCode>0</c:formatCode>
                <c:ptCount val="3"/>
                <c:pt idx="0">
                  <c:v>16.077738515901061</c:v>
                </c:pt>
                <c:pt idx="1">
                  <c:v>21.771771771771771</c:v>
                </c:pt>
                <c:pt idx="2">
                  <c:v>20.754716981132074</c:v>
                </c:pt>
              </c:numCache>
            </c:numRef>
          </c:val>
        </c:ser>
        <c:ser>
          <c:idx val="2"/>
          <c:order val="2"/>
          <c:tx>
            <c:strRef>
              <c:f>'10'!$M$18</c:f>
              <c:strCache>
                <c:ptCount val="1"/>
                <c:pt idx="0">
                  <c:v>إناث قطريات
Qatari Females</c:v>
                </c:pt>
              </c:strCache>
            </c:strRef>
          </c:tx>
          <c:invertIfNegative val="0"/>
          <c:dLbls>
            <c:txPr>
              <a:bodyPr/>
              <a:lstStyle/>
              <a:p>
                <a:pPr>
                  <a:defRPr>
                    <a:latin typeface="Arial" panose="020B0604020202020204" pitchFamily="34" charset="0"/>
                    <a:cs typeface="Arial" panose="020B0604020202020204" pitchFamily="34" charset="0"/>
                  </a:defRPr>
                </a:pPr>
                <a:endParaRPr lang="en-US"/>
              </a:p>
            </c:txPr>
            <c:dLblPos val="ctr"/>
            <c:showLegendKey val="0"/>
            <c:showVal val="1"/>
            <c:showCatName val="0"/>
            <c:showSerName val="0"/>
            <c:showPercent val="0"/>
            <c:showBubbleSize val="0"/>
            <c:showLeaderLines val="0"/>
          </c:dLbls>
          <c:cat>
            <c:strRef>
              <c:f>'10'!$J$25:$J$27</c:f>
              <c:strCache>
                <c:ptCount val="3"/>
                <c:pt idx="0">
                  <c:v>أكتوبر
October</c:v>
                </c:pt>
                <c:pt idx="1">
                  <c:v>نوفمبر
November</c:v>
                </c:pt>
                <c:pt idx="2">
                  <c:v>ديسمبر
December</c:v>
                </c:pt>
              </c:strCache>
            </c:strRef>
          </c:cat>
          <c:val>
            <c:numRef>
              <c:f>'10'!$M$25:$M$27</c:f>
              <c:numCache>
                <c:formatCode>0</c:formatCode>
                <c:ptCount val="3"/>
                <c:pt idx="0">
                  <c:v>32.332155477031804</c:v>
                </c:pt>
                <c:pt idx="1">
                  <c:v>27.477477477477478</c:v>
                </c:pt>
                <c:pt idx="2">
                  <c:v>26.729559748427672</c:v>
                </c:pt>
              </c:numCache>
            </c:numRef>
          </c:val>
        </c:ser>
        <c:ser>
          <c:idx val="3"/>
          <c:order val="3"/>
          <c:tx>
            <c:strRef>
              <c:f>'10'!$N$18</c:f>
              <c:strCache>
                <c:ptCount val="1"/>
                <c:pt idx="0">
                  <c:v>إناث غير قطريات
Non-Qatari Females</c:v>
                </c:pt>
              </c:strCache>
            </c:strRef>
          </c:tx>
          <c:invertIfNegative val="0"/>
          <c:dLbls>
            <c:txPr>
              <a:bodyPr/>
              <a:lstStyle/>
              <a:p>
                <a:pPr>
                  <a:defRPr>
                    <a:latin typeface="Arial" panose="020B0604020202020204" pitchFamily="34" charset="0"/>
                    <a:cs typeface="Arial" panose="020B0604020202020204" pitchFamily="34" charset="0"/>
                  </a:defRPr>
                </a:pPr>
                <a:endParaRPr lang="en-US"/>
              </a:p>
            </c:txPr>
            <c:showLegendKey val="0"/>
            <c:showVal val="1"/>
            <c:showCatName val="0"/>
            <c:showSerName val="0"/>
            <c:showPercent val="0"/>
            <c:showBubbleSize val="0"/>
            <c:showLeaderLines val="0"/>
          </c:dLbls>
          <c:cat>
            <c:strRef>
              <c:f>'10'!$J$25:$J$27</c:f>
              <c:strCache>
                <c:ptCount val="3"/>
                <c:pt idx="0">
                  <c:v>أكتوبر
October</c:v>
                </c:pt>
                <c:pt idx="1">
                  <c:v>نوفمبر
November</c:v>
                </c:pt>
                <c:pt idx="2">
                  <c:v>ديسمبر
December</c:v>
                </c:pt>
              </c:strCache>
            </c:strRef>
          </c:cat>
          <c:val>
            <c:numRef>
              <c:f>'10'!$N$25:$N$27</c:f>
              <c:numCache>
                <c:formatCode>0</c:formatCode>
                <c:ptCount val="3"/>
                <c:pt idx="0">
                  <c:v>17.667844522968199</c:v>
                </c:pt>
                <c:pt idx="1">
                  <c:v>22.522522522522522</c:v>
                </c:pt>
                <c:pt idx="2">
                  <c:v>23.270440251572325</c:v>
                </c:pt>
              </c:numCache>
            </c:numRef>
          </c:val>
        </c:ser>
        <c:dLbls>
          <c:showLegendKey val="0"/>
          <c:showVal val="1"/>
          <c:showCatName val="0"/>
          <c:showSerName val="0"/>
          <c:showPercent val="0"/>
          <c:showBubbleSize val="0"/>
        </c:dLbls>
        <c:gapWidth val="150"/>
        <c:overlap val="100"/>
        <c:axId val="116751872"/>
        <c:axId val="139730944"/>
      </c:barChart>
      <c:catAx>
        <c:axId val="116751872"/>
        <c:scaling>
          <c:orientation val="minMax"/>
        </c:scaling>
        <c:delete val="0"/>
        <c:axPos val="b"/>
        <c:numFmt formatCode="0" sourceLinked="1"/>
        <c:majorTickMark val="out"/>
        <c:minorTickMark val="none"/>
        <c:tickLblPos val="nextTo"/>
        <c:crossAx val="139730944"/>
        <c:crosses val="autoZero"/>
        <c:auto val="1"/>
        <c:lblAlgn val="ctr"/>
        <c:lblOffset val="100"/>
        <c:noMultiLvlLbl val="0"/>
      </c:catAx>
      <c:valAx>
        <c:axId val="139730944"/>
        <c:scaling>
          <c:orientation val="minMax"/>
        </c:scaling>
        <c:delete val="0"/>
        <c:axPos val="l"/>
        <c:majorGridlines>
          <c:spPr>
            <a:ln>
              <a:solidFill>
                <a:schemeClr val="bg1">
                  <a:lumMod val="75000"/>
                </a:schemeClr>
              </a:solidFill>
            </a:ln>
          </c:spPr>
        </c:majorGridlines>
        <c:numFmt formatCode="0%" sourceLinked="1"/>
        <c:majorTickMark val="out"/>
        <c:minorTickMark val="none"/>
        <c:tickLblPos val="nextTo"/>
        <c:txPr>
          <a:bodyPr/>
          <a:lstStyle/>
          <a:p>
            <a:pPr>
              <a:defRPr>
                <a:latin typeface="Arial" panose="020B0604020202020204" pitchFamily="34" charset="0"/>
                <a:cs typeface="Arial" panose="020B0604020202020204" pitchFamily="34" charset="0"/>
              </a:defRPr>
            </a:pPr>
            <a:endParaRPr lang="en-US"/>
          </a:p>
        </c:txPr>
        <c:crossAx val="116751872"/>
        <c:crosses val="autoZero"/>
        <c:crossBetween val="between"/>
      </c:valAx>
    </c:plotArea>
    <c:legend>
      <c:legendPos val="r"/>
      <c:layout>
        <c:manualLayout>
          <c:xMode val="edge"/>
          <c:yMode val="edge"/>
          <c:x val="0.77396325459317583"/>
          <c:y val="0.31392665824535626"/>
          <c:w val="0.21690827553840539"/>
          <c:h val="0.50587372213235426"/>
        </c:manualLayout>
      </c:layout>
      <c:overlay val="0"/>
    </c:legend>
    <c:plotVisOnly val="1"/>
    <c:dispBlanksAs val="gap"/>
    <c:showDLblsOverMax val="0"/>
  </c:chart>
  <c:spPr>
    <a:ln>
      <a:noFill/>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SA" sz="1200" b="1" i="0" u="none" strike="noStrike" kern="1200" baseline="0">
                <a:solidFill>
                  <a:sysClr val="windowText" lastClr="000000"/>
                </a:solidFill>
                <a:latin typeface="Sakkal Majalla" panose="02000000000000000000" pitchFamily="2" charset="-78"/>
                <a:ea typeface="+mn-ea"/>
                <a:cs typeface="Sakkal Majalla" panose="02000000000000000000" pitchFamily="2" charset="-78"/>
              </a:rPr>
              <a:t>إشهادات الطلاق حسب نوع الطلاق </a:t>
            </a:r>
            <a:endParaRPr lang="en-US" sz="1200" b="1" i="0" u="none" strike="noStrike" kern="1200" baseline="0">
              <a:solidFill>
                <a:sysClr val="windowText" lastClr="000000"/>
              </a:solidFill>
              <a:latin typeface="Sakkal Majalla" panose="02000000000000000000" pitchFamily="2" charset="-78"/>
              <a:ea typeface="+mn-ea"/>
              <a:cs typeface="Sakkal Majalla" panose="02000000000000000000" pitchFamily="2" charset="-78"/>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SA" sz="1200" b="1" i="0" u="none" strike="noStrike" kern="1200" baseline="0">
                <a:solidFill>
                  <a:sysClr val="windowText" lastClr="000000"/>
                </a:solidFill>
                <a:latin typeface="Sakkal Majalla" panose="02000000000000000000" pitchFamily="2" charset="-78"/>
                <a:ea typeface="+mn-ea"/>
                <a:cs typeface="Sakkal Majalla" panose="02000000000000000000" pitchFamily="2" charset="-78"/>
              </a:rPr>
              <a:t>الربع ال</a:t>
            </a:r>
            <a:r>
              <a:rPr lang="ar-QA" sz="1200" b="1" i="0" u="none" strike="noStrike" kern="1200" baseline="0">
                <a:solidFill>
                  <a:sysClr val="windowText" lastClr="000000"/>
                </a:solidFill>
                <a:latin typeface="Sakkal Majalla" panose="02000000000000000000" pitchFamily="2" charset="-78"/>
                <a:ea typeface="+mn-ea"/>
                <a:cs typeface="Sakkal Majalla" panose="02000000000000000000" pitchFamily="2" charset="-78"/>
              </a:rPr>
              <a:t>رابع  </a:t>
            </a:r>
            <a:r>
              <a:rPr lang="ar-SA" sz="1200" b="1" i="0" u="none" strike="noStrike" kern="1200" baseline="0">
                <a:solidFill>
                  <a:sysClr val="windowText" lastClr="000000"/>
                </a:solidFill>
                <a:latin typeface="Sakkal Majalla" panose="02000000000000000000" pitchFamily="2" charset="-78"/>
                <a:ea typeface="+mn-ea"/>
                <a:cs typeface="Sakkal Majalla" panose="02000000000000000000" pitchFamily="2" charset="-78"/>
              </a:rPr>
              <a:t>2017</a:t>
            </a:r>
            <a:endParaRPr lang="en-US" sz="1200" b="1" i="0" u="none" strike="noStrike" kern="1200" baseline="0">
              <a:solidFill>
                <a:sysClr val="windowText" lastClr="000000"/>
              </a:solidFill>
              <a:latin typeface="Sakkal Majalla" panose="02000000000000000000" pitchFamily="2" charset="-78"/>
              <a:ea typeface="+mn-ea"/>
              <a:cs typeface="Sakkal Majalla" panose="02000000000000000000" pitchFamily="2" charset="-78"/>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50" b="0">
                <a:effectLst/>
              </a:rPr>
              <a:t>DIVORCES BY TYPE OF DIVORCE </a:t>
            </a: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50" b="0" i="0" baseline="0">
                <a:effectLst/>
              </a:rPr>
              <a:t>The Fourth Quarter, 2017</a:t>
            </a:r>
            <a:endParaRPr lang="en-US" sz="1050">
              <a:effectLst/>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sz="1800" b="0">
              <a:effectLst/>
            </a:endParaRPr>
          </a:p>
        </c:rich>
      </c:tx>
      <c:layout/>
      <c:overlay val="0"/>
    </c:title>
    <c:autoTitleDeleted val="0"/>
    <c:plotArea>
      <c:layout>
        <c:manualLayout>
          <c:layoutTarget val="inner"/>
          <c:xMode val="edge"/>
          <c:yMode val="edge"/>
          <c:x val="0.18548981835986098"/>
          <c:y val="0.29984560614231404"/>
          <c:w val="0.42417956929695716"/>
          <c:h val="0.64216058079114879"/>
        </c:manualLayout>
      </c:layout>
      <c:pieChart>
        <c:varyColors val="1"/>
        <c:ser>
          <c:idx val="1"/>
          <c:order val="0"/>
          <c:dLbls>
            <c:dLbl>
              <c:idx val="1"/>
              <c:spPr/>
              <c:txPr>
                <a:bodyPr/>
                <a:lstStyle/>
                <a:p>
                  <a:pPr>
                    <a:defRPr>
                      <a:solidFill>
                        <a:schemeClr val="bg1"/>
                      </a:solidFill>
                      <a:latin typeface="Arial" panose="020B0604020202020204" pitchFamily="34" charset="0"/>
                      <a:cs typeface="Arial" panose="020B0604020202020204" pitchFamily="34" charset="0"/>
                    </a:defRPr>
                  </a:pPr>
                  <a:endParaRPr lang="en-US"/>
                </a:p>
              </c:txPr>
              <c:showLegendKey val="0"/>
              <c:showVal val="0"/>
              <c:showCatName val="0"/>
              <c:showSerName val="0"/>
              <c:showPercent val="1"/>
              <c:showBubbleSize val="0"/>
            </c:dLbl>
            <c:dLbl>
              <c:idx val="3"/>
              <c:layout>
                <c:manualLayout>
                  <c:x val="6.5592718341399986E-3"/>
                  <c:y val="5.5071922068649247E-3"/>
                </c:manualLayout>
              </c:layout>
              <c:showLegendKey val="0"/>
              <c:showVal val="0"/>
              <c:showCatName val="0"/>
              <c:showSerName val="0"/>
              <c:showPercent val="1"/>
              <c:showBubbleSize val="0"/>
            </c:dLbl>
            <c:txPr>
              <a:bodyPr/>
              <a:lstStyle/>
              <a:p>
                <a:pPr>
                  <a:defRPr>
                    <a:latin typeface="Arial" panose="020B0604020202020204" pitchFamily="34" charset="0"/>
                    <a:cs typeface="Arial" panose="020B0604020202020204" pitchFamily="34" charset="0"/>
                  </a:defRPr>
                </a:pPr>
                <a:endParaRPr lang="en-US"/>
              </a:p>
            </c:txPr>
            <c:showLegendKey val="0"/>
            <c:showVal val="0"/>
            <c:showCatName val="0"/>
            <c:showSerName val="0"/>
            <c:showPercent val="1"/>
            <c:showBubbleSize val="0"/>
            <c:showLeaderLines val="1"/>
          </c:dLbls>
          <c:cat>
            <c:strRef>
              <c:f>'12'!$K$8:$N$8</c:f>
              <c:strCache>
                <c:ptCount val="4"/>
                <c:pt idx="0">
                  <c:v>بينونة صغرى
Minor Irrevocable Divorce </c:v>
                </c:pt>
                <c:pt idx="1">
                  <c:v>رجعي
Revocable Divorce </c:v>
                </c:pt>
                <c:pt idx="2">
                  <c:v>خلع
Divorce Against Compensation</c:v>
                </c:pt>
                <c:pt idx="3">
                  <c:v>بينونة كبرى
Major Irrevocable Divorce </c:v>
                </c:pt>
              </c:strCache>
            </c:strRef>
          </c:cat>
          <c:val>
            <c:numRef>
              <c:f>'12'!$K$10:$N$10</c:f>
              <c:numCache>
                <c:formatCode>0</c:formatCode>
                <c:ptCount val="4"/>
                <c:pt idx="0">
                  <c:v>19.72318339100346</c:v>
                </c:pt>
                <c:pt idx="1">
                  <c:v>67</c:v>
                </c:pt>
                <c:pt idx="2">
                  <c:v>11.072664359861593</c:v>
                </c:pt>
                <c:pt idx="3">
                  <c:v>2.0761245674740483</c:v>
                </c:pt>
              </c:numCache>
            </c:numRef>
          </c:val>
        </c:ser>
        <c:dLbls>
          <c:showLegendKey val="0"/>
          <c:showVal val="0"/>
          <c:showCatName val="0"/>
          <c:showSerName val="0"/>
          <c:showPercent val="1"/>
          <c:showBubbleSize val="0"/>
          <c:showLeaderLines val="1"/>
        </c:dLbls>
        <c:firstSliceAng val="0"/>
      </c:pieChart>
    </c:plotArea>
    <c:legend>
      <c:legendPos val="r"/>
      <c:layout>
        <c:manualLayout>
          <c:xMode val="edge"/>
          <c:yMode val="edge"/>
          <c:x val="0.69933845425285146"/>
          <c:y val="0.37144542348463516"/>
          <c:w val="0.2884291298450079"/>
          <c:h val="0.44957799903324608"/>
        </c:manualLayout>
      </c:layout>
      <c:overlay val="0"/>
    </c:legend>
    <c:plotVisOnly val="1"/>
    <c:dispBlanksAs val="gap"/>
    <c:showDLblsOverMax val="0"/>
  </c:chart>
  <c:spPr>
    <a:ln>
      <a:noFill/>
    </a:ln>
  </c:spPr>
  <c:printSettings>
    <c:headerFooter/>
    <c:pageMargins b="0.75" l="0.7" r="0.7" t="0.75" header="0.3" footer="0.3"/>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100">
                <a:latin typeface="Sakkal Majalla" panose="02000000000000000000" pitchFamily="2" charset="-78"/>
                <a:cs typeface="Sakkal Majalla" panose="02000000000000000000" pitchFamily="2" charset="-78"/>
              </a:rPr>
              <a:t>إشهادات الطلاق حسب فئة عمر الزوجة</a:t>
            </a:r>
            <a:endParaRPr lang="en-US" sz="1100">
              <a:latin typeface="Sakkal Majalla" panose="02000000000000000000" pitchFamily="2" charset="-78"/>
              <a:cs typeface="Sakkal Majalla" panose="02000000000000000000" pitchFamily="2" charset="-78"/>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050" b="1" i="0" baseline="0">
                <a:effectLst/>
                <a:latin typeface="Sakkal Majalla" panose="02000000000000000000" pitchFamily="2" charset="-78"/>
                <a:cs typeface="Sakkal Majalla" panose="02000000000000000000" pitchFamily="2" charset="-78"/>
              </a:rPr>
              <a:t>الربع الرابع ، 2017</a:t>
            </a:r>
            <a:endParaRPr lang="ar-QA" sz="1100">
              <a:latin typeface="Sakkal Majalla" panose="02000000000000000000" pitchFamily="2" charset="-78"/>
              <a:cs typeface="Sakkal Majalla" panose="02000000000000000000" pitchFamily="2" charset="-78"/>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800" b="1"/>
              <a:t>DIVORCES BY WIFE'S AGE GROUP</a:t>
            </a: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800" b="1" i="0" baseline="0">
                <a:effectLst/>
              </a:rPr>
              <a:t>The Fourth Quarter, 2017</a:t>
            </a:r>
            <a:endParaRPr lang="en-US" sz="800" b="1">
              <a:effectLst/>
            </a:endParaRPr>
          </a:p>
        </c:rich>
      </c:tx>
      <c:layout>
        <c:manualLayout>
          <c:xMode val="edge"/>
          <c:yMode val="edge"/>
          <c:x val="0.30955649192352641"/>
          <c:y val="0"/>
        </c:manualLayout>
      </c:layout>
      <c:overlay val="0"/>
    </c:title>
    <c:autoTitleDeleted val="0"/>
    <c:plotArea>
      <c:layout>
        <c:manualLayout>
          <c:layoutTarget val="inner"/>
          <c:xMode val="edge"/>
          <c:yMode val="edge"/>
          <c:x val="5.6472732376145335E-2"/>
          <c:y val="0.22641025641025642"/>
          <c:w val="0.92395589597711636"/>
          <c:h val="0.58039302886923205"/>
        </c:manualLayout>
      </c:layout>
      <c:barChart>
        <c:barDir val="col"/>
        <c:grouping val="clustered"/>
        <c:varyColors val="0"/>
        <c:ser>
          <c:idx val="0"/>
          <c:order val="0"/>
          <c:spPr>
            <a:ln w="22225">
              <a:solidFill>
                <a:schemeClr val="accent5">
                  <a:lumMod val="75000"/>
                </a:schemeClr>
              </a:solidFill>
            </a:ln>
          </c:spPr>
          <c:invertIfNegative val="0"/>
          <c:cat>
            <c:strRef>
              <c:f>'16'!$A$10:$A$17</c:f>
              <c:strCache>
                <c:ptCount val="8"/>
                <c:pt idx="0">
                  <c:v>-20</c:v>
                </c:pt>
                <c:pt idx="1">
                  <c:v>20 - 24</c:v>
                </c:pt>
                <c:pt idx="2">
                  <c:v>25 - 29</c:v>
                </c:pt>
                <c:pt idx="3">
                  <c:v>30 - 34</c:v>
                </c:pt>
                <c:pt idx="4">
                  <c:v>35 - 39</c:v>
                </c:pt>
                <c:pt idx="5">
                  <c:v>40 - 44</c:v>
                </c:pt>
                <c:pt idx="6">
                  <c:v>45 - 49</c:v>
                </c:pt>
                <c:pt idx="7">
                  <c:v>50+</c:v>
                </c:pt>
              </c:strCache>
            </c:strRef>
          </c:cat>
          <c:val>
            <c:numRef>
              <c:f>'16'!$F$10:$F$17</c:f>
              <c:numCache>
                <c:formatCode>#,##0</c:formatCode>
                <c:ptCount val="8"/>
                <c:pt idx="0">
                  <c:v>7</c:v>
                </c:pt>
                <c:pt idx="1">
                  <c:v>58</c:v>
                </c:pt>
                <c:pt idx="2">
                  <c:v>70</c:v>
                </c:pt>
                <c:pt idx="3">
                  <c:v>59</c:v>
                </c:pt>
                <c:pt idx="4">
                  <c:v>44</c:v>
                </c:pt>
                <c:pt idx="5">
                  <c:v>29</c:v>
                </c:pt>
                <c:pt idx="6">
                  <c:v>10</c:v>
                </c:pt>
                <c:pt idx="7">
                  <c:v>14</c:v>
                </c:pt>
              </c:numCache>
            </c:numRef>
          </c:val>
        </c:ser>
        <c:dLbls>
          <c:showLegendKey val="0"/>
          <c:showVal val="0"/>
          <c:showCatName val="0"/>
          <c:showSerName val="0"/>
          <c:showPercent val="0"/>
          <c:showBubbleSize val="0"/>
        </c:dLbls>
        <c:gapWidth val="150"/>
        <c:axId val="140846592"/>
        <c:axId val="140725056"/>
      </c:barChart>
      <c:catAx>
        <c:axId val="140846592"/>
        <c:scaling>
          <c:orientation val="minMax"/>
        </c:scaling>
        <c:delete val="0"/>
        <c:axPos val="b"/>
        <c:title>
          <c:tx>
            <c:rich>
              <a:bodyPr/>
              <a:lstStyle/>
              <a:p>
                <a:pPr>
                  <a:defRPr/>
                </a:pPr>
                <a:r>
                  <a:rPr lang="ar-QA"/>
                  <a:t>فئات العمر</a:t>
                </a:r>
                <a:endParaRPr lang="en-US"/>
              </a:p>
              <a:p>
                <a:pPr>
                  <a:defRPr/>
                </a:pPr>
                <a:r>
                  <a:rPr lang="en-US"/>
                  <a:t>Age Groups</a:t>
                </a:r>
              </a:p>
            </c:rich>
          </c:tx>
          <c:layout>
            <c:manualLayout>
              <c:xMode val="edge"/>
              <c:yMode val="edge"/>
              <c:x val="0.40541085759292478"/>
              <c:y val="0.88513719837942328"/>
            </c:manualLayout>
          </c:layout>
          <c:overlay val="0"/>
        </c:title>
        <c:majorTickMark val="out"/>
        <c:minorTickMark val="none"/>
        <c:tickLblPos val="nextTo"/>
        <c:txPr>
          <a:bodyPr/>
          <a:lstStyle/>
          <a:p>
            <a:pPr>
              <a:defRPr sz="800"/>
            </a:pPr>
            <a:endParaRPr lang="en-US"/>
          </a:p>
        </c:txPr>
        <c:crossAx val="140725056"/>
        <c:crosses val="autoZero"/>
        <c:auto val="1"/>
        <c:lblAlgn val="ctr"/>
        <c:lblOffset val="100"/>
        <c:noMultiLvlLbl val="0"/>
      </c:catAx>
      <c:valAx>
        <c:axId val="140725056"/>
        <c:scaling>
          <c:orientation val="minMax"/>
        </c:scaling>
        <c:delete val="0"/>
        <c:axPos val="l"/>
        <c:majorGridlines>
          <c:spPr>
            <a:ln>
              <a:solidFill>
                <a:schemeClr val="bg1">
                  <a:lumMod val="75000"/>
                </a:schemeClr>
              </a:solidFill>
            </a:ln>
          </c:spPr>
        </c:majorGridlines>
        <c:numFmt formatCode="#,##0" sourceLinked="1"/>
        <c:majorTickMark val="out"/>
        <c:minorTickMark val="none"/>
        <c:tickLblPos val="nextTo"/>
        <c:txPr>
          <a:bodyPr/>
          <a:lstStyle/>
          <a:p>
            <a:pPr>
              <a:defRPr sz="800"/>
            </a:pPr>
            <a:endParaRPr lang="en-US"/>
          </a:p>
        </c:txPr>
        <c:crossAx val="140846592"/>
        <c:crosses val="autoZero"/>
        <c:crossBetween val="between"/>
      </c:valAx>
    </c:plotArea>
    <c:plotVisOnly val="1"/>
    <c:dispBlanksAs val="gap"/>
    <c:showDLblsOverMax val="0"/>
  </c:chart>
  <c:spPr>
    <a:noFill/>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4803149606299213" l="0.70866141732283472" r="0.70866141732283472" t="0.74803149606299213" header="0.31496062992125984" footer="0.31496062992125984"/>
    <c:pageSetup paperSize="11"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a:latin typeface="Sakkal Majalla" panose="02000000000000000000" pitchFamily="2" charset="-78"/>
                <a:cs typeface="Sakkal Majalla" panose="02000000000000000000" pitchFamily="2" charset="-78"/>
              </a:rPr>
              <a:t>إشهادات الطلاق حسب فئة عمر  الزوجة والزوج</a:t>
            </a:r>
            <a:endParaRPr lang="en-US" sz="1200">
              <a:latin typeface="Sakkal Majalla" panose="02000000000000000000" pitchFamily="2" charset="-78"/>
              <a:cs typeface="Sakkal Majalla" panose="02000000000000000000" pitchFamily="2" charset="-78"/>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b="1" i="0" baseline="0">
                <a:effectLst/>
                <a:latin typeface="Sakkal Majalla" panose="02000000000000000000" pitchFamily="2" charset="-78"/>
                <a:cs typeface="Sakkal Majalla" panose="02000000000000000000" pitchFamily="2" charset="-78"/>
              </a:rPr>
              <a:t>الربع الرابع ، 2017</a:t>
            </a:r>
            <a:endParaRPr lang="ar-QA" sz="1200">
              <a:latin typeface="Sakkal Majalla" panose="02000000000000000000" pitchFamily="2" charset="-78"/>
              <a:cs typeface="Sakkal Majalla" panose="02000000000000000000" pitchFamily="2" charset="-78"/>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100" b="0"/>
              <a:t>DIVORCES BY AGE GROUP OF</a:t>
            </a:r>
            <a:r>
              <a:rPr lang="en-US" sz="1100" b="0" baseline="0"/>
              <a:t> WIFE AND HUSBAND</a:t>
            </a:r>
            <a:endParaRPr lang="en-US" sz="1100" b="0"/>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100" b="0" i="0" baseline="0">
                <a:effectLst/>
              </a:rPr>
              <a:t>The Fourth Quarter, 2017</a:t>
            </a:r>
            <a:endParaRPr lang="en-US" sz="1100" b="0">
              <a:effectLst/>
            </a:endParaRPr>
          </a:p>
        </c:rich>
      </c:tx>
      <c:layout>
        <c:manualLayout>
          <c:xMode val="edge"/>
          <c:yMode val="edge"/>
          <c:x val="0.2395918796537444"/>
          <c:y val="1.8741637150520643E-2"/>
        </c:manualLayout>
      </c:layout>
      <c:overlay val="0"/>
    </c:title>
    <c:autoTitleDeleted val="0"/>
    <c:plotArea>
      <c:layout>
        <c:manualLayout>
          <c:layoutTarget val="inner"/>
          <c:xMode val="edge"/>
          <c:yMode val="edge"/>
          <c:x val="5.6472732376145335E-2"/>
          <c:y val="0.22641025641025642"/>
          <c:w val="0.92395589597711636"/>
          <c:h val="0.58039302886923205"/>
        </c:manualLayout>
      </c:layout>
      <c:lineChart>
        <c:grouping val="standard"/>
        <c:varyColors val="0"/>
        <c:ser>
          <c:idx val="0"/>
          <c:order val="0"/>
          <c:tx>
            <c:strRef>
              <c:f>'17'!$O$18</c:f>
              <c:strCache>
                <c:ptCount val="1"/>
                <c:pt idx="0">
                  <c:v>الزوج
Husband</c:v>
                </c:pt>
              </c:strCache>
            </c:strRef>
          </c:tx>
          <c:spPr>
            <a:ln w="28575">
              <a:solidFill>
                <a:schemeClr val="accent5">
                  <a:lumMod val="75000"/>
                </a:schemeClr>
              </a:solidFill>
            </a:ln>
          </c:spPr>
          <c:marker>
            <c:spPr>
              <a:solidFill>
                <a:schemeClr val="accent1"/>
              </a:solidFill>
              <a:ln>
                <a:solidFill>
                  <a:schemeClr val="accent5">
                    <a:lumMod val="75000"/>
                  </a:schemeClr>
                </a:solidFill>
              </a:ln>
            </c:spPr>
          </c:marker>
          <c:cat>
            <c:strRef>
              <c:f>'17'!$N$19:$N$28</c:f>
              <c:strCache>
                <c:ptCount val="10"/>
                <c:pt idx="0">
                  <c:v>-20</c:v>
                </c:pt>
                <c:pt idx="1">
                  <c:v>20 - 24</c:v>
                </c:pt>
                <c:pt idx="2">
                  <c:v>25 - 29</c:v>
                </c:pt>
                <c:pt idx="3">
                  <c:v>30 - 34</c:v>
                </c:pt>
                <c:pt idx="4">
                  <c:v>35 - 39</c:v>
                </c:pt>
                <c:pt idx="5">
                  <c:v>40 - 44</c:v>
                </c:pt>
                <c:pt idx="6">
                  <c:v>45 - 49</c:v>
                </c:pt>
                <c:pt idx="7">
                  <c:v>50 - 54</c:v>
                </c:pt>
                <c:pt idx="8">
                  <c:v>55 - 59</c:v>
                </c:pt>
                <c:pt idx="9">
                  <c:v>60 +</c:v>
                </c:pt>
              </c:strCache>
            </c:strRef>
          </c:cat>
          <c:val>
            <c:numRef>
              <c:f>'17'!$O$19:$O$28</c:f>
              <c:numCache>
                <c:formatCode>0</c:formatCode>
                <c:ptCount val="10"/>
                <c:pt idx="0">
                  <c:v>1</c:v>
                </c:pt>
                <c:pt idx="1">
                  <c:v>29</c:v>
                </c:pt>
                <c:pt idx="2">
                  <c:v>70</c:v>
                </c:pt>
                <c:pt idx="3">
                  <c:v>58</c:v>
                </c:pt>
                <c:pt idx="4">
                  <c:v>46</c:v>
                </c:pt>
                <c:pt idx="5">
                  <c:v>29</c:v>
                </c:pt>
                <c:pt idx="6">
                  <c:v>18</c:v>
                </c:pt>
                <c:pt idx="7">
                  <c:v>15</c:v>
                </c:pt>
                <c:pt idx="8">
                  <c:v>8</c:v>
                </c:pt>
                <c:pt idx="9">
                  <c:v>17</c:v>
                </c:pt>
              </c:numCache>
            </c:numRef>
          </c:val>
          <c:smooth val="0"/>
        </c:ser>
        <c:ser>
          <c:idx val="1"/>
          <c:order val="1"/>
          <c:tx>
            <c:strRef>
              <c:f>'17'!$P$18</c:f>
              <c:strCache>
                <c:ptCount val="1"/>
                <c:pt idx="0">
                  <c:v> الزوجة
Wife</c:v>
                </c:pt>
              </c:strCache>
            </c:strRef>
          </c:tx>
          <c:cat>
            <c:strRef>
              <c:f>'17'!$N$19:$N$28</c:f>
              <c:strCache>
                <c:ptCount val="10"/>
                <c:pt idx="0">
                  <c:v>-20</c:v>
                </c:pt>
                <c:pt idx="1">
                  <c:v>20 - 24</c:v>
                </c:pt>
                <c:pt idx="2">
                  <c:v>25 - 29</c:v>
                </c:pt>
                <c:pt idx="3">
                  <c:v>30 - 34</c:v>
                </c:pt>
                <c:pt idx="4">
                  <c:v>35 - 39</c:v>
                </c:pt>
                <c:pt idx="5">
                  <c:v>40 - 44</c:v>
                </c:pt>
                <c:pt idx="6">
                  <c:v>45 - 49</c:v>
                </c:pt>
                <c:pt idx="7">
                  <c:v>50 - 54</c:v>
                </c:pt>
                <c:pt idx="8">
                  <c:v>55 - 59</c:v>
                </c:pt>
                <c:pt idx="9">
                  <c:v>60 +</c:v>
                </c:pt>
              </c:strCache>
            </c:strRef>
          </c:cat>
          <c:val>
            <c:numRef>
              <c:f>'17'!$P$19:$P$28</c:f>
              <c:numCache>
                <c:formatCode>0</c:formatCode>
                <c:ptCount val="10"/>
                <c:pt idx="0">
                  <c:v>7</c:v>
                </c:pt>
                <c:pt idx="1">
                  <c:v>58</c:v>
                </c:pt>
                <c:pt idx="2">
                  <c:v>70</c:v>
                </c:pt>
                <c:pt idx="3">
                  <c:v>59</c:v>
                </c:pt>
                <c:pt idx="4">
                  <c:v>44</c:v>
                </c:pt>
                <c:pt idx="5">
                  <c:v>29</c:v>
                </c:pt>
                <c:pt idx="6">
                  <c:v>10</c:v>
                </c:pt>
                <c:pt idx="7">
                  <c:v>14</c:v>
                </c:pt>
                <c:pt idx="8">
                  <c:v>0</c:v>
                </c:pt>
                <c:pt idx="9">
                  <c:v>0</c:v>
                </c:pt>
              </c:numCache>
            </c:numRef>
          </c:val>
          <c:smooth val="0"/>
        </c:ser>
        <c:dLbls>
          <c:showLegendKey val="0"/>
          <c:showVal val="0"/>
          <c:showCatName val="0"/>
          <c:showSerName val="0"/>
          <c:showPercent val="0"/>
          <c:showBubbleSize val="0"/>
        </c:dLbls>
        <c:marker val="1"/>
        <c:smooth val="0"/>
        <c:axId val="140848640"/>
        <c:axId val="140727936"/>
      </c:lineChart>
      <c:catAx>
        <c:axId val="140848640"/>
        <c:scaling>
          <c:orientation val="minMax"/>
        </c:scaling>
        <c:delete val="0"/>
        <c:axPos val="b"/>
        <c:title>
          <c:tx>
            <c:rich>
              <a:bodyPr/>
              <a:lstStyle/>
              <a:p>
                <a:pPr>
                  <a:defRPr/>
                </a:pPr>
                <a:r>
                  <a:rPr lang="ar-QA"/>
                  <a:t>فئات العمر</a:t>
                </a:r>
                <a:endParaRPr lang="en-US"/>
              </a:p>
              <a:p>
                <a:pPr>
                  <a:defRPr/>
                </a:pPr>
                <a:r>
                  <a:rPr lang="en-US"/>
                  <a:t>Age Groups</a:t>
                </a:r>
              </a:p>
            </c:rich>
          </c:tx>
          <c:layout>
            <c:manualLayout>
              <c:xMode val="edge"/>
              <c:yMode val="edge"/>
              <c:x val="0.45499766135653591"/>
              <c:y val="0.86153846153846159"/>
            </c:manualLayout>
          </c:layout>
          <c:overlay val="0"/>
        </c:title>
        <c:majorTickMark val="out"/>
        <c:minorTickMark val="none"/>
        <c:tickLblPos val="nextTo"/>
        <c:txPr>
          <a:bodyPr/>
          <a:lstStyle/>
          <a:p>
            <a:pPr>
              <a:defRPr sz="800"/>
            </a:pPr>
            <a:endParaRPr lang="en-US"/>
          </a:p>
        </c:txPr>
        <c:crossAx val="140727936"/>
        <c:crosses val="autoZero"/>
        <c:auto val="1"/>
        <c:lblAlgn val="ctr"/>
        <c:lblOffset val="100"/>
        <c:noMultiLvlLbl val="0"/>
      </c:catAx>
      <c:valAx>
        <c:axId val="140727936"/>
        <c:scaling>
          <c:orientation val="minMax"/>
        </c:scaling>
        <c:delete val="0"/>
        <c:axPos val="l"/>
        <c:majorGridlines>
          <c:spPr>
            <a:ln>
              <a:solidFill>
                <a:schemeClr val="bg1">
                  <a:lumMod val="75000"/>
                </a:schemeClr>
              </a:solidFill>
            </a:ln>
          </c:spPr>
        </c:majorGridlines>
        <c:numFmt formatCode="0" sourceLinked="1"/>
        <c:majorTickMark val="out"/>
        <c:minorTickMark val="none"/>
        <c:tickLblPos val="nextTo"/>
        <c:txPr>
          <a:bodyPr/>
          <a:lstStyle/>
          <a:p>
            <a:pPr>
              <a:defRPr sz="800"/>
            </a:pPr>
            <a:endParaRPr lang="en-US"/>
          </a:p>
        </c:txPr>
        <c:crossAx val="140848640"/>
        <c:crosses val="autoZero"/>
        <c:crossBetween val="between"/>
      </c:valAx>
    </c:plotArea>
    <c:legend>
      <c:legendPos val="r"/>
      <c:layout>
        <c:manualLayout>
          <c:xMode val="edge"/>
          <c:yMode val="edge"/>
          <c:x val="0.66792446777486147"/>
          <c:y val="0.21476304579339722"/>
          <c:w val="0.28884340740208453"/>
          <c:h val="8.6353199960619367E-2"/>
        </c:manualLayout>
      </c:layout>
      <c:overlay val="0"/>
    </c:legend>
    <c:plotVisOnly val="1"/>
    <c:dispBlanksAs val="gap"/>
    <c:showDLblsOverMax val="0"/>
  </c:chart>
  <c:spPr>
    <a:noFill/>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4803149606299213" l="0.70866141732283472" r="0.70866141732283472" t="0.74803149606299213" header="0.31496062992125984" footer="0.31496062992125984"/>
    <c:pageSetup paperSize="11" orientation="landscape" horizontalDpi="-1" verticalDpi="-1"/>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image" Target="../media/image3.jpeg"/></Relationships>
</file>

<file path=xl/drawings/_rels/drawing11.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image" Target="../media/image3.jpeg"/><Relationship Id="rId1" Type="http://schemas.openxmlformats.org/officeDocument/2006/relationships/image" Target="../media/image5.emf"/></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3.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image" Target="../media/image3.jpeg"/></Relationships>
</file>

<file path=xl/drawings/_rels/drawing14.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4.jpeg"/></Relationships>
</file>

<file path=xl/drawings/_rels/drawing15.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5.emf"/></Relationships>
</file>

<file path=xl/drawings/_rels/drawing16.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5.emf"/></Relationships>
</file>

<file path=xl/drawings/_rels/drawing1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image" Target="../media/image3.jpeg"/><Relationship Id="rId1" Type="http://schemas.openxmlformats.org/officeDocument/2006/relationships/image" Target="../media/image5.emf"/></Relationships>
</file>

<file path=xl/drawings/_rels/drawing18.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image" Target="../media/image3.jpeg"/></Relationships>
</file>

<file path=xl/drawings/_rels/drawing19.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image" Target="../media/image3.jpeg"/><Relationship Id="rId1" Type="http://schemas.openxmlformats.org/officeDocument/2006/relationships/image" Target="../media/image4.jpeg"/><Relationship Id="rId4" Type="http://schemas.openxmlformats.org/officeDocument/2006/relationships/chart" Target="../charts/chart1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4.jpeg"/></Relationships>
</file>

<file path=xl/drawings/_rels/drawing21.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image" Target="../media/image3.jpeg"/><Relationship Id="rId1" Type="http://schemas.openxmlformats.org/officeDocument/2006/relationships/image" Target="../media/image4.jpeg"/><Relationship Id="rId4" Type="http://schemas.openxmlformats.org/officeDocument/2006/relationships/chart" Target="../charts/chart13.xml"/></Relationships>
</file>

<file path=xl/drawings/_rels/drawing22.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image" Target="../media/image3.jpeg"/><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image" Target="../media/image3.jpeg"/></Relationships>
</file>

<file path=xl/drawings/_rels/drawing24.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image" Target="../media/image3.jpeg"/></Relationships>
</file>

<file path=xl/drawings/_rels/drawing25.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image" Target="../media/image3.jpeg"/></Relationships>
</file>

<file path=xl/drawings/_rels/drawing26.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image" Target="../media/image3.jpeg"/></Relationships>
</file>

<file path=xl/drawings/_rels/drawing27.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image" Target="../media/image3.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9.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3.jpeg"/></Relationships>
</file>

<file path=xl/drawings/_rels/drawing30.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1.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1" Type="http://schemas.openxmlformats.org/officeDocument/2006/relationships/image" Target="../media/image3.jpeg"/></Relationships>
</file>

<file path=xl/drawings/_rels/drawing6.xml.rels><?xml version="1.0" encoding="UTF-8" standalone="yes"?>
<Relationships xmlns="http://schemas.openxmlformats.org/package/2006/relationships"><Relationship Id="rId1" Type="http://schemas.openxmlformats.org/officeDocument/2006/relationships/image" Target="../media/image3.jpeg"/></Relationships>
</file>

<file path=xl/drawings/_rels/drawing7.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4.jpeg"/></Relationships>
</file>

<file path=xl/drawings/_rels/drawing8.xml.rels><?xml version="1.0" encoding="UTF-8" standalone="yes"?>
<Relationships xmlns="http://schemas.openxmlformats.org/package/2006/relationships"><Relationship Id="rId1" Type="http://schemas.openxmlformats.org/officeDocument/2006/relationships/image" Target="../media/image3.jpeg"/></Relationships>
</file>

<file path=xl/drawings/_rels/drawing9.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0</xdr:col>
      <xdr:colOff>403412</xdr:colOff>
      <xdr:row>8</xdr:row>
      <xdr:rowOff>152130</xdr:rowOff>
    </xdr:from>
    <xdr:to>
      <xdr:col>6</xdr:col>
      <xdr:colOff>392202</xdr:colOff>
      <xdr:row>21</xdr:row>
      <xdr:rowOff>67235</xdr:rowOff>
    </xdr:to>
    <xdr:pic>
      <xdr:nvPicPr>
        <xdr:cNvPr id="2" name="Picture 5" descr="ORNA430.WMF"/>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5400000">
          <a:off x="9743988582" y="608346"/>
          <a:ext cx="1954575" cy="3552261"/>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156883</xdr:colOff>
      <xdr:row>10</xdr:row>
      <xdr:rowOff>100852</xdr:rowOff>
    </xdr:from>
    <xdr:to>
      <xdr:col>6</xdr:col>
      <xdr:colOff>42900</xdr:colOff>
      <xdr:row>19</xdr:row>
      <xdr:rowOff>78440</xdr:rowOff>
    </xdr:to>
    <xdr:sp macro="" textlink="">
      <xdr:nvSpPr>
        <xdr:cNvPr id="3" name="Text Box 3"/>
        <xdr:cNvSpPr txBox="1">
          <a:spLocks noChangeArrowheads="1"/>
        </xdr:cNvSpPr>
      </xdr:nvSpPr>
      <xdr:spPr bwMode="auto">
        <a:xfrm>
          <a:off x="9743539041" y="1669676"/>
          <a:ext cx="2855576" cy="1389529"/>
        </a:xfrm>
        <a:prstGeom prst="rect">
          <a:avLst/>
        </a:prstGeom>
        <a:noFill/>
        <a:ln w="9525">
          <a:noFill/>
          <a:miter lim="800000"/>
          <a:headEnd/>
          <a:tailEnd/>
        </a:ln>
      </xdr:spPr>
      <xdr:txBody>
        <a:bodyPr vertOverflow="clip" wrap="square" lIns="246888" tIns="155448" rIns="246888" bIns="0" anchor="t" upright="1"/>
        <a:lstStyle/>
        <a:p>
          <a:pPr algn="ctr" rtl="1">
            <a:defRPr sz="1000"/>
          </a:pPr>
          <a:r>
            <a:rPr lang="ar-QA" sz="1400" b="1" i="0" strike="noStrike">
              <a:solidFill>
                <a:sysClr val="windowText" lastClr="000000"/>
              </a:solidFill>
              <a:latin typeface="Sakkal Majalla" panose="02000000000000000000" pitchFamily="2" charset="-78"/>
              <a:cs typeface="Sakkal Majalla" panose="02000000000000000000" pitchFamily="2" charset="-78"/>
            </a:rPr>
            <a:t>النشرة الفصلية</a:t>
          </a:r>
        </a:p>
        <a:p>
          <a:pPr algn="ctr" rtl="1">
            <a:defRPr sz="1000"/>
          </a:pPr>
          <a:r>
            <a:rPr lang="ar-QA" sz="1800" b="1" i="0" strike="noStrike">
              <a:solidFill>
                <a:sysClr val="windowText" lastClr="000000"/>
              </a:solidFill>
              <a:latin typeface="Sakkal Majalla" panose="02000000000000000000" pitchFamily="2" charset="-78"/>
              <a:cs typeface="Sakkal Majalla" panose="02000000000000000000" pitchFamily="2" charset="-78"/>
            </a:rPr>
            <a:t>الإحصاءات السكانية والاجتماعية</a:t>
          </a:r>
        </a:p>
        <a:p>
          <a:pPr algn="ctr" rtl="1">
            <a:defRPr sz="1000"/>
          </a:pPr>
          <a:r>
            <a:rPr lang="en-US" sz="1200">
              <a:effectLst/>
            </a:rPr>
            <a:t>QUARTERLY</a:t>
          </a:r>
          <a:r>
            <a:rPr lang="en-US" sz="1200" b="0" i="0" strike="noStrike" baseline="0">
              <a:solidFill>
                <a:sysClr val="windowText" lastClr="000000"/>
              </a:solidFill>
              <a:latin typeface="Arial"/>
              <a:cs typeface="Arial"/>
            </a:rPr>
            <a:t> </a:t>
          </a:r>
          <a:r>
            <a:rPr lang="en-US" sz="1200" b="0" i="0" strike="noStrike">
              <a:solidFill>
                <a:sysClr val="windowText" lastClr="000000"/>
              </a:solidFill>
              <a:latin typeface="Arial"/>
              <a:cs typeface="Arial"/>
            </a:rPr>
            <a:t>BULLETIN</a:t>
          </a:r>
          <a:r>
            <a:rPr lang="en-US" sz="1200" b="0" i="0" strike="noStrike" baseline="0">
              <a:solidFill>
                <a:sysClr val="windowText" lastClr="000000"/>
              </a:solidFill>
              <a:latin typeface="Arial"/>
              <a:cs typeface="Arial"/>
            </a:rPr>
            <a:t> </a:t>
          </a:r>
        </a:p>
        <a:p>
          <a:pPr algn="ctr" rtl="1">
            <a:defRPr sz="1000"/>
          </a:pPr>
          <a:r>
            <a:rPr lang="en-US" sz="1400" b="1" i="0" strike="noStrike">
              <a:solidFill>
                <a:sysClr val="windowText" lastClr="000000"/>
              </a:solidFill>
              <a:latin typeface="Arial"/>
              <a:cs typeface="Arial"/>
            </a:rPr>
            <a:t>POPULATION</a:t>
          </a:r>
          <a:r>
            <a:rPr lang="en-US" sz="1400" b="1" i="0" strike="noStrike" baseline="0">
              <a:solidFill>
                <a:sysClr val="windowText" lastClr="000000"/>
              </a:solidFill>
              <a:latin typeface="Arial"/>
              <a:cs typeface="Arial"/>
            </a:rPr>
            <a:t> &amp; SOCIAL STATISTICS</a:t>
          </a:r>
          <a:endParaRPr lang="en-US" sz="1400" b="1" i="0" strike="noStrike">
            <a:solidFill>
              <a:sysClr val="windowText" lastClr="000000"/>
            </a:solidFill>
            <a:latin typeface="Arial"/>
            <a:cs typeface="Arial"/>
          </a:endParaRPr>
        </a:p>
      </xdr:txBody>
    </xdr:sp>
    <xdr:clientData/>
  </xdr:twoCellAnchor>
  <xdr:twoCellAnchor editAs="oneCell">
    <xdr:from>
      <xdr:col>2</xdr:col>
      <xdr:colOff>112059</xdr:colOff>
      <xdr:row>0</xdr:row>
      <xdr:rowOff>111618</xdr:rowOff>
    </xdr:from>
    <xdr:to>
      <xdr:col>5</xdr:col>
      <xdr:colOff>56029</xdr:colOff>
      <xdr:row>8</xdr:row>
      <xdr:rowOff>85974</xdr:rowOff>
    </xdr:to>
    <xdr:pic>
      <xdr:nvPicPr>
        <xdr:cNvPr id="5" name="Picture 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744119824" y="111618"/>
          <a:ext cx="1725705" cy="122941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12</xdr:col>
      <xdr:colOff>714375</xdr:colOff>
      <xdr:row>2</xdr:row>
      <xdr:rowOff>114300</xdr:rowOff>
    </xdr:from>
    <xdr:to>
      <xdr:col>12</xdr:col>
      <xdr:colOff>1404835</xdr:colOff>
      <xdr:row>4</xdr:row>
      <xdr:rowOff>170688</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6356515" y="666750"/>
          <a:ext cx="690460" cy="570738"/>
        </a:xfrm>
        <a:prstGeom prst="rect">
          <a:avLst/>
        </a:prstGeom>
      </xdr:spPr>
    </xdr:pic>
    <xdr:clientData/>
  </xdr:twoCellAnchor>
  <xdr:twoCellAnchor>
    <xdr:from>
      <xdr:col>0</xdr:col>
      <xdr:colOff>371475</xdr:colOff>
      <xdr:row>21</xdr:row>
      <xdr:rowOff>19050</xdr:rowOff>
    </xdr:from>
    <xdr:to>
      <xdr:col>12</xdr:col>
      <xdr:colOff>1095375</xdr:colOff>
      <xdr:row>40</xdr:row>
      <xdr:rowOff>142874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oneCell">
    <xdr:from>
      <xdr:col>89</xdr:col>
      <xdr:colOff>123825</xdr:colOff>
      <xdr:row>2</xdr:row>
      <xdr:rowOff>0</xdr:rowOff>
    </xdr:from>
    <xdr:to>
      <xdr:col>252</xdr:col>
      <xdr:colOff>0</xdr:colOff>
      <xdr:row>6</xdr:row>
      <xdr:rowOff>0</xdr:rowOff>
    </xdr:to>
    <xdr:pic>
      <xdr:nvPicPr>
        <xdr:cNvPr id="2"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10079918880" y="548640"/>
          <a:ext cx="101725095" cy="891540"/>
        </a:xfrm>
        <a:prstGeom prst="rect">
          <a:avLst/>
        </a:prstGeom>
        <a:noFill/>
        <a:ln w="9525">
          <a:noFill/>
          <a:miter lim="800000"/>
          <a:headEnd/>
          <a:tailEnd/>
        </a:ln>
      </xdr:spPr>
    </xdr:pic>
    <xdr:clientData/>
  </xdr:twoCellAnchor>
  <xdr:twoCellAnchor editAs="oneCell">
    <xdr:from>
      <xdr:col>7</xdr:col>
      <xdr:colOff>822960</xdr:colOff>
      <xdr:row>2</xdr:row>
      <xdr:rowOff>55245</xdr:rowOff>
    </xdr:from>
    <xdr:to>
      <xdr:col>7</xdr:col>
      <xdr:colOff>1475320</xdr:colOff>
      <xdr:row>4</xdr:row>
      <xdr:rowOff>104013</xdr:rowOff>
    </xdr:to>
    <xdr:pic>
      <xdr:nvPicPr>
        <xdr:cNvPr id="3" name="Picture 2" descr="Ministry of Development Planning and Statistics.jpg"/>
        <xdr:cNvPicPr>
          <a:picLocks noChangeAspect="1"/>
        </xdr:cNvPicPr>
      </xdr:nvPicPr>
      <xdr:blipFill>
        <a:blip xmlns:r="http://schemas.openxmlformats.org/officeDocument/2006/relationships" r:embed="rId2" cstate="print"/>
        <a:stretch>
          <a:fillRect/>
        </a:stretch>
      </xdr:blipFill>
      <xdr:spPr>
        <a:xfrm>
          <a:off x="9983115455" y="607695"/>
          <a:ext cx="652360" cy="563118"/>
        </a:xfrm>
        <a:prstGeom prst="rect">
          <a:avLst/>
        </a:prstGeom>
      </xdr:spPr>
    </xdr:pic>
    <xdr:clientData/>
  </xdr:twoCellAnchor>
  <xdr:twoCellAnchor>
    <xdr:from>
      <xdr:col>0</xdr:col>
      <xdr:colOff>457200</xdr:colOff>
      <xdr:row>22</xdr:row>
      <xdr:rowOff>19052</xdr:rowOff>
    </xdr:from>
    <xdr:to>
      <xdr:col>7</xdr:col>
      <xdr:colOff>904875</xdr:colOff>
      <xdr:row>38</xdr:row>
      <xdr:rowOff>114300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oneCell">
    <xdr:from>
      <xdr:col>5</xdr:col>
      <xdr:colOff>1352550</xdr:colOff>
      <xdr:row>2</xdr:row>
      <xdr:rowOff>114300</xdr:rowOff>
    </xdr:from>
    <xdr:to>
      <xdr:col>5</xdr:col>
      <xdr:colOff>2014435</xdr:colOff>
      <xdr:row>4</xdr:row>
      <xdr:rowOff>178308</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3757440" y="114300"/>
          <a:ext cx="661885" cy="578358"/>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6</xdr:col>
      <xdr:colOff>590550</xdr:colOff>
      <xdr:row>2</xdr:row>
      <xdr:rowOff>142875</xdr:rowOff>
    </xdr:from>
    <xdr:to>
      <xdr:col>6</xdr:col>
      <xdr:colOff>1252435</xdr:colOff>
      <xdr:row>4</xdr:row>
      <xdr:rowOff>206883</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3547890" y="142875"/>
          <a:ext cx="661885" cy="578358"/>
        </a:xfrm>
        <a:prstGeom prst="rect">
          <a:avLst/>
        </a:prstGeom>
      </xdr:spPr>
    </xdr:pic>
    <xdr:clientData/>
  </xdr:twoCellAnchor>
  <xdr:twoCellAnchor>
    <xdr:from>
      <xdr:col>0</xdr:col>
      <xdr:colOff>352425</xdr:colOff>
      <xdr:row>17</xdr:row>
      <xdr:rowOff>419099</xdr:rowOff>
    </xdr:from>
    <xdr:to>
      <xdr:col>6</xdr:col>
      <xdr:colOff>838200</xdr:colOff>
      <xdr:row>43</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editAs="oneCell">
    <xdr:from>
      <xdr:col>11</xdr:col>
      <xdr:colOff>238124</xdr:colOff>
      <xdr:row>2</xdr:row>
      <xdr:rowOff>76200</xdr:rowOff>
    </xdr:from>
    <xdr:to>
      <xdr:col>11</xdr:col>
      <xdr:colOff>809624</xdr:colOff>
      <xdr:row>4</xdr:row>
      <xdr:rowOff>141592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1228146201" y="628650"/>
          <a:ext cx="571500" cy="579742"/>
        </a:xfrm>
        <a:prstGeom prst="rect">
          <a:avLst/>
        </a:prstGeom>
      </xdr:spPr>
    </xdr:pic>
    <xdr:clientData/>
  </xdr:twoCellAnchor>
  <xdr:twoCellAnchor editAs="oneCell">
    <xdr:from>
      <xdr:col>7</xdr:col>
      <xdr:colOff>1333500</xdr:colOff>
      <xdr:row>1</xdr:row>
      <xdr:rowOff>114300</xdr:rowOff>
    </xdr:from>
    <xdr:to>
      <xdr:col>8</xdr:col>
      <xdr:colOff>4660</xdr:colOff>
      <xdr:row>4</xdr:row>
      <xdr:rowOff>16383</xdr:rowOff>
    </xdr:to>
    <xdr:pic>
      <xdr:nvPicPr>
        <xdr:cNvPr id="3" name="Picture 2" descr="Ministry of Development Planning and Statistics.jpg"/>
        <xdr:cNvPicPr>
          <a:picLocks noChangeAspect="1"/>
        </xdr:cNvPicPr>
      </xdr:nvPicPr>
      <xdr:blipFill>
        <a:blip xmlns:r="http://schemas.openxmlformats.org/officeDocument/2006/relationships" r:embed="rId2" cstate="print"/>
        <a:stretch>
          <a:fillRect/>
        </a:stretch>
      </xdr:blipFill>
      <xdr:spPr>
        <a:xfrm>
          <a:off x="9982995440" y="504825"/>
          <a:ext cx="4660" cy="578358"/>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oneCellAnchor>
    <xdr:from>
      <xdr:col>94</xdr:col>
      <xdr:colOff>123825</xdr:colOff>
      <xdr:row>2</xdr:row>
      <xdr:rowOff>0</xdr:rowOff>
    </xdr:from>
    <xdr:ext cx="99240975" cy="904875"/>
    <xdr:pic>
      <xdr:nvPicPr>
        <xdr:cNvPr id="2"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9831019200" y="0"/>
          <a:ext cx="99240975" cy="904875"/>
        </a:xfrm>
        <a:prstGeom prst="rect">
          <a:avLst/>
        </a:prstGeom>
        <a:noFill/>
        <a:ln w="9525">
          <a:noFill/>
          <a:miter lim="800000"/>
          <a:headEnd/>
          <a:tailEnd/>
        </a:ln>
      </xdr:spPr>
    </xdr:pic>
    <xdr:clientData/>
  </xdr:oneCellAnchor>
  <xdr:oneCellAnchor>
    <xdr:from>
      <xdr:col>13</xdr:col>
      <xdr:colOff>323850</xdr:colOff>
      <xdr:row>2</xdr:row>
      <xdr:rowOff>104775</xdr:rowOff>
    </xdr:from>
    <xdr:ext cx="661885" cy="578358"/>
    <xdr:pic>
      <xdr:nvPicPr>
        <xdr:cNvPr id="3" name="Picture 2" descr="Ministry of Development Planning and Statistics.jpg"/>
        <xdr:cNvPicPr>
          <a:picLocks noChangeAspect="1"/>
        </xdr:cNvPicPr>
      </xdr:nvPicPr>
      <xdr:blipFill>
        <a:blip xmlns:r="http://schemas.openxmlformats.org/officeDocument/2006/relationships" r:embed="rId2" cstate="print"/>
        <a:stretch>
          <a:fillRect/>
        </a:stretch>
      </xdr:blipFill>
      <xdr:spPr>
        <a:xfrm>
          <a:off x="11382703715" y="628650"/>
          <a:ext cx="661885" cy="578358"/>
        </a:xfrm>
        <a:prstGeom prst="rect">
          <a:avLst/>
        </a:prstGeom>
      </xdr:spPr>
    </xdr:pic>
    <xdr:clientData/>
  </xdr:oneCellAnchor>
  <xdr:oneCellAnchor>
    <xdr:from>
      <xdr:col>94</xdr:col>
      <xdr:colOff>123825</xdr:colOff>
      <xdr:row>21</xdr:row>
      <xdr:rowOff>0</xdr:rowOff>
    </xdr:from>
    <xdr:ext cx="101725095" cy="880110"/>
    <xdr:pic>
      <xdr:nvPicPr>
        <xdr:cNvPr id="4"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9828535080" y="3810000"/>
          <a:ext cx="101725095" cy="880110"/>
        </a:xfrm>
        <a:prstGeom prst="rect">
          <a:avLst/>
        </a:prstGeom>
        <a:noFill/>
        <a:ln w="9525">
          <a:noFill/>
          <a:miter lim="800000"/>
          <a:headEnd/>
          <a:tailEnd/>
        </a:ln>
      </xdr:spPr>
    </xdr:pic>
    <xdr:clientData/>
  </xdr:oneCellAnchor>
</xdr:wsDr>
</file>

<file path=xl/drawings/drawing16.xml><?xml version="1.0" encoding="utf-8"?>
<xdr:wsDr xmlns:xdr="http://schemas.openxmlformats.org/drawingml/2006/spreadsheetDrawing" xmlns:a="http://schemas.openxmlformats.org/drawingml/2006/main">
  <xdr:oneCellAnchor>
    <xdr:from>
      <xdr:col>94</xdr:col>
      <xdr:colOff>123825</xdr:colOff>
      <xdr:row>2</xdr:row>
      <xdr:rowOff>0</xdr:rowOff>
    </xdr:from>
    <xdr:ext cx="99240975" cy="904875"/>
    <xdr:pic>
      <xdr:nvPicPr>
        <xdr:cNvPr id="2"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9831019200" y="381000"/>
          <a:ext cx="99240975" cy="904875"/>
        </a:xfrm>
        <a:prstGeom prst="rect">
          <a:avLst/>
        </a:prstGeom>
        <a:noFill/>
        <a:ln w="9525">
          <a:noFill/>
          <a:miter lim="800000"/>
          <a:headEnd/>
          <a:tailEnd/>
        </a:ln>
      </xdr:spPr>
    </xdr:pic>
    <xdr:clientData/>
  </xdr:oneCellAnchor>
  <xdr:oneCellAnchor>
    <xdr:from>
      <xdr:col>94</xdr:col>
      <xdr:colOff>123825</xdr:colOff>
      <xdr:row>2</xdr:row>
      <xdr:rowOff>0</xdr:rowOff>
    </xdr:from>
    <xdr:ext cx="101725095" cy="880110"/>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9828535080" y="381000"/>
          <a:ext cx="101725095" cy="880110"/>
        </a:xfrm>
        <a:prstGeom prst="rect">
          <a:avLst/>
        </a:prstGeom>
        <a:noFill/>
        <a:ln w="9525">
          <a:noFill/>
          <a:miter lim="800000"/>
          <a:headEnd/>
          <a:tailEnd/>
        </a:ln>
      </xdr:spPr>
    </xdr:pic>
    <xdr:clientData/>
  </xdr:oneCellAnchor>
  <xdr:oneCellAnchor>
    <xdr:from>
      <xdr:col>13</xdr:col>
      <xdr:colOff>371475</xdr:colOff>
      <xdr:row>2</xdr:row>
      <xdr:rowOff>95250</xdr:rowOff>
    </xdr:from>
    <xdr:ext cx="661885" cy="563118"/>
    <xdr:pic>
      <xdr:nvPicPr>
        <xdr:cNvPr id="4" name="Picture 3" descr="Ministry of Development Planning and Statistics.jpg"/>
        <xdr:cNvPicPr>
          <a:picLocks noChangeAspect="1"/>
        </xdr:cNvPicPr>
      </xdr:nvPicPr>
      <xdr:blipFill>
        <a:blip xmlns:r="http://schemas.openxmlformats.org/officeDocument/2006/relationships" r:embed="rId2" cstate="print"/>
        <a:stretch>
          <a:fillRect/>
        </a:stretch>
      </xdr:blipFill>
      <xdr:spPr>
        <a:xfrm>
          <a:off x="11382684665" y="647700"/>
          <a:ext cx="661885" cy="563118"/>
        </a:xfrm>
        <a:prstGeom prst="rect">
          <a:avLst/>
        </a:prstGeom>
      </xdr:spPr>
    </xdr:pic>
    <xdr:clientData/>
  </xdr:oneCellAnchor>
</xdr:wsDr>
</file>

<file path=xl/drawings/drawing17.xml><?xml version="1.0" encoding="utf-8"?>
<xdr:wsDr xmlns:xdr="http://schemas.openxmlformats.org/drawingml/2006/spreadsheetDrawing" xmlns:a="http://schemas.openxmlformats.org/drawingml/2006/main">
  <xdr:twoCellAnchor editAs="oneCell">
    <xdr:from>
      <xdr:col>93</xdr:col>
      <xdr:colOff>123825</xdr:colOff>
      <xdr:row>2</xdr:row>
      <xdr:rowOff>0</xdr:rowOff>
    </xdr:from>
    <xdr:to>
      <xdr:col>256</xdr:col>
      <xdr:colOff>0</xdr:colOff>
      <xdr:row>6</xdr:row>
      <xdr:rowOff>0</xdr:rowOff>
    </xdr:to>
    <xdr:pic>
      <xdr:nvPicPr>
        <xdr:cNvPr id="2"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9831628800" y="0"/>
          <a:ext cx="99240975" cy="904875"/>
        </a:xfrm>
        <a:prstGeom prst="rect">
          <a:avLst/>
        </a:prstGeom>
        <a:noFill/>
        <a:ln w="9525">
          <a:noFill/>
          <a:miter lim="800000"/>
          <a:headEnd/>
          <a:tailEnd/>
        </a:ln>
      </xdr:spPr>
    </xdr:pic>
    <xdr:clientData/>
  </xdr:twoCellAnchor>
  <xdr:twoCellAnchor editAs="oneCell">
    <xdr:from>
      <xdr:col>6</xdr:col>
      <xdr:colOff>927735</xdr:colOff>
      <xdr:row>2</xdr:row>
      <xdr:rowOff>116205</xdr:rowOff>
    </xdr:from>
    <xdr:to>
      <xdr:col>6</xdr:col>
      <xdr:colOff>1589620</xdr:colOff>
      <xdr:row>4</xdr:row>
      <xdr:rowOff>172593</xdr:rowOff>
    </xdr:to>
    <xdr:pic>
      <xdr:nvPicPr>
        <xdr:cNvPr id="3" name="Picture 2" descr="Ministry of Development Planning and Statistics.jpg"/>
        <xdr:cNvPicPr>
          <a:picLocks noChangeAspect="1"/>
        </xdr:cNvPicPr>
      </xdr:nvPicPr>
      <xdr:blipFill>
        <a:blip xmlns:r="http://schemas.openxmlformats.org/officeDocument/2006/relationships" r:embed="rId2" cstate="print"/>
        <a:stretch>
          <a:fillRect/>
        </a:stretch>
      </xdr:blipFill>
      <xdr:spPr>
        <a:xfrm>
          <a:off x="9983534555" y="116205"/>
          <a:ext cx="661885" cy="570738"/>
        </a:xfrm>
        <a:prstGeom prst="rect">
          <a:avLst/>
        </a:prstGeom>
      </xdr:spPr>
    </xdr:pic>
    <xdr:clientData/>
  </xdr:twoCellAnchor>
  <xdr:twoCellAnchor>
    <xdr:from>
      <xdr:col>0</xdr:col>
      <xdr:colOff>209550</xdr:colOff>
      <xdr:row>22</xdr:row>
      <xdr:rowOff>114300</xdr:rowOff>
    </xdr:from>
    <xdr:to>
      <xdr:col>6</xdr:col>
      <xdr:colOff>981075</xdr:colOff>
      <xdr:row>48</xdr:row>
      <xdr:rowOff>133349</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editAs="oneCell">
    <xdr:from>
      <xdr:col>10</xdr:col>
      <xdr:colOff>714375</xdr:colOff>
      <xdr:row>2</xdr:row>
      <xdr:rowOff>114300</xdr:rowOff>
    </xdr:from>
    <xdr:to>
      <xdr:col>10</xdr:col>
      <xdr:colOff>1404835</xdr:colOff>
      <xdr:row>4</xdr:row>
      <xdr:rowOff>170688</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6356515" y="114300"/>
          <a:ext cx="690460" cy="570738"/>
        </a:xfrm>
        <a:prstGeom prst="rect">
          <a:avLst/>
        </a:prstGeom>
      </xdr:spPr>
    </xdr:pic>
    <xdr:clientData/>
  </xdr:twoCellAnchor>
  <xdr:twoCellAnchor>
    <xdr:from>
      <xdr:col>0</xdr:col>
      <xdr:colOff>323850</xdr:colOff>
      <xdr:row>20</xdr:row>
      <xdr:rowOff>152401</xdr:rowOff>
    </xdr:from>
    <xdr:to>
      <xdr:col>10</xdr:col>
      <xdr:colOff>923925</xdr:colOff>
      <xdr:row>44</xdr:row>
      <xdr:rowOff>106651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editAs="oneCell">
    <xdr:from>
      <xdr:col>13</xdr:col>
      <xdr:colOff>752475</xdr:colOff>
      <xdr:row>2</xdr:row>
      <xdr:rowOff>142875</xdr:rowOff>
    </xdr:from>
    <xdr:to>
      <xdr:col>13</xdr:col>
      <xdr:colOff>756284</xdr:colOff>
      <xdr:row>5</xdr:row>
      <xdr:rowOff>33007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9748266" y="695325"/>
          <a:ext cx="3809" cy="566407"/>
        </a:xfrm>
        <a:prstGeom prst="rect">
          <a:avLst/>
        </a:prstGeom>
      </xdr:spPr>
    </xdr:pic>
    <xdr:clientData/>
  </xdr:twoCellAnchor>
  <xdr:twoCellAnchor editAs="oneCell">
    <xdr:from>
      <xdr:col>13</xdr:col>
      <xdr:colOff>609600</xdr:colOff>
      <xdr:row>2</xdr:row>
      <xdr:rowOff>114300</xdr:rowOff>
    </xdr:from>
    <xdr:to>
      <xdr:col>13</xdr:col>
      <xdr:colOff>1204810</xdr:colOff>
      <xdr:row>5</xdr:row>
      <xdr:rowOff>16383</xdr:rowOff>
    </xdr:to>
    <xdr:pic>
      <xdr:nvPicPr>
        <xdr:cNvPr id="3" name="Picture 2" descr="Ministry of Development Planning and Statistics.jpg"/>
        <xdr:cNvPicPr>
          <a:picLocks noChangeAspect="1"/>
        </xdr:cNvPicPr>
      </xdr:nvPicPr>
      <xdr:blipFill>
        <a:blip xmlns:r="http://schemas.openxmlformats.org/officeDocument/2006/relationships" r:embed="rId2" cstate="print"/>
        <a:stretch>
          <a:fillRect/>
        </a:stretch>
      </xdr:blipFill>
      <xdr:spPr>
        <a:xfrm>
          <a:off x="11382808490" y="666750"/>
          <a:ext cx="595210" cy="578358"/>
        </a:xfrm>
        <a:prstGeom prst="rect">
          <a:avLst/>
        </a:prstGeom>
      </xdr:spPr>
    </xdr:pic>
    <xdr:clientData/>
  </xdr:twoCellAnchor>
  <xdr:twoCellAnchor>
    <xdr:from>
      <xdr:col>0</xdr:col>
      <xdr:colOff>361950</xdr:colOff>
      <xdr:row>32</xdr:row>
      <xdr:rowOff>123825</xdr:rowOff>
    </xdr:from>
    <xdr:to>
      <xdr:col>5</xdr:col>
      <xdr:colOff>304800</xdr:colOff>
      <xdr:row>48</xdr:row>
      <xdr:rowOff>142875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238125</xdr:colOff>
      <xdr:row>31</xdr:row>
      <xdr:rowOff>38101</xdr:rowOff>
    </xdr:from>
    <xdr:to>
      <xdr:col>13</xdr:col>
      <xdr:colOff>276225</xdr:colOff>
      <xdr:row>50</xdr:row>
      <xdr:rowOff>45370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13</xdr:col>
      <xdr:colOff>752475</xdr:colOff>
      <xdr:row>25</xdr:row>
      <xdr:rowOff>142875</xdr:rowOff>
    </xdr:from>
    <xdr:ext cx="3809" cy="566407"/>
    <xdr:pic>
      <xdr:nvPicPr>
        <xdr:cNvPr id="6" name="Picture 5"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9748266" y="5953125"/>
          <a:ext cx="3809" cy="566407"/>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10</xdr:col>
      <xdr:colOff>104775</xdr:colOff>
      <xdr:row>2</xdr:row>
      <xdr:rowOff>114300</xdr:rowOff>
    </xdr:from>
    <xdr:to>
      <xdr:col>10</xdr:col>
      <xdr:colOff>766660</xdr:colOff>
      <xdr:row>4</xdr:row>
      <xdr:rowOff>159258</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144339415" y="114300"/>
          <a:ext cx="661885" cy="578358"/>
        </a:xfrm>
        <a:prstGeom prst="rect">
          <a:avLst/>
        </a:prstGeom>
      </xdr:spPr>
    </xdr:pic>
    <xdr:clientData/>
  </xdr:twoCellAnchor>
  <xdr:twoCellAnchor>
    <xdr:from>
      <xdr:col>0</xdr:col>
      <xdr:colOff>800100</xdr:colOff>
      <xdr:row>19</xdr:row>
      <xdr:rowOff>180974</xdr:rowOff>
    </xdr:from>
    <xdr:to>
      <xdr:col>9</xdr:col>
      <xdr:colOff>409575</xdr:colOff>
      <xdr:row>34</xdr:row>
      <xdr:rowOff>47625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editAs="oneCell">
    <xdr:from>
      <xdr:col>13</xdr:col>
      <xdr:colOff>752475</xdr:colOff>
      <xdr:row>2</xdr:row>
      <xdr:rowOff>142875</xdr:rowOff>
    </xdr:from>
    <xdr:to>
      <xdr:col>13</xdr:col>
      <xdr:colOff>756284</xdr:colOff>
      <xdr:row>5</xdr:row>
      <xdr:rowOff>33007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9376791" y="142875"/>
          <a:ext cx="3809" cy="566407"/>
        </a:xfrm>
        <a:prstGeom prst="rect">
          <a:avLst/>
        </a:prstGeom>
      </xdr:spPr>
    </xdr:pic>
    <xdr:clientData/>
  </xdr:twoCellAnchor>
  <xdr:twoCellAnchor editAs="oneCell">
    <xdr:from>
      <xdr:col>13</xdr:col>
      <xdr:colOff>826770</xdr:colOff>
      <xdr:row>2</xdr:row>
      <xdr:rowOff>120015</xdr:rowOff>
    </xdr:from>
    <xdr:to>
      <xdr:col>13</xdr:col>
      <xdr:colOff>1421980</xdr:colOff>
      <xdr:row>5</xdr:row>
      <xdr:rowOff>20193</xdr:rowOff>
    </xdr:to>
    <xdr:pic>
      <xdr:nvPicPr>
        <xdr:cNvPr id="3" name="Picture 2" descr="Ministry of Development Planning and Statistics.jpg"/>
        <xdr:cNvPicPr>
          <a:picLocks noChangeAspect="1"/>
        </xdr:cNvPicPr>
      </xdr:nvPicPr>
      <xdr:blipFill>
        <a:blip xmlns:r="http://schemas.openxmlformats.org/officeDocument/2006/relationships" r:embed="rId2" cstate="print"/>
        <a:stretch>
          <a:fillRect/>
        </a:stretch>
      </xdr:blipFill>
      <xdr:spPr>
        <a:xfrm>
          <a:off x="9979244495" y="120015"/>
          <a:ext cx="595210" cy="576453"/>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13</xdr:col>
      <xdr:colOff>752475</xdr:colOff>
      <xdr:row>2</xdr:row>
      <xdr:rowOff>142875</xdr:rowOff>
    </xdr:from>
    <xdr:to>
      <xdr:col>13</xdr:col>
      <xdr:colOff>756284</xdr:colOff>
      <xdr:row>5</xdr:row>
      <xdr:rowOff>99682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9748266" y="695325"/>
          <a:ext cx="3809" cy="566407"/>
        </a:xfrm>
        <a:prstGeom prst="rect">
          <a:avLst/>
        </a:prstGeom>
      </xdr:spPr>
    </xdr:pic>
    <xdr:clientData/>
  </xdr:twoCellAnchor>
  <xdr:twoCellAnchor editAs="oneCell">
    <xdr:from>
      <xdr:col>13</xdr:col>
      <xdr:colOff>476250</xdr:colOff>
      <xdr:row>2</xdr:row>
      <xdr:rowOff>161925</xdr:rowOff>
    </xdr:from>
    <xdr:to>
      <xdr:col>13</xdr:col>
      <xdr:colOff>1071460</xdr:colOff>
      <xdr:row>5</xdr:row>
      <xdr:rowOff>130683</xdr:rowOff>
    </xdr:to>
    <xdr:pic>
      <xdr:nvPicPr>
        <xdr:cNvPr id="3" name="Picture 2" descr="Ministry of Development Planning and Statistics.jpg"/>
        <xdr:cNvPicPr>
          <a:picLocks noChangeAspect="1"/>
        </xdr:cNvPicPr>
      </xdr:nvPicPr>
      <xdr:blipFill>
        <a:blip xmlns:r="http://schemas.openxmlformats.org/officeDocument/2006/relationships" r:embed="rId2" cstate="print"/>
        <a:stretch>
          <a:fillRect/>
        </a:stretch>
      </xdr:blipFill>
      <xdr:spPr>
        <a:xfrm>
          <a:off x="9979433090" y="714375"/>
          <a:ext cx="595210" cy="578358"/>
        </a:xfrm>
        <a:prstGeom prst="rect">
          <a:avLst/>
        </a:prstGeom>
      </xdr:spPr>
    </xdr:pic>
    <xdr:clientData/>
  </xdr:twoCellAnchor>
  <xdr:oneCellAnchor>
    <xdr:from>
      <xdr:col>13</xdr:col>
      <xdr:colOff>752475</xdr:colOff>
      <xdr:row>25</xdr:row>
      <xdr:rowOff>142875</xdr:rowOff>
    </xdr:from>
    <xdr:ext cx="3809" cy="566407"/>
    <xdr:pic>
      <xdr:nvPicPr>
        <xdr:cNvPr id="6" name="Picture 5"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9748266" y="5953125"/>
          <a:ext cx="3809" cy="566407"/>
        </a:xfrm>
        <a:prstGeom prst="rect">
          <a:avLst/>
        </a:prstGeom>
      </xdr:spPr>
    </xdr:pic>
    <xdr:clientData/>
  </xdr:oneCellAnchor>
  <xdr:twoCellAnchor>
    <xdr:from>
      <xdr:col>0</xdr:col>
      <xdr:colOff>352425</xdr:colOff>
      <xdr:row>33</xdr:row>
      <xdr:rowOff>38099</xdr:rowOff>
    </xdr:from>
    <xdr:to>
      <xdr:col>5</xdr:col>
      <xdr:colOff>352425</xdr:colOff>
      <xdr:row>49</xdr:row>
      <xdr:rowOff>57149</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285750</xdr:colOff>
      <xdr:row>31</xdr:row>
      <xdr:rowOff>114300</xdr:rowOff>
    </xdr:from>
    <xdr:to>
      <xdr:col>13</xdr:col>
      <xdr:colOff>323850</xdr:colOff>
      <xdr:row>50</xdr:row>
      <xdr:rowOff>121569</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editAs="oneCell">
    <xdr:from>
      <xdr:col>89</xdr:col>
      <xdr:colOff>123825</xdr:colOff>
      <xdr:row>2</xdr:row>
      <xdr:rowOff>0</xdr:rowOff>
    </xdr:from>
    <xdr:to>
      <xdr:col>252</xdr:col>
      <xdr:colOff>0</xdr:colOff>
      <xdr:row>6</xdr:row>
      <xdr:rowOff>0</xdr:rowOff>
    </xdr:to>
    <xdr:pic>
      <xdr:nvPicPr>
        <xdr:cNvPr id="2"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9834067200" y="552450"/>
          <a:ext cx="99240975" cy="904875"/>
        </a:xfrm>
        <a:prstGeom prst="rect">
          <a:avLst/>
        </a:prstGeom>
        <a:noFill/>
        <a:ln w="9525">
          <a:noFill/>
          <a:miter lim="800000"/>
          <a:headEnd/>
          <a:tailEnd/>
        </a:ln>
      </xdr:spPr>
    </xdr:pic>
    <xdr:clientData/>
  </xdr:twoCellAnchor>
  <xdr:twoCellAnchor editAs="oneCell">
    <xdr:from>
      <xdr:col>7</xdr:col>
      <xdr:colOff>733425</xdr:colOff>
      <xdr:row>2</xdr:row>
      <xdr:rowOff>123825</xdr:rowOff>
    </xdr:from>
    <xdr:to>
      <xdr:col>7</xdr:col>
      <xdr:colOff>1395310</xdr:colOff>
      <xdr:row>4</xdr:row>
      <xdr:rowOff>187833</xdr:rowOff>
    </xdr:to>
    <xdr:pic>
      <xdr:nvPicPr>
        <xdr:cNvPr id="3" name="Picture 2" descr="Ministry of Development Planning and Statistics.jpg"/>
        <xdr:cNvPicPr>
          <a:picLocks noChangeAspect="1"/>
        </xdr:cNvPicPr>
      </xdr:nvPicPr>
      <xdr:blipFill>
        <a:blip xmlns:r="http://schemas.openxmlformats.org/officeDocument/2006/relationships" r:embed="rId2" cstate="print"/>
        <a:stretch>
          <a:fillRect/>
        </a:stretch>
      </xdr:blipFill>
      <xdr:spPr>
        <a:xfrm>
          <a:off x="9983014490" y="676275"/>
          <a:ext cx="661885" cy="578358"/>
        </a:xfrm>
        <a:prstGeom prst="rect">
          <a:avLst/>
        </a:prstGeom>
      </xdr:spPr>
    </xdr:pic>
    <xdr:clientData/>
  </xdr:twoCellAnchor>
  <xdr:twoCellAnchor>
    <xdr:from>
      <xdr:col>0</xdr:col>
      <xdr:colOff>371474</xdr:colOff>
      <xdr:row>23</xdr:row>
      <xdr:rowOff>66676</xdr:rowOff>
    </xdr:from>
    <xdr:to>
      <xdr:col>7</xdr:col>
      <xdr:colOff>971549</xdr:colOff>
      <xdr:row>43</xdr:row>
      <xdr:rowOff>133350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editAs="oneCell">
    <xdr:from>
      <xdr:col>10</xdr:col>
      <xdr:colOff>419100</xdr:colOff>
      <xdr:row>2</xdr:row>
      <xdr:rowOff>47625</xdr:rowOff>
    </xdr:from>
    <xdr:to>
      <xdr:col>10</xdr:col>
      <xdr:colOff>1080985</xdr:colOff>
      <xdr:row>4</xdr:row>
      <xdr:rowOff>111633</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0795165" y="600075"/>
          <a:ext cx="661885" cy="578358"/>
        </a:xfrm>
        <a:prstGeom prst="rect">
          <a:avLst/>
        </a:prstGeom>
      </xdr:spPr>
    </xdr:pic>
    <xdr:clientData/>
  </xdr:twoCellAnchor>
  <xdr:twoCellAnchor>
    <xdr:from>
      <xdr:col>0</xdr:col>
      <xdr:colOff>295275</xdr:colOff>
      <xdr:row>20</xdr:row>
      <xdr:rowOff>53340</xdr:rowOff>
    </xdr:from>
    <xdr:to>
      <xdr:col>10</xdr:col>
      <xdr:colOff>685800</xdr:colOff>
      <xdr:row>50</xdr:row>
      <xdr:rowOff>133350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editAs="oneCell">
    <xdr:from>
      <xdr:col>9</xdr:col>
      <xdr:colOff>800100</xdr:colOff>
      <xdr:row>1</xdr:row>
      <xdr:rowOff>142875</xdr:rowOff>
    </xdr:from>
    <xdr:to>
      <xdr:col>9</xdr:col>
      <xdr:colOff>1461985</xdr:colOff>
      <xdr:row>4</xdr:row>
      <xdr:rowOff>44958</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1384980190" y="533400"/>
          <a:ext cx="661885" cy="578358"/>
        </a:xfrm>
        <a:prstGeom prst="rect">
          <a:avLst/>
        </a:prstGeom>
      </xdr:spPr>
    </xdr:pic>
    <xdr:clientData/>
  </xdr:twoCellAnchor>
  <xdr:twoCellAnchor>
    <xdr:from>
      <xdr:col>0</xdr:col>
      <xdr:colOff>857250</xdr:colOff>
      <xdr:row>18</xdr:row>
      <xdr:rowOff>104775</xdr:rowOff>
    </xdr:from>
    <xdr:to>
      <xdr:col>9</xdr:col>
      <xdr:colOff>1085851</xdr:colOff>
      <xdr:row>43</xdr:row>
      <xdr:rowOff>114300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5.xml><?xml version="1.0" encoding="utf-8"?>
<xdr:wsDr xmlns:xdr="http://schemas.openxmlformats.org/drawingml/2006/spreadsheetDrawing" xmlns:a="http://schemas.openxmlformats.org/drawingml/2006/main">
  <xdr:oneCellAnchor>
    <xdr:from>
      <xdr:col>7</xdr:col>
      <xdr:colOff>676275</xdr:colOff>
      <xdr:row>2</xdr:row>
      <xdr:rowOff>114300</xdr:rowOff>
    </xdr:from>
    <xdr:ext cx="661885" cy="578358"/>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2957340" y="666750"/>
          <a:ext cx="661885" cy="578358"/>
        </a:xfrm>
        <a:prstGeom prst="rect">
          <a:avLst/>
        </a:prstGeom>
      </xdr:spPr>
    </xdr:pic>
    <xdr:clientData/>
  </xdr:oneCellAnchor>
  <xdr:twoCellAnchor>
    <xdr:from>
      <xdr:col>0</xdr:col>
      <xdr:colOff>323850</xdr:colOff>
      <xdr:row>19</xdr:row>
      <xdr:rowOff>57150</xdr:rowOff>
    </xdr:from>
    <xdr:to>
      <xdr:col>7</xdr:col>
      <xdr:colOff>847725</xdr:colOff>
      <xdr:row>49</xdr:row>
      <xdr:rowOff>76200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6.xml><?xml version="1.0" encoding="utf-8"?>
<xdr:wsDr xmlns:xdr="http://schemas.openxmlformats.org/drawingml/2006/spreadsheetDrawing" xmlns:a="http://schemas.openxmlformats.org/drawingml/2006/main">
  <xdr:oneCellAnchor>
    <xdr:from>
      <xdr:col>10</xdr:col>
      <xdr:colOff>819150</xdr:colOff>
      <xdr:row>2</xdr:row>
      <xdr:rowOff>161925</xdr:rowOff>
    </xdr:from>
    <xdr:ext cx="661885" cy="578358"/>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109490" y="5267325"/>
          <a:ext cx="661885" cy="578358"/>
        </a:xfrm>
        <a:prstGeom prst="rect">
          <a:avLst/>
        </a:prstGeom>
      </xdr:spPr>
    </xdr:pic>
    <xdr:clientData/>
  </xdr:oneCellAnchor>
  <xdr:twoCellAnchor>
    <xdr:from>
      <xdr:col>0</xdr:col>
      <xdr:colOff>733425</xdr:colOff>
      <xdr:row>21</xdr:row>
      <xdr:rowOff>38100</xdr:rowOff>
    </xdr:from>
    <xdr:to>
      <xdr:col>10</xdr:col>
      <xdr:colOff>847725</xdr:colOff>
      <xdr:row>46</xdr:row>
      <xdr:rowOff>9524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editAs="oneCell">
    <xdr:from>
      <xdr:col>10</xdr:col>
      <xdr:colOff>409575</xdr:colOff>
      <xdr:row>2</xdr:row>
      <xdr:rowOff>95250</xdr:rowOff>
    </xdr:from>
    <xdr:to>
      <xdr:col>10</xdr:col>
      <xdr:colOff>1071460</xdr:colOff>
      <xdr:row>4</xdr:row>
      <xdr:rowOff>159258</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0804690" y="647700"/>
          <a:ext cx="661885" cy="578358"/>
        </a:xfrm>
        <a:prstGeom prst="rect">
          <a:avLst/>
        </a:prstGeom>
      </xdr:spPr>
    </xdr:pic>
    <xdr:clientData/>
  </xdr:twoCellAnchor>
  <xdr:twoCellAnchor>
    <xdr:from>
      <xdr:col>0</xdr:col>
      <xdr:colOff>295275</xdr:colOff>
      <xdr:row>21</xdr:row>
      <xdr:rowOff>53340</xdr:rowOff>
    </xdr:from>
    <xdr:to>
      <xdr:col>10</xdr:col>
      <xdr:colOff>685800</xdr:colOff>
      <xdr:row>51</xdr:row>
      <xdr:rowOff>133350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editAs="oneCell">
    <xdr:from>
      <xdr:col>7</xdr:col>
      <xdr:colOff>923925</xdr:colOff>
      <xdr:row>1</xdr:row>
      <xdr:rowOff>123825</xdr:rowOff>
    </xdr:from>
    <xdr:to>
      <xdr:col>7</xdr:col>
      <xdr:colOff>1500085</xdr:colOff>
      <xdr:row>4</xdr:row>
      <xdr:rowOff>25908</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2566815" y="514350"/>
          <a:ext cx="576160" cy="578358"/>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oneCellAnchor>
    <xdr:from>
      <xdr:col>10</xdr:col>
      <xdr:colOff>466725</xdr:colOff>
      <xdr:row>2</xdr:row>
      <xdr:rowOff>123825</xdr:rowOff>
    </xdr:from>
    <xdr:ext cx="661885" cy="578358"/>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185690" y="676275"/>
          <a:ext cx="661885" cy="578358"/>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5</xdr:col>
      <xdr:colOff>723900</xdr:colOff>
      <xdr:row>2</xdr:row>
      <xdr:rowOff>95250</xdr:rowOff>
    </xdr:from>
    <xdr:to>
      <xdr:col>6</xdr:col>
      <xdr:colOff>4660</xdr:colOff>
      <xdr:row>4</xdr:row>
      <xdr:rowOff>216408</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147387415" y="95250"/>
          <a:ext cx="661885" cy="578358"/>
        </a:xfrm>
        <a:prstGeom prst="rect">
          <a:avLst/>
        </a:prstGeom>
      </xdr:spPr>
    </xdr:pic>
    <xdr:clientData/>
  </xdr:twoCellAnchor>
  <xdr:twoCellAnchor>
    <xdr:from>
      <xdr:col>0</xdr:col>
      <xdr:colOff>371475</xdr:colOff>
      <xdr:row>22</xdr:row>
      <xdr:rowOff>114299</xdr:rowOff>
    </xdr:from>
    <xdr:to>
      <xdr:col>5</xdr:col>
      <xdr:colOff>1000125</xdr:colOff>
      <xdr:row>37</xdr:row>
      <xdr:rowOff>171449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editAs="oneCell">
    <xdr:from>
      <xdr:col>7</xdr:col>
      <xdr:colOff>1333500</xdr:colOff>
      <xdr:row>1</xdr:row>
      <xdr:rowOff>114300</xdr:rowOff>
    </xdr:from>
    <xdr:to>
      <xdr:col>7</xdr:col>
      <xdr:colOff>1995385</xdr:colOff>
      <xdr:row>4</xdr:row>
      <xdr:rowOff>16383</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2576340" y="504825"/>
          <a:ext cx="661885" cy="578358"/>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10</xdr:col>
      <xdr:colOff>447675</xdr:colOff>
      <xdr:row>1</xdr:row>
      <xdr:rowOff>123825</xdr:rowOff>
    </xdr:from>
    <xdr:to>
      <xdr:col>10</xdr:col>
      <xdr:colOff>1109560</xdr:colOff>
      <xdr:row>4</xdr:row>
      <xdr:rowOff>25908</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1384456315" y="514350"/>
          <a:ext cx="661885" cy="578358"/>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oneCellAnchor>
    <xdr:from>
      <xdr:col>10</xdr:col>
      <xdr:colOff>466725</xdr:colOff>
      <xdr:row>2</xdr:row>
      <xdr:rowOff>123825</xdr:rowOff>
    </xdr:from>
    <xdr:ext cx="661885" cy="578358"/>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1384951615" y="676275"/>
          <a:ext cx="661885" cy="57835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5</xdr:col>
      <xdr:colOff>723900</xdr:colOff>
      <xdr:row>2</xdr:row>
      <xdr:rowOff>95250</xdr:rowOff>
    </xdr:from>
    <xdr:to>
      <xdr:col>6</xdr:col>
      <xdr:colOff>4660</xdr:colOff>
      <xdr:row>4</xdr:row>
      <xdr:rowOff>178308</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147387415" y="647700"/>
          <a:ext cx="661885" cy="578358"/>
        </a:xfrm>
        <a:prstGeom prst="rect">
          <a:avLst/>
        </a:prstGeom>
      </xdr:spPr>
    </xdr:pic>
    <xdr:clientData/>
  </xdr:twoCellAnchor>
  <xdr:twoCellAnchor>
    <xdr:from>
      <xdr:col>0</xdr:col>
      <xdr:colOff>361950</xdr:colOff>
      <xdr:row>22</xdr:row>
      <xdr:rowOff>66675</xdr:rowOff>
    </xdr:from>
    <xdr:to>
      <xdr:col>5</xdr:col>
      <xdr:colOff>933451</xdr:colOff>
      <xdr:row>37</xdr:row>
      <xdr:rowOff>152400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600075</xdr:colOff>
      <xdr:row>1</xdr:row>
      <xdr:rowOff>114300</xdr:rowOff>
    </xdr:from>
    <xdr:to>
      <xdr:col>7</xdr:col>
      <xdr:colOff>1261960</xdr:colOff>
      <xdr:row>4</xdr:row>
      <xdr:rowOff>16383</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1386580390" y="504825"/>
          <a:ext cx="661885" cy="57835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1028700</xdr:colOff>
      <xdr:row>1</xdr:row>
      <xdr:rowOff>95250</xdr:rowOff>
    </xdr:from>
    <xdr:to>
      <xdr:col>7</xdr:col>
      <xdr:colOff>1547710</xdr:colOff>
      <xdr:row>3</xdr:row>
      <xdr:rowOff>235458</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3062115" y="485775"/>
          <a:ext cx="519010" cy="578358"/>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11</xdr:col>
      <xdr:colOff>200025</xdr:colOff>
      <xdr:row>1</xdr:row>
      <xdr:rowOff>104775</xdr:rowOff>
    </xdr:from>
    <xdr:to>
      <xdr:col>11</xdr:col>
      <xdr:colOff>763906</xdr:colOff>
      <xdr:row>4</xdr:row>
      <xdr:rowOff>8242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0512169" y="495300"/>
          <a:ext cx="563881" cy="579742"/>
        </a:xfrm>
        <a:prstGeom prst="rect">
          <a:avLst/>
        </a:prstGeom>
      </xdr:spPr>
    </xdr:pic>
    <xdr:clientData/>
  </xdr:twoCellAnchor>
  <xdr:twoCellAnchor editAs="oneCell">
    <xdr:from>
      <xdr:col>7</xdr:col>
      <xdr:colOff>1333500</xdr:colOff>
      <xdr:row>1</xdr:row>
      <xdr:rowOff>114300</xdr:rowOff>
    </xdr:from>
    <xdr:to>
      <xdr:col>8</xdr:col>
      <xdr:colOff>4660</xdr:colOff>
      <xdr:row>4</xdr:row>
      <xdr:rowOff>16383</xdr:rowOff>
    </xdr:to>
    <xdr:pic>
      <xdr:nvPicPr>
        <xdr:cNvPr id="3" name="Picture 2" descr="Ministry of Development Planning and Statistics.jpg"/>
        <xdr:cNvPicPr>
          <a:picLocks noChangeAspect="1"/>
        </xdr:cNvPicPr>
      </xdr:nvPicPr>
      <xdr:blipFill>
        <a:blip xmlns:r="http://schemas.openxmlformats.org/officeDocument/2006/relationships" r:embed="rId2" cstate="print"/>
        <a:stretch>
          <a:fillRect/>
        </a:stretch>
      </xdr:blipFill>
      <xdr:spPr>
        <a:xfrm>
          <a:off x="9983119265" y="504825"/>
          <a:ext cx="661885" cy="578358"/>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1352550</xdr:colOff>
      <xdr:row>2</xdr:row>
      <xdr:rowOff>114300</xdr:rowOff>
    </xdr:from>
    <xdr:to>
      <xdr:col>5</xdr:col>
      <xdr:colOff>2014435</xdr:colOff>
      <xdr:row>4</xdr:row>
      <xdr:rowOff>178308</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3776490" y="666750"/>
          <a:ext cx="661885" cy="578358"/>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8</xdr:col>
      <xdr:colOff>643890</xdr:colOff>
      <xdr:row>2</xdr:row>
      <xdr:rowOff>93345</xdr:rowOff>
    </xdr:from>
    <xdr:to>
      <xdr:col>8</xdr:col>
      <xdr:colOff>650455</xdr:colOff>
      <xdr:row>4</xdr:row>
      <xdr:rowOff>60198</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231904645" y="93345"/>
          <a:ext cx="661885" cy="584073"/>
        </a:xfrm>
        <a:prstGeom prst="rect">
          <a:avLst/>
        </a:prstGeom>
      </xdr:spPr>
    </xdr:pic>
    <xdr:clientData/>
  </xdr:twoCellAnchor>
  <xdr:oneCellAnchor>
    <xdr:from>
      <xdr:col>8</xdr:col>
      <xdr:colOff>590550</xdr:colOff>
      <xdr:row>2</xdr:row>
      <xdr:rowOff>9525</xdr:rowOff>
    </xdr:from>
    <xdr:ext cx="661885" cy="563118"/>
    <xdr:pic>
      <xdr:nvPicPr>
        <xdr:cNvPr id="4" name="Picture 3"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2366790" y="561975"/>
          <a:ext cx="661885" cy="563118"/>
        </a:xfrm>
        <a:prstGeom prst="rect">
          <a:avLst/>
        </a:prstGeom>
      </xdr:spPr>
    </xdr:pic>
    <xdr:clientData/>
  </xdr:oneCellAnchor>
  <xdr:twoCellAnchor>
    <xdr:from>
      <xdr:col>0</xdr:col>
      <xdr:colOff>352425</xdr:colOff>
      <xdr:row>16</xdr:row>
      <xdr:rowOff>257175</xdr:rowOff>
    </xdr:from>
    <xdr:to>
      <xdr:col>8</xdr:col>
      <xdr:colOff>1057275</xdr:colOff>
      <xdr:row>19</xdr:row>
      <xdr:rowOff>647700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1606;&#1588;&#1585;&#1575;&#1578;\&#1575;&#1604;&#1586;&#1608;&#1575;&#1580;%20&#1608;&#1575;&#1604;&#1591;&#1604;&#1575;&#1602;\2014\Bulletin_Marriages_Divorces_DB_20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Intr."/>
      <sheetName val="Cont."/>
      <sheetName val="ConT.GR"/>
      <sheetName val="-"/>
      <sheetName val="Pref."/>
      <sheetName val="Def."/>
      <sheetName val="المؤشرات"/>
      <sheetName val="FIRST"/>
      <sheetName val="1"/>
      <sheetName val="GR-1"/>
      <sheetName val="2"/>
      <sheetName val="3"/>
      <sheetName val="GR-2"/>
      <sheetName val="4"/>
      <sheetName val="GR-3"/>
      <sheetName val="5"/>
      <sheetName val="GR-4"/>
      <sheetName val="6-1"/>
      <sheetName val="6-2"/>
      <sheetName val="GR-5"/>
      <sheetName val="7"/>
      <sheetName val="8"/>
      <sheetName val="GR-6"/>
      <sheetName val="9"/>
      <sheetName val="10"/>
      <sheetName val="11-1"/>
      <sheetName val="11-2"/>
      <sheetName val="11-3"/>
      <sheetName val="12-1"/>
      <sheetName val="12-2"/>
      <sheetName val="12-3"/>
      <sheetName val="13-1"/>
      <sheetName val="13-2"/>
      <sheetName val="13-3"/>
      <sheetName val="14-1"/>
      <sheetName val="14-2"/>
      <sheetName val="14-3"/>
      <sheetName val="15-1"/>
      <sheetName val="15-2"/>
      <sheetName val="15-3"/>
      <sheetName val="16-1"/>
      <sheetName val="16-2"/>
      <sheetName val="16-3"/>
      <sheetName val="GR-7"/>
      <sheetName val="17-1"/>
      <sheetName val="17-2"/>
      <sheetName val="17-3"/>
      <sheetName val="GR-8 "/>
      <sheetName val="18-1"/>
      <sheetName val="18-2"/>
      <sheetName val="18-3"/>
      <sheetName val="19"/>
      <sheetName val="20"/>
      <sheetName val="GR9"/>
      <sheetName val="SECOND"/>
      <sheetName val="21"/>
      <sheetName val="GR-10"/>
      <sheetName val="22-1"/>
      <sheetName val="22-2"/>
      <sheetName val="GR11"/>
      <sheetName val="23"/>
      <sheetName val="GR12"/>
      <sheetName val="24"/>
      <sheetName val="GR13"/>
      <sheetName val="GR14"/>
      <sheetName val="25-1"/>
      <sheetName val="25-2"/>
      <sheetName val="25-3"/>
      <sheetName val="26-1"/>
      <sheetName val="26-2"/>
      <sheetName val="26-3"/>
      <sheetName val="27"/>
      <sheetName val="28.1"/>
      <sheetName val="28.2"/>
      <sheetName val="28.3"/>
      <sheetName val="29"/>
      <sheetName val="30.1"/>
      <sheetName val="30.2"/>
      <sheetName val="30.3"/>
      <sheetName val="31.1"/>
      <sheetName val="31.2"/>
      <sheetName val="31.3"/>
      <sheetName val="32.1"/>
      <sheetName val="32.2"/>
      <sheetName val="32.3"/>
      <sheetName val="33.1"/>
      <sheetName val="33.2"/>
      <sheetName val="33.3"/>
      <sheetName val="34"/>
      <sheetName val="35"/>
      <sheetName val="36"/>
      <sheetName val="GR15"/>
      <sheetName val="37"/>
      <sheetName val="38.1"/>
      <sheetName val="38.2"/>
      <sheetName val="38.3"/>
      <sheetName val="GR16"/>
      <sheetName val="39.1"/>
      <sheetName val="39.2"/>
      <sheetName val="39.3"/>
      <sheetName val="40.1"/>
      <sheetName val="40.2"/>
      <sheetName val="40.3"/>
      <sheetName val="GR17"/>
      <sheetName val="41.1"/>
      <sheetName val="GR18"/>
      <sheetName val="41.2"/>
      <sheetName val="GR19"/>
      <sheetName val="41.3"/>
      <sheetName val="GR20"/>
      <sheetName val="42-1"/>
      <sheetName val="GR21"/>
      <sheetName val="42-2"/>
      <sheetName val="GR22"/>
      <sheetName val="42-3"/>
      <sheetName val="GR23"/>
      <sheetName val="43-1"/>
      <sheetName val="43-2"/>
      <sheetName val="43-3"/>
      <sheetName val="44"/>
      <sheetName val="GR24"/>
      <sheetName val="45"/>
      <sheetName val="46"/>
      <sheetName val="47"/>
      <sheetName val="الملاحق"/>
      <sheetName val="الزواج Marriage"/>
      <sheetName val="الطلاق Divor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Set>
  </externalBook>
</externalLink>
</file>

<file path=xl/queryTables/queryTable1.xml><?xml version="1.0" encoding="utf-8"?>
<queryTable xmlns="http://schemas.openxmlformats.org/spreadsheetml/2006/main" name="(Default) XLS_TAB_27_1" headers="0" backgroundRefresh="0" growShrinkType="overwriteClear" adjustColumnWidth="0" connectionId="1" autoFormatId="16" applyNumberFormats="0" applyBorderFormats="0" applyFontFormats="0" applyPatternFormats="0" applyAlignmentFormats="0" applyWidthHeightFormats="0">
  <queryTableRefresh headersInLastRefresh="0" nextId="14" unboundColumnsLeft="8" unboundColumnsRight="3">
    <queryTableFields count="12">
      <queryTableField id="1" dataBound="0" tableColumnId="1"/>
      <queryTableField id="7" dataBound="0" tableColumnId="7"/>
      <queryTableField id="2" dataBound="0" tableColumnId="2"/>
      <queryTableField id="8" dataBound="0" tableColumnId="8"/>
      <queryTableField id="3" dataBound="0" tableColumnId="3"/>
      <queryTableField id="9" dataBound="0" tableColumnId="9"/>
      <queryTableField id="4" dataBound="0" tableColumnId="4"/>
      <queryTableField id="10" dataBound="0" tableColumnId="10"/>
      <queryTableField id="5" name="TOTAL" tableColumnId="5"/>
      <queryTableField id="11" dataBound="0" tableColumnId="6"/>
      <queryTableField id="12" dataBound="0" tableColumnId="11"/>
      <queryTableField id="13" dataBound="0" tableColumnId="12"/>
    </queryTableFields>
    <queryTableDeletedFields count="4">
      <deletedField name="BAAN_SMALLERQATAR"/>
      <deletedField name="RAJEE"/>
      <deletedField name="KHULLA"/>
      <deletedField name="BAAN_GREATER"/>
    </queryTableDeletedFields>
  </queryTableRefresh>
</queryTable>
</file>

<file path=xl/queryTables/queryTable2.xml><?xml version="1.0" encoding="utf-8"?>
<queryTable xmlns="http://schemas.openxmlformats.org/spreadsheetml/2006/main" name="(Default) XLS_TAB_27_1" headers="0" backgroundRefresh="0" growShrinkType="overwriteClear" adjustColumnWidth="0" connectionId="2" autoFormatId="16" applyNumberFormats="0" applyBorderFormats="0" applyFontFormats="0" applyPatternFormats="0" applyAlignmentFormats="0" applyWidthHeightFormats="0">
  <queryTableRefresh headersInLastRefresh="0" nextId="14" unboundColumnsLeft="8" unboundColumnsRight="3">
    <queryTableFields count="12">
      <queryTableField id="1" dataBound="0" tableColumnId="1"/>
      <queryTableField id="7" dataBound="0" tableColumnId="7"/>
      <queryTableField id="2" dataBound="0" tableColumnId="2"/>
      <queryTableField id="8" dataBound="0" tableColumnId="8"/>
      <queryTableField id="3" dataBound="0" tableColumnId="3"/>
      <queryTableField id="9" dataBound="0" tableColumnId="9"/>
      <queryTableField id="4" dataBound="0" tableColumnId="4"/>
      <queryTableField id="10" dataBound="0" tableColumnId="10"/>
      <queryTableField id="5" name="TOTAL" tableColumnId="5"/>
      <queryTableField id="11" dataBound="0" tableColumnId="6"/>
      <queryTableField id="12" dataBound="0" tableColumnId="11"/>
      <queryTableField id="13" dataBound="0" tableColumnId="12"/>
    </queryTableFields>
    <queryTableDeletedFields count="4">
      <deletedField name="BAAN_SMALLERQATAR"/>
      <deletedField name="RAJEE"/>
      <deletedField name="KHULLA"/>
      <deletedField name="BAAN_GREATER"/>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id="1" name="Table_Default__XLS_TAB_27_1887" displayName="Table_Default__XLS_TAB_27_1887" ref="B12:M23" tableType="queryTable" headerRowCount="0" totalsRowCount="1" headerRowDxfId="66" dataDxfId="65" tableBorderDxfId="64" headerRowCellStyle="Normal 2" dataCellStyle="TXT2">
  <tableColumns count="12">
    <tableColumn id="1" uniqueName="1" name="BAAN_SMALLERQATAR" totalsRowFunction="sum" queryTableFieldId="1" headerRowDxfId="63" totalsRowDxfId="62" headerRowCellStyle="Normal 2" dataCellStyle="TXT2"/>
    <tableColumn id="7" uniqueName="7" name="Column2" totalsRowFunction="sum" queryTableFieldId="7" headerRowDxfId="61" totalsRowDxfId="60" headerRowCellStyle="Normal 2" dataCellStyle="TXT2"/>
    <tableColumn id="2" uniqueName="2" name="RAJEE" totalsRowFunction="sum" queryTableFieldId="2" headerRowDxfId="59" totalsRowDxfId="58" headerRowCellStyle="Normal 2" dataCellStyle="TXT2"/>
    <tableColumn id="8" uniqueName="8" name="Column3" totalsRowFunction="sum" queryTableFieldId="8" headerRowDxfId="57" totalsRowDxfId="56" headerRowCellStyle="Normal 2" dataCellStyle="TXT2"/>
    <tableColumn id="3" uniqueName="3" name="KHULLA" totalsRowFunction="sum" queryTableFieldId="3" headerRowDxfId="55" totalsRowDxfId="54" headerRowCellStyle="Normal 2" dataCellStyle="TXT2"/>
    <tableColumn id="9" uniqueName="9" name="Column4" totalsRowFunction="sum" queryTableFieldId="9" headerRowDxfId="53" totalsRowDxfId="52" headerRowCellStyle="Normal 2" dataCellStyle="TXT2"/>
    <tableColumn id="4" uniqueName="4" name="BAAN_GREATER" totalsRowFunction="sum" queryTableFieldId="4" headerRowDxfId="51" totalsRowDxfId="50" headerRowCellStyle="Normal 2" dataCellStyle="TXT2"/>
    <tableColumn id="10" uniqueName="10" name="Column5" totalsRowFunction="sum" queryTableFieldId="10" headerRowDxfId="49" totalsRowDxfId="48" headerRowCellStyle="Normal 2" dataCellStyle="TXT2"/>
    <tableColumn id="5" uniqueName="5" name="TOTAL" totalsRowFunction="sum" queryTableFieldId="5" headerRowDxfId="47" totalsRowDxfId="46" headerRowCellStyle="Normal 2" dataCellStyle="TXT2"/>
    <tableColumn id="6" uniqueName="6" name="Column1" totalsRowFunction="sum" queryTableFieldId="11" headerRowDxfId="45" totalsRowDxfId="44" headerRowCellStyle="Normal 2" dataCellStyle="TXT2">
      <calculatedColumnFormula>Table_Default__XLS_TAB_27_1887[[#This Row],[Column2]]+Table_Default__XLS_TAB_27_1887[[#This Row],[Column3]]+Table_Default__XLS_TAB_27_1887[[#This Row],[Column4]]+Table_Default__XLS_TAB_27_1887[[#This Row],[Column5]]</calculatedColumnFormula>
    </tableColumn>
    <tableColumn id="11" uniqueName="11" name="Column6" totalsRowFunction="sum" queryTableFieldId="12" headerRowDxfId="43" totalsRowDxfId="42" headerRowCellStyle="Normal 2" dataCellStyle="TXT2">
      <calculatedColumnFormula>Table_Default__XLS_TAB_27_1887[[#This Row],[TOTAL]]/Table_Default__XLS_TAB_27_1887[[#Totals],[TOTAL]]%</calculatedColumnFormula>
    </tableColumn>
    <tableColumn id="12" uniqueName="12" name="Column7" totalsRowFunction="sum" queryTableFieldId="13" headerRowDxfId="41" totalsRowDxfId="40" headerRowCellStyle="Normal 2" dataCellStyle="TXT2">
      <calculatedColumnFormula>Table_Default__XLS_TAB_27_1887[[#This Row],[Column1]]/Table_Default__XLS_TAB_27_1887[[#Totals],[Column1]]%</calculatedColumnFormula>
    </tableColumn>
  </tableColumns>
  <tableStyleInfo name="VITAL" showFirstColumn="0" showLastColumn="0" showRowStripes="1" showColumnStripes="0"/>
</table>
</file>

<file path=xl/tables/table2.xml><?xml version="1.0" encoding="utf-8"?>
<table xmlns="http://schemas.openxmlformats.org/spreadsheetml/2006/main" id="2" name="Table_Default__XLS_TAB_27_188736" displayName="Table_Default__XLS_TAB_27_188736" ref="B12:M23" tableType="queryTable" headerRowCount="0" totalsRowCount="1" headerRowDxfId="39" dataDxfId="38" totalsRowDxfId="36" tableBorderDxfId="37" headerRowCellStyle="Normal 2">
  <tableColumns count="12">
    <tableColumn id="1" uniqueName="1" name="BAAN_SMALLERQATAR" totalsRowFunction="sum" queryTableFieldId="1" headerRowDxfId="35" dataDxfId="34" totalsRowDxfId="33" headerRowCellStyle="Normal 2" dataCellStyle="TXT2"/>
    <tableColumn id="7" uniqueName="7" name="Column2" totalsRowFunction="sum" queryTableFieldId="7" headerRowDxfId="32" dataDxfId="31" totalsRowDxfId="30" headerRowCellStyle="Normal 2" dataCellStyle="TXT2"/>
    <tableColumn id="2" uniqueName="2" name="RAJEE" totalsRowFunction="sum" queryTableFieldId="2" headerRowDxfId="29" dataDxfId="28" totalsRowDxfId="27" headerRowCellStyle="Normal 2" dataCellStyle="TXT2"/>
    <tableColumn id="8" uniqueName="8" name="Column3" totalsRowFunction="sum" queryTableFieldId="8" headerRowDxfId="26" dataDxfId="25" totalsRowDxfId="24" headerRowCellStyle="Normal 2" dataCellStyle="TXT2"/>
    <tableColumn id="3" uniqueName="3" name="KHULLA" totalsRowFunction="sum" queryTableFieldId="3" headerRowDxfId="23" dataDxfId="22" totalsRowDxfId="21" headerRowCellStyle="Normal 2" dataCellStyle="TXT2"/>
    <tableColumn id="9" uniqueName="9" name="Column4" totalsRowFunction="sum" queryTableFieldId="9" headerRowDxfId="20" dataDxfId="19" totalsRowDxfId="18" headerRowCellStyle="Normal 2" dataCellStyle="TXT2"/>
    <tableColumn id="4" uniqueName="4" name="BAAN_GREATER" totalsRowFunction="sum" queryTableFieldId="4" headerRowDxfId="17" dataDxfId="16" totalsRowDxfId="15" headerRowCellStyle="Normal 2" dataCellStyle="TXT2"/>
    <tableColumn id="10" uniqueName="10" name="Column5" totalsRowFunction="sum" queryTableFieldId="10" headerRowDxfId="14" dataDxfId="13" totalsRowDxfId="12" headerRowCellStyle="Normal 2" dataCellStyle="TXT2"/>
    <tableColumn id="5" uniqueName="5" name="TOTAL" totalsRowFunction="sum" queryTableFieldId="5" headerRowDxfId="11" dataDxfId="10" totalsRowDxfId="9" headerRowCellStyle="Normal 2" dataCellStyle="TXT2"/>
    <tableColumn id="6" uniqueName="6" name="Column1" totalsRowFunction="sum" queryTableFieldId="11" headerRowDxfId="8" dataDxfId="7" totalsRowDxfId="6" headerRowCellStyle="Normal 2" dataCellStyle="TXT2">
      <calculatedColumnFormula>Table_Default__XLS_TAB_27_188736[[#This Row],[Column2]]+Table_Default__XLS_TAB_27_188736[[#This Row],[Column3]]+Table_Default__XLS_TAB_27_188736[[#This Row],[Column4]]+Table_Default__XLS_TAB_27_188736[[#This Row],[Column5]]</calculatedColumnFormula>
    </tableColumn>
    <tableColumn id="11" uniqueName="11" name="Column6" totalsRowFunction="sum" queryTableFieldId="12" headerRowDxfId="5" dataDxfId="4" totalsRowDxfId="3" headerRowCellStyle="Normal 2" dataCellStyle="TXT2">
      <calculatedColumnFormula>Table_Default__XLS_TAB_27_188736[[#This Row],[TOTAL]]/Table_Default__XLS_TAB_27_188736[[#Totals],[TOTAL]]%</calculatedColumnFormula>
    </tableColumn>
    <tableColumn id="12" uniqueName="12" name="Column7" totalsRowFunction="sum" queryTableFieldId="13" headerRowDxfId="2" dataDxfId="1" totalsRowDxfId="0" headerRowCellStyle="Normal 2" dataCellStyle="TXT2">
      <calculatedColumnFormula>Table_Default__XLS_TAB_27_188736[[#This Row],[Column1]]/Table_Default__XLS_TAB_27_188736[[#Totals],[Column1]]%</calculatedColumnFormula>
    </tableColumn>
  </tableColumns>
  <tableStyleInfo name="VITAL"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9.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1.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
  <sheetViews>
    <sheetView rightToLeft="1" view="pageBreakPreview" zoomScale="80" zoomScaleNormal="100" zoomScaleSheetLayoutView="80" workbookViewId="0">
      <selection activeCell="D32" sqref="D32"/>
    </sheetView>
  </sheetViews>
  <sheetFormatPr defaultRowHeight="12.75"/>
  <cols>
    <col min="1" max="6" width="8.85546875" style="1"/>
    <col min="7" max="7" width="12.7109375" style="1" customWidth="1"/>
    <col min="8" max="262" width="8.85546875" style="1"/>
    <col min="263" max="263" width="12.7109375" style="1" customWidth="1"/>
    <col min="264" max="518" width="8.85546875" style="1"/>
    <col min="519" max="519" width="12.7109375" style="1" customWidth="1"/>
    <col min="520" max="774" width="8.85546875" style="1"/>
    <col min="775" max="775" width="12.7109375" style="1" customWidth="1"/>
    <col min="776" max="1030" width="8.85546875" style="1"/>
    <col min="1031" max="1031" width="12.7109375" style="1" customWidth="1"/>
    <col min="1032" max="1286" width="8.85546875" style="1"/>
    <col min="1287" max="1287" width="12.7109375" style="1" customWidth="1"/>
    <col min="1288" max="1542" width="8.85546875" style="1"/>
    <col min="1543" max="1543" width="12.7109375" style="1" customWidth="1"/>
    <col min="1544" max="1798" width="8.85546875" style="1"/>
    <col min="1799" max="1799" width="12.7109375" style="1" customWidth="1"/>
    <col min="1800" max="2054" width="8.85546875" style="1"/>
    <col min="2055" max="2055" width="12.7109375" style="1" customWidth="1"/>
    <col min="2056" max="2310" width="8.85546875" style="1"/>
    <col min="2311" max="2311" width="12.7109375" style="1" customWidth="1"/>
    <col min="2312" max="2566" width="8.85546875" style="1"/>
    <col min="2567" max="2567" width="12.7109375" style="1" customWidth="1"/>
    <col min="2568" max="2822" width="8.85546875" style="1"/>
    <col min="2823" max="2823" width="12.7109375" style="1" customWidth="1"/>
    <col min="2824" max="3078" width="8.85546875" style="1"/>
    <col min="3079" max="3079" width="12.7109375" style="1" customWidth="1"/>
    <col min="3080" max="3334" width="8.85546875" style="1"/>
    <col min="3335" max="3335" width="12.7109375" style="1" customWidth="1"/>
    <col min="3336" max="3590" width="8.85546875" style="1"/>
    <col min="3591" max="3591" width="12.7109375" style="1" customWidth="1"/>
    <col min="3592" max="3846" width="8.85546875" style="1"/>
    <col min="3847" max="3847" width="12.7109375" style="1" customWidth="1"/>
    <col min="3848" max="4102" width="8.85546875" style="1"/>
    <col min="4103" max="4103" width="12.7109375" style="1" customWidth="1"/>
    <col min="4104" max="4358" width="8.85546875" style="1"/>
    <col min="4359" max="4359" width="12.7109375" style="1" customWidth="1"/>
    <col min="4360" max="4614" width="8.85546875" style="1"/>
    <col min="4615" max="4615" width="12.7109375" style="1" customWidth="1"/>
    <col min="4616" max="4870" width="8.85546875" style="1"/>
    <col min="4871" max="4871" width="12.7109375" style="1" customWidth="1"/>
    <col min="4872" max="5126" width="8.85546875" style="1"/>
    <col min="5127" max="5127" width="12.7109375" style="1" customWidth="1"/>
    <col min="5128" max="5382" width="8.85546875" style="1"/>
    <col min="5383" max="5383" width="12.7109375" style="1" customWidth="1"/>
    <col min="5384" max="5638" width="8.85546875" style="1"/>
    <col min="5639" max="5639" width="12.7109375" style="1" customWidth="1"/>
    <col min="5640" max="5894" width="8.85546875" style="1"/>
    <col min="5895" max="5895" width="12.7109375" style="1" customWidth="1"/>
    <col min="5896" max="6150" width="8.85546875" style="1"/>
    <col min="6151" max="6151" width="12.7109375" style="1" customWidth="1"/>
    <col min="6152" max="6406" width="8.85546875" style="1"/>
    <col min="6407" max="6407" width="12.7109375" style="1" customWidth="1"/>
    <col min="6408" max="6662" width="8.85546875" style="1"/>
    <col min="6663" max="6663" width="12.7109375" style="1" customWidth="1"/>
    <col min="6664" max="6918" width="8.85546875" style="1"/>
    <col min="6919" max="6919" width="12.7109375" style="1" customWidth="1"/>
    <col min="6920" max="7174" width="8.85546875" style="1"/>
    <col min="7175" max="7175" width="12.7109375" style="1" customWidth="1"/>
    <col min="7176" max="7430" width="8.85546875" style="1"/>
    <col min="7431" max="7431" width="12.7109375" style="1" customWidth="1"/>
    <col min="7432" max="7686" width="8.85546875" style="1"/>
    <col min="7687" max="7687" width="12.7109375" style="1" customWidth="1"/>
    <col min="7688" max="7942" width="8.85546875" style="1"/>
    <col min="7943" max="7943" width="12.7109375" style="1" customWidth="1"/>
    <col min="7944" max="8198" width="8.85546875" style="1"/>
    <col min="8199" max="8199" width="12.7109375" style="1" customWidth="1"/>
    <col min="8200" max="8454" width="8.85546875" style="1"/>
    <col min="8455" max="8455" width="12.7109375" style="1" customWidth="1"/>
    <col min="8456" max="8710" width="8.85546875" style="1"/>
    <col min="8711" max="8711" width="12.7109375" style="1" customWidth="1"/>
    <col min="8712" max="8966" width="8.85546875" style="1"/>
    <col min="8967" max="8967" width="12.7109375" style="1" customWidth="1"/>
    <col min="8968" max="9222" width="8.85546875" style="1"/>
    <col min="9223" max="9223" width="12.7109375" style="1" customWidth="1"/>
    <col min="9224" max="9478" width="8.85546875" style="1"/>
    <col min="9479" max="9479" width="12.7109375" style="1" customWidth="1"/>
    <col min="9480" max="9734" width="8.85546875" style="1"/>
    <col min="9735" max="9735" width="12.7109375" style="1" customWidth="1"/>
    <col min="9736" max="9990" width="8.85546875" style="1"/>
    <col min="9991" max="9991" width="12.7109375" style="1" customWidth="1"/>
    <col min="9992" max="10246" width="8.85546875" style="1"/>
    <col min="10247" max="10247" width="12.7109375" style="1" customWidth="1"/>
    <col min="10248" max="10502" width="8.85546875" style="1"/>
    <col min="10503" max="10503" width="12.7109375" style="1" customWidth="1"/>
    <col min="10504" max="10758" width="8.85546875" style="1"/>
    <col min="10759" max="10759" width="12.7109375" style="1" customWidth="1"/>
    <col min="10760" max="11014" width="8.85546875" style="1"/>
    <col min="11015" max="11015" width="12.7109375" style="1" customWidth="1"/>
    <col min="11016" max="11270" width="8.85546875" style="1"/>
    <col min="11271" max="11271" width="12.7109375" style="1" customWidth="1"/>
    <col min="11272" max="11526" width="8.85546875" style="1"/>
    <col min="11527" max="11527" width="12.7109375" style="1" customWidth="1"/>
    <col min="11528" max="11782" width="8.85546875" style="1"/>
    <col min="11783" max="11783" width="12.7109375" style="1" customWidth="1"/>
    <col min="11784" max="12038" width="8.85546875" style="1"/>
    <col min="12039" max="12039" width="12.7109375" style="1" customWidth="1"/>
    <col min="12040" max="12294" width="8.85546875" style="1"/>
    <col min="12295" max="12295" width="12.7109375" style="1" customWidth="1"/>
    <col min="12296" max="12550" width="8.85546875" style="1"/>
    <col min="12551" max="12551" width="12.7109375" style="1" customWidth="1"/>
    <col min="12552" max="12806" width="8.85546875" style="1"/>
    <col min="12807" max="12807" width="12.7109375" style="1" customWidth="1"/>
    <col min="12808" max="13062" width="8.85546875" style="1"/>
    <col min="13063" max="13063" width="12.7109375" style="1" customWidth="1"/>
    <col min="13064" max="13318" width="8.85546875" style="1"/>
    <col min="13319" max="13319" width="12.7109375" style="1" customWidth="1"/>
    <col min="13320" max="13574" width="8.85546875" style="1"/>
    <col min="13575" max="13575" width="12.7109375" style="1" customWidth="1"/>
    <col min="13576" max="13830" width="8.85546875" style="1"/>
    <col min="13831" max="13831" width="12.7109375" style="1" customWidth="1"/>
    <col min="13832" max="14086" width="8.85546875" style="1"/>
    <col min="14087" max="14087" width="12.7109375" style="1" customWidth="1"/>
    <col min="14088" max="14342" width="8.85546875" style="1"/>
    <col min="14343" max="14343" width="12.7109375" style="1" customWidth="1"/>
    <col min="14344" max="14598" width="8.85546875" style="1"/>
    <col min="14599" max="14599" width="12.7109375" style="1" customWidth="1"/>
    <col min="14600" max="14854" width="8.85546875" style="1"/>
    <col min="14855" max="14855" width="12.7109375" style="1" customWidth="1"/>
    <col min="14856" max="15110" width="8.85546875" style="1"/>
    <col min="15111" max="15111" width="12.7109375" style="1" customWidth="1"/>
    <col min="15112" max="15366" width="8.85546875" style="1"/>
    <col min="15367" max="15367" width="12.7109375" style="1" customWidth="1"/>
    <col min="15368" max="15622" width="8.85546875" style="1"/>
    <col min="15623" max="15623" width="12.7109375" style="1" customWidth="1"/>
    <col min="15624" max="15878" width="8.85546875" style="1"/>
    <col min="15879" max="15879" width="12.7109375" style="1" customWidth="1"/>
    <col min="15880" max="16134" width="8.85546875" style="1"/>
    <col min="16135" max="16135" width="12.7109375" style="1" customWidth="1"/>
    <col min="16136" max="16384" width="8.85546875" style="1"/>
  </cols>
  <sheetData>
    <row r="1" spans="1:8">
      <c r="A1" s="35"/>
      <c r="B1" s="35"/>
      <c r="C1" s="35"/>
      <c r="D1" s="35"/>
      <c r="E1" s="35"/>
      <c r="F1" s="35"/>
      <c r="G1" s="35"/>
    </row>
    <row r="2" spans="1:8">
      <c r="A2" s="35"/>
      <c r="B2" s="35"/>
      <c r="C2" s="35"/>
      <c r="D2" s="35"/>
      <c r="E2" s="35"/>
      <c r="F2" s="35"/>
      <c r="G2" s="35"/>
    </row>
    <row r="3" spans="1:8">
      <c r="A3" s="35"/>
      <c r="B3" s="35"/>
      <c r="C3" s="35"/>
      <c r="D3" s="35"/>
      <c r="E3" s="35"/>
      <c r="F3" s="35"/>
      <c r="G3" s="35"/>
    </row>
    <row r="4" spans="1:8">
      <c r="A4" s="35"/>
      <c r="B4" s="35"/>
      <c r="C4" s="35"/>
      <c r="D4" s="35"/>
      <c r="E4" s="35"/>
      <c r="F4" s="35"/>
      <c r="G4" s="35"/>
    </row>
    <row r="5" spans="1:8">
      <c r="A5" s="35"/>
      <c r="B5" s="35"/>
      <c r="C5" s="35"/>
      <c r="D5" s="35"/>
      <c r="E5" s="35"/>
      <c r="F5" s="35"/>
      <c r="G5" s="35"/>
    </row>
    <row r="6" spans="1:8">
      <c r="A6" s="35"/>
      <c r="B6" s="35"/>
      <c r="C6" s="35"/>
      <c r="D6" s="35"/>
      <c r="E6" s="35"/>
      <c r="F6" s="35"/>
      <c r="G6" s="35"/>
    </row>
    <row r="7" spans="1:8">
      <c r="A7" s="35"/>
      <c r="B7" s="35"/>
      <c r="C7" s="35"/>
      <c r="D7" s="35"/>
      <c r="E7" s="35"/>
      <c r="F7" s="35"/>
      <c r="G7" s="35"/>
    </row>
    <row r="8" spans="1:8">
      <c r="A8" s="35"/>
      <c r="B8" s="35"/>
      <c r="C8" s="35"/>
      <c r="D8" s="35"/>
      <c r="E8" s="35"/>
      <c r="F8" s="35"/>
      <c r="G8" s="35"/>
    </row>
    <row r="9" spans="1:8">
      <c r="A9" s="35"/>
      <c r="B9" s="35"/>
      <c r="C9" s="35"/>
      <c r="D9" s="35"/>
      <c r="E9" s="35"/>
      <c r="F9" s="35"/>
      <c r="G9" s="35"/>
    </row>
    <row r="10" spans="1:8">
      <c r="A10" s="35"/>
      <c r="B10" s="35"/>
      <c r="C10" s="35"/>
      <c r="D10" s="35"/>
      <c r="E10" s="35"/>
      <c r="F10" s="35"/>
      <c r="G10" s="35"/>
    </row>
    <row r="11" spans="1:8">
      <c r="A11" s="35"/>
      <c r="B11" s="35"/>
      <c r="C11" s="35"/>
      <c r="D11" s="35"/>
      <c r="E11" s="35"/>
      <c r="F11" s="35"/>
      <c r="G11" s="35"/>
    </row>
    <row r="12" spans="1:8">
      <c r="A12" s="35"/>
      <c r="B12" s="35"/>
      <c r="C12" s="35"/>
      <c r="D12" s="35"/>
      <c r="E12" s="35"/>
      <c r="F12" s="35"/>
      <c r="G12" s="35"/>
    </row>
    <row r="13" spans="1:8">
      <c r="A13" s="35"/>
      <c r="B13" s="35"/>
      <c r="C13" s="35"/>
      <c r="D13" s="35"/>
      <c r="E13" s="35"/>
      <c r="F13" s="35"/>
      <c r="G13" s="35"/>
    </row>
    <row r="14" spans="1:8">
      <c r="A14" s="35"/>
      <c r="B14" s="35"/>
      <c r="C14" s="35"/>
      <c r="D14" s="35"/>
      <c r="E14" s="35"/>
      <c r="F14" s="35"/>
      <c r="G14" s="35"/>
    </row>
    <row r="15" spans="1:8">
      <c r="A15" s="35"/>
      <c r="B15" s="35"/>
      <c r="C15" s="35"/>
      <c r="D15" s="35"/>
      <c r="E15" s="35"/>
      <c r="F15" s="35"/>
      <c r="G15" s="35"/>
      <c r="H15" s="35"/>
    </row>
    <row r="16" spans="1:8">
      <c r="A16" s="35"/>
      <c r="B16" s="35"/>
      <c r="C16" s="35"/>
      <c r="D16" s="35"/>
      <c r="E16" s="35"/>
      <c r="F16" s="35"/>
      <c r="G16" s="35"/>
      <c r="H16" s="35"/>
    </row>
    <row r="17" spans="1:8">
      <c r="A17" s="35"/>
      <c r="B17" s="35"/>
      <c r="C17" s="35"/>
      <c r="D17" s="35"/>
      <c r="E17" s="35"/>
      <c r="F17" s="35"/>
      <c r="G17" s="35"/>
      <c r="H17" s="35"/>
    </row>
    <row r="18" spans="1:8">
      <c r="A18" s="35"/>
      <c r="B18" s="35"/>
      <c r="C18" s="35"/>
      <c r="D18" s="35"/>
      <c r="E18" s="35"/>
      <c r="F18" s="35"/>
      <c r="G18" s="35"/>
      <c r="H18" s="35"/>
    </row>
    <row r="19" spans="1:8">
      <c r="A19" s="35"/>
      <c r="B19" s="35"/>
      <c r="C19" s="35"/>
      <c r="D19" s="35"/>
      <c r="E19" s="35"/>
      <c r="F19" s="35"/>
      <c r="G19" s="35"/>
      <c r="H19" s="35"/>
    </row>
    <row r="20" spans="1:8">
      <c r="A20" s="35"/>
      <c r="B20" s="35"/>
      <c r="C20" s="35"/>
      <c r="D20" s="35"/>
      <c r="E20" s="35"/>
      <c r="F20" s="35"/>
      <c r="G20" s="35"/>
      <c r="H20" s="35"/>
    </row>
    <row r="21" spans="1:8">
      <c r="A21" s="35"/>
      <c r="B21" s="35"/>
      <c r="C21" s="35"/>
      <c r="D21" s="35"/>
      <c r="E21" s="35"/>
      <c r="F21" s="35"/>
      <c r="G21" s="35"/>
      <c r="H21" s="35"/>
    </row>
    <row r="22" spans="1:8">
      <c r="A22" s="35"/>
      <c r="B22" s="35"/>
      <c r="C22" s="35"/>
      <c r="D22" s="35"/>
      <c r="E22" s="35"/>
      <c r="F22" s="35"/>
      <c r="G22" s="35"/>
      <c r="H22" s="35"/>
    </row>
    <row r="23" spans="1:8">
      <c r="A23" s="35"/>
      <c r="B23" s="35"/>
      <c r="C23" s="35"/>
      <c r="D23" s="35"/>
      <c r="E23" s="35"/>
      <c r="F23" s="35"/>
      <c r="G23" s="35"/>
      <c r="H23" s="35"/>
    </row>
    <row r="24" spans="1:8">
      <c r="A24" s="35"/>
      <c r="B24" s="35"/>
      <c r="C24" s="35"/>
      <c r="D24" s="35"/>
      <c r="E24" s="35"/>
      <c r="F24" s="35"/>
      <c r="G24" s="35"/>
      <c r="H24" s="35"/>
    </row>
    <row r="25" spans="1:8">
      <c r="A25" s="35"/>
      <c r="B25" s="35"/>
      <c r="C25" s="35"/>
      <c r="D25" s="35"/>
      <c r="E25" s="35"/>
      <c r="F25" s="35"/>
      <c r="G25" s="35"/>
      <c r="H25" s="35"/>
    </row>
    <row r="26" spans="1:8" ht="21.75">
      <c r="A26" s="503" t="s">
        <v>474</v>
      </c>
      <c r="B26" s="503"/>
      <c r="C26" s="503"/>
      <c r="D26" s="503"/>
      <c r="E26" s="503"/>
      <c r="F26" s="503"/>
      <c r="G26" s="503"/>
      <c r="H26" s="35"/>
    </row>
    <row r="27" spans="1:8" ht="36" customHeight="1">
      <c r="A27" s="501" t="s">
        <v>475</v>
      </c>
      <c r="B27" s="502"/>
      <c r="C27" s="502"/>
      <c r="D27" s="502"/>
      <c r="E27" s="502"/>
      <c r="F27" s="502"/>
      <c r="G27" s="502"/>
      <c r="H27" s="35"/>
    </row>
    <row r="28" spans="1:8">
      <c r="A28" s="35"/>
      <c r="B28" s="35"/>
      <c r="C28" s="35"/>
      <c r="D28" s="35"/>
      <c r="E28" s="35"/>
      <c r="F28" s="35"/>
      <c r="G28" s="35"/>
      <c r="H28" s="35"/>
    </row>
    <row r="29" spans="1:8">
      <c r="A29" s="35"/>
      <c r="B29" s="35"/>
      <c r="C29" s="35"/>
      <c r="D29" s="35"/>
      <c r="E29" s="35"/>
      <c r="F29" s="35"/>
      <c r="G29" s="35"/>
      <c r="H29" s="35"/>
    </row>
    <row r="30" spans="1:8">
      <c r="A30" s="35"/>
      <c r="B30" s="35"/>
      <c r="C30" s="35"/>
      <c r="D30" s="35"/>
      <c r="E30" s="35"/>
      <c r="F30" s="35"/>
      <c r="G30" s="35"/>
      <c r="H30" s="35"/>
    </row>
    <row r="31" spans="1:8">
      <c r="A31" s="35"/>
      <c r="B31" s="35"/>
      <c r="C31" s="35"/>
      <c r="D31" s="35"/>
      <c r="E31" s="35"/>
      <c r="F31" s="35"/>
      <c r="G31" s="35"/>
      <c r="H31" s="35"/>
    </row>
    <row r="32" spans="1:8">
      <c r="A32" s="35"/>
      <c r="B32" s="35"/>
      <c r="C32" s="35"/>
      <c r="D32" s="35"/>
      <c r="E32" s="35"/>
      <c r="F32" s="35"/>
      <c r="G32" s="35"/>
      <c r="H32" s="35"/>
    </row>
    <row r="33" spans="1:8">
      <c r="A33" s="35"/>
      <c r="B33" s="35"/>
      <c r="C33" s="35"/>
      <c r="D33" s="35"/>
      <c r="E33" s="35"/>
      <c r="F33" s="35"/>
      <c r="G33" s="35"/>
      <c r="H33" s="35"/>
    </row>
    <row r="34" spans="1:8">
      <c r="A34" s="35"/>
      <c r="B34" s="35"/>
      <c r="C34" s="35"/>
      <c r="D34" s="35"/>
      <c r="E34" s="35"/>
      <c r="F34" s="35"/>
      <c r="G34" s="35"/>
      <c r="H34" s="35"/>
    </row>
    <row r="35" spans="1:8">
      <c r="A35" s="35"/>
      <c r="B35" s="35"/>
      <c r="C35" s="35"/>
      <c r="D35" s="35"/>
      <c r="E35" s="35"/>
      <c r="F35" s="35"/>
      <c r="G35" s="35"/>
      <c r="H35" s="35"/>
    </row>
    <row r="36" spans="1:8">
      <c r="A36" s="35"/>
      <c r="B36" s="35"/>
      <c r="C36" s="35"/>
      <c r="D36" s="35"/>
      <c r="E36" s="35"/>
      <c r="F36" s="35"/>
      <c r="G36" s="35"/>
      <c r="H36" s="35"/>
    </row>
    <row r="37" spans="1:8">
      <c r="A37" s="35"/>
      <c r="B37" s="35"/>
      <c r="C37" s="35"/>
      <c r="D37" s="35"/>
      <c r="E37" s="35"/>
      <c r="F37" s="35"/>
      <c r="G37" s="35"/>
      <c r="H37" s="35"/>
    </row>
  </sheetData>
  <mergeCells count="2">
    <mergeCell ref="A27:G27"/>
    <mergeCell ref="A26:G26"/>
  </mergeCells>
  <printOptions horizontalCentered="1" verticalCentered="1"/>
  <pageMargins left="0" right="0" top="0" bottom="0" header="0" footer="0"/>
  <pageSetup paperSize="11" scale="95"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rightToLeft="1" view="pageBreakPreview" zoomScaleNormal="100" zoomScaleSheetLayoutView="100" workbookViewId="0">
      <selection activeCell="J14" sqref="J14"/>
    </sheetView>
  </sheetViews>
  <sheetFormatPr defaultColWidth="9.140625" defaultRowHeight="12.75"/>
  <cols>
    <col min="1" max="1" width="20.5703125" style="17" customWidth="1"/>
    <col min="2" max="7" width="9.42578125" style="17" customWidth="1"/>
    <col min="8" max="8" width="20.5703125" style="17" customWidth="1"/>
    <col min="9" max="9" width="15.28515625" style="3" customWidth="1"/>
    <col min="10" max="13" width="6.42578125" style="3" customWidth="1"/>
    <col min="14" max="16384" width="9.140625" style="3"/>
  </cols>
  <sheetData>
    <row r="1" spans="1:13" ht="30.75">
      <c r="A1" s="116" t="s">
        <v>153</v>
      </c>
      <c r="B1" s="117"/>
      <c r="C1" s="117"/>
      <c r="D1" s="117"/>
      <c r="E1" s="117"/>
      <c r="F1" s="117"/>
      <c r="G1" s="117"/>
      <c r="H1" s="118" t="s">
        <v>185</v>
      </c>
    </row>
    <row r="2" spans="1:13">
      <c r="A2" s="113"/>
      <c r="B2" s="114"/>
      <c r="C2" s="114"/>
      <c r="D2" s="114"/>
      <c r="E2" s="114"/>
      <c r="F2" s="114"/>
      <c r="G2" s="114"/>
      <c r="H2" s="114"/>
      <c r="I2" s="114"/>
    </row>
    <row r="3" spans="1:13" s="2" customFormat="1" ht="21.75">
      <c r="A3" s="540" t="s">
        <v>467</v>
      </c>
      <c r="B3" s="540"/>
      <c r="C3" s="540"/>
      <c r="D3" s="540"/>
      <c r="E3" s="540"/>
      <c r="F3" s="540"/>
      <c r="G3" s="540"/>
      <c r="H3" s="540"/>
    </row>
    <row r="4" spans="1:13" s="2" customFormat="1" ht="18.75">
      <c r="A4" s="541" t="s">
        <v>538</v>
      </c>
      <c r="B4" s="541"/>
      <c r="C4" s="541"/>
      <c r="D4" s="541"/>
      <c r="E4" s="541"/>
      <c r="F4" s="541"/>
      <c r="G4" s="541"/>
      <c r="H4" s="541"/>
    </row>
    <row r="5" spans="1:13" s="2" customFormat="1" ht="18">
      <c r="A5" s="542" t="s">
        <v>468</v>
      </c>
      <c r="B5" s="542"/>
      <c r="C5" s="542"/>
      <c r="D5" s="542"/>
      <c r="E5" s="542"/>
      <c r="F5" s="542"/>
      <c r="G5" s="542"/>
      <c r="H5" s="542"/>
    </row>
    <row r="6" spans="1:13">
      <c r="A6" s="543" t="s">
        <v>543</v>
      </c>
      <c r="B6" s="543"/>
      <c r="C6" s="543"/>
      <c r="D6" s="543"/>
      <c r="E6" s="543"/>
      <c r="F6" s="543"/>
      <c r="G6" s="543"/>
      <c r="H6" s="543"/>
    </row>
    <row r="7" spans="1:13" s="7" customFormat="1" ht="15.75">
      <c r="A7" s="4" t="s">
        <v>61</v>
      </c>
      <c r="B7" s="4"/>
      <c r="C7" s="4"/>
      <c r="D7" s="4"/>
      <c r="E7" s="4"/>
      <c r="F7" s="4"/>
      <c r="G7" s="4"/>
      <c r="H7" s="8" t="s">
        <v>306</v>
      </c>
      <c r="J7" s="5"/>
      <c r="L7" s="5"/>
      <c r="M7" s="5"/>
    </row>
    <row r="8" spans="1:13" ht="33" customHeight="1">
      <c r="A8" s="544" t="s">
        <v>212</v>
      </c>
      <c r="B8" s="546" t="s">
        <v>429</v>
      </c>
      <c r="C8" s="547"/>
      <c r="D8" s="548"/>
      <c r="E8" s="546" t="s">
        <v>539</v>
      </c>
      <c r="F8" s="547"/>
      <c r="G8" s="548"/>
      <c r="H8" s="549" t="s">
        <v>216</v>
      </c>
    </row>
    <row r="9" spans="1:13" s="9" customFormat="1" ht="33.75" customHeight="1">
      <c r="A9" s="545"/>
      <c r="B9" s="272" t="s">
        <v>186</v>
      </c>
      <c r="C9" s="272" t="s">
        <v>187</v>
      </c>
      <c r="D9" s="272" t="s">
        <v>188</v>
      </c>
      <c r="E9" s="272" t="s">
        <v>186</v>
      </c>
      <c r="F9" s="272" t="s">
        <v>187</v>
      </c>
      <c r="G9" s="272" t="s">
        <v>188</v>
      </c>
      <c r="H9" s="550"/>
    </row>
    <row r="10" spans="1:13" s="10" customFormat="1" ht="22.5" customHeight="1" thickBot="1">
      <c r="A10" s="182" t="s">
        <v>80</v>
      </c>
      <c r="B10" s="314">
        <v>139</v>
      </c>
      <c r="C10" s="314">
        <v>125</v>
      </c>
      <c r="D10" s="315">
        <f>SUM(B10:C10)</f>
        <v>264</v>
      </c>
      <c r="E10" s="314">
        <v>140</v>
      </c>
      <c r="F10" s="314">
        <v>130</v>
      </c>
      <c r="G10" s="315">
        <f>E10+F10</f>
        <v>270</v>
      </c>
      <c r="H10" s="184" t="s">
        <v>81</v>
      </c>
    </row>
    <row r="11" spans="1:13" s="10" customFormat="1" ht="22.5" customHeight="1" thickTop="1" thickBot="1">
      <c r="A11" s="183" t="s">
        <v>82</v>
      </c>
      <c r="B11" s="292">
        <v>294</v>
      </c>
      <c r="C11" s="292">
        <v>135</v>
      </c>
      <c r="D11" s="316">
        <f>SUM(B11:C11)</f>
        <v>429</v>
      </c>
      <c r="E11" s="292">
        <v>262</v>
      </c>
      <c r="F11" s="292">
        <v>148</v>
      </c>
      <c r="G11" s="316">
        <f t="shared" ref="G11:G18" si="0">E11+F11</f>
        <v>410</v>
      </c>
      <c r="H11" s="185" t="s">
        <v>83</v>
      </c>
    </row>
    <row r="12" spans="1:13" s="10" customFormat="1" ht="22.5" customHeight="1" thickTop="1" thickBot="1">
      <c r="A12" s="182" t="s">
        <v>84</v>
      </c>
      <c r="B12" s="291">
        <v>23</v>
      </c>
      <c r="C12" s="291">
        <v>32</v>
      </c>
      <c r="D12" s="311">
        <f t="shared" ref="D12:D18" si="1">SUM(B12:C12)</f>
        <v>55</v>
      </c>
      <c r="E12" s="291">
        <v>28</v>
      </c>
      <c r="F12" s="291">
        <v>31</v>
      </c>
      <c r="G12" s="311">
        <f t="shared" si="0"/>
        <v>59</v>
      </c>
      <c r="H12" s="184" t="s">
        <v>85</v>
      </c>
    </row>
    <row r="13" spans="1:13" s="10" customFormat="1" ht="22.5" customHeight="1" thickTop="1" thickBot="1">
      <c r="A13" s="183" t="s">
        <v>125</v>
      </c>
      <c r="B13" s="292">
        <v>44</v>
      </c>
      <c r="C13" s="292">
        <v>28</v>
      </c>
      <c r="D13" s="316">
        <f t="shared" si="1"/>
        <v>72</v>
      </c>
      <c r="E13" s="292">
        <v>40</v>
      </c>
      <c r="F13" s="292">
        <v>24</v>
      </c>
      <c r="G13" s="316">
        <f t="shared" si="0"/>
        <v>64</v>
      </c>
      <c r="H13" s="185" t="s">
        <v>86</v>
      </c>
    </row>
    <row r="14" spans="1:13" s="10" customFormat="1" ht="22.5" customHeight="1" thickTop="1" thickBot="1">
      <c r="A14" s="182" t="s">
        <v>87</v>
      </c>
      <c r="B14" s="291">
        <v>14</v>
      </c>
      <c r="C14" s="291">
        <v>7</v>
      </c>
      <c r="D14" s="311">
        <f t="shared" si="1"/>
        <v>21</v>
      </c>
      <c r="E14" s="291">
        <v>26</v>
      </c>
      <c r="F14" s="291">
        <v>8</v>
      </c>
      <c r="G14" s="311">
        <f t="shared" si="0"/>
        <v>34</v>
      </c>
      <c r="H14" s="184" t="s">
        <v>88</v>
      </c>
    </row>
    <row r="15" spans="1:13" s="10" customFormat="1" ht="22.5" customHeight="1" thickTop="1" thickBot="1">
      <c r="A15" s="183" t="s">
        <v>89</v>
      </c>
      <c r="B15" s="292">
        <v>3</v>
      </c>
      <c r="C15" s="292">
        <v>0</v>
      </c>
      <c r="D15" s="316">
        <f t="shared" si="1"/>
        <v>3</v>
      </c>
      <c r="E15" s="292">
        <v>2</v>
      </c>
      <c r="F15" s="292">
        <v>2</v>
      </c>
      <c r="G15" s="316">
        <f t="shared" si="0"/>
        <v>4</v>
      </c>
      <c r="H15" s="185" t="s">
        <v>90</v>
      </c>
    </row>
    <row r="16" spans="1:13" s="10" customFormat="1" ht="22.5" customHeight="1" thickTop="1" thickBot="1">
      <c r="A16" s="182" t="s">
        <v>91</v>
      </c>
      <c r="B16" s="291">
        <v>23</v>
      </c>
      <c r="C16" s="291">
        <v>7</v>
      </c>
      <c r="D16" s="311">
        <f>SUM(B16:C16)</f>
        <v>30</v>
      </c>
      <c r="E16" s="291">
        <v>22</v>
      </c>
      <c r="F16" s="291">
        <v>6</v>
      </c>
      <c r="G16" s="311">
        <f>E16+F16</f>
        <v>28</v>
      </c>
      <c r="H16" s="184" t="s">
        <v>92</v>
      </c>
    </row>
    <row r="17" spans="1:10" s="10" customFormat="1" ht="22.5" customHeight="1" thickTop="1" thickBot="1">
      <c r="A17" s="183" t="s">
        <v>93</v>
      </c>
      <c r="B17" s="292">
        <v>69</v>
      </c>
      <c r="C17" s="292">
        <v>8</v>
      </c>
      <c r="D17" s="316">
        <f t="shared" si="1"/>
        <v>77</v>
      </c>
      <c r="E17" s="292">
        <v>46</v>
      </c>
      <c r="F17" s="292">
        <v>11</v>
      </c>
      <c r="G17" s="316">
        <f t="shared" si="0"/>
        <v>57</v>
      </c>
      <c r="H17" s="185" t="s">
        <v>226</v>
      </c>
    </row>
    <row r="18" spans="1:10" s="10" customFormat="1" ht="22.5" customHeight="1" thickTop="1">
      <c r="A18" s="186" t="s">
        <v>94</v>
      </c>
      <c r="B18" s="291">
        <v>0</v>
      </c>
      <c r="C18" s="291">
        <v>7</v>
      </c>
      <c r="D18" s="311">
        <f t="shared" si="1"/>
        <v>7</v>
      </c>
      <c r="E18" s="291">
        <v>0</v>
      </c>
      <c r="F18" s="291">
        <v>8</v>
      </c>
      <c r="G18" s="311">
        <f t="shared" si="0"/>
        <v>8</v>
      </c>
      <c r="H18" s="187" t="s">
        <v>401</v>
      </c>
    </row>
    <row r="19" spans="1:10" s="10" customFormat="1" ht="22.5" customHeight="1">
      <c r="A19" s="188" t="s">
        <v>13</v>
      </c>
      <c r="B19" s="317">
        <f t="shared" ref="B19:D19" si="2">SUM(B10:B18)</f>
        <v>609</v>
      </c>
      <c r="C19" s="317">
        <f t="shared" si="2"/>
        <v>349</v>
      </c>
      <c r="D19" s="317">
        <f t="shared" si="2"/>
        <v>958</v>
      </c>
      <c r="E19" s="317">
        <f>SUM(E10:E18)</f>
        <v>566</v>
      </c>
      <c r="F19" s="317">
        <f t="shared" ref="F19" si="3">SUM(F10:F18)</f>
        <v>368</v>
      </c>
      <c r="G19" s="317">
        <f>SUM(G10:G18)</f>
        <v>934</v>
      </c>
      <c r="H19" s="294" t="s">
        <v>14</v>
      </c>
    </row>
    <row r="20" spans="1:10">
      <c r="I20" s="17"/>
      <c r="J20" s="17"/>
    </row>
    <row r="21" spans="1:10">
      <c r="I21" s="17"/>
      <c r="J21" s="17"/>
    </row>
    <row r="22" spans="1:10">
      <c r="I22" s="17"/>
      <c r="J22" s="17"/>
    </row>
  </sheetData>
  <mergeCells count="8">
    <mergeCell ref="A3:H3"/>
    <mergeCell ref="A4:H4"/>
    <mergeCell ref="A5:H5"/>
    <mergeCell ref="A6:H6"/>
    <mergeCell ref="A8:A9"/>
    <mergeCell ref="E8:G8"/>
    <mergeCell ref="H8:H9"/>
    <mergeCell ref="B8:D8"/>
  </mergeCells>
  <printOptions horizontalCentered="1"/>
  <pageMargins left="0" right="0" top="0.47244094488188981" bottom="0" header="0" footer="0"/>
  <pageSetup paperSize="11" scale="90"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rightToLeft="1" view="pageBreakPreview" zoomScaleNormal="100" zoomScaleSheetLayoutView="100" workbookViewId="0">
      <selection activeCell="D13" sqref="D13"/>
    </sheetView>
  </sheetViews>
  <sheetFormatPr defaultColWidth="9.140625" defaultRowHeight="12.75"/>
  <cols>
    <col min="1" max="1" width="23.5703125" style="17" customWidth="1"/>
    <col min="2" max="6" width="9.42578125" style="17" customWidth="1"/>
    <col min="7" max="7" width="9" style="17" customWidth="1"/>
    <col min="8" max="8" width="23.5703125" style="17" customWidth="1"/>
    <col min="9" max="9" width="15.28515625" style="3" customWidth="1"/>
    <col min="10" max="10" width="6.42578125" style="3" customWidth="1"/>
    <col min="11" max="16384" width="9.140625" style="3"/>
  </cols>
  <sheetData>
    <row r="1" spans="1:10" ht="30.75">
      <c r="A1" s="116" t="s">
        <v>153</v>
      </c>
      <c r="B1" s="117"/>
      <c r="C1" s="117"/>
      <c r="D1" s="117"/>
      <c r="E1" s="117"/>
      <c r="F1" s="117"/>
      <c r="G1" s="117"/>
      <c r="H1" s="118" t="s">
        <v>185</v>
      </c>
    </row>
    <row r="2" spans="1:10">
      <c r="A2" s="113"/>
      <c r="B2" s="114"/>
      <c r="C2" s="114"/>
      <c r="D2" s="114"/>
      <c r="E2" s="114"/>
      <c r="F2" s="114"/>
      <c r="G2" s="114"/>
      <c r="H2" s="114"/>
      <c r="I2" s="114"/>
    </row>
    <row r="3" spans="1:10" s="2" customFormat="1" ht="21.75">
      <c r="A3" s="540" t="s">
        <v>469</v>
      </c>
      <c r="B3" s="540"/>
      <c r="C3" s="540"/>
      <c r="D3" s="540"/>
      <c r="E3" s="540"/>
      <c r="F3" s="540"/>
      <c r="G3" s="540"/>
      <c r="H3" s="540"/>
    </row>
    <row r="4" spans="1:10" s="2" customFormat="1" ht="18.75">
      <c r="A4" s="541" t="s">
        <v>538</v>
      </c>
      <c r="B4" s="541"/>
      <c r="C4" s="541"/>
      <c r="D4" s="541"/>
      <c r="E4" s="541"/>
      <c r="F4" s="541"/>
      <c r="G4" s="541"/>
      <c r="H4" s="541"/>
    </row>
    <row r="5" spans="1:10" s="2" customFormat="1" ht="18">
      <c r="A5" s="542" t="s">
        <v>470</v>
      </c>
      <c r="B5" s="542"/>
      <c r="C5" s="542"/>
      <c r="D5" s="542"/>
      <c r="E5" s="542"/>
      <c r="F5" s="542"/>
      <c r="G5" s="542"/>
      <c r="H5" s="542"/>
    </row>
    <row r="6" spans="1:10">
      <c r="A6" s="543" t="s">
        <v>544</v>
      </c>
      <c r="B6" s="543"/>
      <c r="C6" s="543"/>
      <c r="D6" s="543"/>
      <c r="E6" s="543"/>
      <c r="F6" s="543"/>
      <c r="G6" s="543"/>
      <c r="H6" s="543"/>
    </row>
    <row r="7" spans="1:10" s="7" customFormat="1" ht="15.75">
      <c r="A7" s="4" t="s">
        <v>62</v>
      </c>
      <c r="B7" s="4"/>
      <c r="C7" s="4"/>
      <c r="D7" s="4"/>
      <c r="E7" s="4"/>
      <c r="F7" s="4"/>
      <c r="G7" s="4"/>
      <c r="H7" s="8" t="s">
        <v>136</v>
      </c>
      <c r="J7" s="5"/>
    </row>
    <row r="8" spans="1:10" ht="33.75" customHeight="1">
      <c r="A8" s="544" t="s">
        <v>218</v>
      </c>
      <c r="B8" s="546" t="s">
        <v>429</v>
      </c>
      <c r="C8" s="547"/>
      <c r="D8" s="548"/>
      <c r="E8" s="546" t="s">
        <v>540</v>
      </c>
      <c r="F8" s="547"/>
      <c r="G8" s="548"/>
      <c r="H8" s="549" t="s">
        <v>217</v>
      </c>
    </row>
    <row r="9" spans="1:10" s="9" customFormat="1" ht="33.75" customHeight="1">
      <c r="A9" s="545"/>
      <c r="B9" s="272" t="s">
        <v>343</v>
      </c>
      <c r="C9" s="272" t="s">
        <v>344</v>
      </c>
      <c r="D9" s="272" t="s">
        <v>188</v>
      </c>
      <c r="E9" s="272" t="s">
        <v>343</v>
      </c>
      <c r="F9" s="272" t="s">
        <v>344</v>
      </c>
      <c r="G9" s="272" t="s">
        <v>188</v>
      </c>
      <c r="H9" s="550"/>
    </row>
    <row r="10" spans="1:10" s="10" customFormat="1" ht="22.5" customHeight="1" thickBot="1">
      <c r="A10" s="182" t="s">
        <v>80</v>
      </c>
      <c r="B10" s="314">
        <v>107</v>
      </c>
      <c r="C10" s="314">
        <v>135</v>
      </c>
      <c r="D10" s="315">
        <f>B10+C10</f>
        <v>242</v>
      </c>
      <c r="E10" s="314">
        <v>132</v>
      </c>
      <c r="F10" s="314">
        <v>150</v>
      </c>
      <c r="G10" s="315">
        <f>E10+F10</f>
        <v>282</v>
      </c>
      <c r="H10" s="184" t="s">
        <v>81</v>
      </c>
    </row>
    <row r="11" spans="1:10" s="10" customFormat="1" ht="22.5" customHeight="1" thickTop="1" thickBot="1">
      <c r="A11" s="183" t="s">
        <v>82</v>
      </c>
      <c r="B11" s="292">
        <v>299</v>
      </c>
      <c r="C11" s="292">
        <v>149</v>
      </c>
      <c r="D11" s="316">
        <f t="shared" ref="D11:D13" si="0">B11+C11</f>
        <v>448</v>
      </c>
      <c r="E11" s="292">
        <v>248</v>
      </c>
      <c r="F11" s="292">
        <v>146</v>
      </c>
      <c r="G11" s="316">
        <f t="shared" ref="G11:G13" si="1">E11+F11</f>
        <v>394</v>
      </c>
      <c r="H11" s="185" t="s">
        <v>83</v>
      </c>
    </row>
    <row r="12" spans="1:10" s="10" customFormat="1" ht="22.5" customHeight="1" thickTop="1" thickBot="1">
      <c r="A12" s="182" t="s">
        <v>84</v>
      </c>
      <c r="B12" s="291">
        <v>32</v>
      </c>
      <c r="C12" s="291">
        <v>29</v>
      </c>
      <c r="D12" s="311">
        <f t="shared" si="0"/>
        <v>61</v>
      </c>
      <c r="E12" s="291">
        <v>21</v>
      </c>
      <c r="F12" s="291">
        <v>43</v>
      </c>
      <c r="G12" s="311">
        <f t="shared" si="1"/>
        <v>64</v>
      </c>
      <c r="H12" s="184" t="s">
        <v>85</v>
      </c>
    </row>
    <row r="13" spans="1:10" s="10" customFormat="1" ht="22.5" customHeight="1" thickTop="1" thickBot="1">
      <c r="A13" s="183" t="s">
        <v>125</v>
      </c>
      <c r="B13" s="292">
        <v>43</v>
      </c>
      <c r="C13" s="292">
        <v>30</v>
      </c>
      <c r="D13" s="316">
        <f t="shared" si="0"/>
        <v>73</v>
      </c>
      <c r="E13" s="292">
        <v>35</v>
      </c>
      <c r="F13" s="292">
        <v>22</v>
      </c>
      <c r="G13" s="316">
        <f t="shared" si="1"/>
        <v>57</v>
      </c>
      <c r="H13" s="185" t="s">
        <v>86</v>
      </c>
    </row>
    <row r="14" spans="1:10" s="10" customFormat="1" ht="22.5" customHeight="1" thickTop="1" thickBot="1">
      <c r="A14" s="182" t="s">
        <v>87</v>
      </c>
      <c r="B14" s="291">
        <v>11</v>
      </c>
      <c r="C14" s="291">
        <v>9</v>
      </c>
      <c r="D14" s="311">
        <f>B14+C14</f>
        <v>20</v>
      </c>
      <c r="E14" s="291">
        <v>16</v>
      </c>
      <c r="F14" s="291">
        <v>8</v>
      </c>
      <c r="G14" s="311">
        <f>E14+F14</f>
        <v>24</v>
      </c>
      <c r="H14" s="184" t="s">
        <v>88</v>
      </c>
    </row>
    <row r="15" spans="1:10" s="10" customFormat="1" ht="22.5" customHeight="1" thickTop="1" thickBot="1">
      <c r="A15" s="183" t="s">
        <v>89</v>
      </c>
      <c r="B15" s="292">
        <v>4</v>
      </c>
      <c r="C15" s="292">
        <v>0</v>
      </c>
      <c r="D15" s="316">
        <f t="shared" ref="D15:D18" si="2">B15+C15</f>
        <v>4</v>
      </c>
      <c r="E15" s="292">
        <v>4</v>
      </c>
      <c r="F15" s="292">
        <v>2</v>
      </c>
      <c r="G15" s="316">
        <f t="shared" ref="G15:G18" si="3">E15+F15</f>
        <v>6</v>
      </c>
      <c r="H15" s="185" t="s">
        <v>90</v>
      </c>
    </row>
    <row r="16" spans="1:10" s="10" customFormat="1" ht="22.5" customHeight="1" thickTop="1" thickBot="1">
      <c r="A16" s="182" t="s">
        <v>91</v>
      </c>
      <c r="B16" s="291">
        <v>24</v>
      </c>
      <c r="C16" s="291">
        <v>10</v>
      </c>
      <c r="D16" s="311">
        <f t="shared" si="2"/>
        <v>34</v>
      </c>
      <c r="E16" s="291">
        <v>18</v>
      </c>
      <c r="F16" s="291">
        <v>7</v>
      </c>
      <c r="G16" s="311">
        <f t="shared" si="3"/>
        <v>25</v>
      </c>
      <c r="H16" s="184" t="s">
        <v>92</v>
      </c>
    </row>
    <row r="17" spans="1:10" s="10" customFormat="1" ht="22.5" customHeight="1" thickTop="1" thickBot="1">
      <c r="A17" s="183" t="s">
        <v>93</v>
      </c>
      <c r="B17" s="292">
        <v>64</v>
      </c>
      <c r="C17" s="292">
        <v>10</v>
      </c>
      <c r="D17" s="316">
        <f t="shared" si="2"/>
        <v>74</v>
      </c>
      <c r="E17" s="292">
        <v>62</v>
      </c>
      <c r="F17" s="292">
        <v>13</v>
      </c>
      <c r="G17" s="316">
        <f t="shared" si="3"/>
        <v>75</v>
      </c>
      <c r="H17" s="185" t="s">
        <v>226</v>
      </c>
    </row>
    <row r="18" spans="1:10" s="10" customFormat="1" ht="22.5" customHeight="1" thickTop="1">
      <c r="A18" s="186" t="s">
        <v>94</v>
      </c>
      <c r="B18" s="291">
        <v>0</v>
      </c>
      <c r="C18" s="291">
        <v>2</v>
      </c>
      <c r="D18" s="311">
        <f t="shared" si="2"/>
        <v>2</v>
      </c>
      <c r="E18" s="291">
        <v>0</v>
      </c>
      <c r="F18" s="291">
        <v>7</v>
      </c>
      <c r="G18" s="311">
        <f t="shared" si="3"/>
        <v>7</v>
      </c>
      <c r="H18" s="187" t="s">
        <v>401</v>
      </c>
    </row>
    <row r="19" spans="1:10" s="10" customFormat="1" ht="22.5" customHeight="1">
      <c r="A19" s="188" t="s">
        <v>13</v>
      </c>
      <c r="B19" s="317">
        <f t="shared" ref="B19:D19" si="4">SUM(B10:B18)</f>
        <v>584</v>
      </c>
      <c r="C19" s="317">
        <f t="shared" si="4"/>
        <v>374</v>
      </c>
      <c r="D19" s="317">
        <f t="shared" si="4"/>
        <v>958</v>
      </c>
      <c r="E19" s="317">
        <f t="shared" ref="E19:G19" si="5">SUM(E10:E18)</f>
        <v>536</v>
      </c>
      <c r="F19" s="317">
        <f t="shared" si="5"/>
        <v>398</v>
      </c>
      <c r="G19" s="317">
        <f t="shared" si="5"/>
        <v>934</v>
      </c>
      <c r="H19" s="294" t="s">
        <v>14</v>
      </c>
    </row>
    <row r="20" spans="1:10">
      <c r="I20" s="17"/>
      <c r="J20" s="17"/>
    </row>
    <row r="21" spans="1:10">
      <c r="I21" s="17"/>
      <c r="J21" s="17"/>
    </row>
    <row r="22" spans="1:10">
      <c r="I22" s="17"/>
      <c r="J22" s="17"/>
    </row>
  </sheetData>
  <mergeCells count="8">
    <mergeCell ref="A3:H3"/>
    <mergeCell ref="A4:H4"/>
    <mergeCell ref="A5:H5"/>
    <mergeCell ref="A6:H6"/>
    <mergeCell ref="A8:A9"/>
    <mergeCell ref="H8:H9"/>
    <mergeCell ref="E8:G8"/>
    <mergeCell ref="B8:D8"/>
  </mergeCells>
  <printOptions horizontalCentered="1"/>
  <pageMargins left="0" right="0" top="0.47244094488188981" bottom="0" header="0" footer="0"/>
  <pageSetup paperSize="11" scale="90"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rightToLeft="1" view="pageBreakPreview" zoomScaleNormal="100" zoomScaleSheetLayoutView="100" workbookViewId="0">
      <selection activeCell="O11" sqref="O11"/>
    </sheetView>
  </sheetViews>
  <sheetFormatPr defaultRowHeight="15"/>
  <cols>
    <col min="1" max="1" width="13.5703125" customWidth="1"/>
    <col min="2" max="2" width="6.85546875" customWidth="1"/>
    <col min="3" max="3" width="8" customWidth="1"/>
    <col min="4" max="4" width="7.7109375" customWidth="1"/>
    <col min="5" max="5" width="6.85546875" customWidth="1"/>
    <col min="6" max="6" width="7.85546875" customWidth="1"/>
    <col min="7" max="7" width="7.7109375" customWidth="1"/>
    <col min="8" max="8" width="7.5703125" customWidth="1"/>
    <col min="9" max="9" width="9.7109375" customWidth="1"/>
    <col min="10" max="10" width="8.140625" customWidth="1"/>
    <col min="11" max="11" width="8" customWidth="1"/>
    <col min="12" max="12" width="13.5703125" customWidth="1"/>
  </cols>
  <sheetData>
    <row r="1" spans="1:12" s="3" customFormat="1" ht="30.75">
      <c r="A1" s="116" t="s">
        <v>153</v>
      </c>
      <c r="B1" s="117"/>
      <c r="C1" s="117"/>
      <c r="D1" s="117"/>
      <c r="E1" s="117"/>
      <c r="F1" s="117"/>
      <c r="G1" s="117"/>
      <c r="H1" s="130"/>
      <c r="I1" s="130"/>
      <c r="J1" s="130"/>
      <c r="K1" s="130"/>
      <c r="L1" s="118" t="s">
        <v>185</v>
      </c>
    </row>
    <row r="2" spans="1:12" s="3" customFormat="1" ht="12.75">
      <c r="A2" s="113"/>
      <c r="B2" s="114"/>
      <c r="C2" s="114"/>
      <c r="D2" s="114"/>
      <c r="E2" s="114"/>
      <c r="F2" s="114"/>
      <c r="G2" s="114"/>
      <c r="H2" s="114"/>
      <c r="I2" s="114"/>
      <c r="J2" s="114"/>
      <c r="K2" s="114"/>
      <c r="L2" s="114"/>
    </row>
    <row r="3" spans="1:12" s="2" customFormat="1" ht="21.75">
      <c r="A3" s="540" t="s">
        <v>592</v>
      </c>
      <c r="B3" s="540"/>
      <c r="C3" s="540"/>
      <c r="D3" s="540"/>
      <c r="E3" s="540"/>
      <c r="F3" s="540"/>
      <c r="G3" s="540"/>
      <c r="H3" s="540"/>
      <c r="I3" s="540"/>
      <c r="J3" s="540"/>
      <c r="K3" s="540"/>
      <c r="L3" s="540"/>
    </row>
    <row r="4" spans="1:12" s="2" customFormat="1" ht="18.75">
      <c r="A4" s="541" t="s">
        <v>473</v>
      </c>
      <c r="B4" s="541"/>
      <c r="C4" s="541"/>
      <c r="D4" s="541"/>
      <c r="E4" s="541"/>
      <c r="F4" s="541"/>
      <c r="G4" s="541"/>
      <c r="H4" s="541"/>
      <c r="I4" s="541"/>
      <c r="J4" s="541"/>
      <c r="K4" s="541"/>
      <c r="L4" s="541"/>
    </row>
    <row r="5" spans="1:12" s="2" customFormat="1" ht="18">
      <c r="A5" s="542" t="s">
        <v>593</v>
      </c>
      <c r="B5" s="542"/>
      <c r="C5" s="542"/>
      <c r="D5" s="542"/>
      <c r="E5" s="542"/>
      <c r="F5" s="542"/>
      <c r="G5" s="542"/>
      <c r="H5" s="542"/>
      <c r="I5" s="542"/>
      <c r="J5" s="542"/>
      <c r="K5" s="542"/>
      <c r="L5" s="542"/>
    </row>
    <row r="6" spans="1:12" s="3" customFormat="1" ht="12.75">
      <c r="A6" s="543" t="s">
        <v>542</v>
      </c>
      <c r="B6" s="543"/>
      <c r="C6" s="543"/>
      <c r="D6" s="543"/>
      <c r="E6" s="543"/>
      <c r="F6" s="543"/>
      <c r="G6" s="543"/>
      <c r="H6" s="543"/>
      <c r="I6" s="543"/>
      <c r="J6" s="543"/>
      <c r="K6" s="543"/>
      <c r="L6" s="543"/>
    </row>
    <row r="7" spans="1:12" s="7" customFormat="1" ht="15.75">
      <c r="A7" s="4" t="s">
        <v>63</v>
      </c>
      <c r="B7" s="4"/>
      <c r="C7" s="4"/>
      <c r="D7" s="4"/>
      <c r="E7" s="4"/>
      <c r="F7" s="4"/>
      <c r="G7" s="4"/>
      <c r="H7" s="5"/>
      <c r="I7" s="5"/>
      <c r="J7" s="5"/>
      <c r="L7" s="8" t="s">
        <v>70</v>
      </c>
    </row>
    <row r="8" spans="1:12" ht="15" customHeight="1" thickBot="1">
      <c r="A8" s="552" t="s">
        <v>212</v>
      </c>
      <c r="B8" s="558" t="s">
        <v>444</v>
      </c>
      <c r="C8" s="558"/>
      <c r="D8" s="558"/>
      <c r="E8" s="558"/>
      <c r="F8" s="558"/>
      <c r="G8" s="558"/>
      <c r="H8" s="558"/>
      <c r="I8" s="558"/>
      <c r="J8" s="558"/>
      <c r="K8" s="558"/>
      <c r="L8" s="555" t="s">
        <v>446</v>
      </c>
    </row>
    <row r="9" spans="1:12" ht="15.75" thickBot="1">
      <c r="A9" s="553"/>
      <c r="B9" s="551" t="s">
        <v>445</v>
      </c>
      <c r="C9" s="551"/>
      <c r="D9" s="551"/>
      <c r="E9" s="551"/>
      <c r="F9" s="551"/>
      <c r="G9" s="551"/>
      <c r="H9" s="551"/>
      <c r="I9" s="551"/>
      <c r="J9" s="551"/>
      <c r="K9" s="551"/>
      <c r="L9" s="556"/>
    </row>
    <row r="10" spans="1:12" ht="27.6" customHeight="1" thickBot="1">
      <c r="A10" s="553"/>
      <c r="B10" s="413" t="s">
        <v>80</v>
      </c>
      <c r="C10" s="413" t="s">
        <v>82</v>
      </c>
      <c r="D10" s="413" t="s">
        <v>84</v>
      </c>
      <c r="E10" s="413" t="s">
        <v>125</v>
      </c>
      <c r="F10" s="413" t="s">
        <v>87</v>
      </c>
      <c r="G10" s="413" t="s">
        <v>89</v>
      </c>
      <c r="H10" s="413" t="s">
        <v>91</v>
      </c>
      <c r="I10" s="413" t="s">
        <v>442</v>
      </c>
      <c r="J10" s="413" t="s">
        <v>94</v>
      </c>
      <c r="K10" s="413" t="s">
        <v>13</v>
      </c>
      <c r="L10" s="556"/>
    </row>
    <row r="11" spans="1:12" ht="27.6" customHeight="1">
      <c r="A11" s="554"/>
      <c r="B11" s="396" t="s">
        <v>81</v>
      </c>
      <c r="C11" s="396" t="s">
        <v>83</v>
      </c>
      <c r="D11" s="396" t="s">
        <v>85</v>
      </c>
      <c r="E11" s="396" t="s">
        <v>86</v>
      </c>
      <c r="F11" s="396" t="s">
        <v>88</v>
      </c>
      <c r="G11" s="396" t="s">
        <v>90</v>
      </c>
      <c r="H11" s="396" t="s">
        <v>92</v>
      </c>
      <c r="I11" s="396" t="s">
        <v>226</v>
      </c>
      <c r="J11" s="396" t="s">
        <v>401</v>
      </c>
      <c r="K11" s="397" t="s">
        <v>14</v>
      </c>
      <c r="L11" s="557"/>
    </row>
    <row r="12" spans="1:12" ht="19.5" customHeight="1" thickBot="1">
      <c r="A12" s="398" t="s">
        <v>80</v>
      </c>
      <c r="B12" s="391">
        <v>136</v>
      </c>
      <c r="C12" s="391">
        <v>78</v>
      </c>
      <c r="D12" s="391">
        <v>21</v>
      </c>
      <c r="E12" s="391">
        <v>13</v>
      </c>
      <c r="F12" s="391">
        <v>6</v>
      </c>
      <c r="G12" s="391">
        <v>1</v>
      </c>
      <c r="H12" s="391">
        <v>10</v>
      </c>
      <c r="I12" s="391">
        <v>4</v>
      </c>
      <c r="J12" s="391">
        <v>1</v>
      </c>
      <c r="K12" s="407">
        <f>SUM(B12:J12)</f>
        <v>270</v>
      </c>
      <c r="L12" s="392" t="s">
        <v>81</v>
      </c>
    </row>
    <row r="13" spans="1:12" ht="19.5" customHeight="1" thickBot="1">
      <c r="A13" s="400" t="s">
        <v>82</v>
      </c>
      <c r="B13" s="401">
        <v>90</v>
      </c>
      <c r="C13" s="401">
        <v>239</v>
      </c>
      <c r="D13" s="401">
        <v>16</v>
      </c>
      <c r="E13" s="401">
        <v>21</v>
      </c>
      <c r="F13" s="401">
        <v>3</v>
      </c>
      <c r="G13" s="401">
        <v>2</v>
      </c>
      <c r="H13" s="401">
        <v>4</v>
      </c>
      <c r="I13" s="401">
        <v>31</v>
      </c>
      <c r="J13" s="401">
        <v>4</v>
      </c>
      <c r="K13" s="408">
        <f t="shared" ref="K13:K20" si="0">SUM(B13:J13)</f>
        <v>410</v>
      </c>
      <c r="L13" s="394" t="s">
        <v>83</v>
      </c>
    </row>
    <row r="14" spans="1:12" ht="19.5" customHeight="1" thickBot="1">
      <c r="A14" s="399" t="s">
        <v>84</v>
      </c>
      <c r="B14" s="393">
        <v>20</v>
      </c>
      <c r="C14" s="393">
        <v>15</v>
      </c>
      <c r="D14" s="393">
        <v>17</v>
      </c>
      <c r="E14" s="393">
        <v>3</v>
      </c>
      <c r="F14" s="393">
        <v>1</v>
      </c>
      <c r="G14" s="393">
        <v>1</v>
      </c>
      <c r="H14" s="393">
        <v>1</v>
      </c>
      <c r="I14" s="393">
        <v>1</v>
      </c>
      <c r="J14" s="393">
        <v>0</v>
      </c>
      <c r="K14" s="409">
        <f t="shared" si="0"/>
        <v>59</v>
      </c>
      <c r="L14" s="395" t="s">
        <v>85</v>
      </c>
    </row>
    <row r="15" spans="1:12" ht="19.5" customHeight="1" thickBot="1">
      <c r="A15" s="400" t="s">
        <v>125</v>
      </c>
      <c r="B15" s="401">
        <v>19</v>
      </c>
      <c r="C15" s="401">
        <v>24</v>
      </c>
      <c r="D15" s="401">
        <v>5</v>
      </c>
      <c r="E15" s="401">
        <v>11</v>
      </c>
      <c r="F15" s="401">
        <v>0</v>
      </c>
      <c r="G15" s="401">
        <v>0</v>
      </c>
      <c r="H15" s="401">
        <v>2</v>
      </c>
      <c r="I15" s="401">
        <v>2</v>
      </c>
      <c r="J15" s="401">
        <v>1</v>
      </c>
      <c r="K15" s="408">
        <f t="shared" si="0"/>
        <v>64</v>
      </c>
      <c r="L15" s="394" t="s">
        <v>86</v>
      </c>
    </row>
    <row r="16" spans="1:12" ht="19.5" customHeight="1" thickBot="1">
      <c r="A16" s="399" t="s">
        <v>87</v>
      </c>
      <c r="B16" s="393">
        <v>6</v>
      </c>
      <c r="C16" s="393">
        <v>8</v>
      </c>
      <c r="D16" s="393">
        <v>0</v>
      </c>
      <c r="E16" s="393">
        <v>3</v>
      </c>
      <c r="F16" s="393">
        <v>14</v>
      </c>
      <c r="G16" s="393">
        <v>0</v>
      </c>
      <c r="H16" s="393">
        <v>3</v>
      </c>
      <c r="I16" s="393">
        <v>0</v>
      </c>
      <c r="J16" s="393">
        <v>0</v>
      </c>
      <c r="K16" s="409">
        <f t="shared" si="0"/>
        <v>34</v>
      </c>
      <c r="L16" s="395" t="s">
        <v>88</v>
      </c>
    </row>
    <row r="17" spans="1:12" ht="19.5" customHeight="1" thickBot="1">
      <c r="A17" s="400" t="s">
        <v>89</v>
      </c>
      <c r="B17" s="401">
        <v>0</v>
      </c>
      <c r="C17" s="401">
        <v>1</v>
      </c>
      <c r="D17" s="401">
        <v>0</v>
      </c>
      <c r="E17" s="401">
        <v>1</v>
      </c>
      <c r="F17" s="401">
        <v>0</v>
      </c>
      <c r="G17" s="401">
        <v>1</v>
      </c>
      <c r="H17" s="401">
        <v>0</v>
      </c>
      <c r="I17" s="401">
        <v>1</v>
      </c>
      <c r="J17" s="401">
        <v>0</v>
      </c>
      <c r="K17" s="408">
        <f t="shared" si="0"/>
        <v>4</v>
      </c>
      <c r="L17" s="394" t="s">
        <v>90</v>
      </c>
    </row>
    <row r="18" spans="1:12" ht="19.5" customHeight="1" thickBot="1">
      <c r="A18" s="399" t="s">
        <v>91</v>
      </c>
      <c r="B18" s="393">
        <v>7</v>
      </c>
      <c r="C18" s="393">
        <v>8</v>
      </c>
      <c r="D18" s="393">
        <v>2</v>
      </c>
      <c r="E18" s="393">
        <v>4</v>
      </c>
      <c r="F18" s="393">
        <v>0</v>
      </c>
      <c r="G18" s="393">
        <v>1</v>
      </c>
      <c r="H18" s="393">
        <v>4</v>
      </c>
      <c r="I18" s="393">
        <v>1</v>
      </c>
      <c r="J18" s="393">
        <v>1</v>
      </c>
      <c r="K18" s="409">
        <f t="shared" si="0"/>
        <v>28</v>
      </c>
      <c r="L18" s="395" t="s">
        <v>92</v>
      </c>
    </row>
    <row r="19" spans="1:12" ht="19.5" customHeight="1" thickBot="1">
      <c r="A19" s="400" t="s">
        <v>442</v>
      </c>
      <c r="B19" s="401">
        <v>2</v>
      </c>
      <c r="C19" s="401">
        <v>19</v>
      </c>
      <c r="D19" s="401">
        <v>1</v>
      </c>
      <c r="E19" s="401">
        <v>0</v>
      </c>
      <c r="F19" s="401">
        <v>0</v>
      </c>
      <c r="G19" s="401">
        <v>0</v>
      </c>
      <c r="H19" s="401">
        <v>1</v>
      </c>
      <c r="I19" s="401">
        <v>34</v>
      </c>
      <c r="J19" s="401">
        <v>0</v>
      </c>
      <c r="K19" s="408">
        <f t="shared" si="0"/>
        <v>57</v>
      </c>
      <c r="L19" s="394" t="s">
        <v>226</v>
      </c>
    </row>
    <row r="20" spans="1:12" ht="19.5" customHeight="1">
      <c r="A20" s="402" t="s">
        <v>94</v>
      </c>
      <c r="B20" s="403">
        <v>2</v>
      </c>
      <c r="C20" s="403">
        <v>2</v>
      </c>
      <c r="D20" s="403">
        <v>2</v>
      </c>
      <c r="E20" s="403">
        <v>1</v>
      </c>
      <c r="F20" s="403">
        <v>0</v>
      </c>
      <c r="G20" s="403">
        <v>0</v>
      </c>
      <c r="H20" s="403">
        <v>0</v>
      </c>
      <c r="I20" s="403">
        <v>1</v>
      </c>
      <c r="J20" s="403">
        <v>0</v>
      </c>
      <c r="K20" s="410">
        <f t="shared" si="0"/>
        <v>8</v>
      </c>
      <c r="L20" s="404" t="s">
        <v>401</v>
      </c>
    </row>
    <row r="21" spans="1:12" ht="19.5" customHeight="1">
      <c r="A21" s="405" t="s">
        <v>443</v>
      </c>
      <c r="B21" s="411">
        <f>SUM(B12:B20)</f>
        <v>282</v>
      </c>
      <c r="C21" s="411">
        <f t="shared" ref="C21:K21" si="1">SUM(C12:C20)</f>
        <v>394</v>
      </c>
      <c r="D21" s="411">
        <f t="shared" si="1"/>
        <v>64</v>
      </c>
      <c r="E21" s="411">
        <f t="shared" si="1"/>
        <v>57</v>
      </c>
      <c r="F21" s="411">
        <f t="shared" si="1"/>
        <v>24</v>
      </c>
      <c r="G21" s="411">
        <f t="shared" si="1"/>
        <v>6</v>
      </c>
      <c r="H21" s="411">
        <f t="shared" si="1"/>
        <v>25</v>
      </c>
      <c r="I21" s="411">
        <f t="shared" si="1"/>
        <v>75</v>
      </c>
      <c r="J21" s="411">
        <f t="shared" si="1"/>
        <v>7</v>
      </c>
      <c r="K21" s="411">
        <f t="shared" si="1"/>
        <v>934</v>
      </c>
      <c r="L21" s="406" t="s">
        <v>14</v>
      </c>
    </row>
    <row r="22" spans="1:12">
      <c r="A22" s="390"/>
    </row>
  </sheetData>
  <mergeCells count="8">
    <mergeCell ref="B9:K9"/>
    <mergeCell ref="A8:A11"/>
    <mergeCell ref="L8:L11"/>
    <mergeCell ref="A3:L3"/>
    <mergeCell ref="A4:L4"/>
    <mergeCell ref="A5:L5"/>
    <mergeCell ref="A6:L6"/>
    <mergeCell ref="B8:K8"/>
  </mergeCells>
  <printOptions horizontalCentered="1"/>
  <pageMargins left="0" right="0" top="0.47244094488188981" bottom="0" header="0" footer="0"/>
  <pageSetup paperSize="11" scale="90"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rightToLeft="1" view="pageBreakPreview" zoomScaleNormal="100" zoomScaleSheetLayoutView="100" workbookViewId="0">
      <selection activeCell="E17" sqref="E17"/>
    </sheetView>
  </sheetViews>
  <sheetFormatPr defaultColWidth="9.140625" defaultRowHeight="12.75"/>
  <cols>
    <col min="1" max="1" width="23.5703125" style="17" customWidth="1"/>
    <col min="2" max="5" width="11.140625" style="17" customWidth="1"/>
    <col min="6" max="6" width="31.140625" style="17" customWidth="1"/>
    <col min="7" max="9" width="6.42578125" style="3" customWidth="1"/>
    <col min="10" max="16384" width="9.140625" style="3"/>
  </cols>
  <sheetData>
    <row r="1" spans="1:9" ht="30.75">
      <c r="A1" s="116" t="s">
        <v>153</v>
      </c>
      <c r="B1" s="117"/>
      <c r="C1" s="117"/>
      <c r="D1" s="117"/>
      <c r="E1" s="117"/>
      <c r="F1" s="118" t="s">
        <v>185</v>
      </c>
    </row>
    <row r="2" spans="1:9">
      <c r="A2" s="113"/>
      <c r="B2" s="114"/>
      <c r="C2" s="114"/>
      <c r="D2" s="114"/>
      <c r="E2" s="114"/>
      <c r="F2" s="114"/>
    </row>
    <row r="3" spans="1:9" s="2" customFormat="1" ht="21.75">
      <c r="A3" s="540" t="s">
        <v>221</v>
      </c>
      <c r="B3" s="540"/>
      <c r="C3" s="540"/>
      <c r="D3" s="540"/>
      <c r="E3" s="540"/>
      <c r="F3" s="540"/>
    </row>
    <row r="4" spans="1:9" s="2" customFormat="1" ht="18.75">
      <c r="A4" s="541" t="s">
        <v>538</v>
      </c>
      <c r="B4" s="541"/>
      <c r="C4" s="541"/>
      <c r="D4" s="541"/>
      <c r="E4" s="541"/>
      <c r="F4" s="541"/>
    </row>
    <row r="5" spans="1:9" s="2" customFormat="1" ht="18">
      <c r="A5" s="542" t="s">
        <v>222</v>
      </c>
      <c r="B5" s="542"/>
      <c r="C5" s="542"/>
      <c r="D5" s="542"/>
      <c r="E5" s="542"/>
      <c r="F5" s="542"/>
    </row>
    <row r="6" spans="1:9">
      <c r="A6" s="543" t="s">
        <v>543</v>
      </c>
      <c r="B6" s="543"/>
      <c r="C6" s="543"/>
      <c r="D6" s="543"/>
      <c r="E6" s="543"/>
      <c r="F6" s="543"/>
    </row>
    <row r="7" spans="1:9" s="7" customFormat="1" ht="15.75">
      <c r="A7" s="4" t="s">
        <v>75</v>
      </c>
      <c r="B7" s="4"/>
      <c r="C7" s="4"/>
      <c r="D7" s="4"/>
      <c r="E7" s="4"/>
      <c r="F7" s="8" t="s">
        <v>76</v>
      </c>
      <c r="H7" s="5"/>
      <c r="I7" s="5"/>
    </row>
    <row r="8" spans="1:9" ht="36.75" customHeight="1">
      <c r="A8" s="559" t="s">
        <v>219</v>
      </c>
      <c r="B8" s="546" t="s">
        <v>430</v>
      </c>
      <c r="C8" s="561"/>
      <c r="D8" s="546" t="s">
        <v>541</v>
      </c>
      <c r="E8" s="548"/>
      <c r="F8" s="549" t="s">
        <v>220</v>
      </c>
    </row>
    <row r="9" spans="1:9" s="9" customFormat="1" ht="28.5" customHeight="1">
      <c r="A9" s="560"/>
      <c r="B9" s="238" t="s">
        <v>424</v>
      </c>
      <c r="C9" s="238" t="s">
        <v>413</v>
      </c>
      <c r="D9" s="238" t="s">
        <v>424</v>
      </c>
      <c r="E9" s="238" t="s">
        <v>413</v>
      </c>
      <c r="F9" s="550"/>
    </row>
    <row r="10" spans="1:9" s="10" customFormat="1" ht="22.5" customHeight="1" thickBot="1">
      <c r="A10" s="170" t="s">
        <v>16</v>
      </c>
      <c r="B10" s="315">
        <v>609</v>
      </c>
      <c r="C10" s="318">
        <f>B10/$B$16%</f>
        <v>63.569937369519835</v>
      </c>
      <c r="D10" s="315">
        <v>566</v>
      </c>
      <c r="E10" s="318">
        <f>D10/$D$16%</f>
        <v>60.599571734475376</v>
      </c>
      <c r="F10" s="174" t="s">
        <v>398</v>
      </c>
    </row>
    <row r="11" spans="1:9" s="10" customFormat="1" ht="22.5" customHeight="1" thickTop="1" thickBot="1">
      <c r="A11" s="171" t="s">
        <v>211</v>
      </c>
      <c r="B11" s="316">
        <v>22</v>
      </c>
      <c r="C11" s="319">
        <f t="shared" ref="C11:C15" si="0">B11/$B$16%</f>
        <v>2.2964509394572024</v>
      </c>
      <c r="D11" s="316">
        <v>29</v>
      </c>
      <c r="E11" s="319">
        <f t="shared" ref="E11:E15" si="1">D11/$D$16%</f>
        <v>3.1049250535331905</v>
      </c>
      <c r="F11" s="175" t="s">
        <v>17</v>
      </c>
    </row>
    <row r="12" spans="1:9" s="10" customFormat="1" ht="22.5" customHeight="1" thickTop="1" thickBot="1">
      <c r="A12" s="172" t="s">
        <v>18</v>
      </c>
      <c r="B12" s="311">
        <v>235</v>
      </c>
      <c r="C12" s="320">
        <f>B12/$B$16%</f>
        <v>24.530271398747391</v>
      </c>
      <c r="D12" s="311">
        <v>234</v>
      </c>
      <c r="E12" s="320">
        <f t="shared" si="1"/>
        <v>25.053533190578158</v>
      </c>
      <c r="F12" s="176" t="s">
        <v>19</v>
      </c>
    </row>
    <row r="13" spans="1:9" s="10" customFormat="1" ht="22.5" customHeight="1" thickTop="1" thickBot="1">
      <c r="A13" s="171" t="s">
        <v>20</v>
      </c>
      <c r="B13" s="316">
        <v>78</v>
      </c>
      <c r="C13" s="319">
        <f t="shared" si="0"/>
        <v>8.1419624217119004</v>
      </c>
      <c r="D13" s="316">
        <v>78</v>
      </c>
      <c r="E13" s="319">
        <f>D13/$D$16%</f>
        <v>8.3511777301927204</v>
      </c>
      <c r="F13" s="175" t="s">
        <v>21</v>
      </c>
    </row>
    <row r="14" spans="1:9" s="10" customFormat="1" ht="22.5" customHeight="1" thickTop="1" thickBot="1">
      <c r="A14" s="172" t="s">
        <v>22</v>
      </c>
      <c r="B14" s="311">
        <v>7</v>
      </c>
      <c r="C14" s="320">
        <f t="shared" si="0"/>
        <v>0.7306889352818372</v>
      </c>
      <c r="D14" s="311">
        <v>11</v>
      </c>
      <c r="E14" s="320">
        <f t="shared" si="1"/>
        <v>1.1777301927194861</v>
      </c>
      <c r="F14" s="176" t="s">
        <v>23</v>
      </c>
    </row>
    <row r="15" spans="1:9" s="10" customFormat="1" ht="22.5" customHeight="1" thickTop="1">
      <c r="A15" s="173" t="s">
        <v>24</v>
      </c>
      <c r="B15" s="316">
        <v>7</v>
      </c>
      <c r="C15" s="319">
        <f t="shared" si="0"/>
        <v>0.7306889352818372</v>
      </c>
      <c r="D15" s="316">
        <v>16</v>
      </c>
      <c r="E15" s="319">
        <f t="shared" si="1"/>
        <v>1.7130620985010707</v>
      </c>
      <c r="F15" s="177" t="s">
        <v>25</v>
      </c>
    </row>
    <row r="16" spans="1:9" s="10" customFormat="1" ht="24" customHeight="1">
      <c r="A16" s="129" t="s">
        <v>26</v>
      </c>
      <c r="B16" s="191">
        <f>SUM(B10:B15)</f>
        <v>958</v>
      </c>
      <c r="C16" s="191">
        <f>SUM(C10:C15)</f>
        <v>99.999999999999986</v>
      </c>
      <c r="D16" s="191">
        <f>SUM(D10:D15)</f>
        <v>934</v>
      </c>
      <c r="E16" s="191">
        <f>SUM(E10:E15)</f>
        <v>100</v>
      </c>
      <c r="F16" s="41" t="s">
        <v>27</v>
      </c>
    </row>
    <row r="17" s="16" customFormat="1"/>
  </sheetData>
  <mergeCells count="8">
    <mergeCell ref="A3:F3"/>
    <mergeCell ref="A4:F4"/>
    <mergeCell ref="A5:F5"/>
    <mergeCell ref="A6:F6"/>
    <mergeCell ref="A8:A9"/>
    <mergeCell ref="F8:F9"/>
    <mergeCell ref="B8:C8"/>
    <mergeCell ref="D8:E8"/>
  </mergeCells>
  <printOptions horizontalCentered="1"/>
  <pageMargins left="0" right="0" top="0.47244094488188981" bottom="0" header="0" footer="0"/>
  <pageSetup paperSize="11" scale="90" orientation="landscape"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
  <sheetViews>
    <sheetView rightToLeft="1" view="pageBreakPreview" topLeftCell="A16" zoomScaleNormal="100" zoomScaleSheetLayoutView="100" workbookViewId="0">
      <selection activeCell="C11" sqref="C11"/>
    </sheetView>
  </sheetViews>
  <sheetFormatPr defaultColWidth="9.140625" defaultRowHeight="12.75"/>
  <cols>
    <col min="1" max="1" width="21" style="17" customWidth="1"/>
    <col min="2" max="8" width="9.5703125" style="3" customWidth="1"/>
    <col min="9" max="9" width="20.5703125" style="17" customWidth="1"/>
    <col min="10" max="16384" width="9.140625" style="3"/>
  </cols>
  <sheetData>
    <row r="1" spans="1:14" ht="30.75">
      <c r="A1" s="116" t="s">
        <v>153</v>
      </c>
      <c r="B1" s="117"/>
      <c r="C1" s="117"/>
      <c r="D1" s="117"/>
      <c r="E1" s="117"/>
      <c r="F1" s="117"/>
      <c r="G1" s="115"/>
      <c r="H1" s="130"/>
      <c r="I1" s="118" t="s">
        <v>185</v>
      </c>
    </row>
    <row r="2" spans="1:14">
      <c r="A2" s="113"/>
      <c r="B2" s="114"/>
      <c r="C2" s="114"/>
      <c r="D2" s="114"/>
      <c r="E2" s="114"/>
      <c r="F2" s="114"/>
      <c r="G2" s="113"/>
      <c r="H2" s="114"/>
      <c r="I2" s="3"/>
    </row>
    <row r="3" spans="1:14" s="2" customFormat="1" ht="21.75">
      <c r="A3" s="564" t="s">
        <v>95</v>
      </c>
      <c r="B3" s="564"/>
      <c r="C3" s="564"/>
      <c r="D3" s="564"/>
      <c r="E3" s="564"/>
      <c r="F3" s="564"/>
      <c r="G3" s="564"/>
      <c r="H3" s="564"/>
      <c r="I3" s="564"/>
    </row>
    <row r="4" spans="1:14" s="2" customFormat="1" ht="18.75">
      <c r="A4" s="565" t="s">
        <v>473</v>
      </c>
      <c r="B4" s="565"/>
      <c r="C4" s="565"/>
      <c r="D4" s="565"/>
      <c r="E4" s="565"/>
      <c r="F4" s="565"/>
      <c r="G4" s="565"/>
      <c r="H4" s="565"/>
      <c r="I4" s="565"/>
    </row>
    <row r="5" spans="1:14" s="2" customFormat="1" ht="18">
      <c r="A5" s="566" t="s">
        <v>190</v>
      </c>
      <c r="B5" s="566"/>
      <c r="C5" s="566"/>
      <c r="D5" s="566"/>
      <c r="E5" s="566"/>
      <c r="F5" s="566"/>
      <c r="G5" s="566"/>
      <c r="H5" s="566"/>
      <c r="I5" s="566"/>
    </row>
    <row r="6" spans="1:14">
      <c r="A6" s="543" t="s">
        <v>542</v>
      </c>
      <c r="B6" s="543"/>
      <c r="C6" s="543"/>
      <c r="D6" s="543"/>
      <c r="E6" s="543"/>
      <c r="F6" s="543"/>
      <c r="G6" s="543"/>
      <c r="H6" s="543"/>
      <c r="I6" s="543"/>
    </row>
    <row r="7" spans="1:14" s="7" customFormat="1" ht="15.75">
      <c r="A7" s="4" t="s">
        <v>121</v>
      </c>
      <c r="B7" s="5"/>
      <c r="C7" s="5"/>
      <c r="D7" s="6"/>
      <c r="F7" s="5"/>
      <c r="G7" s="5"/>
      <c r="H7" s="6"/>
      <c r="I7" s="8" t="s">
        <v>122</v>
      </c>
      <c r="J7" s="5"/>
      <c r="L7" s="5"/>
      <c r="M7" s="5"/>
      <c r="N7" s="6"/>
    </row>
    <row r="8" spans="1:14" ht="57" thickBot="1">
      <c r="A8" s="567" t="s">
        <v>119</v>
      </c>
      <c r="B8" s="148" t="s">
        <v>132</v>
      </c>
      <c r="C8" s="148" t="s">
        <v>133</v>
      </c>
      <c r="D8" s="148" t="s">
        <v>108</v>
      </c>
      <c r="E8" s="148" t="s">
        <v>109</v>
      </c>
      <c r="F8" s="148" t="s">
        <v>110</v>
      </c>
      <c r="G8" s="148" t="s">
        <v>111</v>
      </c>
      <c r="H8" s="149" t="s">
        <v>13</v>
      </c>
      <c r="I8" s="562" t="s">
        <v>120</v>
      </c>
    </row>
    <row r="9" spans="1:14" s="10" customFormat="1" ht="39" customHeight="1" thickTop="1">
      <c r="A9" s="568"/>
      <c r="B9" s="147" t="s">
        <v>189</v>
      </c>
      <c r="C9" s="147" t="s">
        <v>102</v>
      </c>
      <c r="D9" s="147" t="s">
        <v>103</v>
      </c>
      <c r="E9" s="147" t="s">
        <v>104</v>
      </c>
      <c r="F9" s="147" t="s">
        <v>105</v>
      </c>
      <c r="G9" s="147" t="s">
        <v>106</v>
      </c>
      <c r="H9" s="155" t="s">
        <v>14</v>
      </c>
      <c r="I9" s="563"/>
    </row>
    <row r="10" spans="1:14" s="10" customFormat="1" ht="23.25" customHeight="1" thickBot="1">
      <c r="A10" s="150" t="s">
        <v>16</v>
      </c>
      <c r="B10" s="333">
        <v>492</v>
      </c>
      <c r="C10" s="333">
        <v>32</v>
      </c>
      <c r="D10" s="333">
        <v>29</v>
      </c>
      <c r="E10" s="333">
        <v>9</v>
      </c>
      <c r="F10" s="333">
        <v>2</v>
      </c>
      <c r="G10" s="333">
        <v>2</v>
      </c>
      <c r="H10" s="37">
        <f>SUM(B10:G10)</f>
        <v>566</v>
      </c>
      <c r="I10" s="328" t="s">
        <v>398</v>
      </c>
    </row>
    <row r="11" spans="1:14" s="10" customFormat="1" ht="42.75" customHeight="1" thickTop="1" thickBot="1">
      <c r="A11" s="151" t="s">
        <v>98</v>
      </c>
      <c r="B11" s="334">
        <v>27</v>
      </c>
      <c r="C11" s="334">
        <v>2</v>
      </c>
      <c r="D11" s="334">
        <v>0</v>
      </c>
      <c r="E11" s="334">
        <v>0</v>
      </c>
      <c r="F11" s="334">
        <v>0</v>
      </c>
      <c r="G11" s="334">
        <v>0</v>
      </c>
      <c r="H11" s="38">
        <f t="shared" ref="H11:H15" si="0">SUM(B11:G11)</f>
        <v>29</v>
      </c>
      <c r="I11" s="329" t="s">
        <v>17</v>
      </c>
    </row>
    <row r="12" spans="1:14" s="10" customFormat="1" ht="23.25" customHeight="1" thickTop="1" thickBot="1">
      <c r="A12" s="152" t="s">
        <v>18</v>
      </c>
      <c r="B12" s="335">
        <v>15</v>
      </c>
      <c r="C12" s="335">
        <v>0</v>
      </c>
      <c r="D12" s="335">
        <v>178</v>
      </c>
      <c r="E12" s="335">
        <v>23</v>
      </c>
      <c r="F12" s="335">
        <v>10</v>
      </c>
      <c r="G12" s="335">
        <v>8</v>
      </c>
      <c r="H12" s="39">
        <f t="shared" si="0"/>
        <v>234</v>
      </c>
      <c r="I12" s="330" t="s">
        <v>19</v>
      </c>
    </row>
    <row r="13" spans="1:14" s="10" customFormat="1" ht="23.25" customHeight="1" thickTop="1" thickBot="1">
      <c r="A13" s="151" t="s">
        <v>20</v>
      </c>
      <c r="B13" s="334">
        <v>1</v>
      </c>
      <c r="C13" s="334">
        <v>2</v>
      </c>
      <c r="D13" s="334">
        <v>4</v>
      </c>
      <c r="E13" s="334">
        <v>70</v>
      </c>
      <c r="F13" s="334">
        <v>1</v>
      </c>
      <c r="G13" s="334">
        <v>0</v>
      </c>
      <c r="H13" s="38">
        <f t="shared" si="0"/>
        <v>78</v>
      </c>
      <c r="I13" s="329" t="s">
        <v>21</v>
      </c>
    </row>
    <row r="14" spans="1:14" s="10" customFormat="1" ht="23.25" customHeight="1" thickTop="1" thickBot="1">
      <c r="A14" s="152" t="s">
        <v>22</v>
      </c>
      <c r="B14" s="335">
        <v>1</v>
      </c>
      <c r="C14" s="335">
        <v>0</v>
      </c>
      <c r="D14" s="335">
        <v>9</v>
      </c>
      <c r="E14" s="335">
        <v>1</v>
      </c>
      <c r="F14" s="335">
        <v>0</v>
      </c>
      <c r="G14" s="335">
        <v>0</v>
      </c>
      <c r="H14" s="39">
        <f t="shared" si="0"/>
        <v>11</v>
      </c>
      <c r="I14" s="330" t="s">
        <v>23</v>
      </c>
    </row>
    <row r="15" spans="1:14" s="10" customFormat="1" ht="23.25" customHeight="1" thickTop="1">
      <c r="A15" s="153" t="s">
        <v>24</v>
      </c>
      <c r="B15" s="336">
        <v>0</v>
      </c>
      <c r="C15" s="336">
        <v>0</v>
      </c>
      <c r="D15" s="336">
        <v>9</v>
      </c>
      <c r="E15" s="336">
        <v>3</v>
      </c>
      <c r="F15" s="336">
        <v>0</v>
      </c>
      <c r="G15" s="336">
        <v>4</v>
      </c>
      <c r="H15" s="40">
        <f t="shared" si="0"/>
        <v>16</v>
      </c>
      <c r="I15" s="331" t="s">
        <v>25</v>
      </c>
    </row>
    <row r="16" spans="1:14" s="10" customFormat="1" ht="23.25" customHeight="1">
      <c r="A16" s="154" t="s">
        <v>26</v>
      </c>
      <c r="B16" s="18">
        <f>SUM(B10:B15)</f>
        <v>536</v>
      </c>
      <c r="C16" s="18">
        <f t="shared" ref="C16:H16" si="1">SUM(C10:C15)</f>
        <v>36</v>
      </c>
      <c r="D16" s="18">
        <f t="shared" si="1"/>
        <v>229</v>
      </c>
      <c r="E16" s="18">
        <f t="shared" si="1"/>
        <v>106</v>
      </c>
      <c r="F16" s="18">
        <f t="shared" si="1"/>
        <v>13</v>
      </c>
      <c r="G16" s="18">
        <f t="shared" si="1"/>
        <v>14</v>
      </c>
      <c r="H16" s="18">
        <f t="shared" si="1"/>
        <v>934</v>
      </c>
      <c r="I16" s="332" t="s">
        <v>27</v>
      </c>
      <c r="M16" s="136" t="s">
        <v>168</v>
      </c>
      <c r="N16" s="136" t="s">
        <v>169</v>
      </c>
    </row>
    <row r="17" spans="1:14" ht="38.25" thickBot="1">
      <c r="A17" s="113"/>
      <c r="B17" s="114"/>
      <c r="C17" s="114"/>
      <c r="D17" s="114"/>
      <c r="E17" s="114"/>
      <c r="F17" s="114"/>
      <c r="G17" s="114"/>
      <c r="H17" s="114"/>
      <c r="I17" s="113"/>
      <c r="L17" s="137" t="s">
        <v>400</v>
      </c>
      <c r="M17" s="10">
        <f>H10</f>
        <v>566</v>
      </c>
      <c r="N17" s="10">
        <f>B16</f>
        <v>536</v>
      </c>
    </row>
    <row r="18" spans="1:14" ht="170.25" thickTop="1" thickBot="1">
      <c r="A18" s="113"/>
      <c r="B18" s="114"/>
      <c r="C18" s="114"/>
      <c r="D18" s="114"/>
      <c r="E18" s="114"/>
      <c r="F18" s="114"/>
      <c r="G18" s="114"/>
      <c r="H18" s="114"/>
      <c r="I18" s="113"/>
      <c r="L18" s="137" t="s">
        <v>194</v>
      </c>
      <c r="M18" s="10">
        <f>H11</f>
        <v>29</v>
      </c>
      <c r="N18" s="10">
        <f>C16</f>
        <v>36</v>
      </c>
    </row>
    <row r="19" spans="1:14" ht="114" thickTop="1" thickBot="1">
      <c r="A19" s="113"/>
      <c r="B19" s="114"/>
      <c r="C19" s="114"/>
      <c r="D19" s="114"/>
      <c r="E19" s="114"/>
      <c r="F19" s="114"/>
      <c r="G19" s="114"/>
      <c r="H19" s="114"/>
      <c r="I19" s="113"/>
      <c r="L19" s="137" t="s">
        <v>195</v>
      </c>
      <c r="M19" s="10">
        <f t="shared" ref="M19:M22" si="2">H12</f>
        <v>234</v>
      </c>
      <c r="N19" s="3">
        <f>D16</f>
        <v>229</v>
      </c>
    </row>
    <row r="20" spans="1:14" ht="76.5" thickTop="1" thickBot="1">
      <c r="A20" s="113"/>
      <c r="B20" s="114"/>
      <c r="C20" s="114"/>
      <c r="D20" s="114"/>
      <c r="E20" s="114"/>
      <c r="F20" s="114"/>
      <c r="G20" s="114"/>
      <c r="H20" s="114"/>
      <c r="I20" s="113"/>
      <c r="L20" s="137" t="s">
        <v>196</v>
      </c>
      <c r="M20" s="10">
        <f t="shared" si="2"/>
        <v>78</v>
      </c>
      <c r="N20" s="3">
        <f>E16</f>
        <v>106</v>
      </c>
    </row>
    <row r="21" spans="1:14" ht="76.5" thickTop="1" thickBot="1">
      <c r="L21" s="137" t="s">
        <v>197</v>
      </c>
      <c r="M21" s="10">
        <f t="shared" si="2"/>
        <v>11</v>
      </c>
      <c r="N21" s="3">
        <f>F16</f>
        <v>13</v>
      </c>
    </row>
    <row r="22" spans="1:14" ht="57.75" thickTop="1" thickBot="1">
      <c r="L22" s="137" t="s">
        <v>198</v>
      </c>
      <c r="M22" s="10">
        <f t="shared" si="2"/>
        <v>16</v>
      </c>
      <c r="N22" s="3">
        <f>G16</f>
        <v>14</v>
      </c>
    </row>
    <row r="23" spans="1:14" ht="13.5" thickTop="1"/>
  </sheetData>
  <mergeCells count="6">
    <mergeCell ref="I8:I9"/>
    <mergeCell ref="A3:I3"/>
    <mergeCell ref="A4:I4"/>
    <mergeCell ref="A5:I5"/>
    <mergeCell ref="A8:A9"/>
    <mergeCell ref="A6:I6"/>
  </mergeCells>
  <printOptions horizontalCentered="1"/>
  <pageMargins left="0" right="0" top="0.47244094488188981" bottom="0" header="0" footer="0"/>
  <pageSetup paperSize="11" scale="85" orientation="landscape" r:id="rId1"/>
  <rowBreaks count="1" manualBreakCount="1">
    <brk id="16" max="8"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4"/>
  <sheetViews>
    <sheetView rightToLeft="1" view="pageBreakPreview" zoomScaleNormal="100" zoomScaleSheetLayoutView="100" workbookViewId="0">
      <selection activeCell="J43" sqref="J43"/>
    </sheetView>
  </sheetViews>
  <sheetFormatPr defaultColWidth="9.140625" defaultRowHeight="12.75"/>
  <cols>
    <col min="1" max="1" width="20" style="17" customWidth="1"/>
    <col min="2" max="2" width="5.85546875" style="17" customWidth="1"/>
    <col min="3" max="11" width="5.85546875" style="3" customWidth="1"/>
    <col min="12" max="12" width="6.7109375" style="3" customWidth="1"/>
    <col min="13" max="13" width="22.5703125" style="17" customWidth="1"/>
    <col min="14" max="14" width="9" style="3" customWidth="1"/>
    <col min="15" max="15" width="3.5703125" style="3" customWidth="1"/>
    <col min="16" max="23" width="5.5703125" style="3" customWidth="1"/>
    <col min="24" max="26" width="4.7109375" style="3" customWidth="1"/>
    <col min="27" max="27" width="4.140625" style="3" customWidth="1"/>
    <col min="28" max="16384" width="9.140625" style="3"/>
  </cols>
  <sheetData>
    <row r="1" spans="1:13" ht="30.75">
      <c r="A1" s="116" t="s">
        <v>153</v>
      </c>
      <c r="B1" s="117"/>
      <c r="C1" s="117"/>
      <c r="D1" s="117"/>
      <c r="E1" s="117"/>
      <c r="F1" s="117"/>
      <c r="G1" s="115"/>
      <c r="H1" s="115"/>
      <c r="I1" s="115"/>
      <c r="J1" s="115"/>
      <c r="K1" s="115"/>
      <c r="L1" s="115"/>
      <c r="M1" s="118" t="s">
        <v>185</v>
      </c>
    </row>
    <row r="2" spans="1:13">
      <c r="A2" s="113"/>
      <c r="B2" s="114"/>
      <c r="C2" s="114"/>
      <c r="D2" s="114"/>
      <c r="E2" s="114"/>
      <c r="F2" s="114"/>
      <c r="G2" s="113"/>
      <c r="H2" s="114"/>
      <c r="I2" s="114"/>
      <c r="J2" s="114"/>
      <c r="K2" s="114"/>
      <c r="L2" s="114"/>
      <c r="M2" s="114"/>
    </row>
    <row r="3" spans="1:13" s="2" customFormat="1" ht="21.75">
      <c r="A3" s="564" t="s">
        <v>99</v>
      </c>
      <c r="B3" s="564"/>
      <c r="C3" s="564"/>
      <c r="D3" s="564"/>
      <c r="E3" s="564"/>
      <c r="F3" s="564"/>
      <c r="G3" s="564"/>
      <c r="H3" s="564"/>
      <c r="I3" s="564"/>
      <c r="J3" s="564"/>
      <c r="K3" s="564"/>
      <c r="L3" s="564"/>
      <c r="M3" s="564"/>
    </row>
    <row r="4" spans="1:13" s="2" customFormat="1" ht="18.75">
      <c r="A4" s="565" t="s">
        <v>473</v>
      </c>
      <c r="B4" s="565"/>
      <c r="C4" s="565"/>
      <c r="D4" s="565"/>
      <c r="E4" s="565"/>
      <c r="F4" s="565"/>
      <c r="G4" s="565"/>
      <c r="H4" s="565"/>
      <c r="I4" s="565"/>
      <c r="J4" s="565"/>
      <c r="K4" s="565"/>
      <c r="L4" s="565"/>
      <c r="M4" s="565"/>
    </row>
    <row r="5" spans="1:13" s="2" customFormat="1" ht="18">
      <c r="A5" s="542" t="s">
        <v>100</v>
      </c>
      <c r="B5" s="542"/>
      <c r="C5" s="542"/>
      <c r="D5" s="542"/>
      <c r="E5" s="542"/>
      <c r="F5" s="542"/>
      <c r="G5" s="542"/>
      <c r="H5" s="542"/>
      <c r="I5" s="542"/>
      <c r="J5" s="542"/>
      <c r="K5" s="542"/>
      <c r="L5" s="542"/>
      <c r="M5" s="542"/>
    </row>
    <row r="6" spans="1:13">
      <c r="A6" s="543" t="s">
        <v>542</v>
      </c>
      <c r="B6" s="543"/>
      <c r="C6" s="543"/>
      <c r="D6" s="543"/>
      <c r="E6" s="543"/>
      <c r="F6" s="543"/>
      <c r="G6" s="543"/>
      <c r="H6" s="543"/>
      <c r="I6" s="543"/>
      <c r="J6" s="543"/>
      <c r="K6" s="543"/>
      <c r="L6" s="543"/>
      <c r="M6" s="543"/>
    </row>
    <row r="7" spans="1:13" s="7" customFormat="1" ht="15.75">
      <c r="A7" s="4" t="s">
        <v>96</v>
      </c>
      <c r="B7" s="5"/>
      <c r="C7" s="5"/>
      <c r="D7" s="6"/>
      <c r="F7" s="5"/>
      <c r="H7" s="6"/>
      <c r="J7" s="5"/>
      <c r="L7" s="5"/>
      <c r="M7" s="8" t="s">
        <v>97</v>
      </c>
    </row>
    <row r="8" spans="1:13" ht="31.5" customHeight="1" thickBot="1">
      <c r="A8" s="575" t="s">
        <v>577</v>
      </c>
      <c r="B8" s="569">
        <v>-20</v>
      </c>
      <c r="C8" s="569" t="s">
        <v>30</v>
      </c>
      <c r="D8" s="569" t="s">
        <v>31</v>
      </c>
      <c r="E8" s="569" t="s">
        <v>32</v>
      </c>
      <c r="F8" s="569" t="s">
        <v>33</v>
      </c>
      <c r="G8" s="569" t="s">
        <v>34</v>
      </c>
      <c r="H8" s="569" t="s">
        <v>35</v>
      </c>
      <c r="I8" s="569" t="s">
        <v>36</v>
      </c>
      <c r="J8" s="571" t="s">
        <v>37</v>
      </c>
      <c r="K8" s="579" t="s">
        <v>38</v>
      </c>
      <c r="L8" s="573" t="s">
        <v>3</v>
      </c>
      <c r="M8" s="577" t="s">
        <v>117</v>
      </c>
    </row>
    <row r="9" spans="1:13" s="10" customFormat="1" ht="39.75" customHeight="1" thickTop="1">
      <c r="A9" s="576"/>
      <c r="B9" s="570"/>
      <c r="C9" s="570"/>
      <c r="D9" s="570"/>
      <c r="E9" s="570"/>
      <c r="F9" s="570"/>
      <c r="G9" s="570"/>
      <c r="H9" s="570"/>
      <c r="I9" s="570"/>
      <c r="J9" s="572"/>
      <c r="K9" s="580"/>
      <c r="L9" s="574"/>
      <c r="M9" s="578"/>
    </row>
    <row r="10" spans="1:13" s="10" customFormat="1" ht="20.25" customHeight="1" thickBot="1">
      <c r="A10" s="137">
        <v>-20</v>
      </c>
      <c r="B10" s="43">
        <v>9</v>
      </c>
      <c r="C10" s="43">
        <v>3</v>
      </c>
      <c r="D10" s="43">
        <v>1</v>
      </c>
      <c r="E10" s="43">
        <v>0</v>
      </c>
      <c r="F10" s="43">
        <v>0</v>
      </c>
      <c r="G10" s="43">
        <v>0</v>
      </c>
      <c r="H10" s="43">
        <v>0</v>
      </c>
      <c r="I10" s="43">
        <v>0</v>
      </c>
      <c r="J10" s="43">
        <v>0</v>
      </c>
      <c r="K10" s="43">
        <v>0</v>
      </c>
      <c r="L10" s="140">
        <f>SUM(B10:K10)</f>
        <v>13</v>
      </c>
      <c r="M10" s="44">
        <v>-20</v>
      </c>
    </row>
    <row r="11" spans="1:13" s="10" customFormat="1" ht="20.25" customHeight="1" thickTop="1" thickBot="1">
      <c r="A11" s="126" t="s">
        <v>4</v>
      </c>
      <c r="B11" s="45">
        <v>65</v>
      </c>
      <c r="C11" s="45">
        <v>165</v>
      </c>
      <c r="D11" s="45">
        <v>16</v>
      </c>
      <c r="E11" s="45">
        <v>3</v>
      </c>
      <c r="F11" s="45">
        <v>1</v>
      </c>
      <c r="G11" s="45">
        <v>0</v>
      </c>
      <c r="H11" s="45">
        <v>0</v>
      </c>
      <c r="I11" s="45">
        <v>0</v>
      </c>
      <c r="J11" s="45">
        <v>0</v>
      </c>
      <c r="K11" s="45">
        <v>0</v>
      </c>
      <c r="L11" s="46">
        <f t="shared" ref="L11:L19" si="0">SUM(B11:K11)</f>
        <v>250</v>
      </c>
      <c r="M11" s="13" t="s">
        <v>4</v>
      </c>
    </row>
    <row r="12" spans="1:13" s="10" customFormat="1" ht="20.25" customHeight="1" thickTop="1" thickBot="1">
      <c r="A12" s="138" t="s">
        <v>5</v>
      </c>
      <c r="B12" s="47">
        <v>46</v>
      </c>
      <c r="C12" s="47">
        <v>160</v>
      </c>
      <c r="D12" s="47">
        <v>101</v>
      </c>
      <c r="E12" s="47">
        <v>20</v>
      </c>
      <c r="F12" s="47">
        <v>6</v>
      </c>
      <c r="G12" s="47">
        <v>3</v>
      </c>
      <c r="H12" s="47">
        <v>0</v>
      </c>
      <c r="I12" s="47">
        <v>0</v>
      </c>
      <c r="J12" s="47">
        <v>0</v>
      </c>
      <c r="K12" s="47">
        <v>0</v>
      </c>
      <c r="L12" s="48">
        <f t="shared" si="0"/>
        <v>336</v>
      </c>
      <c r="M12" s="49" t="s">
        <v>5</v>
      </c>
    </row>
    <row r="13" spans="1:13" s="10" customFormat="1" ht="20.25" customHeight="1" thickTop="1" thickBot="1">
      <c r="A13" s="126" t="s">
        <v>6</v>
      </c>
      <c r="B13" s="45">
        <v>6</v>
      </c>
      <c r="C13" s="45">
        <v>31</v>
      </c>
      <c r="D13" s="45">
        <v>73</v>
      </c>
      <c r="E13" s="45">
        <v>35</v>
      </c>
      <c r="F13" s="45">
        <v>9</v>
      </c>
      <c r="G13" s="45">
        <v>2</v>
      </c>
      <c r="H13" s="45">
        <v>1</v>
      </c>
      <c r="I13" s="45">
        <v>1</v>
      </c>
      <c r="J13" s="45">
        <v>0</v>
      </c>
      <c r="K13" s="45">
        <v>0</v>
      </c>
      <c r="L13" s="46">
        <f t="shared" si="0"/>
        <v>158</v>
      </c>
      <c r="M13" s="13" t="s">
        <v>6</v>
      </c>
    </row>
    <row r="14" spans="1:13" s="10" customFormat="1" ht="20.25" customHeight="1" thickTop="1" thickBot="1">
      <c r="A14" s="138" t="s">
        <v>7</v>
      </c>
      <c r="B14" s="47">
        <v>0</v>
      </c>
      <c r="C14" s="47">
        <v>5</v>
      </c>
      <c r="D14" s="47">
        <v>26</v>
      </c>
      <c r="E14" s="47">
        <v>16</v>
      </c>
      <c r="F14" s="47">
        <v>27</v>
      </c>
      <c r="G14" s="47">
        <v>5</v>
      </c>
      <c r="H14" s="47">
        <v>0</v>
      </c>
      <c r="I14" s="47">
        <v>1</v>
      </c>
      <c r="J14" s="47">
        <v>0</v>
      </c>
      <c r="K14" s="47">
        <v>0</v>
      </c>
      <c r="L14" s="48">
        <f t="shared" si="0"/>
        <v>80</v>
      </c>
      <c r="M14" s="49" t="s">
        <v>7</v>
      </c>
    </row>
    <row r="15" spans="1:13" s="10" customFormat="1" ht="20.25" customHeight="1" thickTop="1" thickBot="1">
      <c r="A15" s="126" t="s">
        <v>8</v>
      </c>
      <c r="B15" s="45">
        <v>1</v>
      </c>
      <c r="C15" s="45">
        <v>3</v>
      </c>
      <c r="D15" s="45">
        <v>1</v>
      </c>
      <c r="E15" s="45">
        <v>15</v>
      </c>
      <c r="F15" s="45">
        <v>6</v>
      </c>
      <c r="G15" s="45">
        <v>4</v>
      </c>
      <c r="H15" s="45">
        <v>3</v>
      </c>
      <c r="I15" s="45">
        <v>2</v>
      </c>
      <c r="J15" s="45">
        <v>0</v>
      </c>
      <c r="K15" s="45">
        <v>0</v>
      </c>
      <c r="L15" s="46">
        <f t="shared" si="0"/>
        <v>35</v>
      </c>
      <c r="M15" s="13" t="s">
        <v>8</v>
      </c>
    </row>
    <row r="16" spans="1:13" s="10" customFormat="1" ht="20.25" customHeight="1" thickTop="1" thickBot="1">
      <c r="A16" s="138" t="s">
        <v>9</v>
      </c>
      <c r="B16" s="47">
        <v>0</v>
      </c>
      <c r="C16" s="47">
        <v>0</v>
      </c>
      <c r="D16" s="47">
        <v>6</v>
      </c>
      <c r="E16" s="47">
        <v>7</v>
      </c>
      <c r="F16" s="47">
        <v>6</v>
      </c>
      <c r="G16" s="47">
        <v>6</v>
      </c>
      <c r="H16" s="47">
        <v>1</v>
      </c>
      <c r="I16" s="47">
        <v>0</v>
      </c>
      <c r="J16" s="47">
        <v>0</v>
      </c>
      <c r="K16" s="47">
        <v>0</v>
      </c>
      <c r="L16" s="48">
        <f t="shared" si="0"/>
        <v>26</v>
      </c>
      <c r="M16" s="49" t="s">
        <v>9</v>
      </c>
    </row>
    <row r="17" spans="1:18" s="10" customFormat="1" ht="20.25" customHeight="1" thickTop="1" thickBot="1">
      <c r="A17" s="126" t="s">
        <v>10</v>
      </c>
      <c r="B17" s="45">
        <v>0</v>
      </c>
      <c r="C17" s="45">
        <v>0</v>
      </c>
      <c r="D17" s="45">
        <v>3</v>
      </c>
      <c r="E17" s="45">
        <v>5</v>
      </c>
      <c r="F17" s="45">
        <v>6</v>
      </c>
      <c r="G17" s="45">
        <v>3</v>
      </c>
      <c r="H17" s="45">
        <v>5</v>
      </c>
      <c r="I17" s="45">
        <v>1</v>
      </c>
      <c r="J17" s="45">
        <v>0</v>
      </c>
      <c r="K17" s="45">
        <v>0</v>
      </c>
      <c r="L17" s="46">
        <f t="shared" si="0"/>
        <v>23</v>
      </c>
      <c r="M17" s="13" t="s">
        <v>10</v>
      </c>
    </row>
    <row r="18" spans="1:18" s="10" customFormat="1" ht="20.25" customHeight="1" thickTop="1" thickBot="1">
      <c r="A18" s="138" t="s">
        <v>11</v>
      </c>
      <c r="B18" s="47">
        <v>0</v>
      </c>
      <c r="C18" s="47">
        <v>0</v>
      </c>
      <c r="D18" s="47">
        <v>1</v>
      </c>
      <c r="E18" s="47">
        <v>1</v>
      </c>
      <c r="F18" s="47">
        <v>2</v>
      </c>
      <c r="G18" s="47">
        <v>0</v>
      </c>
      <c r="H18" s="47">
        <v>0</v>
      </c>
      <c r="I18" s="47">
        <v>1</v>
      </c>
      <c r="J18" s="47">
        <v>2</v>
      </c>
      <c r="K18" s="47">
        <v>0</v>
      </c>
      <c r="L18" s="48">
        <f t="shared" si="0"/>
        <v>7</v>
      </c>
      <c r="M18" s="49" t="s">
        <v>11</v>
      </c>
      <c r="Q18" s="136" t="s">
        <v>168</v>
      </c>
      <c r="R18" s="136" t="s">
        <v>169</v>
      </c>
    </row>
    <row r="19" spans="1:18" s="10" customFormat="1" ht="20.25" customHeight="1" thickTop="1" thickBot="1">
      <c r="A19" s="128" t="s">
        <v>12</v>
      </c>
      <c r="B19" s="50">
        <v>1</v>
      </c>
      <c r="C19" s="50">
        <v>1</v>
      </c>
      <c r="D19" s="50">
        <v>0</v>
      </c>
      <c r="E19" s="50">
        <v>1</v>
      </c>
      <c r="F19" s="50">
        <v>0</v>
      </c>
      <c r="G19" s="50">
        <v>2</v>
      </c>
      <c r="H19" s="50">
        <v>1</v>
      </c>
      <c r="I19" s="50">
        <v>0</v>
      </c>
      <c r="J19" s="50">
        <v>0</v>
      </c>
      <c r="K19" s="50">
        <v>0</v>
      </c>
      <c r="L19" s="51">
        <f t="shared" si="0"/>
        <v>6</v>
      </c>
      <c r="M19" s="29" t="s">
        <v>12</v>
      </c>
      <c r="P19" s="137">
        <v>-20</v>
      </c>
      <c r="Q19" s="10">
        <f>L10</f>
        <v>13</v>
      </c>
      <c r="R19" s="10">
        <f>B20</f>
        <v>128</v>
      </c>
    </row>
    <row r="20" spans="1:18" s="10" customFormat="1" ht="20.25" customHeight="1" thickTop="1" thickBot="1">
      <c r="A20" s="129" t="s">
        <v>26</v>
      </c>
      <c r="B20" s="18">
        <f>SUM(B10:B19)</f>
        <v>128</v>
      </c>
      <c r="C20" s="18">
        <f t="shared" ref="C20:L20" si="1">SUM(C10:C19)</f>
        <v>368</v>
      </c>
      <c r="D20" s="18">
        <f t="shared" si="1"/>
        <v>228</v>
      </c>
      <c r="E20" s="18">
        <f>SUM(E10:E19)</f>
        <v>103</v>
      </c>
      <c r="F20" s="18">
        <f t="shared" si="1"/>
        <v>63</v>
      </c>
      <c r="G20" s="18">
        <f t="shared" si="1"/>
        <v>25</v>
      </c>
      <c r="H20" s="18">
        <f t="shared" si="1"/>
        <v>11</v>
      </c>
      <c r="I20" s="18">
        <f t="shared" si="1"/>
        <v>6</v>
      </c>
      <c r="J20" s="18">
        <f t="shared" si="1"/>
        <v>2</v>
      </c>
      <c r="K20" s="18">
        <f t="shared" si="1"/>
        <v>0</v>
      </c>
      <c r="L20" s="18">
        <f t="shared" si="1"/>
        <v>934</v>
      </c>
      <c r="M20" s="57" t="s">
        <v>27</v>
      </c>
      <c r="P20" s="126" t="s">
        <v>4</v>
      </c>
      <c r="Q20" s="10">
        <f t="shared" ref="Q20:Q28" si="2">L11</f>
        <v>250</v>
      </c>
      <c r="R20" s="10">
        <f>C20</f>
        <v>368</v>
      </c>
    </row>
    <row r="21" spans="1:18" ht="13.5" customHeight="1" thickTop="1" thickBot="1">
      <c r="A21" s="114"/>
      <c r="B21" s="114"/>
      <c r="C21" s="114"/>
      <c r="D21" s="114"/>
      <c r="E21" s="114"/>
      <c r="F21" s="114"/>
      <c r="G21" s="114"/>
      <c r="H21" s="114"/>
      <c r="I21" s="114"/>
      <c r="J21" s="114"/>
      <c r="K21" s="114"/>
      <c r="L21" s="114"/>
      <c r="M21" s="114"/>
      <c r="P21" s="138" t="s">
        <v>5</v>
      </c>
      <c r="Q21" s="10">
        <f t="shared" si="2"/>
        <v>336</v>
      </c>
      <c r="R21" s="3">
        <f>D20</f>
        <v>228</v>
      </c>
    </row>
    <row r="22" spans="1:18" ht="20.25" thickTop="1" thickBot="1">
      <c r="A22" s="113"/>
      <c r="B22" s="113"/>
      <c r="C22" s="114"/>
      <c r="D22" s="114"/>
      <c r="E22" s="114"/>
      <c r="F22" s="114"/>
      <c r="G22" s="114"/>
      <c r="H22" s="114"/>
      <c r="I22" s="114"/>
      <c r="J22" s="114"/>
      <c r="K22" s="114"/>
      <c r="L22" s="114"/>
      <c r="M22" s="113"/>
      <c r="P22" s="126" t="s">
        <v>6</v>
      </c>
      <c r="Q22" s="10">
        <f t="shared" si="2"/>
        <v>158</v>
      </c>
      <c r="R22" s="3">
        <f>E20</f>
        <v>103</v>
      </c>
    </row>
    <row r="23" spans="1:18" ht="20.25" thickTop="1" thickBot="1">
      <c r="A23" s="113"/>
      <c r="B23" s="113"/>
      <c r="C23" s="114"/>
      <c r="D23" s="114"/>
      <c r="E23" s="114"/>
      <c r="F23" s="114"/>
      <c r="G23" s="114"/>
      <c r="H23" s="114"/>
      <c r="I23" s="114"/>
      <c r="J23" s="114"/>
      <c r="K23" s="114"/>
      <c r="L23" s="114"/>
      <c r="M23" s="113"/>
      <c r="P23" s="138" t="s">
        <v>7</v>
      </c>
      <c r="Q23" s="10">
        <f t="shared" si="2"/>
        <v>80</v>
      </c>
      <c r="R23" s="3">
        <f>F20</f>
        <v>63</v>
      </c>
    </row>
    <row r="24" spans="1:18" ht="20.25" thickTop="1" thickBot="1">
      <c r="A24" s="113"/>
      <c r="B24" s="113"/>
      <c r="C24" s="114"/>
      <c r="D24" s="114"/>
      <c r="E24" s="114"/>
      <c r="F24" s="114"/>
      <c r="G24" s="114"/>
      <c r="H24" s="114"/>
      <c r="I24" s="114"/>
      <c r="J24" s="114"/>
      <c r="K24" s="114"/>
      <c r="L24" s="114"/>
      <c r="M24" s="113"/>
      <c r="P24" s="126" t="s">
        <v>8</v>
      </c>
      <c r="Q24" s="10">
        <f t="shared" si="2"/>
        <v>35</v>
      </c>
      <c r="R24" s="3">
        <f>G20</f>
        <v>25</v>
      </c>
    </row>
    <row r="25" spans="1:18" ht="20.25" thickTop="1" thickBot="1">
      <c r="A25" s="113"/>
      <c r="B25" s="113"/>
      <c r="C25" s="114"/>
      <c r="D25" s="114"/>
      <c r="E25" s="114"/>
      <c r="F25" s="114"/>
      <c r="G25" s="114"/>
      <c r="H25" s="114"/>
      <c r="I25" s="114"/>
      <c r="J25" s="114"/>
      <c r="K25" s="114"/>
      <c r="L25" s="114"/>
      <c r="M25" s="113"/>
      <c r="P25" s="138" t="s">
        <v>9</v>
      </c>
      <c r="Q25" s="10">
        <f t="shared" si="2"/>
        <v>26</v>
      </c>
      <c r="R25" s="3">
        <f>H20</f>
        <v>11</v>
      </c>
    </row>
    <row r="26" spans="1:18" ht="20.25" thickTop="1" thickBot="1">
      <c r="A26" s="113"/>
      <c r="B26" s="113"/>
      <c r="C26" s="114"/>
      <c r="D26" s="114"/>
      <c r="E26" s="114"/>
      <c r="F26" s="114"/>
      <c r="G26" s="114"/>
      <c r="H26" s="114"/>
      <c r="I26" s="114"/>
      <c r="J26" s="114"/>
      <c r="K26" s="114"/>
      <c r="L26" s="114"/>
      <c r="M26" s="113"/>
      <c r="P26" s="126" t="s">
        <v>10</v>
      </c>
      <c r="Q26" s="10">
        <f t="shared" si="2"/>
        <v>23</v>
      </c>
      <c r="R26" s="3">
        <f>I20</f>
        <v>6</v>
      </c>
    </row>
    <row r="27" spans="1:18" ht="20.25" thickTop="1" thickBot="1">
      <c r="A27" s="113"/>
      <c r="B27" s="113"/>
      <c r="C27" s="114"/>
      <c r="D27" s="114"/>
      <c r="E27" s="114"/>
      <c r="F27" s="114"/>
      <c r="G27" s="114"/>
      <c r="H27" s="114"/>
      <c r="I27" s="114"/>
      <c r="J27" s="114"/>
      <c r="K27" s="114"/>
      <c r="L27" s="114"/>
      <c r="M27" s="113"/>
      <c r="P27" s="138" t="s">
        <v>11</v>
      </c>
      <c r="Q27" s="10">
        <f t="shared" si="2"/>
        <v>7</v>
      </c>
      <c r="R27" s="3">
        <f>J20</f>
        <v>2</v>
      </c>
    </row>
    <row r="28" spans="1:18" ht="19.5" thickTop="1">
      <c r="A28" s="113"/>
      <c r="B28" s="113"/>
      <c r="C28" s="114"/>
      <c r="D28" s="114"/>
      <c r="E28" s="114"/>
      <c r="F28" s="114"/>
      <c r="G28" s="114"/>
      <c r="H28" s="114"/>
      <c r="I28" s="114"/>
      <c r="J28" s="114"/>
      <c r="K28" s="114"/>
      <c r="L28" s="114"/>
      <c r="M28" s="113"/>
      <c r="P28" s="128" t="s">
        <v>12</v>
      </c>
      <c r="Q28" s="10">
        <f t="shared" si="2"/>
        <v>6</v>
      </c>
      <c r="R28" s="3">
        <f>K20</f>
        <v>0</v>
      </c>
    </row>
    <row r="29" spans="1:18">
      <c r="A29" s="113"/>
      <c r="B29" s="113"/>
      <c r="C29" s="114"/>
      <c r="D29" s="114"/>
      <c r="E29" s="114"/>
      <c r="F29" s="114"/>
      <c r="G29" s="114"/>
      <c r="H29" s="114"/>
      <c r="I29" s="114"/>
      <c r="J29" s="114"/>
      <c r="K29" s="114"/>
      <c r="L29" s="114"/>
      <c r="M29" s="113"/>
      <c r="P29" s="156"/>
    </row>
    <row r="30" spans="1:18">
      <c r="A30" s="113"/>
      <c r="B30" s="113"/>
      <c r="C30" s="114"/>
      <c r="D30" s="114"/>
      <c r="E30" s="114"/>
      <c r="F30" s="114"/>
      <c r="G30" s="114"/>
      <c r="H30" s="114"/>
      <c r="I30" s="114"/>
      <c r="J30" s="114"/>
      <c r="K30" s="114"/>
      <c r="L30" s="114"/>
      <c r="M30" s="113"/>
    </row>
    <row r="31" spans="1:18">
      <c r="A31" s="113"/>
      <c r="B31" s="113"/>
      <c r="C31" s="114"/>
      <c r="D31" s="114"/>
      <c r="E31" s="114"/>
      <c r="F31" s="114"/>
      <c r="G31" s="114"/>
      <c r="H31" s="114"/>
      <c r="I31" s="114"/>
      <c r="J31" s="114"/>
      <c r="K31" s="114"/>
      <c r="L31" s="114"/>
      <c r="M31" s="113"/>
    </row>
    <row r="32" spans="1:18">
      <c r="A32" s="113"/>
      <c r="B32" s="113"/>
      <c r="C32" s="114"/>
      <c r="D32" s="114"/>
      <c r="E32" s="114"/>
      <c r="F32" s="114"/>
      <c r="G32" s="114"/>
      <c r="H32" s="114"/>
      <c r="I32" s="114"/>
      <c r="J32" s="114"/>
      <c r="K32" s="114"/>
      <c r="L32" s="114"/>
      <c r="M32" s="113"/>
    </row>
    <row r="33" spans="1:13">
      <c r="A33" s="113"/>
      <c r="B33" s="113"/>
      <c r="C33" s="114"/>
      <c r="D33" s="114"/>
      <c r="E33" s="114"/>
      <c r="F33" s="114"/>
      <c r="G33" s="114"/>
      <c r="H33" s="114"/>
      <c r="I33" s="114"/>
      <c r="J33" s="114"/>
      <c r="K33" s="114"/>
      <c r="L33" s="114"/>
      <c r="M33" s="113"/>
    </row>
    <row r="34" spans="1:13">
      <c r="A34" s="113"/>
      <c r="B34" s="113"/>
      <c r="C34" s="114"/>
      <c r="D34" s="114"/>
      <c r="E34" s="114"/>
      <c r="F34" s="114"/>
      <c r="G34" s="114"/>
      <c r="H34" s="114"/>
      <c r="I34" s="114"/>
      <c r="J34" s="114"/>
      <c r="K34" s="114"/>
      <c r="L34" s="114"/>
      <c r="M34" s="113"/>
    </row>
    <row r="35" spans="1:13">
      <c r="A35" s="113"/>
      <c r="B35" s="113"/>
      <c r="C35" s="114"/>
      <c r="D35" s="114"/>
      <c r="E35" s="114"/>
      <c r="F35" s="114"/>
      <c r="G35" s="114"/>
      <c r="H35" s="114"/>
      <c r="I35" s="114"/>
      <c r="J35" s="114"/>
      <c r="K35" s="114"/>
      <c r="L35" s="114"/>
      <c r="M35" s="113"/>
    </row>
    <row r="36" spans="1:13">
      <c r="A36" s="113"/>
      <c r="B36" s="113"/>
      <c r="C36" s="114"/>
      <c r="D36" s="114"/>
      <c r="E36" s="114"/>
      <c r="F36" s="114"/>
      <c r="G36" s="114"/>
      <c r="H36" s="114"/>
      <c r="I36" s="114"/>
      <c r="J36" s="114"/>
      <c r="K36" s="114"/>
      <c r="L36" s="114"/>
      <c r="M36" s="113"/>
    </row>
    <row r="37" spans="1:13">
      <c r="A37" s="113"/>
      <c r="B37" s="113"/>
      <c r="C37" s="114"/>
      <c r="D37" s="114"/>
      <c r="E37" s="114"/>
      <c r="F37" s="114"/>
      <c r="G37" s="114"/>
      <c r="H37" s="114"/>
      <c r="I37" s="114"/>
      <c r="J37" s="114"/>
      <c r="K37" s="114"/>
      <c r="L37" s="114"/>
      <c r="M37" s="113"/>
    </row>
    <row r="38" spans="1:13">
      <c r="A38" s="113"/>
      <c r="B38" s="113"/>
      <c r="C38" s="114"/>
      <c r="D38" s="114"/>
      <c r="E38" s="114"/>
      <c r="F38" s="114"/>
      <c r="G38" s="114"/>
      <c r="H38" s="114"/>
      <c r="I38" s="114"/>
      <c r="J38" s="114"/>
      <c r="K38" s="114"/>
      <c r="L38" s="114"/>
      <c r="M38" s="113"/>
    </row>
    <row r="39" spans="1:13">
      <c r="A39" s="113"/>
      <c r="B39" s="113"/>
      <c r="C39" s="114"/>
      <c r="D39" s="114"/>
      <c r="E39" s="114"/>
      <c r="F39" s="114"/>
      <c r="G39" s="114"/>
      <c r="H39" s="114"/>
      <c r="I39" s="114"/>
      <c r="J39" s="114"/>
      <c r="K39" s="114"/>
      <c r="L39" s="114"/>
      <c r="M39" s="113"/>
    </row>
    <row r="40" spans="1:13">
      <c r="A40" s="113"/>
      <c r="B40" s="113"/>
      <c r="C40" s="114"/>
      <c r="D40" s="114"/>
      <c r="E40" s="114"/>
      <c r="F40" s="114"/>
      <c r="G40" s="114"/>
      <c r="H40" s="114"/>
      <c r="I40" s="114"/>
      <c r="J40" s="114"/>
      <c r="K40" s="114"/>
      <c r="L40" s="114"/>
      <c r="M40" s="113"/>
    </row>
    <row r="41" spans="1:13">
      <c r="A41" s="113"/>
      <c r="B41" s="113"/>
      <c r="C41" s="114"/>
      <c r="D41" s="114"/>
      <c r="E41" s="114"/>
      <c r="F41" s="114"/>
      <c r="G41" s="114"/>
      <c r="H41" s="114"/>
      <c r="I41" s="114"/>
      <c r="J41" s="114"/>
      <c r="K41" s="114"/>
      <c r="L41" s="114"/>
      <c r="M41" s="113"/>
    </row>
    <row r="42" spans="1:13">
      <c r="A42" s="113"/>
      <c r="B42" s="113"/>
      <c r="C42" s="114"/>
      <c r="D42" s="114"/>
      <c r="E42" s="114"/>
      <c r="F42" s="114"/>
      <c r="G42" s="114"/>
      <c r="H42" s="114"/>
      <c r="I42" s="114"/>
      <c r="J42" s="114"/>
      <c r="K42" s="114"/>
      <c r="L42" s="114"/>
      <c r="M42" s="113"/>
    </row>
    <row r="43" spans="1:13">
      <c r="A43" s="113"/>
      <c r="B43" s="113"/>
      <c r="C43" s="114"/>
      <c r="D43" s="114"/>
      <c r="E43" s="114"/>
      <c r="F43" s="114"/>
      <c r="G43" s="114"/>
      <c r="H43" s="114"/>
      <c r="I43" s="114"/>
      <c r="J43" s="114"/>
      <c r="K43" s="114"/>
      <c r="L43" s="114"/>
      <c r="M43" s="113"/>
    </row>
    <row r="44" spans="1:13">
      <c r="A44" s="113"/>
      <c r="B44" s="113"/>
      <c r="C44" s="114"/>
      <c r="D44" s="114"/>
      <c r="E44" s="114"/>
      <c r="F44" s="114"/>
      <c r="G44" s="114"/>
      <c r="H44" s="114"/>
      <c r="I44" s="114"/>
      <c r="J44" s="114"/>
      <c r="K44" s="114"/>
      <c r="L44" s="114"/>
      <c r="M44" s="113"/>
    </row>
  </sheetData>
  <mergeCells count="17">
    <mergeCell ref="A3:M3"/>
    <mergeCell ref="A4:M4"/>
    <mergeCell ref="A5:M5"/>
    <mergeCell ref="A6:M6"/>
    <mergeCell ref="A8:A9"/>
    <mergeCell ref="B8:B9"/>
    <mergeCell ref="C8:C9"/>
    <mergeCell ref="D8:D9"/>
    <mergeCell ref="E8:E9"/>
    <mergeCell ref="F8:F9"/>
    <mergeCell ref="M8:M9"/>
    <mergeCell ref="K8:K9"/>
    <mergeCell ref="G8:G9"/>
    <mergeCell ref="H8:H9"/>
    <mergeCell ref="I8:I9"/>
    <mergeCell ref="J8:J9"/>
    <mergeCell ref="L8:L9"/>
  </mergeCells>
  <printOptions horizontalCentered="1"/>
  <pageMargins left="0" right="0" top="0.47244094488188981" bottom="0" header="0" footer="0"/>
  <pageSetup paperSize="11" scale="85" orientation="landscape" r:id="rId1"/>
  <headerFooter alignWithMargins="0"/>
  <rowBreaks count="1" manualBreakCount="1">
    <brk id="20" max="12"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rightToLeft="1" view="pageBreakPreview" zoomScaleNormal="100" zoomScaleSheetLayoutView="100" workbookViewId="0">
      <selection activeCell="A4" sqref="A4:H4"/>
    </sheetView>
  </sheetViews>
  <sheetFormatPr defaultColWidth="9.140625" defaultRowHeight="12.75"/>
  <cols>
    <col min="1" max="1" width="18.7109375" style="17" customWidth="1"/>
    <col min="2" max="7" width="10.140625" style="3" customWidth="1"/>
    <col min="8" max="8" width="24" style="17" customWidth="1"/>
    <col min="9" max="9" width="9.140625" style="3"/>
    <col min="10" max="10" width="11.85546875" style="3" customWidth="1"/>
    <col min="11" max="16384" width="9.140625" style="3"/>
  </cols>
  <sheetData>
    <row r="1" spans="1:19" ht="30.75">
      <c r="A1" s="116" t="s">
        <v>153</v>
      </c>
      <c r="B1" s="117"/>
      <c r="C1" s="117"/>
      <c r="D1" s="117"/>
      <c r="E1" s="117"/>
      <c r="F1" s="117"/>
      <c r="G1" s="115"/>
      <c r="H1" s="118" t="s">
        <v>185</v>
      </c>
    </row>
    <row r="2" spans="1:19">
      <c r="A2" s="113"/>
      <c r="B2" s="114"/>
      <c r="C2" s="114"/>
      <c r="D2" s="114"/>
      <c r="E2" s="114"/>
      <c r="F2" s="114"/>
      <c r="G2" s="113"/>
      <c r="H2" s="114"/>
    </row>
    <row r="3" spans="1:19" s="2" customFormat="1" ht="21.75">
      <c r="A3" s="540" t="s">
        <v>440</v>
      </c>
      <c r="B3" s="540"/>
      <c r="C3" s="540"/>
      <c r="D3" s="540"/>
      <c r="E3" s="540"/>
      <c r="F3" s="540"/>
      <c r="G3" s="540"/>
      <c r="H3" s="540"/>
    </row>
    <row r="4" spans="1:19" s="2" customFormat="1" ht="18.75">
      <c r="A4" s="541" t="s">
        <v>594</v>
      </c>
      <c r="B4" s="541"/>
      <c r="C4" s="541"/>
      <c r="D4" s="541"/>
      <c r="E4" s="541"/>
      <c r="F4" s="541"/>
      <c r="G4" s="541"/>
      <c r="H4" s="541"/>
    </row>
    <row r="5" spans="1:19" s="2" customFormat="1" ht="18">
      <c r="A5" s="542" t="s">
        <v>441</v>
      </c>
      <c r="B5" s="542"/>
      <c r="C5" s="542"/>
      <c r="D5" s="542"/>
      <c r="E5" s="542"/>
      <c r="F5" s="542"/>
      <c r="G5" s="542"/>
      <c r="H5" s="542"/>
    </row>
    <row r="6" spans="1:19">
      <c r="A6" s="543" t="s">
        <v>602</v>
      </c>
      <c r="B6" s="543"/>
      <c r="C6" s="543"/>
      <c r="D6" s="543"/>
      <c r="E6" s="543"/>
      <c r="F6" s="543"/>
      <c r="G6" s="543"/>
      <c r="H6" s="543"/>
      <c r="P6" s="10"/>
      <c r="Q6" s="10"/>
      <c r="R6" s="10"/>
      <c r="S6" s="10"/>
    </row>
    <row r="7" spans="1:19" s="7" customFormat="1" ht="12.75" customHeight="1">
      <c r="A7" s="4" t="s">
        <v>101</v>
      </c>
      <c r="B7" s="5"/>
      <c r="C7" s="5"/>
      <c r="D7" s="5"/>
      <c r="E7" s="6"/>
      <c r="H7" s="8" t="s">
        <v>386</v>
      </c>
      <c r="I7" s="5"/>
      <c r="P7" s="10"/>
      <c r="Q7" s="10"/>
      <c r="R7" s="10"/>
      <c r="S7" s="10"/>
    </row>
    <row r="8" spans="1:19" ht="17.25" customHeight="1" thickBot="1">
      <c r="A8" s="581" t="s">
        <v>595</v>
      </c>
      <c r="B8" s="584" t="s">
        <v>64</v>
      </c>
      <c r="C8" s="585"/>
      <c r="D8" s="586"/>
      <c r="E8" s="584" t="s">
        <v>65</v>
      </c>
      <c r="F8" s="585"/>
      <c r="G8" s="586"/>
      <c r="H8" s="587" t="s">
        <v>596</v>
      </c>
      <c r="P8" s="10"/>
      <c r="Q8" s="10"/>
      <c r="R8" s="10"/>
      <c r="S8" s="10"/>
    </row>
    <row r="9" spans="1:19" s="9" customFormat="1" ht="15.75" customHeight="1" thickTop="1" thickBot="1">
      <c r="A9" s="582"/>
      <c r="B9" s="589" t="s">
        <v>73</v>
      </c>
      <c r="C9" s="590"/>
      <c r="D9" s="591"/>
      <c r="E9" s="589" t="s">
        <v>74</v>
      </c>
      <c r="F9" s="590"/>
      <c r="G9" s="591"/>
      <c r="H9" s="588"/>
      <c r="P9" s="10"/>
      <c r="Q9" s="10"/>
      <c r="R9" s="10"/>
      <c r="S9" s="10"/>
    </row>
    <row r="10" spans="1:19" s="10" customFormat="1" ht="19.5" thickTop="1" thickBot="1">
      <c r="A10" s="582"/>
      <c r="B10" s="146" t="s">
        <v>66</v>
      </c>
      <c r="C10" s="146" t="s">
        <v>68</v>
      </c>
      <c r="D10" s="146" t="s">
        <v>13</v>
      </c>
      <c r="E10" s="146" t="s">
        <v>71</v>
      </c>
      <c r="F10" s="146" t="s">
        <v>72</v>
      </c>
      <c r="G10" s="146" t="s">
        <v>13</v>
      </c>
      <c r="H10" s="588"/>
    </row>
    <row r="11" spans="1:19" s="10" customFormat="1" ht="15" customHeight="1" thickTop="1">
      <c r="A11" s="583"/>
      <c r="B11" s="371" t="s">
        <v>67</v>
      </c>
      <c r="C11" s="371" t="s">
        <v>69</v>
      </c>
      <c r="D11" s="372" t="s">
        <v>14</v>
      </c>
      <c r="E11" s="371" t="s">
        <v>67</v>
      </c>
      <c r="F11" s="371" t="s">
        <v>69</v>
      </c>
      <c r="G11" s="372" t="s">
        <v>14</v>
      </c>
      <c r="H11" s="588"/>
    </row>
    <row r="12" spans="1:19" s="10" customFormat="1" ht="27" customHeight="1">
      <c r="A12" s="253" t="s">
        <v>428</v>
      </c>
      <c r="B12" s="365"/>
      <c r="C12" s="366"/>
      <c r="D12" s="367"/>
      <c r="E12" s="365"/>
      <c r="F12" s="368"/>
      <c r="G12" s="369"/>
      <c r="H12" s="254" t="s">
        <v>432</v>
      </c>
      <c r="I12" s="16"/>
    </row>
    <row r="13" spans="1:19" s="16" customFormat="1" ht="22.5" customHeight="1" thickBot="1">
      <c r="A13" s="137" t="s">
        <v>433</v>
      </c>
      <c r="B13" s="492">
        <v>195</v>
      </c>
      <c r="C13" s="492">
        <v>104</v>
      </c>
      <c r="D13" s="360">
        <f>SUM(B13:C13)</f>
        <v>299</v>
      </c>
      <c r="E13" s="489">
        <v>200</v>
      </c>
      <c r="F13" s="489">
        <v>99</v>
      </c>
      <c r="G13" s="360">
        <f>SUM(E13:F13)</f>
        <v>299</v>
      </c>
      <c r="H13" s="245" t="s">
        <v>436</v>
      </c>
      <c r="I13" s="3"/>
    </row>
    <row r="14" spans="1:19" ht="22.5" customHeight="1" thickTop="1" thickBot="1">
      <c r="A14" s="126" t="s">
        <v>434</v>
      </c>
      <c r="B14" s="493">
        <v>226</v>
      </c>
      <c r="C14" s="493">
        <v>149</v>
      </c>
      <c r="D14" s="362">
        <f>SUM(B14:C14)</f>
        <v>375</v>
      </c>
      <c r="E14" s="482">
        <v>205</v>
      </c>
      <c r="F14" s="482">
        <v>170</v>
      </c>
      <c r="G14" s="362">
        <f>SUM(E14:F14)</f>
        <v>375</v>
      </c>
      <c r="H14" s="243" t="s">
        <v>437</v>
      </c>
    </row>
    <row r="15" spans="1:19" ht="22.5" customHeight="1" thickTop="1">
      <c r="A15" s="145" t="s">
        <v>435</v>
      </c>
      <c r="B15" s="494">
        <v>188</v>
      </c>
      <c r="C15" s="494">
        <v>96</v>
      </c>
      <c r="D15" s="364">
        <f>SUM(B15:C15)</f>
        <v>284</v>
      </c>
      <c r="E15" s="483">
        <v>179</v>
      </c>
      <c r="F15" s="483">
        <v>105</v>
      </c>
      <c r="G15" s="364">
        <f>SUM(E15:F15)</f>
        <v>284</v>
      </c>
      <c r="H15" s="244" t="s">
        <v>438</v>
      </c>
    </row>
    <row r="16" spans="1:19" ht="22.5" customHeight="1">
      <c r="A16" s="425" t="s">
        <v>26</v>
      </c>
      <c r="B16" s="426">
        <f>SUM(B13:B15)</f>
        <v>609</v>
      </c>
      <c r="C16" s="426">
        <f>SUM(C13:C15)</f>
        <v>349</v>
      </c>
      <c r="D16" s="421">
        <f>SUM(B16:C16)</f>
        <v>958</v>
      </c>
      <c r="E16" s="427">
        <f>SUM(E13:E15)</f>
        <v>584</v>
      </c>
      <c r="F16" s="427">
        <f>SUM(F13:F15)</f>
        <v>374</v>
      </c>
      <c r="G16" s="421">
        <f>SUM(E16:F16)</f>
        <v>958</v>
      </c>
      <c r="H16" s="428" t="s">
        <v>27</v>
      </c>
    </row>
    <row r="17" spans="1:15" ht="24.75" customHeight="1">
      <c r="A17" s="429" t="s">
        <v>473</v>
      </c>
      <c r="B17" s="430"/>
      <c r="C17" s="431"/>
      <c r="D17" s="432"/>
      <c r="E17" s="430"/>
      <c r="F17" s="433"/>
      <c r="G17" s="434"/>
      <c r="H17" s="435" t="s">
        <v>556</v>
      </c>
    </row>
    <row r="18" spans="1:15" ht="21.75" customHeight="1" thickBot="1">
      <c r="A18" s="137" t="s">
        <v>545</v>
      </c>
      <c r="B18" s="359">
        <v>192</v>
      </c>
      <c r="C18" s="359">
        <v>91</v>
      </c>
      <c r="D18" s="360">
        <f>SUM(B18:C18)</f>
        <v>283</v>
      </c>
      <c r="E18" s="203">
        <v>183</v>
      </c>
      <c r="F18" s="203">
        <v>100</v>
      </c>
      <c r="G18" s="360">
        <f>SUM(E18:F18)</f>
        <v>283</v>
      </c>
      <c r="H18" s="245" t="s">
        <v>548</v>
      </c>
      <c r="J18" s="16"/>
      <c r="K18" s="136" t="s">
        <v>199</v>
      </c>
      <c r="L18" s="136" t="s">
        <v>200</v>
      </c>
      <c r="M18" s="136" t="s">
        <v>201</v>
      </c>
      <c r="N18" s="136" t="s">
        <v>202</v>
      </c>
    </row>
    <row r="19" spans="1:15" ht="21.75" customHeight="1" thickTop="1" thickBot="1">
      <c r="A19" s="126" t="s">
        <v>546</v>
      </c>
      <c r="B19" s="361">
        <v>188</v>
      </c>
      <c r="C19" s="361">
        <v>145</v>
      </c>
      <c r="D19" s="362">
        <f>SUM(B19:C19)</f>
        <v>333</v>
      </c>
      <c r="E19" s="89">
        <v>183</v>
      </c>
      <c r="F19" s="89">
        <v>150</v>
      </c>
      <c r="G19" s="362">
        <f>SUM(E19:F19)</f>
        <v>333</v>
      </c>
      <c r="H19" s="243" t="s">
        <v>549</v>
      </c>
      <c r="J19" s="156" t="s">
        <v>557</v>
      </c>
      <c r="K19" s="412">
        <f t="shared" ref="K19:L21" si="0">B18</f>
        <v>192</v>
      </c>
      <c r="L19" s="412">
        <f t="shared" si="0"/>
        <v>91</v>
      </c>
      <c r="M19" s="412">
        <f t="shared" ref="M19:N21" si="1">E18</f>
        <v>183</v>
      </c>
      <c r="N19" s="412">
        <f t="shared" si="1"/>
        <v>100</v>
      </c>
      <c r="O19" s="3">
        <f>SUM(K19:N19)</f>
        <v>566</v>
      </c>
    </row>
    <row r="20" spans="1:15" ht="27" thickTop="1" thickBot="1">
      <c r="A20" s="145" t="s">
        <v>547</v>
      </c>
      <c r="B20" s="363">
        <v>186</v>
      </c>
      <c r="C20" s="363">
        <v>132</v>
      </c>
      <c r="D20" s="364">
        <f>SUM(B20:C20)</f>
        <v>318</v>
      </c>
      <c r="E20" s="91">
        <v>170</v>
      </c>
      <c r="F20" s="91">
        <v>148</v>
      </c>
      <c r="G20" s="364">
        <f>SUM(E20:F20)</f>
        <v>318</v>
      </c>
      <c r="H20" s="244" t="s">
        <v>550</v>
      </c>
      <c r="J20" s="156" t="s">
        <v>558</v>
      </c>
      <c r="K20" s="412">
        <f t="shared" si="0"/>
        <v>188</v>
      </c>
      <c r="L20" s="412">
        <f t="shared" si="0"/>
        <v>145</v>
      </c>
      <c r="M20" s="412">
        <f t="shared" si="1"/>
        <v>183</v>
      </c>
      <c r="N20" s="412">
        <f t="shared" si="1"/>
        <v>150</v>
      </c>
      <c r="O20" s="3">
        <f t="shared" ref="O20:O21" si="2">SUM(K20:N20)</f>
        <v>666</v>
      </c>
    </row>
    <row r="21" spans="1:15" ht="27" thickTop="1" thickBot="1">
      <c r="A21" s="139" t="s">
        <v>26</v>
      </c>
      <c r="B21" s="15">
        <f>SUM(B18:B20)</f>
        <v>566</v>
      </c>
      <c r="C21" s="15">
        <f>SUM(C18:C20)</f>
        <v>368</v>
      </c>
      <c r="D21" s="15">
        <f>SUM(B21:C21)</f>
        <v>934</v>
      </c>
      <c r="E21" s="15">
        <f>SUM(E18:E20)</f>
        <v>536</v>
      </c>
      <c r="F21" s="15">
        <f>SUM(F18:F20)</f>
        <v>398</v>
      </c>
      <c r="G21" s="15">
        <f>SUM(E21:F21)</f>
        <v>934</v>
      </c>
      <c r="H21" s="370" t="s">
        <v>27</v>
      </c>
      <c r="J21" s="156" t="s">
        <v>559</v>
      </c>
      <c r="K21" s="412">
        <f t="shared" si="0"/>
        <v>186</v>
      </c>
      <c r="L21" s="412">
        <f t="shared" si="0"/>
        <v>132</v>
      </c>
      <c r="M21" s="412">
        <f t="shared" si="1"/>
        <v>170</v>
      </c>
      <c r="N21" s="412">
        <f t="shared" si="1"/>
        <v>148</v>
      </c>
      <c r="O21" s="3">
        <f t="shared" si="2"/>
        <v>636</v>
      </c>
    </row>
    <row r="22" spans="1:15" ht="13.5" thickTop="1">
      <c r="A22" s="112"/>
      <c r="B22" s="112"/>
      <c r="C22" s="112"/>
      <c r="D22" s="112"/>
      <c r="E22" s="112"/>
      <c r="F22" s="112"/>
      <c r="G22" s="112"/>
      <c r="H22" s="112"/>
    </row>
    <row r="23" spans="1:15">
      <c r="A23" s="113"/>
      <c r="B23" s="114"/>
      <c r="C23" s="114"/>
      <c r="D23" s="114"/>
      <c r="E23" s="114"/>
      <c r="F23" s="114"/>
      <c r="G23" s="114"/>
      <c r="H23" s="113"/>
    </row>
    <row r="24" spans="1:15" ht="63.75">
      <c r="A24" s="113"/>
      <c r="B24" s="114"/>
      <c r="C24" s="114"/>
      <c r="D24" s="114"/>
      <c r="E24" s="114"/>
      <c r="F24" s="114"/>
      <c r="G24" s="114"/>
      <c r="H24" s="113"/>
      <c r="J24" s="16"/>
      <c r="K24" s="136" t="s">
        <v>199</v>
      </c>
      <c r="L24" s="136" t="s">
        <v>200</v>
      </c>
      <c r="M24" s="136" t="s">
        <v>201</v>
      </c>
      <c r="N24" s="136" t="s">
        <v>202</v>
      </c>
    </row>
    <row r="25" spans="1:15" ht="26.25" thickBot="1">
      <c r="A25" s="113"/>
      <c r="B25" s="114"/>
      <c r="C25" s="114"/>
      <c r="D25" s="114"/>
      <c r="E25" s="114"/>
      <c r="F25" s="114"/>
      <c r="G25" s="114"/>
      <c r="H25" s="113"/>
      <c r="J25" s="156" t="s">
        <v>551</v>
      </c>
      <c r="K25" s="412">
        <f>K19/$O$19%</f>
        <v>33.922261484098939</v>
      </c>
      <c r="L25" s="412">
        <f t="shared" ref="L25:N25" si="3">L19/$O$19%</f>
        <v>16.077738515901061</v>
      </c>
      <c r="M25" s="412">
        <f t="shared" si="3"/>
        <v>32.332155477031804</v>
      </c>
      <c r="N25" s="412">
        <f t="shared" si="3"/>
        <v>17.667844522968199</v>
      </c>
    </row>
    <row r="26" spans="1:15" ht="27" thickTop="1" thickBot="1">
      <c r="A26" s="113"/>
      <c r="B26" s="114"/>
      <c r="C26" s="114"/>
      <c r="D26" s="114"/>
      <c r="E26" s="114"/>
      <c r="F26" s="114"/>
      <c r="G26" s="114"/>
      <c r="H26" s="113"/>
      <c r="J26" s="156" t="s">
        <v>553</v>
      </c>
      <c r="K26" s="412">
        <f>K20/$O$20%</f>
        <v>28.228228228228229</v>
      </c>
      <c r="L26" s="412">
        <f t="shared" ref="L26:N26" si="4">L20/$O$20%</f>
        <v>21.771771771771771</v>
      </c>
      <c r="M26" s="412">
        <f t="shared" si="4"/>
        <v>27.477477477477478</v>
      </c>
      <c r="N26" s="412">
        <f t="shared" si="4"/>
        <v>22.522522522522522</v>
      </c>
    </row>
    <row r="27" spans="1:15" ht="27" thickTop="1" thickBot="1">
      <c r="A27" s="113"/>
      <c r="B27" s="114"/>
      <c r="C27" s="114"/>
      <c r="D27" s="114"/>
      <c r="E27" s="114"/>
      <c r="F27" s="114"/>
      <c r="G27" s="114"/>
      <c r="H27" s="113"/>
      <c r="J27" s="156" t="s">
        <v>552</v>
      </c>
      <c r="K27" s="412">
        <f>K21/$O$21%</f>
        <v>29.245283018867923</v>
      </c>
      <c r="L27" s="412">
        <f t="shared" ref="L27:N27" si="5">L21/$O$21%</f>
        <v>20.754716981132074</v>
      </c>
      <c r="M27" s="412">
        <f t="shared" si="5"/>
        <v>26.729559748427672</v>
      </c>
      <c r="N27" s="412">
        <f t="shared" si="5"/>
        <v>23.270440251572325</v>
      </c>
    </row>
    <row r="28" spans="1:15" ht="13.5" thickTop="1">
      <c r="A28" s="113"/>
      <c r="B28" s="114"/>
      <c r="C28" s="114"/>
      <c r="D28" s="114"/>
      <c r="E28" s="114"/>
      <c r="F28" s="114"/>
      <c r="G28" s="114"/>
      <c r="H28" s="113"/>
    </row>
    <row r="29" spans="1:15">
      <c r="A29" s="113"/>
      <c r="B29" s="114"/>
      <c r="C29" s="114"/>
      <c r="D29" s="114"/>
      <c r="E29" s="114"/>
      <c r="F29" s="114"/>
      <c r="G29" s="114"/>
      <c r="H29" s="113"/>
    </row>
    <row r="30" spans="1:15">
      <c r="A30" s="113"/>
      <c r="B30" s="114"/>
      <c r="C30" s="114"/>
      <c r="D30" s="114"/>
      <c r="E30" s="114"/>
      <c r="F30" s="114"/>
      <c r="G30" s="114"/>
      <c r="H30" s="113"/>
    </row>
    <row r="31" spans="1:15">
      <c r="A31" s="113"/>
      <c r="B31" s="114"/>
      <c r="C31" s="114"/>
      <c r="D31" s="114"/>
      <c r="E31" s="114"/>
      <c r="F31" s="114"/>
      <c r="G31" s="114"/>
      <c r="H31" s="113"/>
    </row>
    <row r="32" spans="1:15">
      <c r="A32" s="113"/>
      <c r="B32" s="114"/>
      <c r="C32" s="114"/>
      <c r="D32" s="114"/>
      <c r="E32" s="114"/>
      <c r="F32" s="114"/>
      <c r="G32" s="114"/>
      <c r="H32" s="113"/>
    </row>
    <row r="33" spans="1:8">
      <c r="A33" s="113"/>
      <c r="B33" s="114"/>
      <c r="C33" s="114"/>
      <c r="D33" s="114"/>
      <c r="E33" s="114"/>
      <c r="F33" s="114"/>
      <c r="G33" s="114"/>
      <c r="H33" s="113"/>
    </row>
    <row r="34" spans="1:8">
      <c r="A34" s="113"/>
      <c r="B34" s="114"/>
      <c r="C34" s="114"/>
      <c r="D34" s="114"/>
      <c r="E34" s="114"/>
      <c r="F34" s="114"/>
      <c r="G34" s="114"/>
      <c r="H34" s="113"/>
    </row>
    <row r="35" spans="1:8">
      <c r="A35" s="113"/>
      <c r="B35" s="114"/>
      <c r="C35" s="114"/>
      <c r="D35" s="114"/>
      <c r="E35" s="114"/>
      <c r="F35" s="114"/>
      <c r="G35" s="114"/>
      <c r="H35" s="113"/>
    </row>
    <row r="36" spans="1:8">
      <c r="A36" s="113"/>
      <c r="B36" s="114"/>
      <c r="C36" s="114"/>
      <c r="D36" s="114"/>
      <c r="E36" s="114"/>
      <c r="F36" s="114"/>
      <c r="G36" s="114"/>
      <c r="H36" s="113"/>
    </row>
    <row r="37" spans="1:8">
      <c r="A37" s="113"/>
      <c r="B37" s="114"/>
      <c r="C37" s="114"/>
      <c r="D37" s="114"/>
      <c r="E37" s="114"/>
      <c r="F37" s="114"/>
      <c r="G37" s="114"/>
      <c r="H37" s="113"/>
    </row>
    <row r="38" spans="1:8">
      <c r="A38" s="113"/>
      <c r="B38" s="114"/>
      <c r="C38" s="114"/>
      <c r="D38" s="114"/>
      <c r="E38" s="114"/>
      <c r="F38" s="114"/>
      <c r="G38" s="114"/>
      <c r="H38" s="113"/>
    </row>
    <row r="39" spans="1:8">
      <c r="A39" s="113"/>
      <c r="B39" s="114"/>
      <c r="C39" s="114"/>
      <c r="D39" s="114"/>
      <c r="E39" s="114"/>
      <c r="F39" s="114"/>
      <c r="G39" s="114"/>
      <c r="H39" s="113"/>
    </row>
    <row r="40" spans="1:8">
      <c r="A40" s="113"/>
      <c r="B40" s="114"/>
      <c r="C40" s="114"/>
      <c r="D40" s="114"/>
      <c r="E40" s="114"/>
      <c r="F40" s="114"/>
      <c r="G40" s="114"/>
      <c r="H40" s="113"/>
    </row>
    <row r="41" spans="1:8">
      <c r="A41" s="113"/>
      <c r="B41" s="114"/>
      <c r="C41" s="114"/>
      <c r="D41" s="114"/>
      <c r="E41" s="114"/>
      <c r="F41" s="114"/>
      <c r="G41" s="114"/>
      <c r="H41" s="113"/>
    </row>
    <row r="42" spans="1:8">
      <c r="A42" s="113"/>
      <c r="B42" s="114"/>
      <c r="C42" s="114"/>
      <c r="D42" s="114"/>
      <c r="E42" s="114"/>
      <c r="F42" s="114"/>
      <c r="G42" s="114"/>
      <c r="H42" s="113"/>
    </row>
    <row r="43" spans="1:8">
      <c r="A43" s="113"/>
      <c r="B43" s="114"/>
      <c r="C43" s="114"/>
      <c r="D43" s="114"/>
      <c r="E43" s="114"/>
      <c r="F43" s="114"/>
      <c r="G43" s="114"/>
      <c r="H43" s="113"/>
    </row>
    <row r="44" spans="1:8">
      <c r="A44" s="113"/>
      <c r="B44" s="114"/>
      <c r="C44" s="114"/>
      <c r="D44" s="114"/>
      <c r="E44" s="114"/>
      <c r="F44" s="114"/>
      <c r="G44" s="114"/>
      <c r="H44" s="113"/>
    </row>
    <row r="45" spans="1:8">
      <c r="A45" s="113"/>
      <c r="B45" s="114"/>
      <c r="C45" s="114"/>
      <c r="D45" s="114"/>
      <c r="E45" s="114"/>
      <c r="F45" s="114"/>
      <c r="G45" s="114"/>
      <c r="H45" s="113"/>
    </row>
    <row r="46" spans="1:8">
      <c r="A46" s="113"/>
      <c r="B46" s="114"/>
      <c r="C46" s="114"/>
      <c r="D46" s="114"/>
      <c r="E46" s="114"/>
      <c r="F46" s="114"/>
      <c r="G46" s="114"/>
      <c r="H46" s="113"/>
    </row>
    <row r="47" spans="1:8">
      <c r="A47" s="113"/>
      <c r="B47" s="114"/>
      <c r="C47" s="114"/>
      <c r="D47" s="114"/>
      <c r="E47" s="114"/>
      <c r="F47" s="114"/>
      <c r="G47" s="114"/>
      <c r="H47" s="113"/>
    </row>
    <row r="48" spans="1:8">
      <c r="A48" s="113"/>
      <c r="B48" s="114"/>
      <c r="C48" s="114"/>
      <c r="D48" s="114"/>
      <c r="E48" s="114"/>
      <c r="F48" s="114"/>
      <c r="G48" s="114"/>
      <c r="H48" s="113"/>
    </row>
    <row r="49" spans="1:8">
      <c r="A49" s="113"/>
      <c r="B49" s="114"/>
      <c r="C49" s="114"/>
      <c r="D49" s="114"/>
      <c r="E49" s="114"/>
      <c r="F49" s="114"/>
      <c r="G49" s="114"/>
      <c r="H49" s="113"/>
    </row>
    <row r="50" spans="1:8">
      <c r="A50" s="113"/>
      <c r="B50" s="114"/>
      <c r="C50" s="114"/>
      <c r="D50" s="114"/>
      <c r="E50" s="114"/>
      <c r="F50" s="114"/>
      <c r="G50" s="114"/>
      <c r="H50" s="113"/>
    </row>
  </sheetData>
  <mergeCells count="10">
    <mergeCell ref="A3:H3"/>
    <mergeCell ref="A4:H4"/>
    <mergeCell ref="A5:H5"/>
    <mergeCell ref="A6:H6"/>
    <mergeCell ref="A8:A11"/>
    <mergeCell ref="B8:D8"/>
    <mergeCell ref="E8:G8"/>
    <mergeCell ref="H8:H11"/>
    <mergeCell ref="B9:D9"/>
    <mergeCell ref="E9:G9"/>
  </mergeCells>
  <printOptions horizontalCentered="1"/>
  <pageMargins left="0" right="0" top="0.47244094488188981" bottom="0" header="0" footer="0"/>
  <pageSetup paperSize="11" scale="85" orientation="landscape" r:id="rId1"/>
  <headerFooter alignWithMargins="0"/>
  <rowBreaks count="1" manualBreakCount="1">
    <brk id="21" max="7" man="1"/>
  </row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rightToLeft="1" view="pageBreakPreview" zoomScaleNormal="100" zoomScaleSheetLayoutView="100" workbookViewId="0">
      <selection activeCell="E16" sqref="E16"/>
    </sheetView>
  </sheetViews>
  <sheetFormatPr defaultColWidth="9.140625" defaultRowHeight="12.75"/>
  <cols>
    <col min="1" max="1" width="23.5703125" style="17" customWidth="1"/>
    <col min="2" max="5" width="11.140625" style="17" customWidth="1"/>
    <col min="6" max="6" width="31.140625" style="17" customWidth="1"/>
    <col min="7" max="7" width="15.28515625" style="3" customWidth="1"/>
    <col min="8" max="11" width="6.42578125" style="3" customWidth="1"/>
    <col min="12" max="16384" width="9.140625" style="3"/>
  </cols>
  <sheetData>
    <row r="1" spans="1:11" ht="30.75">
      <c r="A1" s="116" t="s">
        <v>153</v>
      </c>
      <c r="B1" s="117"/>
      <c r="C1" s="117"/>
      <c r="D1" s="117"/>
      <c r="E1" s="117"/>
      <c r="F1" s="118" t="s">
        <v>185</v>
      </c>
    </row>
    <row r="2" spans="1:11">
      <c r="A2" s="113"/>
      <c r="B2" s="114"/>
      <c r="C2" s="114"/>
      <c r="D2" s="114"/>
      <c r="E2" s="114"/>
      <c r="F2" s="114"/>
      <c r="G2" s="114"/>
    </row>
    <row r="3" spans="1:11" s="2" customFormat="1" ht="21.75">
      <c r="A3" s="540" t="s">
        <v>209</v>
      </c>
      <c r="B3" s="540"/>
      <c r="C3" s="540"/>
      <c r="D3" s="540"/>
      <c r="E3" s="540"/>
      <c r="F3" s="540"/>
    </row>
    <row r="4" spans="1:11" s="2" customFormat="1" ht="18.75">
      <c r="A4" s="541" t="s">
        <v>538</v>
      </c>
      <c r="B4" s="541"/>
      <c r="C4" s="541"/>
      <c r="D4" s="541"/>
      <c r="E4" s="541"/>
      <c r="F4" s="541"/>
    </row>
    <row r="5" spans="1:11" s="2" customFormat="1" ht="18">
      <c r="A5" s="542" t="s">
        <v>210</v>
      </c>
      <c r="B5" s="542"/>
      <c r="C5" s="542"/>
      <c r="D5" s="542"/>
      <c r="E5" s="542"/>
      <c r="F5" s="542"/>
    </row>
    <row r="6" spans="1:11">
      <c r="A6" s="543" t="s">
        <v>543</v>
      </c>
      <c r="B6" s="543"/>
      <c r="C6" s="543"/>
      <c r="D6" s="543"/>
      <c r="E6" s="543"/>
      <c r="F6" s="543"/>
    </row>
    <row r="7" spans="1:11" s="7" customFormat="1" ht="15.75">
      <c r="A7" s="4" t="s">
        <v>191</v>
      </c>
      <c r="B7" s="4"/>
      <c r="C7" s="4"/>
      <c r="D7" s="4"/>
      <c r="E7" s="4"/>
      <c r="F7" s="8" t="s">
        <v>315</v>
      </c>
      <c r="H7" s="5"/>
      <c r="J7" s="5"/>
      <c r="K7" s="5"/>
    </row>
    <row r="8" spans="1:11" ht="30.75" customHeight="1">
      <c r="A8" s="559" t="s">
        <v>219</v>
      </c>
      <c r="B8" s="546" t="s">
        <v>430</v>
      </c>
      <c r="C8" s="561"/>
      <c r="D8" s="546" t="s">
        <v>541</v>
      </c>
      <c r="E8" s="561"/>
      <c r="F8" s="549" t="s">
        <v>220</v>
      </c>
    </row>
    <row r="9" spans="1:11" s="9" customFormat="1" ht="30" customHeight="1">
      <c r="A9" s="560"/>
      <c r="B9" s="238" t="s">
        <v>424</v>
      </c>
      <c r="C9" s="238" t="s">
        <v>413</v>
      </c>
      <c r="D9" s="238" t="s">
        <v>424</v>
      </c>
      <c r="E9" s="238" t="s">
        <v>413</v>
      </c>
      <c r="F9" s="550"/>
    </row>
    <row r="10" spans="1:11" s="10" customFormat="1" ht="22.5" customHeight="1" thickBot="1">
      <c r="A10" s="170" t="s">
        <v>16</v>
      </c>
      <c r="B10" s="314">
        <v>197</v>
      </c>
      <c r="C10" s="321">
        <f>B10/$B$16%</f>
        <v>65.448504983388716</v>
      </c>
      <c r="D10" s="314">
        <v>189</v>
      </c>
      <c r="E10" s="321">
        <f>D10/$D$16%</f>
        <v>64.948453608247419</v>
      </c>
      <c r="F10" s="174" t="s">
        <v>398</v>
      </c>
    </row>
    <row r="11" spans="1:11" s="10" customFormat="1" ht="22.5" customHeight="1" thickTop="1" thickBot="1">
      <c r="A11" s="171" t="s">
        <v>211</v>
      </c>
      <c r="B11" s="292">
        <v>7</v>
      </c>
      <c r="C11" s="322">
        <f t="shared" ref="C11:C15" si="0">B11/$B$16%</f>
        <v>2.3255813953488373</v>
      </c>
      <c r="D11" s="292">
        <v>10</v>
      </c>
      <c r="E11" s="322">
        <f t="shared" ref="E11:E15" si="1">D11/$D$16%</f>
        <v>3.4364261168384878</v>
      </c>
      <c r="F11" s="175" t="s">
        <v>17</v>
      </c>
    </row>
    <row r="12" spans="1:11" s="10" customFormat="1" ht="22.5" customHeight="1" thickTop="1" thickBot="1">
      <c r="A12" s="172" t="s">
        <v>18</v>
      </c>
      <c r="B12" s="291">
        <v>76</v>
      </c>
      <c r="C12" s="323">
        <f t="shared" si="0"/>
        <v>25.249169435215947</v>
      </c>
      <c r="D12" s="291">
        <v>79</v>
      </c>
      <c r="E12" s="323">
        <f t="shared" si="1"/>
        <v>27.147766323024054</v>
      </c>
      <c r="F12" s="176" t="s">
        <v>19</v>
      </c>
    </row>
    <row r="13" spans="1:11" s="10" customFormat="1" ht="22.5" customHeight="1" thickTop="1" thickBot="1">
      <c r="A13" s="171" t="s">
        <v>20</v>
      </c>
      <c r="B13" s="292">
        <v>11</v>
      </c>
      <c r="C13" s="322">
        <f t="shared" si="0"/>
        <v>3.6544850498338874</v>
      </c>
      <c r="D13" s="292">
        <v>10</v>
      </c>
      <c r="E13" s="322">
        <f t="shared" si="1"/>
        <v>3.4364261168384878</v>
      </c>
      <c r="F13" s="175" t="s">
        <v>21</v>
      </c>
    </row>
    <row r="14" spans="1:11" s="10" customFormat="1" ht="22.5" customHeight="1" thickTop="1" thickBot="1">
      <c r="A14" s="172" t="s">
        <v>22</v>
      </c>
      <c r="B14" s="291">
        <v>2</v>
      </c>
      <c r="C14" s="323">
        <f t="shared" si="0"/>
        <v>0.66445182724252494</v>
      </c>
      <c r="D14" s="291">
        <v>1</v>
      </c>
      <c r="E14" s="323">
        <f t="shared" si="1"/>
        <v>0.3436426116838488</v>
      </c>
      <c r="F14" s="176" t="s">
        <v>23</v>
      </c>
    </row>
    <row r="15" spans="1:11" s="10" customFormat="1" ht="22.5" customHeight="1" thickTop="1">
      <c r="A15" s="173" t="s">
        <v>24</v>
      </c>
      <c r="B15" s="292">
        <v>8</v>
      </c>
      <c r="C15" s="322">
        <f t="shared" si="0"/>
        <v>2.6578073089700998</v>
      </c>
      <c r="D15" s="292">
        <v>2</v>
      </c>
      <c r="E15" s="322">
        <f t="shared" si="1"/>
        <v>0.6872852233676976</v>
      </c>
      <c r="F15" s="177" t="s">
        <v>25</v>
      </c>
    </row>
    <row r="16" spans="1:11" s="10" customFormat="1" ht="24" customHeight="1">
      <c r="A16" s="129" t="s">
        <v>26</v>
      </c>
      <c r="B16" s="191">
        <f>SUM(B10:B15)</f>
        <v>301</v>
      </c>
      <c r="C16" s="192">
        <f>SUM(C10:C15)</f>
        <v>100.00000000000003</v>
      </c>
      <c r="D16" s="191">
        <f>SUM(D10:D15)</f>
        <v>291</v>
      </c>
      <c r="E16" s="192">
        <f>SUM(E10:E15)</f>
        <v>100</v>
      </c>
      <c r="F16" s="41" t="s">
        <v>27</v>
      </c>
    </row>
    <row r="17" s="16" customFormat="1"/>
  </sheetData>
  <mergeCells count="8">
    <mergeCell ref="A3:F3"/>
    <mergeCell ref="A4:F4"/>
    <mergeCell ref="A5:F5"/>
    <mergeCell ref="A6:F6"/>
    <mergeCell ref="A8:A9"/>
    <mergeCell ref="B8:C8"/>
    <mergeCell ref="F8:F9"/>
    <mergeCell ref="D8:E8"/>
  </mergeCells>
  <printOptions horizontalCentered="1"/>
  <pageMargins left="0" right="0" top="0.47244094488188981" bottom="0" header="0" footer="0"/>
  <pageSetup paperSize="11" scale="90" orientation="landscape"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6"/>
  <sheetViews>
    <sheetView rightToLeft="1" tabSelected="1" view="pageBreakPreview" topLeftCell="A16" zoomScaleNormal="100" zoomScaleSheetLayoutView="100" workbookViewId="0">
      <selection activeCell="B17" sqref="B17"/>
    </sheetView>
  </sheetViews>
  <sheetFormatPr defaultColWidth="9.140625" defaultRowHeight="12.75"/>
  <cols>
    <col min="1" max="1" width="21.5703125" style="17" customWidth="1"/>
    <col min="2" max="2" width="13.42578125" style="3" customWidth="1"/>
    <col min="3" max="3" width="12.7109375" style="3" customWidth="1"/>
    <col min="4" max="5" width="12.85546875" style="3" customWidth="1"/>
    <col min="6" max="6" width="12.7109375" style="3" customWidth="1"/>
    <col min="7" max="7" width="21.140625" style="17" customWidth="1"/>
    <col min="8" max="16384" width="9.140625" style="3"/>
  </cols>
  <sheetData>
    <row r="1" spans="1:15" ht="30.75">
      <c r="A1" s="116" t="s">
        <v>153</v>
      </c>
      <c r="B1" s="117"/>
      <c r="C1" s="117"/>
      <c r="D1" s="117"/>
      <c r="E1" s="117"/>
      <c r="F1" s="117"/>
      <c r="G1" s="118" t="s">
        <v>185</v>
      </c>
    </row>
    <row r="2" spans="1:15">
      <c r="A2" s="113"/>
      <c r="B2" s="114"/>
      <c r="C2" s="114"/>
      <c r="D2" s="114"/>
      <c r="E2" s="114"/>
      <c r="F2" s="114"/>
      <c r="G2" s="113"/>
    </row>
    <row r="3" spans="1:15" s="2" customFormat="1" ht="21.75">
      <c r="A3" s="540" t="s">
        <v>15</v>
      </c>
      <c r="B3" s="540"/>
      <c r="C3" s="540"/>
      <c r="D3" s="540"/>
      <c r="E3" s="540"/>
      <c r="F3" s="540"/>
      <c r="G3" s="540"/>
    </row>
    <row r="4" spans="1:15" s="2" customFormat="1" ht="18.75">
      <c r="A4" s="541" t="s">
        <v>473</v>
      </c>
      <c r="B4" s="541"/>
      <c r="C4" s="541"/>
      <c r="D4" s="541"/>
      <c r="E4" s="541"/>
      <c r="F4" s="541"/>
      <c r="G4" s="541"/>
    </row>
    <row r="5" spans="1:15" s="2" customFormat="1" ht="18">
      <c r="A5" s="592" t="s">
        <v>113</v>
      </c>
      <c r="B5" s="542"/>
      <c r="C5" s="542"/>
      <c r="D5" s="542"/>
      <c r="E5" s="542"/>
      <c r="F5" s="542"/>
      <c r="G5" s="542"/>
    </row>
    <row r="6" spans="1:15">
      <c r="A6" s="543" t="s">
        <v>542</v>
      </c>
      <c r="B6" s="543"/>
      <c r="C6" s="543"/>
      <c r="D6" s="543"/>
      <c r="E6" s="543"/>
      <c r="F6" s="543"/>
      <c r="G6" s="543"/>
    </row>
    <row r="7" spans="1:15" s="7" customFormat="1" ht="15.75">
      <c r="A7" s="4" t="s">
        <v>244</v>
      </c>
      <c r="B7" s="5"/>
      <c r="C7" s="5"/>
      <c r="D7" s="6"/>
      <c r="F7" s="5"/>
      <c r="G7" s="8" t="s">
        <v>371</v>
      </c>
      <c r="H7" s="6"/>
      <c r="J7" s="5"/>
      <c r="L7" s="5"/>
      <c r="M7" s="5"/>
    </row>
    <row r="8" spans="1:15" ht="34.5" customHeight="1" thickBot="1">
      <c r="A8" s="581" t="s">
        <v>116</v>
      </c>
      <c r="B8" s="594" t="s">
        <v>405</v>
      </c>
      <c r="C8" s="594" t="s">
        <v>404</v>
      </c>
      <c r="D8" s="594" t="s">
        <v>403</v>
      </c>
      <c r="E8" s="594" t="s">
        <v>402</v>
      </c>
      <c r="F8" s="573" t="s">
        <v>3</v>
      </c>
      <c r="G8" s="587" t="s">
        <v>115</v>
      </c>
      <c r="K8" s="594" t="s">
        <v>405</v>
      </c>
      <c r="L8" s="594" t="s">
        <v>404</v>
      </c>
      <c r="M8" s="594" t="s">
        <v>403</v>
      </c>
      <c r="N8" s="594" t="s">
        <v>402</v>
      </c>
    </row>
    <row r="9" spans="1:15" s="10" customFormat="1" ht="33" customHeight="1" thickTop="1">
      <c r="A9" s="593"/>
      <c r="B9" s="595"/>
      <c r="C9" s="595"/>
      <c r="D9" s="595"/>
      <c r="E9" s="595"/>
      <c r="F9" s="574"/>
      <c r="G9" s="596"/>
      <c r="I9" s="28"/>
      <c r="J9" s="28"/>
      <c r="K9" s="595"/>
      <c r="L9" s="595"/>
      <c r="M9" s="595"/>
      <c r="N9" s="595"/>
    </row>
    <row r="10" spans="1:15" s="10" customFormat="1" ht="31.5" customHeight="1" thickBot="1">
      <c r="A10" s="132" t="s">
        <v>16</v>
      </c>
      <c r="B10" s="337">
        <v>46</v>
      </c>
      <c r="C10" s="337">
        <v>126</v>
      </c>
      <c r="D10" s="337">
        <v>15</v>
      </c>
      <c r="E10" s="337">
        <v>2</v>
      </c>
      <c r="F10" s="338">
        <f>SUM(B10:E10)</f>
        <v>189</v>
      </c>
      <c r="G10" s="268" t="s">
        <v>189</v>
      </c>
      <c r="K10" s="10">
        <f>B17</f>
        <v>19.72318339100346</v>
      </c>
      <c r="L10" s="10">
        <f>C17</f>
        <v>67</v>
      </c>
      <c r="M10" s="10">
        <f t="shared" ref="M10:N10" si="0">D17</f>
        <v>11.072664359861593</v>
      </c>
      <c r="N10" s="10">
        <f t="shared" si="0"/>
        <v>2.0761245674740483</v>
      </c>
      <c r="O10" s="10">
        <f>N10+M10+L10+K10</f>
        <v>99.871972318339104</v>
      </c>
    </row>
    <row r="11" spans="1:15" s="10" customFormat="1" ht="31.5" customHeight="1" thickBot="1">
      <c r="A11" s="133" t="s">
        <v>107</v>
      </c>
      <c r="B11" s="82">
        <v>2</v>
      </c>
      <c r="C11" s="82">
        <v>6</v>
      </c>
      <c r="D11" s="82">
        <v>1</v>
      </c>
      <c r="E11" s="82">
        <v>1</v>
      </c>
      <c r="F11" s="339">
        <f t="shared" ref="F11:F15" si="1">SUM(B11:E11)</f>
        <v>10</v>
      </c>
      <c r="G11" s="269" t="s">
        <v>102</v>
      </c>
    </row>
    <row r="12" spans="1:15" s="10" customFormat="1" ht="31.5" customHeight="1" thickBot="1">
      <c r="A12" s="134" t="s">
        <v>108</v>
      </c>
      <c r="B12" s="340">
        <v>8</v>
      </c>
      <c r="C12" s="340">
        <v>55</v>
      </c>
      <c r="D12" s="340">
        <v>14</v>
      </c>
      <c r="E12" s="340">
        <v>2</v>
      </c>
      <c r="F12" s="341">
        <f t="shared" si="1"/>
        <v>79</v>
      </c>
      <c r="G12" s="270" t="s">
        <v>103</v>
      </c>
      <c r="I12" s="136" t="s">
        <v>414</v>
      </c>
      <c r="J12" s="10">
        <f t="shared" ref="J12:J15" si="2">F10</f>
        <v>189</v>
      </c>
    </row>
    <row r="13" spans="1:15" s="10" customFormat="1" ht="31.5" customHeight="1" thickBot="1">
      <c r="A13" s="133" t="s">
        <v>109</v>
      </c>
      <c r="B13" s="82">
        <v>1</v>
      </c>
      <c r="C13" s="82">
        <v>6</v>
      </c>
      <c r="D13" s="82">
        <v>2</v>
      </c>
      <c r="E13" s="82">
        <v>1</v>
      </c>
      <c r="F13" s="339">
        <f t="shared" si="1"/>
        <v>10</v>
      </c>
      <c r="G13" s="269" t="s">
        <v>104</v>
      </c>
      <c r="I13" s="136" t="s">
        <v>163</v>
      </c>
      <c r="J13" s="10">
        <f t="shared" si="2"/>
        <v>10</v>
      </c>
    </row>
    <row r="14" spans="1:15" s="10" customFormat="1" ht="31.5" customHeight="1" thickBot="1">
      <c r="A14" s="134" t="s">
        <v>110</v>
      </c>
      <c r="B14" s="340">
        <v>0</v>
      </c>
      <c r="C14" s="340">
        <v>1</v>
      </c>
      <c r="D14" s="340">
        <v>0</v>
      </c>
      <c r="E14" s="340">
        <v>0</v>
      </c>
      <c r="F14" s="341">
        <f t="shared" si="1"/>
        <v>1</v>
      </c>
      <c r="G14" s="270" t="s">
        <v>105</v>
      </c>
      <c r="I14" s="136" t="s">
        <v>164</v>
      </c>
      <c r="J14" s="10">
        <f t="shared" si="2"/>
        <v>79</v>
      </c>
    </row>
    <row r="15" spans="1:15" s="10" customFormat="1" ht="31.5" customHeight="1">
      <c r="A15" s="135" t="s">
        <v>111</v>
      </c>
      <c r="B15" s="84">
        <v>0</v>
      </c>
      <c r="C15" s="84">
        <v>2</v>
      </c>
      <c r="D15" s="84">
        <v>0</v>
      </c>
      <c r="E15" s="84">
        <v>0</v>
      </c>
      <c r="F15" s="342">
        <f t="shared" si="1"/>
        <v>2</v>
      </c>
      <c r="G15" s="271" t="s">
        <v>106</v>
      </c>
      <c r="I15" s="136" t="s">
        <v>165</v>
      </c>
      <c r="J15" s="10">
        <f t="shared" si="2"/>
        <v>10</v>
      </c>
    </row>
    <row r="16" spans="1:15" s="10" customFormat="1" ht="23.25" customHeight="1">
      <c r="A16" s="495" t="s">
        <v>26</v>
      </c>
      <c r="B16" s="496">
        <f>SUM(B10:B15)</f>
        <v>57</v>
      </c>
      <c r="C16" s="496">
        <f>SUM(C10:C15)</f>
        <v>196</v>
      </c>
      <c r="D16" s="496">
        <f t="shared" ref="D16" si="3">SUM(D10:D15)</f>
        <v>32</v>
      </c>
      <c r="E16" s="496">
        <f>SUM(E10:E15)</f>
        <v>6</v>
      </c>
      <c r="F16" s="496">
        <f>SUM(F10:F14)</f>
        <v>289</v>
      </c>
      <c r="G16" s="497" t="s">
        <v>27</v>
      </c>
      <c r="I16" s="136"/>
    </row>
    <row r="17" spans="1:10" s="10" customFormat="1" ht="23.25" customHeight="1">
      <c r="A17" s="498" t="s">
        <v>597</v>
      </c>
      <c r="B17" s="499">
        <f>(B16/$F$16)*100</f>
        <v>19.72318339100346</v>
      </c>
      <c r="C17" s="499">
        <v>67</v>
      </c>
      <c r="D17" s="499">
        <f>(D16/$F$16)*100</f>
        <v>11.072664359861593</v>
      </c>
      <c r="E17" s="499">
        <f t="shared" ref="E17" si="4">(E16/$F$16)*100</f>
        <v>2.0761245674740483</v>
      </c>
      <c r="F17" s="499">
        <f>SUM(B17:E17)</f>
        <v>99.871972318339104</v>
      </c>
      <c r="G17" s="500" t="s">
        <v>598</v>
      </c>
      <c r="I17" s="136" t="s">
        <v>166</v>
      </c>
      <c r="J17" s="10">
        <f>F14</f>
        <v>1</v>
      </c>
    </row>
    <row r="18" spans="1:10" ht="38.25">
      <c r="A18" s="113"/>
      <c r="B18" s="114"/>
      <c r="C18" s="114"/>
      <c r="D18" s="114"/>
      <c r="E18" s="114"/>
      <c r="F18" s="114"/>
      <c r="G18" s="113"/>
      <c r="I18" s="136" t="s">
        <v>167</v>
      </c>
      <c r="J18" s="10">
        <f>F15</f>
        <v>2</v>
      </c>
    </row>
    <row r="19" spans="1:10">
      <c r="A19" s="113"/>
      <c r="B19" s="114"/>
      <c r="C19" s="114"/>
      <c r="D19" s="114"/>
      <c r="E19" s="114"/>
      <c r="F19" s="114"/>
      <c r="G19" s="113"/>
      <c r="I19" s="10"/>
      <c r="J19" s="10"/>
    </row>
    <row r="20" spans="1:10">
      <c r="A20" s="113"/>
      <c r="B20" s="114"/>
      <c r="C20" s="114"/>
      <c r="D20" s="114"/>
      <c r="E20" s="114"/>
      <c r="F20" s="114"/>
      <c r="G20" s="113"/>
    </row>
    <row r="21" spans="1:10">
      <c r="A21" s="113"/>
      <c r="B21" s="114"/>
      <c r="C21" s="114"/>
      <c r="D21" s="114"/>
      <c r="E21" s="114"/>
      <c r="F21" s="114"/>
      <c r="G21" s="113"/>
    </row>
    <row r="22" spans="1:10">
      <c r="A22" s="113"/>
      <c r="B22" s="114"/>
      <c r="C22" s="114"/>
      <c r="D22" s="114"/>
      <c r="E22" s="114"/>
      <c r="F22" s="114"/>
      <c r="G22" s="113"/>
    </row>
    <row r="23" spans="1:10">
      <c r="A23" s="113"/>
      <c r="B23" s="114"/>
      <c r="C23" s="114"/>
      <c r="D23" s="114"/>
      <c r="E23" s="114"/>
      <c r="F23" s="114"/>
      <c r="G23" s="113"/>
    </row>
    <row r="24" spans="1:10">
      <c r="A24" s="113"/>
      <c r="B24" s="114"/>
      <c r="C24" s="114"/>
      <c r="D24" s="114"/>
      <c r="E24" s="114"/>
      <c r="F24" s="114"/>
      <c r="G24" s="113"/>
    </row>
    <row r="25" spans="1:10">
      <c r="A25" s="113"/>
      <c r="B25" s="114"/>
      <c r="C25" s="114"/>
      <c r="D25" s="114"/>
      <c r="E25" s="114"/>
      <c r="F25" s="114"/>
      <c r="G25" s="113"/>
    </row>
    <row r="26" spans="1:10">
      <c r="A26" s="113"/>
      <c r="B26" s="114"/>
      <c r="C26" s="114"/>
      <c r="D26" s="114"/>
      <c r="E26" s="114"/>
      <c r="F26" s="114"/>
      <c r="G26" s="113"/>
    </row>
    <row r="27" spans="1:10">
      <c r="A27" s="113"/>
      <c r="B27" s="114"/>
      <c r="C27" s="114"/>
      <c r="D27" s="114"/>
      <c r="E27" s="114"/>
      <c r="F27" s="114"/>
      <c r="G27" s="113"/>
    </row>
    <row r="28" spans="1:10">
      <c r="A28" s="113"/>
      <c r="B28" s="114"/>
      <c r="C28" s="114"/>
      <c r="D28" s="114"/>
      <c r="E28" s="114"/>
      <c r="F28" s="114"/>
      <c r="G28" s="113"/>
    </row>
    <row r="29" spans="1:10">
      <c r="A29" s="113"/>
      <c r="B29" s="114"/>
      <c r="C29" s="114"/>
      <c r="D29" s="114"/>
      <c r="E29" s="114"/>
      <c r="F29" s="114"/>
      <c r="G29" s="113"/>
    </row>
    <row r="30" spans="1:10">
      <c r="A30" s="113"/>
      <c r="B30" s="114"/>
      <c r="C30" s="114"/>
      <c r="D30" s="114"/>
      <c r="E30" s="114"/>
      <c r="F30" s="114"/>
      <c r="G30" s="113"/>
    </row>
    <row r="31" spans="1:10">
      <c r="A31" s="113"/>
      <c r="B31" s="114"/>
      <c r="C31" s="114"/>
      <c r="D31" s="114"/>
      <c r="E31" s="114"/>
      <c r="F31" s="114"/>
      <c r="G31" s="113"/>
    </row>
    <row r="32" spans="1:10">
      <c r="A32" s="113"/>
      <c r="B32" s="114"/>
      <c r="C32" s="114"/>
      <c r="D32" s="114"/>
      <c r="E32" s="114"/>
      <c r="F32" s="114"/>
      <c r="G32" s="113"/>
    </row>
    <row r="33" spans="1:7">
      <c r="A33" s="113"/>
      <c r="B33" s="114"/>
      <c r="C33" s="114"/>
      <c r="D33" s="114"/>
      <c r="E33" s="114"/>
      <c r="F33" s="114"/>
      <c r="G33" s="113"/>
    </row>
    <row r="34" spans="1:7">
      <c r="A34" s="113"/>
      <c r="B34" s="114"/>
      <c r="C34" s="114"/>
      <c r="D34" s="114"/>
      <c r="E34" s="114"/>
      <c r="F34" s="114"/>
      <c r="G34" s="113"/>
    </row>
    <row r="35" spans="1:7">
      <c r="A35" s="113"/>
      <c r="B35" s="114"/>
      <c r="C35" s="114"/>
      <c r="D35" s="114"/>
      <c r="E35" s="114"/>
      <c r="F35" s="114"/>
      <c r="G35" s="113"/>
    </row>
    <row r="36" spans="1:7">
      <c r="A36" s="113"/>
      <c r="B36" s="114"/>
      <c r="C36" s="114"/>
      <c r="D36" s="114"/>
      <c r="E36" s="114"/>
      <c r="F36" s="114"/>
      <c r="G36" s="113"/>
    </row>
    <row r="37" spans="1:7">
      <c r="A37" s="113"/>
      <c r="B37" s="114"/>
      <c r="C37" s="114"/>
      <c r="D37" s="114"/>
      <c r="E37" s="114"/>
      <c r="F37" s="114"/>
      <c r="G37" s="113"/>
    </row>
    <row r="38" spans="1:7">
      <c r="A38" s="113"/>
      <c r="B38" s="114"/>
      <c r="C38" s="114"/>
      <c r="D38" s="114"/>
      <c r="E38" s="114"/>
      <c r="F38" s="114"/>
      <c r="G38" s="113"/>
    </row>
    <row r="39" spans="1:7">
      <c r="A39" s="113"/>
      <c r="B39" s="114"/>
      <c r="C39" s="114"/>
      <c r="D39" s="114"/>
      <c r="E39" s="114"/>
      <c r="F39" s="114"/>
      <c r="G39" s="113"/>
    </row>
    <row r="40" spans="1:7">
      <c r="A40" s="113"/>
      <c r="B40" s="114"/>
      <c r="C40" s="114"/>
      <c r="D40" s="114"/>
      <c r="E40" s="114"/>
      <c r="F40" s="114"/>
      <c r="G40" s="113"/>
    </row>
    <row r="41" spans="1:7">
      <c r="A41" s="113"/>
      <c r="B41" s="114"/>
      <c r="C41" s="114"/>
      <c r="D41" s="114"/>
      <c r="E41" s="114"/>
      <c r="F41" s="114"/>
      <c r="G41" s="113"/>
    </row>
    <row r="42" spans="1:7">
      <c r="A42" s="113"/>
      <c r="B42" s="114"/>
      <c r="C42" s="114"/>
      <c r="D42" s="114"/>
      <c r="E42" s="114"/>
      <c r="F42" s="114"/>
      <c r="G42" s="113"/>
    </row>
    <row r="43" spans="1:7">
      <c r="A43" s="113"/>
      <c r="B43" s="114"/>
      <c r="C43" s="114"/>
      <c r="D43" s="114"/>
      <c r="E43" s="114"/>
      <c r="F43" s="114"/>
      <c r="G43" s="113"/>
    </row>
    <row r="44" spans="1:7">
      <c r="A44" s="113"/>
      <c r="B44" s="114"/>
      <c r="C44" s="114"/>
      <c r="D44" s="114"/>
      <c r="E44" s="114"/>
      <c r="F44" s="114"/>
      <c r="G44" s="113"/>
    </row>
    <row r="45" spans="1:7">
      <c r="A45" s="113"/>
      <c r="B45" s="114"/>
      <c r="C45" s="114"/>
      <c r="D45" s="114"/>
      <c r="E45" s="114"/>
      <c r="F45" s="114"/>
      <c r="G45" s="113"/>
    </row>
    <row r="46" spans="1:7">
      <c r="A46" s="113"/>
      <c r="B46" s="114"/>
      <c r="C46" s="114"/>
      <c r="D46" s="114"/>
      <c r="E46" s="114"/>
      <c r="F46" s="114"/>
      <c r="G46" s="113"/>
    </row>
  </sheetData>
  <mergeCells count="15">
    <mergeCell ref="K8:K9"/>
    <mergeCell ref="L8:L9"/>
    <mergeCell ref="M8:M9"/>
    <mergeCell ref="N8:N9"/>
    <mergeCell ref="G8:G9"/>
    <mergeCell ref="A3:G3"/>
    <mergeCell ref="A4:G4"/>
    <mergeCell ref="A5:G5"/>
    <mergeCell ref="A6:G6"/>
    <mergeCell ref="A8:A9"/>
    <mergeCell ref="B8:B9"/>
    <mergeCell ref="C8:C9"/>
    <mergeCell ref="D8:D9"/>
    <mergeCell ref="E8:E9"/>
    <mergeCell ref="F8:F9"/>
  </mergeCells>
  <printOptions horizontalCentered="1"/>
  <pageMargins left="0" right="0" top="0.47244094488188981" bottom="0" header="0" footer="0"/>
  <pageSetup paperSize="11" scale="85" orientation="landscape" r:id="rId1"/>
  <headerFooter alignWithMargins="0"/>
  <rowBreaks count="1" manualBreakCount="1">
    <brk id="17" max="6" man="1"/>
  </row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rightToLeft="1" view="pageBreakPreview" zoomScaleNormal="100" zoomScaleSheetLayoutView="100" workbookViewId="0">
      <selection activeCell="K10" sqref="K10"/>
    </sheetView>
  </sheetViews>
  <sheetFormatPr defaultRowHeight="15"/>
  <cols>
    <col min="1" max="1" width="14.140625" customWidth="1"/>
    <col min="2" max="2" width="6.85546875" customWidth="1"/>
    <col min="3" max="3" width="8" customWidth="1"/>
    <col min="4" max="4" width="7.7109375" customWidth="1"/>
    <col min="5" max="5" width="6.85546875" customWidth="1"/>
    <col min="6" max="6" width="7.85546875" customWidth="1"/>
    <col min="7" max="7" width="7.7109375" customWidth="1"/>
    <col min="8" max="8" width="7.5703125" customWidth="1"/>
    <col min="9" max="9" width="9.7109375" customWidth="1"/>
    <col min="10" max="10" width="8.140625" customWidth="1"/>
    <col min="11" max="11" width="8" customWidth="1"/>
    <col min="12" max="12" width="15" customWidth="1"/>
  </cols>
  <sheetData>
    <row r="1" spans="1:12" s="3" customFormat="1" ht="30.75">
      <c r="A1" s="116" t="s">
        <v>153</v>
      </c>
      <c r="B1" s="117"/>
      <c r="C1" s="117"/>
      <c r="D1" s="117"/>
      <c r="E1" s="117"/>
      <c r="F1" s="117"/>
      <c r="G1" s="117"/>
      <c r="H1" s="130"/>
      <c r="I1" s="117"/>
      <c r="J1" s="117"/>
      <c r="K1" s="130"/>
      <c r="L1" s="118" t="s">
        <v>185</v>
      </c>
    </row>
    <row r="2" spans="1:12" s="3" customFormat="1" ht="12.75">
      <c r="A2" s="113"/>
      <c r="B2" s="114"/>
      <c r="C2" s="114"/>
      <c r="D2" s="114"/>
      <c r="E2" s="114"/>
      <c r="F2" s="114"/>
      <c r="G2" s="114"/>
      <c r="H2" s="114"/>
      <c r="I2" s="114"/>
      <c r="J2" s="114"/>
      <c r="K2" s="114"/>
      <c r="L2" s="114"/>
    </row>
    <row r="3" spans="1:12" s="2" customFormat="1" ht="21.75">
      <c r="A3" s="540" t="s">
        <v>599</v>
      </c>
      <c r="B3" s="540"/>
      <c r="C3" s="540"/>
      <c r="D3" s="540"/>
      <c r="E3" s="540"/>
      <c r="F3" s="540"/>
      <c r="G3" s="540"/>
      <c r="H3" s="540"/>
      <c r="I3" s="540"/>
      <c r="J3" s="540"/>
      <c r="K3" s="540"/>
      <c r="L3" s="540"/>
    </row>
    <row r="4" spans="1:12" s="2" customFormat="1" ht="18.75">
      <c r="A4" s="541" t="s">
        <v>473</v>
      </c>
      <c r="B4" s="541"/>
      <c r="C4" s="541"/>
      <c r="D4" s="541"/>
      <c r="E4" s="541"/>
      <c r="F4" s="541"/>
      <c r="G4" s="541"/>
      <c r="H4" s="541"/>
      <c r="I4" s="541"/>
      <c r="J4" s="541"/>
      <c r="K4" s="541"/>
      <c r="L4" s="541"/>
    </row>
    <row r="5" spans="1:12" s="2" customFormat="1" ht="18" customHeight="1">
      <c r="A5" s="592" t="s">
        <v>600</v>
      </c>
      <c r="B5" s="592"/>
      <c r="C5" s="592"/>
      <c r="D5" s="592"/>
      <c r="E5" s="592"/>
      <c r="F5" s="592"/>
      <c r="G5" s="592"/>
      <c r="H5" s="592"/>
      <c r="I5" s="592"/>
      <c r="J5" s="592"/>
      <c r="K5" s="592"/>
      <c r="L5" s="592"/>
    </row>
    <row r="6" spans="1:12" s="3" customFormat="1" ht="12.75">
      <c r="A6" s="543" t="s">
        <v>542</v>
      </c>
      <c r="B6" s="543"/>
      <c r="C6" s="543"/>
      <c r="D6" s="543"/>
      <c r="E6" s="543"/>
      <c r="F6" s="543"/>
      <c r="G6" s="543"/>
      <c r="H6" s="543"/>
      <c r="I6" s="543"/>
      <c r="J6" s="543"/>
      <c r="K6" s="543"/>
      <c r="L6" s="543"/>
    </row>
    <row r="7" spans="1:12" s="7" customFormat="1" ht="15.75">
      <c r="A7" s="4" t="s">
        <v>192</v>
      </c>
      <c r="B7" s="4"/>
      <c r="C7" s="4"/>
      <c r="D7" s="4"/>
      <c r="E7" s="4"/>
      <c r="F7" s="4"/>
      <c r="G7" s="4"/>
      <c r="J7" s="5"/>
      <c r="L7" s="8" t="s">
        <v>193</v>
      </c>
    </row>
    <row r="8" spans="1:12" ht="15" customHeight="1" thickBot="1">
      <c r="A8" s="552" t="s">
        <v>212</v>
      </c>
      <c r="B8" s="558" t="s">
        <v>444</v>
      </c>
      <c r="C8" s="558"/>
      <c r="D8" s="558"/>
      <c r="E8" s="558"/>
      <c r="F8" s="558"/>
      <c r="G8" s="558"/>
      <c r="H8" s="558"/>
      <c r="I8" s="558"/>
      <c r="J8" s="558"/>
      <c r="K8" s="558"/>
      <c r="L8" s="555" t="s">
        <v>446</v>
      </c>
    </row>
    <row r="9" spans="1:12" ht="15.75" thickBot="1">
      <c r="A9" s="553"/>
      <c r="B9" s="551" t="s">
        <v>445</v>
      </c>
      <c r="C9" s="551"/>
      <c r="D9" s="551"/>
      <c r="E9" s="551"/>
      <c r="F9" s="551"/>
      <c r="G9" s="551"/>
      <c r="H9" s="551"/>
      <c r="I9" s="551"/>
      <c r="J9" s="551"/>
      <c r="K9" s="551"/>
      <c r="L9" s="556"/>
    </row>
    <row r="10" spans="1:12" ht="27.6" customHeight="1" thickBot="1">
      <c r="A10" s="553"/>
      <c r="B10" s="413" t="s">
        <v>80</v>
      </c>
      <c r="C10" s="413" t="s">
        <v>82</v>
      </c>
      <c r="D10" s="413" t="s">
        <v>84</v>
      </c>
      <c r="E10" s="413" t="s">
        <v>125</v>
      </c>
      <c r="F10" s="413" t="s">
        <v>87</v>
      </c>
      <c r="G10" s="413" t="s">
        <v>89</v>
      </c>
      <c r="H10" s="413" t="s">
        <v>91</v>
      </c>
      <c r="I10" s="413" t="s">
        <v>442</v>
      </c>
      <c r="J10" s="413" t="s">
        <v>94</v>
      </c>
      <c r="K10" s="413" t="s">
        <v>13</v>
      </c>
      <c r="L10" s="556"/>
    </row>
    <row r="11" spans="1:12" ht="27.6" customHeight="1">
      <c r="A11" s="554"/>
      <c r="B11" s="396" t="s">
        <v>81</v>
      </c>
      <c r="C11" s="396" t="s">
        <v>83</v>
      </c>
      <c r="D11" s="396" t="s">
        <v>85</v>
      </c>
      <c r="E11" s="396" t="s">
        <v>86</v>
      </c>
      <c r="F11" s="396" t="s">
        <v>88</v>
      </c>
      <c r="G11" s="396" t="s">
        <v>90</v>
      </c>
      <c r="H11" s="396" t="s">
        <v>92</v>
      </c>
      <c r="I11" s="396" t="s">
        <v>226</v>
      </c>
      <c r="J11" s="396" t="s">
        <v>401</v>
      </c>
      <c r="K11" s="397" t="s">
        <v>14</v>
      </c>
      <c r="L11" s="557"/>
    </row>
    <row r="12" spans="1:12" ht="19.5" customHeight="1" thickBot="1">
      <c r="A12" s="398" t="s">
        <v>80</v>
      </c>
      <c r="B12" s="391">
        <v>47</v>
      </c>
      <c r="C12" s="391">
        <v>24</v>
      </c>
      <c r="D12" s="391">
        <v>4</v>
      </c>
      <c r="E12" s="391">
        <v>2</v>
      </c>
      <c r="F12" s="391">
        <v>0</v>
      </c>
      <c r="G12" s="391">
        <v>1</v>
      </c>
      <c r="H12" s="391">
        <v>2</v>
      </c>
      <c r="I12" s="391">
        <v>0</v>
      </c>
      <c r="J12" s="391">
        <v>10</v>
      </c>
      <c r="K12" s="407">
        <f>SUM(B12:J12)</f>
        <v>90</v>
      </c>
      <c r="L12" s="392" t="s">
        <v>81</v>
      </c>
    </row>
    <row r="13" spans="1:12" ht="19.5" customHeight="1" thickBot="1">
      <c r="A13" s="400" t="s">
        <v>82</v>
      </c>
      <c r="B13" s="401">
        <v>22</v>
      </c>
      <c r="C13" s="401">
        <v>64</v>
      </c>
      <c r="D13" s="401">
        <v>1</v>
      </c>
      <c r="E13" s="401">
        <v>6</v>
      </c>
      <c r="F13" s="401">
        <v>0</v>
      </c>
      <c r="G13" s="401">
        <v>0</v>
      </c>
      <c r="H13" s="401">
        <v>1</v>
      </c>
      <c r="I13" s="401">
        <v>7</v>
      </c>
      <c r="J13" s="401">
        <v>13</v>
      </c>
      <c r="K13" s="408">
        <f t="shared" ref="K13:K20" si="0">SUM(B13:J13)</f>
        <v>114</v>
      </c>
      <c r="L13" s="394" t="s">
        <v>83</v>
      </c>
    </row>
    <row r="14" spans="1:12" ht="19.5" customHeight="1" thickBot="1">
      <c r="A14" s="399" t="s">
        <v>84</v>
      </c>
      <c r="B14" s="393">
        <v>4</v>
      </c>
      <c r="C14" s="393">
        <v>5</v>
      </c>
      <c r="D14" s="393">
        <v>5</v>
      </c>
      <c r="E14" s="393">
        <v>2</v>
      </c>
      <c r="F14" s="393">
        <v>0</v>
      </c>
      <c r="G14" s="393">
        <v>0</v>
      </c>
      <c r="H14" s="393">
        <v>1</v>
      </c>
      <c r="I14" s="393">
        <v>1</v>
      </c>
      <c r="J14" s="393">
        <v>2</v>
      </c>
      <c r="K14" s="409">
        <f t="shared" si="0"/>
        <v>20</v>
      </c>
      <c r="L14" s="395" t="s">
        <v>85</v>
      </c>
    </row>
    <row r="15" spans="1:12" ht="19.5" customHeight="1" thickBot="1">
      <c r="A15" s="400" t="s">
        <v>125</v>
      </c>
      <c r="B15" s="401">
        <v>3</v>
      </c>
      <c r="C15" s="401">
        <v>9</v>
      </c>
      <c r="D15" s="401">
        <v>0</v>
      </c>
      <c r="E15" s="401">
        <v>3</v>
      </c>
      <c r="F15" s="401">
        <v>0</v>
      </c>
      <c r="G15" s="401">
        <v>0</v>
      </c>
      <c r="H15" s="401">
        <v>0</v>
      </c>
      <c r="I15" s="401">
        <v>0</v>
      </c>
      <c r="J15" s="401">
        <v>3</v>
      </c>
      <c r="K15" s="408">
        <f t="shared" si="0"/>
        <v>18</v>
      </c>
      <c r="L15" s="394" t="s">
        <v>86</v>
      </c>
    </row>
    <row r="16" spans="1:12" ht="19.5" customHeight="1" thickBot="1">
      <c r="A16" s="399" t="s">
        <v>87</v>
      </c>
      <c r="B16" s="393">
        <v>3</v>
      </c>
      <c r="C16" s="393">
        <v>2</v>
      </c>
      <c r="D16" s="393">
        <v>1</v>
      </c>
      <c r="E16" s="393">
        <v>0</v>
      </c>
      <c r="F16" s="393">
        <v>2</v>
      </c>
      <c r="G16" s="393">
        <v>0</v>
      </c>
      <c r="H16" s="393">
        <v>0</v>
      </c>
      <c r="I16" s="393">
        <v>0</v>
      </c>
      <c r="J16" s="393">
        <v>1</v>
      </c>
      <c r="K16" s="409">
        <f t="shared" si="0"/>
        <v>9</v>
      </c>
      <c r="L16" s="395" t="s">
        <v>88</v>
      </c>
    </row>
    <row r="17" spans="1:12" ht="19.5" customHeight="1" thickBot="1">
      <c r="A17" s="400" t="s">
        <v>89</v>
      </c>
      <c r="B17" s="401">
        <v>0</v>
      </c>
      <c r="C17" s="401">
        <v>1</v>
      </c>
      <c r="D17" s="401">
        <v>0</v>
      </c>
      <c r="E17" s="401">
        <v>0</v>
      </c>
      <c r="F17" s="401">
        <v>0</v>
      </c>
      <c r="G17" s="401">
        <v>0</v>
      </c>
      <c r="H17" s="401">
        <v>0</v>
      </c>
      <c r="I17" s="401">
        <v>0</v>
      </c>
      <c r="J17" s="401">
        <v>0</v>
      </c>
      <c r="K17" s="408">
        <f t="shared" si="0"/>
        <v>1</v>
      </c>
      <c r="L17" s="394" t="s">
        <v>90</v>
      </c>
    </row>
    <row r="18" spans="1:12" ht="19.5" customHeight="1" thickBot="1">
      <c r="A18" s="399" t="s">
        <v>91</v>
      </c>
      <c r="B18" s="393">
        <v>3</v>
      </c>
      <c r="C18" s="393">
        <v>5</v>
      </c>
      <c r="D18" s="393">
        <v>2</v>
      </c>
      <c r="E18" s="393">
        <v>1</v>
      </c>
      <c r="F18" s="393">
        <v>0</v>
      </c>
      <c r="G18" s="393">
        <v>0</v>
      </c>
      <c r="H18" s="393">
        <v>1</v>
      </c>
      <c r="I18" s="393">
        <v>0</v>
      </c>
      <c r="J18" s="393">
        <v>0</v>
      </c>
      <c r="K18" s="409">
        <f t="shared" si="0"/>
        <v>12</v>
      </c>
      <c r="L18" s="395" t="s">
        <v>92</v>
      </c>
    </row>
    <row r="19" spans="1:12" ht="19.5" customHeight="1" thickBot="1">
      <c r="A19" s="400" t="s">
        <v>442</v>
      </c>
      <c r="B19" s="401">
        <v>1</v>
      </c>
      <c r="C19" s="401">
        <v>11</v>
      </c>
      <c r="D19" s="401">
        <v>0</v>
      </c>
      <c r="E19" s="401">
        <v>1</v>
      </c>
      <c r="F19" s="401">
        <v>1</v>
      </c>
      <c r="G19" s="401">
        <v>0</v>
      </c>
      <c r="H19" s="401">
        <v>0</v>
      </c>
      <c r="I19" s="401">
        <v>7</v>
      </c>
      <c r="J19" s="401">
        <v>2</v>
      </c>
      <c r="K19" s="408">
        <f t="shared" si="0"/>
        <v>23</v>
      </c>
      <c r="L19" s="394" t="s">
        <v>226</v>
      </c>
    </row>
    <row r="20" spans="1:12" ht="19.5" customHeight="1">
      <c r="A20" s="402" t="s">
        <v>94</v>
      </c>
      <c r="B20" s="403">
        <v>0</v>
      </c>
      <c r="C20" s="403">
        <v>3</v>
      </c>
      <c r="D20" s="403">
        <v>0</v>
      </c>
      <c r="E20" s="403">
        <v>1</v>
      </c>
      <c r="F20" s="403">
        <v>0</v>
      </c>
      <c r="G20" s="403">
        <v>0</v>
      </c>
      <c r="H20" s="403">
        <v>0</v>
      </c>
      <c r="I20" s="403">
        <v>0</v>
      </c>
      <c r="J20" s="403">
        <v>0</v>
      </c>
      <c r="K20" s="410">
        <f t="shared" si="0"/>
        <v>4</v>
      </c>
      <c r="L20" s="404" t="s">
        <v>401</v>
      </c>
    </row>
    <row r="21" spans="1:12" ht="19.5" customHeight="1">
      <c r="A21" s="405" t="s">
        <v>443</v>
      </c>
      <c r="B21" s="411">
        <f>SUM(B12:B20)</f>
        <v>83</v>
      </c>
      <c r="C21" s="411">
        <f t="shared" ref="C21:K21" si="1">SUM(C12:C20)</f>
        <v>124</v>
      </c>
      <c r="D21" s="411">
        <f t="shared" si="1"/>
        <v>13</v>
      </c>
      <c r="E21" s="411">
        <f t="shared" si="1"/>
        <v>16</v>
      </c>
      <c r="F21" s="411">
        <f t="shared" si="1"/>
        <v>3</v>
      </c>
      <c r="G21" s="411">
        <f t="shared" si="1"/>
        <v>1</v>
      </c>
      <c r="H21" s="411">
        <f t="shared" si="1"/>
        <v>5</v>
      </c>
      <c r="I21" s="411">
        <f t="shared" si="1"/>
        <v>15</v>
      </c>
      <c r="J21" s="411">
        <f t="shared" si="1"/>
        <v>31</v>
      </c>
      <c r="K21" s="411">
        <f t="shared" si="1"/>
        <v>291</v>
      </c>
      <c r="L21" s="406" t="s">
        <v>14</v>
      </c>
    </row>
    <row r="22" spans="1:12">
      <c r="A22" s="390"/>
    </row>
  </sheetData>
  <mergeCells count="8">
    <mergeCell ref="A3:L3"/>
    <mergeCell ref="A4:L4"/>
    <mergeCell ref="A5:L5"/>
    <mergeCell ref="A6:L6"/>
    <mergeCell ref="A8:A11"/>
    <mergeCell ref="B8:K8"/>
    <mergeCell ref="L8:L11"/>
    <mergeCell ref="B9:K9"/>
  </mergeCells>
  <printOptions horizontalCentered="1"/>
  <pageMargins left="0" right="0" top="0.47244094488188981" bottom="0" header="0" footer="0"/>
  <pageSetup paperSize="11" scale="86"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rightToLeft="1" view="pageBreakPreview" zoomScaleNormal="100" zoomScaleSheetLayoutView="100" workbookViewId="0">
      <selection activeCell="R4" sqref="R4"/>
    </sheetView>
  </sheetViews>
  <sheetFormatPr defaultRowHeight="12.75"/>
  <cols>
    <col min="1" max="10" width="9" style="1" customWidth="1"/>
    <col min="11" max="11" width="9.7109375" style="1" customWidth="1"/>
    <col min="12" max="266" width="9.140625" style="1"/>
    <col min="267" max="267" width="12.7109375" style="1" customWidth="1"/>
    <col min="268" max="522" width="9.140625" style="1"/>
    <col min="523" max="523" width="12.7109375" style="1" customWidth="1"/>
    <col min="524" max="778" width="9.140625" style="1"/>
    <col min="779" max="779" width="12.7109375" style="1" customWidth="1"/>
    <col min="780" max="1034" width="9.140625" style="1"/>
    <col min="1035" max="1035" width="12.7109375" style="1" customWidth="1"/>
    <col min="1036" max="1290" width="9.140625" style="1"/>
    <col min="1291" max="1291" width="12.7109375" style="1" customWidth="1"/>
    <col min="1292" max="1546" width="9.140625" style="1"/>
    <col min="1547" max="1547" width="12.7109375" style="1" customWidth="1"/>
    <col min="1548" max="1802" width="9.140625" style="1"/>
    <col min="1803" max="1803" width="12.7109375" style="1" customWidth="1"/>
    <col min="1804" max="2058" width="9.140625" style="1"/>
    <col min="2059" max="2059" width="12.7109375" style="1" customWidth="1"/>
    <col min="2060" max="2314" width="9.140625" style="1"/>
    <col min="2315" max="2315" width="12.7109375" style="1" customWidth="1"/>
    <col min="2316" max="2570" width="9.140625" style="1"/>
    <col min="2571" max="2571" width="12.7109375" style="1" customWidth="1"/>
    <col min="2572" max="2826" width="9.140625" style="1"/>
    <col min="2827" max="2827" width="12.7109375" style="1" customWidth="1"/>
    <col min="2828" max="3082" width="9.140625" style="1"/>
    <col min="3083" max="3083" width="12.7109375" style="1" customWidth="1"/>
    <col min="3084" max="3338" width="9.140625" style="1"/>
    <col min="3339" max="3339" width="12.7109375" style="1" customWidth="1"/>
    <col min="3340" max="3594" width="9.140625" style="1"/>
    <col min="3595" max="3595" width="12.7109375" style="1" customWidth="1"/>
    <col min="3596" max="3850" width="9.140625" style="1"/>
    <col min="3851" max="3851" width="12.7109375" style="1" customWidth="1"/>
    <col min="3852" max="4106" width="9.140625" style="1"/>
    <col min="4107" max="4107" width="12.7109375" style="1" customWidth="1"/>
    <col min="4108" max="4362" width="9.140625" style="1"/>
    <col min="4363" max="4363" width="12.7109375" style="1" customWidth="1"/>
    <col min="4364" max="4618" width="9.140625" style="1"/>
    <col min="4619" max="4619" width="12.7109375" style="1" customWidth="1"/>
    <col min="4620" max="4874" width="9.140625" style="1"/>
    <col min="4875" max="4875" width="12.7109375" style="1" customWidth="1"/>
    <col min="4876" max="5130" width="9.140625" style="1"/>
    <col min="5131" max="5131" width="12.7109375" style="1" customWidth="1"/>
    <col min="5132" max="5386" width="9.140625" style="1"/>
    <col min="5387" max="5387" width="12.7109375" style="1" customWidth="1"/>
    <col min="5388" max="5642" width="9.140625" style="1"/>
    <col min="5643" max="5643" width="12.7109375" style="1" customWidth="1"/>
    <col min="5644" max="5898" width="9.140625" style="1"/>
    <col min="5899" max="5899" width="12.7109375" style="1" customWidth="1"/>
    <col min="5900" max="6154" width="9.140625" style="1"/>
    <col min="6155" max="6155" width="12.7109375" style="1" customWidth="1"/>
    <col min="6156" max="6410" width="9.140625" style="1"/>
    <col min="6411" max="6411" width="12.7109375" style="1" customWidth="1"/>
    <col min="6412" max="6666" width="9.140625" style="1"/>
    <col min="6667" max="6667" width="12.7109375" style="1" customWidth="1"/>
    <col min="6668" max="6922" width="9.140625" style="1"/>
    <col min="6923" max="6923" width="12.7109375" style="1" customWidth="1"/>
    <col min="6924" max="7178" width="9.140625" style="1"/>
    <col min="7179" max="7179" width="12.7109375" style="1" customWidth="1"/>
    <col min="7180" max="7434" width="9.140625" style="1"/>
    <col min="7435" max="7435" width="12.7109375" style="1" customWidth="1"/>
    <col min="7436" max="7690" width="9.140625" style="1"/>
    <col min="7691" max="7691" width="12.7109375" style="1" customWidth="1"/>
    <col min="7692" max="7946" width="9.140625" style="1"/>
    <col min="7947" max="7947" width="12.7109375" style="1" customWidth="1"/>
    <col min="7948" max="8202" width="9.140625" style="1"/>
    <col min="8203" max="8203" width="12.7109375" style="1" customWidth="1"/>
    <col min="8204" max="8458" width="9.140625" style="1"/>
    <col min="8459" max="8459" width="12.7109375" style="1" customWidth="1"/>
    <col min="8460" max="8714" width="9.140625" style="1"/>
    <col min="8715" max="8715" width="12.7109375" style="1" customWidth="1"/>
    <col min="8716" max="8970" width="9.140625" style="1"/>
    <col min="8971" max="8971" width="12.7109375" style="1" customWidth="1"/>
    <col min="8972" max="9226" width="9.140625" style="1"/>
    <col min="9227" max="9227" width="12.7109375" style="1" customWidth="1"/>
    <col min="9228" max="9482" width="9.140625" style="1"/>
    <col min="9483" max="9483" width="12.7109375" style="1" customWidth="1"/>
    <col min="9484" max="9738" width="9.140625" style="1"/>
    <col min="9739" max="9739" width="12.7109375" style="1" customWidth="1"/>
    <col min="9740" max="9994" width="9.140625" style="1"/>
    <col min="9995" max="9995" width="12.7109375" style="1" customWidth="1"/>
    <col min="9996" max="10250" width="9.140625" style="1"/>
    <col min="10251" max="10251" width="12.7109375" style="1" customWidth="1"/>
    <col min="10252" max="10506" width="9.140625" style="1"/>
    <col min="10507" max="10507" width="12.7109375" style="1" customWidth="1"/>
    <col min="10508" max="10762" width="9.140625" style="1"/>
    <col min="10763" max="10763" width="12.7109375" style="1" customWidth="1"/>
    <col min="10764" max="11018" width="9.140625" style="1"/>
    <col min="11019" max="11019" width="12.7109375" style="1" customWidth="1"/>
    <col min="11020" max="11274" width="9.140625" style="1"/>
    <col min="11275" max="11275" width="12.7109375" style="1" customWidth="1"/>
    <col min="11276" max="11530" width="9.140625" style="1"/>
    <col min="11531" max="11531" width="12.7109375" style="1" customWidth="1"/>
    <col min="11532" max="11786" width="9.140625" style="1"/>
    <col min="11787" max="11787" width="12.7109375" style="1" customWidth="1"/>
    <col min="11788" max="12042" width="9.140625" style="1"/>
    <col min="12043" max="12043" width="12.7109375" style="1" customWidth="1"/>
    <col min="12044" max="12298" width="9.140625" style="1"/>
    <col min="12299" max="12299" width="12.7109375" style="1" customWidth="1"/>
    <col min="12300" max="12554" width="9.140625" style="1"/>
    <col min="12555" max="12555" width="12.7109375" style="1" customWidth="1"/>
    <col min="12556" max="12810" width="9.140625" style="1"/>
    <col min="12811" max="12811" width="12.7109375" style="1" customWidth="1"/>
    <col min="12812" max="13066" width="9.140625" style="1"/>
    <col min="13067" max="13067" width="12.7109375" style="1" customWidth="1"/>
    <col min="13068" max="13322" width="9.140625" style="1"/>
    <col min="13323" max="13323" width="12.7109375" style="1" customWidth="1"/>
    <col min="13324" max="13578" width="9.140625" style="1"/>
    <col min="13579" max="13579" width="12.7109375" style="1" customWidth="1"/>
    <col min="13580" max="13834" width="9.140625" style="1"/>
    <col min="13835" max="13835" width="12.7109375" style="1" customWidth="1"/>
    <col min="13836" max="14090" width="9.140625" style="1"/>
    <col min="14091" max="14091" width="12.7109375" style="1" customWidth="1"/>
    <col min="14092" max="14346" width="9.140625" style="1"/>
    <col min="14347" max="14347" width="12.7109375" style="1" customWidth="1"/>
    <col min="14348" max="14602" width="9.140625" style="1"/>
    <col min="14603" max="14603" width="12.7109375" style="1" customWidth="1"/>
    <col min="14604" max="14858" width="9.140625" style="1"/>
    <col min="14859" max="14859" width="12.7109375" style="1" customWidth="1"/>
    <col min="14860" max="15114" width="9.140625" style="1"/>
    <col min="15115" max="15115" width="12.7109375" style="1" customWidth="1"/>
    <col min="15116" max="15370" width="9.140625" style="1"/>
    <col min="15371" max="15371" width="12.7109375" style="1" customWidth="1"/>
    <col min="15372" max="15626" width="9.140625" style="1"/>
    <col min="15627" max="15627" width="12.7109375" style="1" customWidth="1"/>
    <col min="15628" max="15882" width="9.140625" style="1"/>
    <col min="15883" max="15883" width="12.7109375" style="1" customWidth="1"/>
    <col min="15884" max="16138" width="9.140625" style="1"/>
    <col min="16139" max="16139" width="12.7109375" style="1" customWidth="1"/>
    <col min="16140" max="16384" width="9.140625" style="1"/>
  </cols>
  <sheetData>
    <row r="1" spans="1:12">
      <c r="A1" s="35"/>
      <c r="B1" s="35"/>
      <c r="C1" s="35"/>
      <c r="D1" s="35"/>
      <c r="E1" s="35"/>
      <c r="F1" s="35"/>
      <c r="G1" s="35"/>
      <c r="H1" s="35"/>
      <c r="I1" s="35"/>
      <c r="J1" s="35"/>
      <c r="K1" s="35"/>
    </row>
    <row r="2" spans="1:12">
      <c r="A2" s="35"/>
      <c r="B2" s="35"/>
      <c r="C2" s="35"/>
      <c r="D2" s="35"/>
      <c r="E2" s="35"/>
      <c r="F2" s="35"/>
      <c r="G2" s="35"/>
      <c r="H2" s="35"/>
      <c r="I2" s="35"/>
      <c r="J2" s="35"/>
      <c r="K2" s="35"/>
    </row>
    <row r="3" spans="1:12" ht="41.25" customHeight="1">
      <c r="A3" s="506" t="s">
        <v>249</v>
      </c>
      <c r="B3" s="506"/>
      <c r="C3" s="506"/>
      <c r="D3" s="506"/>
      <c r="E3" s="506"/>
      <c r="F3" s="240"/>
      <c r="G3" s="507" t="s">
        <v>330</v>
      </c>
      <c r="H3" s="508"/>
      <c r="I3" s="508"/>
      <c r="J3" s="508"/>
      <c r="K3" s="508"/>
    </row>
    <row r="4" spans="1:12" ht="120" customHeight="1">
      <c r="A4" s="504" t="s">
        <v>581</v>
      </c>
      <c r="B4" s="504"/>
      <c r="C4" s="504"/>
      <c r="D4" s="504"/>
      <c r="E4" s="504"/>
      <c r="F4" s="239"/>
      <c r="G4" s="509" t="s">
        <v>582</v>
      </c>
      <c r="H4" s="509"/>
      <c r="I4" s="509"/>
      <c r="J4" s="509"/>
      <c r="K4" s="509"/>
    </row>
    <row r="5" spans="1:12">
      <c r="A5" s="204"/>
      <c r="B5" s="204"/>
      <c r="C5" s="204"/>
      <c r="D5" s="204"/>
      <c r="E5" s="204"/>
      <c r="F5" s="204"/>
      <c r="G5" s="241"/>
      <c r="H5" s="241"/>
      <c r="I5" s="241"/>
      <c r="J5" s="241"/>
      <c r="K5" s="241"/>
    </row>
    <row r="6" spans="1:12" ht="99" customHeight="1">
      <c r="A6" s="504" t="s">
        <v>326</v>
      </c>
      <c r="B6" s="504"/>
      <c r="C6" s="504"/>
      <c r="D6" s="504"/>
      <c r="E6" s="504"/>
      <c r="F6" s="239"/>
      <c r="G6" s="509" t="s">
        <v>345</v>
      </c>
      <c r="H6" s="509"/>
      <c r="I6" s="509"/>
      <c r="J6" s="509"/>
      <c r="K6" s="509"/>
    </row>
    <row r="7" spans="1:12">
      <c r="A7" s="35"/>
      <c r="B7" s="35"/>
      <c r="C7" s="35"/>
      <c r="D7" s="35"/>
      <c r="E7" s="35"/>
      <c r="F7" s="35"/>
      <c r="G7" s="206"/>
      <c r="H7" s="206"/>
      <c r="I7" s="206"/>
      <c r="J7" s="206"/>
      <c r="K7" s="206"/>
    </row>
    <row r="8" spans="1:12" ht="18.75">
      <c r="A8" s="504" t="s">
        <v>250</v>
      </c>
      <c r="B8" s="504"/>
      <c r="C8" s="504"/>
      <c r="D8" s="504"/>
      <c r="E8" s="504"/>
      <c r="F8" s="239"/>
      <c r="G8" s="505" t="s">
        <v>466</v>
      </c>
      <c r="H8" s="505"/>
      <c r="I8" s="505"/>
      <c r="J8" s="505"/>
      <c r="K8" s="505"/>
    </row>
    <row r="9" spans="1:12" ht="18.75">
      <c r="A9" s="504" t="s">
        <v>251</v>
      </c>
      <c r="B9" s="504"/>
      <c r="C9" s="504"/>
      <c r="D9" s="504"/>
      <c r="E9" s="504"/>
      <c r="F9" s="239"/>
      <c r="G9" s="505" t="s">
        <v>331</v>
      </c>
      <c r="H9" s="505"/>
      <c r="I9" s="505"/>
      <c r="J9" s="505"/>
      <c r="K9" s="505"/>
    </row>
    <row r="10" spans="1:12">
      <c r="A10" s="35"/>
      <c r="B10" s="35"/>
      <c r="C10" s="35"/>
      <c r="D10" s="35"/>
      <c r="E10" s="35"/>
      <c r="F10" s="35"/>
      <c r="G10" s="35"/>
      <c r="H10" s="35"/>
      <c r="I10" s="35"/>
      <c r="J10" s="35"/>
      <c r="K10" s="35"/>
    </row>
    <row r="11" spans="1:12" ht="18">
      <c r="A11" s="207"/>
      <c r="C11" s="208"/>
      <c r="D11" s="35"/>
      <c r="E11" s="35"/>
      <c r="F11" s="35"/>
      <c r="G11" s="35"/>
      <c r="H11" s="35"/>
      <c r="I11" s="35"/>
      <c r="J11" s="35"/>
      <c r="K11" s="35"/>
    </row>
    <row r="12" spans="1:12" ht="18">
      <c r="A12" s="209"/>
      <c r="C12" s="210"/>
      <c r="D12" s="35"/>
      <c r="E12" s="35"/>
      <c r="F12" s="35"/>
      <c r="G12" s="35"/>
      <c r="H12" s="35"/>
      <c r="I12" s="35"/>
      <c r="J12" s="35"/>
      <c r="K12" s="35"/>
    </row>
    <row r="13" spans="1:12">
      <c r="A13" s="35"/>
      <c r="B13" s="35"/>
      <c r="C13" s="35"/>
      <c r="D13" s="35"/>
      <c r="E13" s="35"/>
      <c r="F13" s="35"/>
      <c r="G13" s="35"/>
      <c r="H13" s="35"/>
      <c r="I13" s="35"/>
      <c r="J13" s="35"/>
      <c r="K13" s="35"/>
    </row>
    <row r="14" spans="1:12">
      <c r="A14" s="35"/>
      <c r="B14" s="35"/>
      <c r="C14" s="35"/>
      <c r="D14" s="35"/>
      <c r="E14" s="35"/>
      <c r="F14" s="35"/>
      <c r="G14" s="35"/>
      <c r="H14" s="35"/>
      <c r="I14" s="35"/>
      <c r="J14" s="35"/>
      <c r="K14" s="35"/>
    </row>
    <row r="15" spans="1:12">
      <c r="A15" s="35"/>
      <c r="B15" s="35"/>
      <c r="C15" s="35"/>
      <c r="D15" s="35"/>
      <c r="E15" s="35"/>
      <c r="F15" s="35"/>
      <c r="G15" s="35"/>
      <c r="H15" s="35"/>
      <c r="I15" s="35"/>
      <c r="J15" s="35"/>
      <c r="K15" s="35"/>
      <c r="L15" s="35"/>
    </row>
    <row r="16" spans="1:12">
      <c r="A16" s="35"/>
      <c r="B16" s="35"/>
      <c r="C16" s="35"/>
      <c r="D16" s="35"/>
      <c r="E16" s="35"/>
      <c r="F16" s="35"/>
      <c r="G16" s="35"/>
      <c r="H16" s="35"/>
      <c r="I16" s="35"/>
      <c r="J16" s="35"/>
      <c r="K16" s="35"/>
      <c r="L16" s="35"/>
    </row>
    <row r="17" spans="1:12">
      <c r="A17" s="35"/>
      <c r="B17" s="35"/>
      <c r="C17" s="35"/>
      <c r="D17" s="35"/>
      <c r="E17" s="35"/>
      <c r="F17" s="35"/>
      <c r="G17" s="35"/>
      <c r="H17" s="35"/>
      <c r="I17" s="35"/>
      <c r="J17" s="35"/>
      <c r="K17" s="35"/>
      <c r="L17" s="35"/>
    </row>
    <row r="18" spans="1:12">
      <c r="A18" s="35"/>
      <c r="B18" s="35"/>
      <c r="C18" s="35"/>
      <c r="D18" s="35"/>
      <c r="E18" s="35"/>
      <c r="F18" s="35"/>
      <c r="G18" s="35"/>
      <c r="H18" s="35"/>
      <c r="I18" s="35"/>
      <c r="J18" s="35"/>
      <c r="K18" s="35"/>
      <c r="L18" s="35"/>
    </row>
    <row r="19" spans="1:12">
      <c r="A19" s="35"/>
      <c r="B19" s="35"/>
      <c r="C19" s="35"/>
      <c r="D19" s="35"/>
      <c r="E19" s="35"/>
      <c r="F19" s="35"/>
      <c r="G19" s="35"/>
      <c r="H19" s="35"/>
      <c r="I19" s="35"/>
      <c r="J19" s="35"/>
      <c r="K19" s="35"/>
      <c r="L19" s="35"/>
    </row>
    <row r="20" spans="1:12">
      <c r="A20" s="35"/>
      <c r="B20" s="35"/>
      <c r="C20" s="35"/>
      <c r="D20" s="35"/>
      <c r="E20" s="35"/>
      <c r="F20" s="35"/>
      <c r="G20" s="35"/>
      <c r="H20" s="35"/>
      <c r="I20" s="35"/>
      <c r="J20" s="35"/>
      <c r="K20" s="35"/>
      <c r="L20" s="35"/>
    </row>
    <row r="21" spans="1:12">
      <c r="A21" s="35"/>
      <c r="B21" s="35"/>
      <c r="C21" s="35"/>
      <c r="D21" s="35"/>
      <c r="E21" s="35"/>
      <c r="F21" s="35"/>
      <c r="G21" s="35"/>
      <c r="H21" s="35"/>
      <c r="I21" s="35"/>
      <c r="J21" s="35"/>
      <c r="K21" s="35"/>
      <c r="L21" s="35"/>
    </row>
    <row r="22" spans="1:12">
      <c r="A22" s="35"/>
      <c r="B22" s="35"/>
      <c r="C22" s="35"/>
      <c r="D22" s="35"/>
      <c r="E22" s="35"/>
      <c r="F22" s="35"/>
      <c r="G22" s="35"/>
      <c r="H22" s="35"/>
      <c r="I22" s="35"/>
      <c r="J22" s="35"/>
      <c r="K22" s="35"/>
      <c r="L22" s="35"/>
    </row>
    <row r="23" spans="1:12">
      <c r="A23" s="35"/>
      <c r="B23" s="35"/>
      <c r="C23" s="35"/>
      <c r="D23" s="35"/>
      <c r="E23" s="35"/>
      <c r="F23" s="35"/>
      <c r="G23" s="35"/>
      <c r="H23" s="35"/>
      <c r="I23" s="35"/>
      <c r="J23" s="35"/>
      <c r="K23" s="35"/>
      <c r="L23" s="35"/>
    </row>
    <row r="24" spans="1:12">
      <c r="A24" s="35"/>
      <c r="B24" s="35"/>
      <c r="C24" s="35"/>
      <c r="D24" s="35"/>
      <c r="E24" s="35"/>
      <c r="F24" s="35"/>
      <c r="G24" s="35"/>
      <c r="H24" s="35"/>
      <c r="I24" s="35"/>
      <c r="J24" s="35"/>
      <c r="K24" s="35"/>
      <c r="L24" s="35"/>
    </row>
    <row r="25" spans="1:12">
      <c r="A25" s="35"/>
      <c r="B25" s="35"/>
      <c r="C25" s="35"/>
      <c r="D25" s="35"/>
      <c r="E25" s="35"/>
      <c r="F25" s="35"/>
      <c r="G25" s="35"/>
      <c r="H25" s="35"/>
      <c r="I25" s="35"/>
      <c r="J25" s="35"/>
      <c r="K25" s="35"/>
      <c r="L25" s="35"/>
    </row>
    <row r="26" spans="1:12">
      <c r="A26" s="35"/>
      <c r="B26" s="35"/>
      <c r="C26" s="35"/>
      <c r="D26" s="35"/>
      <c r="E26" s="35"/>
      <c r="F26" s="35"/>
      <c r="G26" s="35"/>
      <c r="H26" s="35"/>
      <c r="I26" s="35"/>
      <c r="J26" s="35"/>
      <c r="K26" s="35"/>
      <c r="L26" s="35"/>
    </row>
    <row r="27" spans="1:12">
      <c r="A27" s="35"/>
      <c r="B27" s="35"/>
      <c r="C27" s="35"/>
      <c r="D27" s="35"/>
      <c r="E27" s="35"/>
      <c r="F27" s="35"/>
      <c r="G27" s="35"/>
      <c r="H27" s="35"/>
      <c r="I27" s="35"/>
      <c r="J27" s="35"/>
      <c r="K27" s="35"/>
      <c r="L27" s="35"/>
    </row>
    <row r="28" spans="1:12">
      <c r="A28" s="35"/>
      <c r="B28" s="35"/>
      <c r="C28" s="35"/>
      <c r="D28" s="35"/>
      <c r="E28" s="35"/>
      <c r="F28" s="35"/>
      <c r="G28" s="35"/>
      <c r="H28" s="35"/>
      <c r="I28" s="35"/>
      <c r="J28" s="35"/>
      <c r="K28" s="35"/>
      <c r="L28" s="35"/>
    </row>
    <row r="29" spans="1:12">
      <c r="A29" s="35"/>
      <c r="B29" s="35"/>
      <c r="C29" s="35"/>
      <c r="D29" s="35"/>
      <c r="E29" s="35"/>
      <c r="F29" s="35"/>
      <c r="G29" s="35"/>
      <c r="H29" s="35"/>
      <c r="I29" s="35"/>
      <c r="J29" s="35"/>
      <c r="K29" s="35"/>
      <c r="L29" s="35"/>
    </row>
    <row r="30" spans="1:12">
      <c r="A30" s="35"/>
      <c r="B30" s="35"/>
      <c r="C30" s="35"/>
      <c r="D30" s="35"/>
      <c r="E30" s="35"/>
      <c r="F30" s="35"/>
      <c r="G30" s="35"/>
      <c r="H30" s="35"/>
      <c r="I30" s="35"/>
      <c r="J30" s="35"/>
      <c r="K30" s="35"/>
      <c r="L30" s="35"/>
    </row>
    <row r="31" spans="1:12">
      <c r="A31" s="35"/>
      <c r="B31" s="35"/>
      <c r="C31" s="35"/>
      <c r="D31" s="35"/>
      <c r="E31" s="35"/>
      <c r="F31" s="35"/>
      <c r="G31" s="35"/>
      <c r="H31" s="35"/>
      <c r="I31" s="35"/>
      <c r="J31" s="35"/>
      <c r="K31" s="35"/>
      <c r="L31" s="35"/>
    </row>
    <row r="32" spans="1:12">
      <c r="A32" s="35"/>
      <c r="B32" s="35"/>
      <c r="C32" s="35"/>
      <c r="D32" s="35"/>
      <c r="E32" s="35"/>
      <c r="F32" s="35"/>
      <c r="G32" s="35"/>
      <c r="H32" s="35"/>
      <c r="I32" s="35"/>
      <c r="J32" s="35"/>
      <c r="K32" s="35"/>
      <c r="L32" s="35"/>
    </row>
    <row r="33" spans="1:12">
      <c r="A33" s="35"/>
      <c r="B33" s="35"/>
      <c r="C33" s="35"/>
      <c r="D33" s="35"/>
      <c r="E33" s="35"/>
      <c r="F33" s="35"/>
      <c r="G33" s="35"/>
      <c r="H33" s="35"/>
      <c r="I33" s="35"/>
      <c r="J33" s="35"/>
      <c r="K33" s="35"/>
      <c r="L33" s="35"/>
    </row>
  </sheetData>
  <mergeCells count="10">
    <mergeCell ref="A8:E8"/>
    <mergeCell ref="G8:K8"/>
    <mergeCell ref="A9:E9"/>
    <mergeCell ref="G9:K9"/>
    <mergeCell ref="A3:E3"/>
    <mergeCell ref="G3:K3"/>
    <mergeCell ref="A4:E4"/>
    <mergeCell ref="G4:K4"/>
    <mergeCell ref="A6:E6"/>
    <mergeCell ref="G6:K6"/>
  </mergeCells>
  <printOptions horizontalCentered="1"/>
  <pageMargins left="0" right="0" top="0.47244094488188981" bottom="0" header="0" footer="0"/>
  <pageSetup paperSize="11" scale="93"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2"/>
  <sheetViews>
    <sheetView rightToLeft="1" view="pageBreakPreview" zoomScaleNormal="100" zoomScaleSheetLayoutView="100" workbookViewId="0">
      <selection activeCell="Q9" sqref="Q9"/>
    </sheetView>
  </sheetViews>
  <sheetFormatPr defaultColWidth="9.140625" defaultRowHeight="12.75"/>
  <cols>
    <col min="1" max="1" width="14.28515625" style="17" customWidth="1"/>
    <col min="2" max="2" width="6.85546875" style="17" customWidth="1"/>
    <col min="3" max="3" width="6.5703125" style="17" customWidth="1"/>
    <col min="4" max="4" width="8" style="17" customWidth="1"/>
    <col min="5" max="5" width="6.85546875" style="17" customWidth="1"/>
    <col min="6" max="6" width="6" style="17" customWidth="1"/>
    <col min="7" max="7" width="7.140625" style="17" customWidth="1"/>
    <col min="8" max="8" width="6.85546875" style="3" customWidth="1"/>
    <col min="9" max="9" width="7.7109375" style="3" customWidth="1"/>
    <col min="10" max="12" width="6.85546875" style="3" customWidth="1"/>
    <col min="13" max="13" width="7.7109375" style="3" customWidth="1"/>
    <col min="14" max="14" width="16" style="17" customWidth="1"/>
    <col min="15" max="16384" width="9.140625" style="3"/>
  </cols>
  <sheetData>
    <row r="1" spans="1:15" ht="30.75">
      <c r="A1" s="116" t="s">
        <v>153</v>
      </c>
      <c r="B1" s="117"/>
      <c r="C1" s="117"/>
      <c r="D1" s="117"/>
      <c r="E1" s="117"/>
      <c r="F1" s="115"/>
      <c r="G1" s="115"/>
      <c r="H1" s="115"/>
      <c r="I1" s="115"/>
      <c r="J1" s="115"/>
      <c r="K1" s="115"/>
      <c r="L1" s="115"/>
      <c r="M1" s="115"/>
      <c r="N1" s="118" t="s">
        <v>185</v>
      </c>
    </row>
    <row r="2" spans="1:15" ht="10.5" customHeight="1">
      <c r="A2" s="113"/>
      <c r="B2" s="114"/>
      <c r="C2" s="114"/>
      <c r="D2" s="114"/>
      <c r="E2" s="114"/>
      <c r="F2" s="114"/>
      <c r="G2" s="114"/>
      <c r="H2" s="114"/>
      <c r="I2" s="114"/>
      <c r="J2" s="114"/>
      <c r="K2" s="114"/>
      <c r="L2" s="114"/>
      <c r="M2" s="114"/>
      <c r="N2" s="114"/>
    </row>
    <row r="3" spans="1:15" s="2" customFormat="1" ht="16.5" customHeight="1">
      <c r="A3" s="540" t="s">
        <v>238</v>
      </c>
      <c r="B3" s="540"/>
      <c r="C3" s="540"/>
      <c r="D3" s="540"/>
      <c r="E3" s="540"/>
      <c r="F3" s="540"/>
      <c r="G3" s="540"/>
      <c r="H3" s="540"/>
      <c r="I3" s="540"/>
      <c r="J3" s="540"/>
      <c r="K3" s="540"/>
      <c r="L3" s="540"/>
      <c r="M3" s="540"/>
      <c r="N3" s="540"/>
    </row>
    <row r="4" spans="1:15" s="2" customFormat="1" ht="18.75">
      <c r="A4" s="541" t="s">
        <v>538</v>
      </c>
      <c r="B4" s="541"/>
      <c r="C4" s="541"/>
      <c r="D4" s="541"/>
      <c r="E4" s="541"/>
      <c r="F4" s="541"/>
      <c r="G4" s="541"/>
      <c r="H4" s="541"/>
      <c r="I4" s="541"/>
      <c r="J4" s="541"/>
      <c r="K4" s="541"/>
      <c r="L4" s="541"/>
      <c r="M4" s="541"/>
      <c r="N4" s="541"/>
    </row>
    <row r="5" spans="1:15" s="2" customFormat="1" ht="18">
      <c r="A5" s="542" t="s">
        <v>239</v>
      </c>
      <c r="B5" s="542"/>
      <c r="C5" s="542"/>
      <c r="D5" s="542"/>
      <c r="E5" s="542"/>
      <c r="F5" s="542"/>
      <c r="G5" s="542"/>
      <c r="H5" s="542"/>
      <c r="I5" s="542"/>
      <c r="J5" s="542"/>
      <c r="K5" s="542"/>
      <c r="L5" s="542"/>
      <c r="M5" s="542"/>
      <c r="N5" s="542"/>
    </row>
    <row r="6" spans="1:15">
      <c r="A6" s="543" t="s">
        <v>543</v>
      </c>
      <c r="B6" s="543"/>
      <c r="C6" s="543"/>
      <c r="D6" s="543"/>
      <c r="E6" s="543"/>
      <c r="F6" s="543"/>
      <c r="G6" s="543"/>
      <c r="H6" s="543"/>
      <c r="I6" s="543"/>
      <c r="J6" s="543"/>
      <c r="K6" s="543"/>
      <c r="L6" s="543"/>
      <c r="M6" s="543"/>
      <c r="N6" s="543"/>
    </row>
    <row r="7" spans="1:15" s="7" customFormat="1" ht="15.75">
      <c r="A7" s="4" t="s">
        <v>392</v>
      </c>
      <c r="B7" s="4"/>
      <c r="C7" s="4"/>
      <c r="D7" s="4"/>
      <c r="E7" s="4"/>
      <c r="F7" s="4"/>
      <c r="G7" s="4"/>
      <c r="H7" s="5"/>
      <c r="I7" s="5"/>
      <c r="J7" s="5"/>
      <c r="K7" s="6"/>
      <c r="N7" s="8" t="s">
        <v>391</v>
      </c>
      <c r="O7" s="6"/>
    </row>
    <row r="8" spans="1:15" ht="33" customHeight="1" thickBot="1">
      <c r="A8" s="581" t="s">
        <v>578</v>
      </c>
      <c r="B8" s="546" t="s">
        <v>329</v>
      </c>
      <c r="C8" s="547"/>
      <c r="D8" s="547"/>
      <c r="E8" s="548"/>
      <c r="F8" s="546" t="s">
        <v>213</v>
      </c>
      <c r="G8" s="547"/>
      <c r="H8" s="547"/>
      <c r="I8" s="548"/>
      <c r="J8" s="546" t="s">
        <v>214</v>
      </c>
      <c r="K8" s="547"/>
      <c r="L8" s="547"/>
      <c r="M8" s="548"/>
      <c r="N8" s="587" t="s">
        <v>579</v>
      </c>
    </row>
    <row r="9" spans="1:15" s="9" customFormat="1" ht="51.75" customHeight="1" thickTop="1" thickBot="1">
      <c r="A9" s="582"/>
      <c r="B9" s="597" t="s">
        <v>601</v>
      </c>
      <c r="C9" s="598"/>
      <c r="D9" s="597" t="s">
        <v>554</v>
      </c>
      <c r="E9" s="598"/>
      <c r="F9" s="597" t="s">
        <v>601</v>
      </c>
      <c r="G9" s="598"/>
      <c r="H9" s="597" t="s">
        <v>554</v>
      </c>
      <c r="I9" s="598"/>
      <c r="J9" s="597" t="s">
        <v>601</v>
      </c>
      <c r="K9" s="598"/>
      <c r="L9" s="597" t="s">
        <v>554</v>
      </c>
      <c r="M9" s="598"/>
      <c r="N9" s="588"/>
    </row>
    <row r="10" spans="1:15" s="10" customFormat="1" ht="27" customHeight="1" thickTop="1">
      <c r="A10" s="593"/>
      <c r="B10" s="238" t="s">
        <v>425</v>
      </c>
      <c r="C10" s="238" t="s">
        <v>328</v>
      </c>
      <c r="D10" s="238" t="s">
        <v>425</v>
      </c>
      <c r="E10" s="238" t="s">
        <v>328</v>
      </c>
      <c r="F10" s="238" t="s">
        <v>425</v>
      </c>
      <c r="G10" s="238" t="s">
        <v>328</v>
      </c>
      <c r="H10" s="238" t="s">
        <v>425</v>
      </c>
      <c r="I10" s="238" t="s">
        <v>328</v>
      </c>
      <c r="J10" s="238" t="s">
        <v>425</v>
      </c>
      <c r="K10" s="238" t="s">
        <v>328</v>
      </c>
      <c r="L10" s="238" t="s">
        <v>425</v>
      </c>
      <c r="M10" s="238" t="s">
        <v>328</v>
      </c>
      <c r="N10" s="596"/>
    </row>
    <row r="11" spans="1:15" s="10" customFormat="1" ht="18.75" customHeight="1" thickBot="1">
      <c r="A11" s="125">
        <v>-20</v>
      </c>
      <c r="B11" s="290">
        <v>2</v>
      </c>
      <c r="C11" s="24">
        <f t="shared" ref="C11:C17" si="0">B11/$B$21%</f>
        <v>1.015228426395939</v>
      </c>
      <c r="D11" s="290">
        <v>1</v>
      </c>
      <c r="E11" s="24">
        <f t="shared" ref="E11:E17" si="1">D11/$D$21%</f>
        <v>0.52910052910052918</v>
      </c>
      <c r="F11" s="290">
        <v>0</v>
      </c>
      <c r="G11" s="24">
        <f t="shared" ref="G11:G17" si="2">F11/$F$21%</f>
        <v>0</v>
      </c>
      <c r="H11" s="290">
        <v>0</v>
      </c>
      <c r="I11" s="24">
        <f t="shared" ref="I11:I17" si="3">H11/$H$21%</f>
        <v>0</v>
      </c>
      <c r="J11" s="23">
        <f>B11+F11</f>
        <v>2</v>
      </c>
      <c r="K11" s="295">
        <f t="shared" ref="K11:K17" si="4">J11/$J$21%</f>
        <v>0.66445182724252494</v>
      </c>
      <c r="L11" s="23">
        <f>H11+D11</f>
        <v>1</v>
      </c>
      <c r="M11" s="295">
        <f t="shared" ref="M11:M17" si="5">L11/$L$21%</f>
        <v>0.3436426116838488</v>
      </c>
      <c r="N11" s="12">
        <v>-20</v>
      </c>
    </row>
    <row r="12" spans="1:15" s="10" customFormat="1" ht="18.75" customHeight="1" thickTop="1" thickBot="1">
      <c r="A12" s="126" t="s">
        <v>4</v>
      </c>
      <c r="B12" s="283">
        <v>32</v>
      </c>
      <c r="C12" s="189">
        <f t="shared" si="0"/>
        <v>16.243654822335024</v>
      </c>
      <c r="D12" s="283">
        <v>25</v>
      </c>
      <c r="E12" s="189">
        <f t="shared" si="1"/>
        <v>13.227513227513228</v>
      </c>
      <c r="F12" s="283">
        <v>5</v>
      </c>
      <c r="G12" s="189">
        <f t="shared" si="2"/>
        <v>4.8076923076923075</v>
      </c>
      <c r="H12" s="283">
        <v>4</v>
      </c>
      <c r="I12" s="189">
        <f t="shared" si="3"/>
        <v>3.9215686274509802</v>
      </c>
      <c r="J12" s="297">
        <f t="shared" ref="J12:J20" si="6">B12+F12</f>
        <v>37</v>
      </c>
      <c r="K12" s="296">
        <f t="shared" si="4"/>
        <v>12.292358803986712</v>
      </c>
      <c r="L12" s="297">
        <f t="shared" ref="L12:L20" si="7">H12+D12</f>
        <v>29</v>
      </c>
      <c r="M12" s="296">
        <f t="shared" si="5"/>
        <v>9.9656357388316152</v>
      </c>
      <c r="N12" s="13" t="s">
        <v>4</v>
      </c>
    </row>
    <row r="13" spans="1:15" s="10" customFormat="1" ht="18.75" customHeight="1" thickTop="1" thickBot="1">
      <c r="A13" s="127" t="s">
        <v>5</v>
      </c>
      <c r="B13" s="282">
        <v>56</v>
      </c>
      <c r="C13" s="24">
        <f t="shared" si="0"/>
        <v>28.426395939086294</v>
      </c>
      <c r="D13" s="282">
        <v>49</v>
      </c>
      <c r="E13" s="24">
        <f t="shared" si="1"/>
        <v>25.925925925925927</v>
      </c>
      <c r="F13" s="282">
        <v>15</v>
      </c>
      <c r="G13" s="24">
        <f t="shared" si="2"/>
        <v>14.423076923076923</v>
      </c>
      <c r="H13" s="282">
        <v>21</v>
      </c>
      <c r="I13" s="24">
        <f t="shared" si="3"/>
        <v>20.588235294117645</v>
      </c>
      <c r="J13" s="23">
        <f t="shared" si="6"/>
        <v>71</v>
      </c>
      <c r="K13" s="295">
        <f t="shared" si="4"/>
        <v>23.588039867109636</v>
      </c>
      <c r="L13" s="23">
        <f t="shared" si="7"/>
        <v>70</v>
      </c>
      <c r="M13" s="295">
        <f t="shared" si="5"/>
        <v>24.054982817869416</v>
      </c>
      <c r="N13" s="14" t="s">
        <v>5</v>
      </c>
    </row>
    <row r="14" spans="1:15" s="10" customFormat="1" ht="18.75" customHeight="1" thickTop="1" thickBot="1">
      <c r="A14" s="126" t="s">
        <v>6</v>
      </c>
      <c r="B14" s="283">
        <v>39</v>
      </c>
      <c r="C14" s="189">
        <f t="shared" si="0"/>
        <v>19.796954314720811</v>
      </c>
      <c r="D14" s="283">
        <v>39</v>
      </c>
      <c r="E14" s="189">
        <f t="shared" si="1"/>
        <v>20.634920634920636</v>
      </c>
      <c r="F14" s="283">
        <v>20</v>
      </c>
      <c r="G14" s="189">
        <f t="shared" si="2"/>
        <v>19.23076923076923</v>
      </c>
      <c r="H14" s="283">
        <v>19</v>
      </c>
      <c r="I14" s="189">
        <f t="shared" si="3"/>
        <v>18.627450980392158</v>
      </c>
      <c r="J14" s="297">
        <f t="shared" si="6"/>
        <v>59</v>
      </c>
      <c r="K14" s="296">
        <f t="shared" si="4"/>
        <v>19.601328903654487</v>
      </c>
      <c r="L14" s="297">
        <f t="shared" si="7"/>
        <v>58</v>
      </c>
      <c r="M14" s="296">
        <f t="shared" si="5"/>
        <v>19.93127147766323</v>
      </c>
      <c r="N14" s="13" t="s">
        <v>6</v>
      </c>
    </row>
    <row r="15" spans="1:15" s="10" customFormat="1" ht="18.75" customHeight="1" thickTop="1" thickBot="1">
      <c r="A15" s="127" t="s">
        <v>7</v>
      </c>
      <c r="B15" s="282">
        <v>18</v>
      </c>
      <c r="C15" s="24">
        <f t="shared" si="0"/>
        <v>9.1370558375634516</v>
      </c>
      <c r="D15" s="282">
        <v>24</v>
      </c>
      <c r="E15" s="24">
        <f t="shared" si="1"/>
        <v>12.698412698412699</v>
      </c>
      <c r="F15" s="282">
        <v>24</v>
      </c>
      <c r="G15" s="24">
        <f t="shared" si="2"/>
        <v>23.076923076923077</v>
      </c>
      <c r="H15" s="282">
        <v>22</v>
      </c>
      <c r="I15" s="24">
        <f t="shared" si="3"/>
        <v>21.56862745098039</v>
      </c>
      <c r="J15" s="23">
        <f t="shared" si="6"/>
        <v>42</v>
      </c>
      <c r="K15" s="295">
        <f t="shared" si="4"/>
        <v>13.953488372093025</v>
      </c>
      <c r="L15" s="23">
        <f t="shared" si="7"/>
        <v>46</v>
      </c>
      <c r="M15" s="295">
        <f t="shared" si="5"/>
        <v>15.807560137457044</v>
      </c>
      <c r="N15" s="14" t="s">
        <v>7</v>
      </c>
    </row>
    <row r="16" spans="1:15" s="10" customFormat="1" ht="18.75" customHeight="1" thickTop="1" thickBot="1">
      <c r="A16" s="126" t="s">
        <v>8</v>
      </c>
      <c r="B16" s="283">
        <v>10</v>
      </c>
      <c r="C16" s="189">
        <f t="shared" si="0"/>
        <v>5.0761421319796955</v>
      </c>
      <c r="D16" s="283">
        <v>14</v>
      </c>
      <c r="E16" s="189">
        <f t="shared" si="1"/>
        <v>7.4074074074074074</v>
      </c>
      <c r="F16" s="283">
        <v>18</v>
      </c>
      <c r="G16" s="189">
        <f t="shared" si="2"/>
        <v>17.307692307692307</v>
      </c>
      <c r="H16" s="283">
        <v>15</v>
      </c>
      <c r="I16" s="189">
        <f t="shared" si="3"/>
        <v>14.705882352941176</v>
      </c>
      <c r="J16" s="297">
        <f t="shared" si="6"/>
        <v>28</v>
      </c>
      <c r="K16" s="296">
        <f t="shared" si="4"/>
        <v>9.3023255813953494</v>
      </c>
      <c r="L16" s="297">
        <f t="shared" si="7"/>
        <v>29</v>
      </c>
      <c r="M16" s="296">
        <f t="shared" si="5"/>
        <v>9.9656357388316152</v>
      </c>
      <c r="N16" s="13" t="s">
        <v>8</v>
      </c>
    </row>
    <row r="17" spans="1:14" s="10" customFormat="1" ht="18.75" customHeight="1" thickTop="1" thickBot="1">
      <c r="A17" s="127" t="s">
        <v>9</v>
      </c>
      <c r="B17" s="282">
        <v>13</v>
      </c>
      <c r="C17" s="24">
        <f t="shared" si="0"/>
        <v>6.5989847715736039</v>
      </c>
      <c r="D17" s="282">
        <v>13</v>
      </c>
      <c r="E17" s="24">
        <f t="shared" si="1"/>
        <v>6.878306878306879</v>
      </c>
      <c r="F17" s="282">
        <v>12</v>
      </c>
      <c r="G17" s="24">
        <f t="shared" si="2"/>
        <v>11.538461538461538</v>
      </c>
      <c r="H17" s="282">
        <v>5</v>
      </c>
      <c r="I17" s="24">
        <f t="shared" si="3"/>
        <v>4.9019607843137258</v>
      </c>
      <c r="J17" s="23">
        <f t="shared" si="6"/>
        <v>25</v>
      </c>
      <c r="K17" s="295">
        <f t="shared" si="4"/>
        <v>8.3056478405315612</v>
      </c>
      <c r="L17" s="23">
        <f t="shared" si="7"/>
        <v>18</v>
      </c>
      <c r="M17" s="295">
        <f t="shared" si="5"/>
        <v>6.1855670103092777</v>
      </c>
      <c r="N17" s="14" t="s">
        <v>9</v>
      </c>
    </row>
    <row r="18" spans="1:14" s="10" customFormat="1" ht="18.75" customHeight="1" thickTop="1" thickBot="1">
      <c r="A18" s="126" t="s">
        <v>10</v>
      </c>
      <c r="B18" s="283">
        <v>15</v>
      </c>
      <c r="C18" s="189">
        <f t="shared" ref="C18:C19" si="8">B18/$B$21%</f>
        <v>7.6142131979695433</v>
      </c>
      <c r="D18" s="283">
        <v>9</v>
      </c>
      <c r="E18" s="189">
        <f t="shared" ref="E18:E19" si="9">D18/$D$21%</f>
        <v>4.7619047619047619</v>
      </c>
      <c r="F18" s="283">
        <v>4</v>
      </c>
      <c r="G18" s="189">
        <f t="shared" ref="G18:G19" si="10">F18/$F$21%</f>
        <v>3.8461538461538458</v>
      </c>
      <c r="H18" s="283">
        <v>6</v>
      </c>
      <c r="I18" s="189">
        <f t="shared" ref="I18:I19" si="11">H18/$H$21%</f>
        <v>5.8823529411764701</v>
      </c>
      <c r="J18" s="297">
        <f t="shared" si="6"/>
        <v>19</v>
      </c>
      <c r="K18" s="296">
        <f t="shared" ref="K18:K19" si="12">J18/$J$21%</f>
        <v>6.3122923588039868</v>
      </c>
      <c r="L18" s="297">
        <f t="shared" si="7"/>
        <v>15</v>
      </c>
      <c r="M18" s="296">
        <f t="shared" ref="M18:M19" si="13">L18/$L$21%</f>
        <v>5.1546391752577314</v>
      </c>
      <c r="N18" s="13" t="s">
        <v>10</v>
      </c>
    </row>
    <row r="19" spans="1:14" s="10" customFormat="1" ht="18.75" customHeight="1" thickTop="1" thickBot="1">
      <c r="A19" s="127" t="s">
        <v>11</v>
      </c>
      <c r="B19" s="282">
        <v>4</v>
      </c>
      <c r="C19" s="24">
        <f t="shared" si="8"/>
        <v>2.030456852791878</v>
      </c>
      <c r="D19" s="282">
        <v>3</v>
      </c>
      <c r="E19" s="24">
        <f t="shared" si="9"/>
        <v>1.5873015873015874</v>
      </c>
      <c r="F19" s="282">
        <v>4</v>
      </c>
      <c r="G19" s="24">
        <f t="shared" si="10"/>
        <v>3.8461538461538458</v>
      </c>
      <c r="H19" s="282">
        <v>5</v>
      </c>
      <c r="I19" s="24">
        <f t="shared" si="11"/>
        <v>4.9019607843137258</v>
      </c>
      <c r="J19" s="23">
        <f t="shared" si="6"/>
        <v>8</v>
      </c>
      <c r="K19" s="295">
        <f t="shared" si="12"/>
        <v>2.6578073089700998</v>
      </c>
      <c r="L19" s="23">
        <f t="shared" si="7"/>
        <v>8</v>
      </c>
      <c r="M19" s="295">
        <f t="shared" si="13"/>
        <v>2.7491408934707904</v>
      </c>
      <c r="N19" s="14" t="s">
        <v>11</v>
      </c>
    </row>
    <row r="20" spans="1:14" s="10" customFormat="1" ht="18.75" customHeight="1" thickTop="1">
      <c r="A20" s="128" t="s">
        <v>12</v>
      </c>
      <c r="B20" s="285">
        <v>8</v>
      </c>
      <c r="C20" s="256">
        <f>B20/$B$21%</f>
        <v>4.0609137055837561</v>
      </c>
      <c r="D20" s="285">
        <v>12</v>
      </c>
      <c r="E20" s="256">
        <f>D20/$D$21%</f>
        <v>6.3492063492063497</v>
      </c>
      <c r="F20" s="285">
        <v>2</v>
      </c>
      <c r="G20" s="256">
        <f>F20/$F$21%</f>
        <v>1.9230769230769229</v>
      </c>
      <c r="H20" s="285">
        <v>5</v>
      </c>
      <c r="I20" s="256">
        <f>H20/$H$21%</f>
        <v>4.9019607843137258</v>
      </c>
      <c r="J20" s="344">
        <f t="shared" si="6"/>
        <v>10</v>
      </c>
      <c r="K20" s="343">
        <f>J20/$J$21%</f>
        <v>3.322259136212625</v>
      </c>
      <c r="L20" s="344">
        <f t="shared" si="7"/>
        <v>17</v>
      </c>
      <c r="M20" s="343">
        <f>L20/$L$21%</f>
        <v>5.8419243986254292</v>
      </c>
      <c r="N20" s="29" t="s">
        <v>12</v>
      </c>
    </row>
    <row r="21" spans="1:14" s="10" customFormat="1" ht="18.75" customHeight="1">
      <c r="A21" s="129" t="s">
        <v>13</v>
      </c>
      <c r="B21" s="181">
        <f t="shared" ref="B21:C21" si="14">SUM(B11:B20)</f>
        <v>197</v>
      </c>
      <c r="C21" s="181">
        <f t="shared" si="14"/>
        <v>99.999999999999986</v>
      </c>
      <c r="D21" s="286">
        <f>SUM(D11:D20)</f>
        <v>189</v>
      </c>
      <c r="E21" s="181">
        <f t="shared" ref="E21:M21" si="15">SUM(E11:E20)</f>
        <v>99.999999999999986</v>
      </c>
      <c r="F21" s="181">
        <f t="shared" ref="F21:G21" si="16">SUM(F11:F20)</f>
        <v>104</v>
      </c>
      <c r="G21" s="181">
        <f t="shared" si="16"/>
        <v>99.999999999999972</v>
      </c>
      <c r="H21" s="181">
        <f t="shared" si="15"/>
        <v>102</v>
      </c>
      <c r="I21" s="181">
        <f t="shared" si="15"/>
        <v>100</v>
      </c>
      <c r="J21" s="286">
        <f>SUM(J11:J20)</f>
        <v>301</v>
      </c>
      <c r="K21" s="181">
        <f t="shared" si="15"/>
        <v>100.00000000000001</v>
      </c>
      <c r="L21" s="181">
        <f t="shared" si="15"/>
        <v>291</v>
      </c>
      <c r="M21" s="181">
        <f t="shared" si="15"/>
        <v>99.999999999999986</v>
      </c>
      <c r="N21" s="332" t="s">
        <v>14</v>
      </c>
    </row>
    <row r="22" spans="1:14" s="16" customFormat="1"/>
  </sheetData>
  <mergeCells count="15">
    <mergeCell ref="A3:N3"/>
    <mergeCell ref="A4:N4"/>
    <mergeCell ref="A5:N5"/>
    <mergeCell ref="A6:N6"/>
    <mergeCell ref="A8:A10"/>
    <mergeCell ref="N8:N10"/>
    <mergeCell ref="B8:E8"/>
    <mergeCell ref="F8:I8"/>
    <mergeCell ref="J8:M8"/>
    <mergeCell ref="B9:C9"/>
    <mergeCell ref="D9:E9"/>
    <mergeCell ref="F9:G9"/>
    <mergeCell ref="H9:I9"/>
    <mergeCell ref="J9:K9"/>
    <mergeCell ref="L9:M9"/>
  </mergeCells>
  <printOptions horizontalCentered="1"/>
  <pageMargins left="0" right="0" top="0.47244094488188981" bottom="0" header="0" footer="0"/>
  <pageSetup paperSize="11" scale="81" orientation="landscape"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2"/>
  <sheetViews>
    <sheetView rightToLeft="1" view="pageBreakPreview" zoomScaleNormal="100" zoomScaleSheetLayoutView="100" workbookViewId="0">
      <selection activeCell="L16" sqref="L16"/>
    </sheetView>
  </sheetViews>
  <sheetFormatPr defaultColWidth="9.140625" defaultRowHeight="12.75"/>
  <cols>
    <col min="1" max="1" width="14.140625" style="17" customWidth="1"/>
    <col min="2" max="2" width="5.85546875" style="17" customWidth="1"/>
    <col min="3" max="3" width="8.5703125" style="17" customWidth="1"/>
    <col min="4" max="4" width="6.85546875" style="17" customWidth="1"/>
    <col min="5" max="5" width="8.140625" style="17" customWidth="1"/>
    <col min="6" max="6" width="6.85546875" style="17" customWidth="1"/>
    <col min="7" max="7" width="7.7109375" style="17" customWidth="1"/>
    <col min="8" max="8" width="6.85546875" style="3" customWidth="1"/>
    <col min="9" max="9" width="8.140625" style="3" customWidth="1"/>
    <col min="10" max="10" width="6.28515625" style="3" customWidth="1"/>
    <col min="11" max="11" width="8" style="3" customWidth="1"/>
    <col min="12" max="12" width="6.85546875" style="3" customWidth="1"/>
    <col min="13" max="13" width="8.140625" style="3" customWidth="1"/>
    <col min="14" max="14" width="15.85546875" style="17" customWidth="1"/>
    <col min="15" max="16384" width="9.140625" style="3"/>
  </cols>
  <sheetData>
    <row r="1" spans="1:15" ht="30.75">
      <c r="A1" s="116" t="s">
        <v>153</v>
      </c>
      <c r="B1" s="117"/>
      <c r="C1" s="117"/>
      <c r="D1" s="117"/>
      <c r="E1" s="117"/>
      <c r="F1" s="115"/>
      <c r="G1" s="115"/>
      <c r="H1" s="115"/>
      <c r="I1" s="115"/>
      <c r="J1" s="115"/>
      <c r="K1" s="115"/>
      <c r="L1" s="115"/>
      <c r="M1" s="115"/>
      <c r="N1" s="118" t="s">
        <v>185</v>
      </c>
    </row>
    <row r="2" spans="1:15">
      <c r="A2" s="113"/>
      <c r="B2" s="114"/>
      <c r="C2" s="114"/>
      <c r="D2" s="114"/>
      <c r="E2" s="114"/>
      <c r="F2" s="114"/>
      <c r="G2" s="114"/>
      <c r="H2" s="114"/>
      <c r="I2" s="114"/>
      <c r="J2" s="114"/>
      <c r="K2" s="114"/>
      <c r="L2" s="114"/>
      <c r="M2" s="114"/>
      <c r="N2" s="114"/>
    </row>
    <row r="3" spans="1:15" s="2" customFormat="1" ht="19.5" customHeight="1">
      <c r="A3" s="540" t="s">
        <v>241</v>
      </c>
      <c r="B3" s="540"/>
      <c r="C3" s="540"/>
      <c r="D3" s="540"/>
      <c r="E3" s="540"/>
      <c r="F3" s="540"/>
      <c r="G3" s="540"/>
      <c r="H3" s="540"/>
      <c r="I3" s="540"/>
      <c r="J3" s="540"/>
      <c r="K3" s="540"/>
      <c r="L3" s="540"/>
      <c r="M3" s="540"/>
      <c r="N3" s="540"/>
    </row>
    <row r="4" spans="1:15" s="2" customFormat="1" ht="17.25" customHeight="1">
      <c r="A4" s="541" t="s">
        <v>538</v>
      </c>
      <c r="B4" s="541"/>
      <c r="C4" s="541"/>
      <c r="D4" s="541"/>
      <c r="E4" s="541"/>
      <c r="F4" s="541"/>
      <c r="G4" s="541"/>
      <c r="H4" s="541"/>
      <c r="I4" s="541"/>
      <c r="J4" s="541"/>
      <c r="K4" s="541"/>
      <c r="L4" s="541"/>
      <c r="M4" s="541"/>
      <c r="N4" s="541"/>
    </row>
    <row r="5" spans="1:15" s="2" customFormat="1" ht="15.75" customHeight="1">
      <c r="A5" s="542" t="s">
        <v>240</v>
      </c>
      <c r="B5" s="542"/>
      <c r="C5" s="542"/>
      <c r="D5" s="542"/>
      <c r="E5" s="542"/>
      <c r="F5" s="542"/>
      <c r="G5" s="542"/>
      <c r="H5" s="542"/>
      <c r="I5" s="542"/>
      <c r="J5" s="542"/>
      <c r="K5" s="542"/>
      <c r="L5" s="542"/>
      <c r="M5" s="542"/>
      <c r="N5" s="542"/>
    </row>
    <row r="6" spans="1:15">
      <c r="A6" s="543" t="s">
        <v>543</v>
      </c>
      <c r="B6" s="543"/>
      <c r="C6" s="543"/>
      <c r="D6" s="543"/>
      <c r="E6" s="543"/>
      <c r="F6" s="543"/>
      <c r="G6" s="543"/>
      <c r="H6" s="543"/>
      <c r="I6" s="543"/>
      <c r="J6" s="543"/>
      <c r="K6" s="543"/>
      <c r="L6" s="543"/>
      <c r="M6" s="543"/>
      <c r="N6" s="543"/>
    </row>
    <row r="7" spans="1:15" s="287" customFormat="1" ht="12.75" customHeight="1">
      <c r="A7" s="4" t="s">
        <v>282</v>
      </c>
      <c r="B7" s="4"/>
      <c r="C7" s="4"/>
      <c r="D7" s="4"/>
      <c r="E7" s="4"/>
      <c r="F7" s="4"/>
      <c r="G7" s="4"/>
      <c r="H7" s="289"/>
      <c r="I7" s="289"/>
      <c r="J7" s="289"/>
      <c r="K7" s="288"/>
      <c r="N7" s="8" t="s">
        <v>450</v>
      </c>
      <c r="O7" s="288"/>
    </row>
    <row r="8" spans="1:15" ht="35.25" customHeight="1" thickBot="1">
      <c r="A8" s="581" t="s">
        <v>580</v>
      </c>
      <c r="B8" s="546" t="s">
        <v>215</v>
      </c>
      <c r="C8" s="547"/>
      <c r="D8" s="547"/>
      <c r="E8" s="548"/>
      <c r="F8" s="546" t="s">
        <v>307</v>
      </c>
      <c r="G8" s="547"/>
      <c r="H8" s="547"/>
      <c r="I8" s="548"/>
      <c r="J8" s="546" t="s">
        <v>370</v>
      </c>
      <c r="K8" s="547"/>
      <c r="L8" s="547"/>
      <c r="M8" s="548"/>
      <c r="N8" s="587" t="s">
        <v>579</v>
      </c>
    </row>
    <row r="9" spans="1:15" s="9" customFormat="1" ht="51" customHeight="1" thickTop="1" thickBot="1">
      <c r="A9" s="582"/>
      <c r="B9" s="597" t="s">
        <v>431</v>
      </c>
      <c r="C9" s="598"/>
      <c r="D9" s="597" t="s">
        <v>555</v>
      </c>
      <c r="E9" s="598"/>
      <c r="F9" s="597" t="s">
        <v>431</v>
      </c>
      <c r="G9" s="598"/>
      <c r="H9" s="597" t="s">
        <v>555</v>
      </c>
      <c r="I9" s="598"/>
      <c r="J9" s="597" t="s">
        <v>431</v>
      </c>
      <c r="K9" s="598"/>
      <c r="L9" s="597" t="s">
        <v>555</v>
      </c>
      <c r="M9" s="598"/>
      <c r="N9" s="588"/>
    </row>
    <row r="10" spans="1:15" s="10" customFormat="1" ht="28.5" customHeight="1" thickTop="1">
      <c r="A10" s="593"/>
      <c r="B10" s="238" t="s">
        <v>327</v>
      </c>
      <c r="C10" s="238" t="s">
        <v>328</v>
      </c>
      <c r="D10" s="238" t="s">
        <v>327</v>
      </c>
      <c r="E10" s="238" t="s">
        <v>328</v>
      </c>
      <c r="F10" s="238" t="s">
        <v>327</v>
      </c>
      <c r="G10" s="238" t="s">
        <v>328</v>
      </c>
      <c r="H10" s="238" t="s">
        <v>327</v>
      </c>
      <c r="I10" s="238" t="s">
        <v>328</v>
      </c>
      <c r="J10" s="238" t="s">
        <v>327</v>
      </c>
      <c r="K10" s="238" t="s">
        <v>328</v>
      </c>
      <c r="L10" s="238" t="s">
        <v>327</v>
      </c>
      <c r="M10" s="238" t="s">
        <v>328</v>
      </c>
      <c r="N10" s="596"/>
    </row>
    <row r="11" spans="1:15" s="10" customFormat="1" ht="18" customHeight="1" thickBot="1">
      <c r="A11" s="125">
        <v>-20</v>
      </c>
      <c r="B11" s="284">
        <v>8</v>
      </c>
      <c r="C11" s="24">
        <f t="shared" ref="C11:C20" si="0">B11/$B$21%</f>
        <v>4.7904191616766472</v>
      </c>
      <c r="D11" s="284">
        <v>5</v>
      </c>
      <c r="E11" s="24">
        <f t="shared" ref="E11:E20" si="1">D11/$D$21%</f>
        <v>3.2467532467532467</v>
      </c>
      <c r="F11" s="284">
        <v>5</v>
      </c>
      <c r="G11" s="24">
        <f t="shared" ref="G11:G20" si="2">F11/$F$21%</f>
        <v>3.7313432835820892</v>
      </c>
      <c r="H11" s="284">
        <v>2</v>
      </c>
      <c r="I11" s="24">
        <f t="shared" ref="I11:I20" si="3">H11/$H$21%</f>
        <v>1.4598540145985401</v>
      </c>
      <c r="J11" s="23">
        <f t="shared" ref="J11:J20" si="4">B11+F11</f>
        <v>13</v>
      </c>
      <c r="K11" s="295">
        <f t="shared" ref="K11:K20" si="5">J11/$J$21%</f>
        <v>4.3189368770764123</v>
      </c>
      <c r="L11" s="422">
        <f>H11+D11</f>
        <v>7</v>
      </c>
      <c r="M11" s="295">
        <f t="shared" ref="M11:M20" si="6">L11/$L$21%</f>
        <v>2.4054982817869415</v>
      </c>
      <c r="N11" s="12">
        <v>-20</v>
      </c>
    </row>
    <row r="12" spans="1:15" s="10" customFormat="1" ht="21" customHeight="1" thickTop="1" thickBot="1">
      <c r="A12" s="126" t="s">
        <v>4</v>
      </c>
      <c r="B12" s="283">
        <v>57</v>
      </c>
      <c r="C12" s="189">
        <f t="shared" si="0"/>
        <v>34.131736526946106</v>
      </c>
      <c r="D12" s="283">
        <v>41</v>
      </c>
      <c r="E12" s="189">
        <f t="shared" si="1"/>
        <v>26.623376623376622</v>
      </c>
      <c r="F12" s="283">
        <v>18</v>
      </c>
      <c r="G12" s="189">
        <f t="shared" si="2"/>
        <v>13.432835820895521</v>
      </c>
      <c r="H12" s="283">
        <v>17</v>
      </c>
      <c r="I12" s="189">
        <f t="shared" si="3"/>
        <v>12.40875912408759</v>
      </c>
      <c r="J12" s="297">
        <f t="shared" si="4"/>
        <v>75</v>
      </c>
      <c r="K12" s="296">
        <f t="shared" si="5"/>
        <v>24.916943521594686</v>
      </c>
      <c r="L12" s="423">
        <f t="shared" ref="L12:L20" si="7">H12+D12</f>
        <v>58</v>
      </c>
      <c r="M12" s="296">
        <f t="shared" si="6"/>
        <v>19.93127147766323</v>
      </c>
      <c r="N12" s="13" t="s">
        <v>4</v>
      </c>
    </row>
    <row r="13" spans="1:15" s="10" customFormat="1" ht="21" customHeight="1" thickTop="1" thickBot="1">
      <c r="A13" s="127" t="s">
        <v>5</v>
      </c>
      <c r="B13" s="282">
        <v>45</v>
      </c>
      <c r="C13" s="24">
        <f t="shared" si="0"/>
        <v>26.946107784431138</v>
      </c>
      <c r="D13" s="282">
        <v>36</v>
      </c>
      <c r="E13" s="24">
        <f t="shared" si="1"/>
        <v>23.376623376623375</v>
      </c>
      <c r="F13" s="282">
        <v>30</v>
      </c>
      <c r="G13" s="24">
        <f t="shared" si="2"/>
        <v>22.388059701492537</v>
      </c>
      <c r="H13" s="282">
        <v>34</v>
      </c>
      <c r="I13" s="24">
        <f t="shared" si="3"/>
        <v>24.81751824817518</v>
      </c>
      <c r="J13" s="23">
        <f t="shared" si="4"/>
        <v>75</v>
      </c>
      <c r="K13" s="295">
        <f t="shared" si="5"/>
        <v>24.916943521594686</v>
      </c>
      <c r="L13" s="422">
        <f t="shared" si="7"/>
        <v>70</v>
      </c>
      <c r="M13" s="295">
        <f t="shared" si="6"/>
        <v>24.054982817869416</v>
      </c>
      <c r="N13" s="14" t="s">
        <v>5</v>
      </c>
    </row>
    <row r="14" spans="1:15" s="10" customFormat="1" ht="21" customHeight="1" thickTop="1" thickBot="1">
      <c r="A14" s="126" t="s">
        <v>6</v>
      </c>
      <c r="B14" s="283">
        <v>18</v>
      </c>
      <c r="C14" s="189">
        <f t="shared" si="0"/>
        <v>10.778443113772456</v>
      </c>
      <c r="D14" s="283">
        <v>25</v>
      </c>
      <c r="E14" s="189">
        <f t="shared" si="1"/>
        <v>16.233766233766232</v>
      </c>
      <c r="F14" s="283">
        <v>32</v>
      </c>
      <c r="G14" s="189">
        <f t="shared" si="2"/>
        <v>23.880597014925371</v>
      </c>
      <c r="H14" s="283">
        <v>34</v>
      </c>
      <c r="I14" s="189">
        <f t="shared" si="3"/>
        <v>24.81751824817518</v>
      </c>
      <c r="J14" s="297">
        <f t="shared" si="4"/>
        <v>50</v>
      </c>
      <c r="K14" s="296">
        <f t="shared" si="5"/>
        <v>16.611295681063122</v>
      </c>
      <c r="L14" s="423">
        <f t="shared" si="7"/>
        <v>59</v>
      </c>
      <c r="M14" s="296">
        <f t="shared" si="6"/>
        <v>20.274914089347078</v>
      </c>
      <c r="N14" s="13" t="s">
        <v>6</v>
      </c>
    </row>
    <row r="15" spans="1:15" s="10" customFormat="1" ht="21" customHeight="1" thickTop="1" thickBot="1">
      <c r="A15" s="127" t="s">
        <v>7</v>
      </c>
      <c r="B15" s="282">
        <v>10</v>
      </c>
      <c r="C15" s="24">
        <f t="shared" si="0"/>
        <v>5.9880239520958085</v>
      </c>
      <c r="D15" s="282">
        <v>16</v>
      </c>
      <c r="E15" s="24">
        <f t="shared" si="1"/>
        <v>10.38961038961039</v>
      </c>
      <c r="F15" s="282">
        <v>17</v>
      </c>
      <c r="G15" s="24">
        <f t="shared" si="2"/>
        <v>12.686567164179104</v>
      </c>
      <c r="H15" s="282">
        <v>28</v>
      </c>
      <c r="I15" s="24">
        <f t="shared" si="3"/>
        <v>20.43795620437956</v>
      </c>
      <c r="J15" s="23">
        <f t="shared" si="4"/>
        <v>27</v>
      </c>
      <c r="K15" s="295">
        <f t="shared" si="5"/>
        <v>8.9700996677740878</v>
      </c>
      <c r="L15" s="422">
        <f t="shared" si="7"/>
        <v>44</v>
      </c>
      <c r="M15" s="295">
        <f t="shared" si="6"/>
        <v>15.120274914089347</v>
      </c>
      <c r="N15" s="14" t="s">
        <v>7</v>
      </c>
    </row>
    <row r="16" spans="1:15" s="10" customFormat="1" ht="21" customHeight="1" thickTop="1" thickBot="1">
      <c r="A16" s="126" t="s">
        <v>8</v>
      </c>
      <c r="B16" s="283">
        <v>11</v>
      </c>
      <c r="C16" s="189">
        <f t="shared" si="0"/>
        <v>6.5868263473053892</v>
      </c>
      <c r="D16" s="283">
        <v>18</v>
      </c>
      <c r="E16" s="189">
        <f t="shared" si="1"/>
        <v>11.688311688311687</v>
      </c>
      <c r="F16" s="283">
        <v>19</v>
      </c>
      <c r="G16" s="189">
        <f t="shared" si="2"/>
        <v>14.17910447761194</v>
      </c>
      <c r="H16" s="283">
        <v>11</v>
      </c>
      <c r="I16" s="189">
        <f t="shared" si="3"/>
        <v>8.0291970802919703</v>
      </c>
      <c r="J16" s="297">
        <f t="shared" si="4"/>
        <v>30</v>
      </c>
      <c r="K16" s="296">
        <f t="shared" si="5"/>
        <v>9.9667774086378742</v>
      </c>
      <c r="L16" s="423">
        <f t="shared" si="7"/>
        <v>29</v>
      </c>
      <c r="M16" s="296">
        <f t="shared" si="6"/>
        <v>9.9656357388316152</v>
      </c>
      <c r="N16" s="13" t="s">
        <v>8</v>
      </c>
    </row>
    <row r="17" spans="1:14" s="10" customFormat="1" ht="21" customHeight="1" thickTop="1" thickBot="1">
      <c r="A17" s="127" t="s">
        <v>9</v>
      </c>
      <c r="B17" s="282">
        <v>9</v>
      </c>
      <c r="C17" s="24">
        <f t="shared" si="0"/>
        <v>5.3892215568862278</v>
      </c>
      <c r="D17" s="282">
        <v>5</v>
      </c>
      <c r="E17" s="24">
        <f t="shared" si="1"/>
        <v>3.2467532467532467</v>
      </c>
      <c r="F17" s="282">
        <v>7</v>
      </c>
      <c r="G17" s="24">
        <f t="shared" si="2"/>
        <v>5.2238805970149249</v>
      </c>
      <c r="H17" s="282">
        <v>5</v>
      </c>
      <c r="I17" s="24">
        <f t="shared" si="3"/>
        <v>3.6496350364963499</v>
      </c>
      <c r="J17" s="23">
        <f t="shared" si="4"/>
        <v>16</v>
      </c>
      <c r="K17" s="295">
        <f t="shared" si="5"/>
        <v>5.3156146179401995</v>
      </c>
      <c r="L17" s="422">
        <f t="shared" si="7"/>
        <v>10</v>
      </c>
      <c r="M17" s="295">
        <f t="shared" si="6"/>
        <v>3.4364261168384878</v>
      </c>
      <c r="N17" s="14" t="s">
        <v>9</v>
      </c>
    </row>
    <row r="18" spans="1:14" s="10" customFormat="1" ht="21" customHeight="1" thickTop="1" thickBot="1">
      <c r="A18" s="126" t="s">
        <v>10</v>
      </c>
      <c r="B18" s="283">
        <v>8</v>
      </c>
      <c r="C18" s="189">
        <f t="shared" si="0"/>
        <v>4.7904191616766472</v>
      </c>
      <c r="D18" s="283">
        <v>1</v>
      </c>
      <c r="E18" s="189">
        <f t="shared" si="1"/>
        <v>0.64935064935064934</v>
      </c>
      <c r="F18" s="283">
        <v>5</v>
      </c>
      <c r="G18" s="189">
        <f t="shared" si="2"/>
        <v>3.7313432835820892</v>
      </c>
      <c r="H18" s="283">
        <v>4</v>
      </c>
      <c r="I18" s="189">
        <f t="shared" si="3"/>
        <v>2.9197080291970803</v>
      </c>
      <c r="J18" s="297">
        <f t="shared" si="4"/>
        <v>13</v>
      </c>
      <c r="K18" s="296">
        <f t="shared" si="5"/>
        <v>4.3189368770764123</v>
      </c>
      <c r="L18" s="423">
        <f t="shared" si="7"/>
        <v>5</v>
      </c>
      <c r="M18" s="296">
        <f t="shared" si="6"/>
        <v>1.7182130584192439</v>
      </c>
      <c r="N18" s="13" t="s">
        <v>10</v>
      </c>
    </row>
    <row r="19" spans="1:14" s="10" customFormat="1" ht="21" customHeight="1" thickTop="1" thickBot="1">
      <c r="A19" s="127" t="s">
        <v>11</v>
      </c>
      <c r="B19" s="282">
        <v>1</v>
      </c>
      <c r="C19" s="24">
        <f t="shared" si="0"/>
        <v>0.5988023952095809</v>
      </c>
      <c r="D19" s="282">
        <v>6</v>
      </c>
      <c r="E19" s="24">
        <f t="shared" si="1"/>
        <v>3.8961038961038961</v>
      </c>
      <c r="F19" s="282">
        <v>0</v>
      </c>
      <c r="G19" s="24">
        <f t="shared" si="2"/>
        <v>0</v>
      </c>
      <c r="H19" s="282">
        <v>2</v>
      </c>
      <c r="I19" s="24">
        <f t="shared" si="3"/>
        <v>1.4598540145985401</v>
      </c>
      <c r="J19" s="23">
        <f t="shared" si="4"/>
        <v>1</v>
      </c>
      <c r="K19" s="295">
        <f t="shared" si="5"/>
        <v>0.33222591362126247</v>
      </c>
      <c r="L19" s="422">
        <f t="shared" si="7"/>
        <v>8</v>
      </c>
      <c r="M19" s="295">
        <f t="shared" si="6"/>
        <v>2.7491408934707904</v>
      </c>
      <c r="N19" s="14" t="s">
        <v>11</v>
      </c>
    </row>
    <row r="20" spans="1:14" s="10" customFormat="1" ht="21" customHeight="1" thickTop="1">
      <c r="A20" s="128" t="s">
        <v>12</v>
      </c>
      <c r="B20" s="285">
        <v>0</v>
      </c>
      <c r="C20" s="256">
        <f t="shared" si="0"/>
        <v>0</v>
      </c>
      <c r="D20" s="285">
        <v>1</v>
      </c>
      <c r="E20" s="256">
        <f t="shared" si="1"/>
        <v>0.64935064935064934</v>
      </c>
      <c r="F20" s="285">
        <v>1</v>
      </c>
      <c r="G20" s="256">
        <f t="shared" si="2"/>
        <v>0.74626865671641784</v>
      </c>
      <c r="H20" s="285">
        <v>0</v>
      </c>
      <c r="I20" s="256">
        <f t="shared" si="3"/>
        <v>0</v>
      </c>
      <c r="J20" s="344">
        <f t="shared" si="4"/>
        <v>1</v>
      </c>
      <c r="K20" s="343">
        <f t="shared" si="5"/>
        <v>0.33222591362126247</v>
      </c>
      <c r="L20" s="424">
        <f t="shared" si="7"/>
        <v>1</v>
      </c>
      <c r="M20" s="343">
        <f t="shared" si="6"/>
        <v>0.3436426116838488</v>
      </c>
      <c r="N20" s="29" t="s">
        <v>342</v>
      </c>
    </row>
    <row r="21" spans="1:14" s="10" customFormat="1" ht="21" customHeight="1">
      <c r="A21" s="129" t="s">
        <v>13</v>
      </c>
      <c r="B21" s="181">
        <f>SUM(B11:B20)</f>
        <v>167</v>
      </c>
      <c r="C21" s="181">
        <f t="shared" ref="C21:M21" si="8">SUM(C11:C20)</f>
        <v>100</v>
      </c>
      <c r="D21" s="181">
        <f>SUM(D11:D20)</f>
        <v>154</v>
      </c>
      <c r="E21" s="181">
        <f t="shared" si="8"/>
        <v>99.999999999999986</v>
      </c>
      <c r="F21" s="181">
        <f t="shared" si="8"/>
        <v>134</v>
      </c>
      <c r="G21" s="181">
        <f t="shared" si="8"/>
        <v>100.00000000000001</v>
      </c>
      <c r="H21" s="181">
        <f t="shared" si="8"/>
        <v>137</v>
      </c>
      <c r="I21" s="181">
        <f t="shared" si="8"/>
        <v>99.999999999999972</v>
      </c>
      <c r="J21" s="181">
        <f t="shared" si="8"/>
        <v>301</v>
      </c>
      <c r="K21" s="181">
        <f t="shared" si="8"/>
        <v>100</v>
      </c>
      <c r="L21" s="181">
        <f t="shared" si="8"/>
        <v>291</v>
      </c>
      <c r="M21" s="181">
        <f t="shared" si="8"/>
        <v>100</v>
      </c>
      <c r="N21" s="332" t="s">
        <v>14</v>
      </c>
    </row>
    <row r="22" spans="1:14" s="16" customFormat="1" ht="21" customHeight="1"/>
  </sheetData>
  <mergeCells count="15">
    <mergeCell ref="A3:N3"/>
    <mergeCell ref="F9:G9"/>
    <mergeCell ref="J9:K9"/>
    <mergeCell ref="A4:N4"/>
    <mergeCell ref="A5:N5"/>
    <mergeCell ref="A6:N6"/>
    <mergeCell ref="A8:A10"/>
    <mergeCell ref="B8:E8"/>
    <mergeCell ref="F8:I8"/>
    <mergeCell ref="J8:M8"/>
    <mergeCell ref="N8:N10"/>
    <mergeCell ref="B9:C9"/>
    <mergeCell ref="D9:E9"/>
    <mergeCell ref="H9:I9"/>
    <mergeCell ref="L9:M9"/>
  </mergeCells>
  <printOptions horizontalCentered="1"/>
  <pageMargins left="0" right="0" top="0.47244094488188981" bottom="0" header="0" footer="0"/>
  <pageSetup paperSize="11" scale="75" orientation="landscape"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5"/>
  <sheetViews>
    <sheetView rightToLeft="1" view="pageBreakPreview" topLeftCell="A10" zoomScaleNormal="100" zoomScaleSheetLayoutView="100" workbookViewId="0">
      <selection activeCell="H17" sqref="H17"/>
    </sheetView>
  </sheetViews>
  <sheetFormatPr defaultColWidth="9.140625" defaultRowHeight="12.75"/>
  <cols>
    <col min="1" max="1" width="21.5703125" style="17" customWidth="1"/>
    <col min="2" max="3" width="12.140625" style="3" customWidth="1"/>
    <col min="4" max="4" width="12.5703125" style="3" customWidth="1"/>
    <col min="5" max="6" width="12.140625" style="3" customWidth="1"/>
    <col min="7" max="7" width="25.5703125" style="17" customWidth="1"/>
    <col min="8" max="16384" width="9.140625" style="3"/>
  </cols>
  <sheetData>
    <row r="1" spans="1:13" ht="30.75">
      <c r="A1" s="116" t="s">
        <v>153</v>
      </c>
      <c r="B1" s="117"/>
      <c r="C1" s="117"/>
      <c r="D1" s="117"/>
      <c r="E1" s="117"/>
      <c r="F1" s="117"/>
      <c r="G1" s="118" t="s">
        <v>185</v>
      </c>
    </row>
    <row r="2" spans="1:13">
      <c r="A2" s="113"/>
      <c r="B2" s="114"/>
      <c r="C2" s="114"/>
      <c r="D2" s="114"/>
      <c r="E2" s="114"/>
      <c r="F2" s="114"/>
      <c r="G2" s="113"/>
    </row>
    <row r="3" spans="1:13" s="2" customFormat="1" ht="21.75">
      <c r="A3" s="540" t="s">
        <v>0</v>
      </c>
      <c r="B3" s="540"/>
      <c r="C3" s="540"/>
      <c r="D3" s="540"/>
      <c r="E3" s="540"/>
      <c r="F3" s="540"/>
      <c r="G3" s="540"/>
    </row>
    <row r="4" spans="1:13" s="2" customFormat="1" ht="18.75">
      <c r="A4" s="541" t="s">
        <v>473</v>
      </c>
      <c r="B4" s="541"/>
      <c r="C4" s="541"/>
      <c r="D4" s="541"/>
      <c r="E4" s="541"/>
      <c r="F4" s="541"/>
      <c r="G4" s="541"/>
    </row>
    <row r="5" spans="1:13" s="2" customFormat="1" ht="18">
      <c r="A5" s="592" t="s">
        <v>114</v>
      </c>
      <c r="B5" s="542"/>
      <c r="C5" s="542"/>
      <c r="D5" s="542"/>
      <c r="E5" s="542"/>
      <c r="F5" s="542"/>
      <c r="G5" s="542"/>
    </row>
    <row r="6" spans="1:13">
      <c r="A6" s="543" t="s">
        <v>475</v>
      </c>
      <c r="B6" s="543"/>
      <c r="C6" s="543"/>
      <c r="D6" s="543"/>
      <c r="E6" s="543"/>
      <c r="F6" s="543"/>
      <c r="G6" s="543"/>
    </row>
    <row r="7" spans="1:13" s="7" customFormat="1" ht="15.75">
      <c r="A7" s="4" t="s">
        <v>283</v>
      </c>
      <c r="B7" s="5"/>
      <c r="C7" s="5"/>
      <c r="D7" s="6"/>
      <c r="F7" s="5"/>
      <c r="G7" s="8" t="s">
        <v>396</v>
      </c>
      <c r="H7" s="6"/>
      <c r="J7" s="5"/>
      <c r="L7" s="5"/>
      <c r="M7" s="5"/>
    </row>
    <row r="8" spans="1:13" ht="26.25" customHeight="1" thickBot="1">
      <c r="A8" s="601" t="s">
        <v>423</v>
      </c>
      <c r="B8" s="594" t="s">
        <v>405</v>
      </c>
      <c r="C8" s="594" t="s">
        <v>404</v>
      </c>
      <c r="D8" s="594" t="s">
        <v>403</v>
      </c>
      <c r="E8" s="594" t="s">
        <v>402</v>
      </c>
      <c r="F8" s="573" t="s">
        <v>415</v>
      </c>
      <c r="G8" s="587" t="s">
        <v>112</v>
      </c>
    </row>
    <row r="9" spans="1:13" s="10" customFormat="1" ht="45" customHeight="1" thickTop="1">
      <c r="A9" s="602"/>
      <c r="B9" s="595"/>
      <c r="C9" s="595"/>
      <c r="D9" s="595"/>
      <c r="E9" s="595"/>
      <c r="F9" s="574"/>
      <c r="G9" s="596"/>
      <c r="I9" s="28"/>
      <c r="J9" s="28"/>
      <c r="K9" s="28"/>
    </row>
    <row r="10" spans="1:13" s="10" customFormat="1" ht="20.25" customHeight="1" thickBot="1">
      <c r="A10" s="125">
        <v>-20</v>
      </c>
      <c r="B10" s="345">
        <v>2</v>
      </c>
      <c r="C10" s="345">
        <v>4</v>
      </c>
      <c r="D10" s="345">
        <v>1</v>
      </c>
      <c r="E10" s="345">
        <v>0</v>
      </c>
      <c r="F10" s="346">
        <f>SUM(B10:E10)</f>
        <v>7</v>
      </c>
      <c r="G10" s="30">
        <v>-20</v>
      </c>
    </row>
    <row r="11" spans="1:13" s="10" customFormat="1" ht="20.25" customHeight="1" thickTop="1" thickBot="1">
      <c r="A11" s="126" t="s">
        <v>4</v>
      </c>
      <c r="B11" s="82">
        <v>14</v>
      </c>
      <c r="C11" s="82">
        <v>32</v>
      </c>
      <c r="D11" s="82">
        <v>12</v>
      </c>
      <c r="E11" s="82">
        <v>0</v>
      </c>
      <c r="F11" s="339">
        <f t="shared" ref="F11:F17" si="0">SUM(B11:E11)</f>
        <v>58</v>
      </c>
      <c r="G11" s="31" t="s">
        <v>4</v>
      </c>
    </row>
    <row r="12" spans="1:13" s="10" customFormat="1" ht="20.25" customHeight="1" thickTop="1" thickBot="1">
      <c r="A12" s="127" t="s">
        <v>5</v>
      </c>
      <c r="B12" s="340">
        <v>13</v>
      </c>
      <c r="C12" s="340">
        <v>47</v>
      </c>
      <c r="D12" s="340">
        <v>10</v>
      </c>
      <c r="E12" s="340">
        <v>0</v>
      </c>
      <c r="F12" s="341">
        <f t="shared" si="0"/>
        <v>70</v>
      </c>
      <c r="G12" s="32" t="s">
        <v>5</v>
      </c>
    </row>
    <row r="13" spans="1:13" s="10" customFormat="1" ht="20.25" customHeight="1" thickTop="1" thickBot="1">
      <c r="A13" s="126" t="s">
        <v>6</v>
      </c>
      <c r="B13" s="82">
        <v>10</v>
      </c>
      <c r="C13" s="82">
        <v>44</v>
      </c>
      <c r="D13" s="82">
        <v>3</v>
      </c>
      <c r="E13" s="82">
        <v>2</v>
      </c>
      <c r="F13" s="339">
        <f t="shared" si="0"/>
        <v>59</v>
      </c>
      <c r="G13" s="31" t="s">
        <v>6</v>
      </c>
    </row>
    <row r="14" spans="1:13" s="10" customFormat="1" ht="20.25" customHeight="1" thickTop="1" thickBot="1">
      <c r="A14" s="127" t="s">
        <v>7</v>
      </c>
      <c r="B14" s="340">
        <v>8</v>
      </c>
      <c r="C14" s="340">
        <v>30</v>
      </c>
      <c r="D14" s="340">
        <v>3</v>
      </c>
      <c r="E14" s="340">
        <v>3</v>
      </c>
      <c r="F14" s="341">
        <f t="shared" si="0"/>
        <v>44</v>
      </c>
      <c r="G14" s="32" t="s">
        <v>7</v>
      </c>
    </row>
    <row r="15" spans="1:13" s="10" customFormat="1" ht="20.25" customHeight="1" thickTop="1" thickBot="1">
      <c r="A15" s="126" t="s">
        <v>8</v>
      </c>
      <c r="B15" s="82">
        <v>6</v>
      </c>
      <c r="C15" s="82">
        <v>21</v>
      </c>
      <c r="D15" s="82">
        <v>2</v>
      </c>
      <c r="E15" s="82">
        <v>0</v>
      </c>
      <c r="F15" s="339">
        <f t="shared" si="0"/>
        <v>29</v>
      </c>
      <c r="G15" s="31" t="s">
        <v>8</v>
      </c>
      <c r="H15" s="33"/>
    </row>
    <row r="16" spans="1:13" s="10" customFormat="1" ht="20.25" customHeight="1" thickTop="1" thickBot="1">
      <c r="A16" s="127" t="s">
        <v>9</v>
      </c>
      <c r="B16" s="340">
        <v>2</v>
      </c>
      <c r="C16" s="340">
        <v>7</v>
      </c>
      <c r="D16" s="340">
        <v>0</v>
      </c>
      <c r="E16" s="340">
        <v>1</v>
      </c>
      <c r="F16" s="341">
        <f t="shared" si="0"/>
        <v>10</v>
      </c>
      <c r="G16" s="14" t="s">
        <v>9</v>
      </c>
    </row>
    <row r="17" spans="1:16" s="10" customFormat="1" ht="20.25" customHeight="1" thickTop="1">
      <c r="A17" s="488" t="s">
        <v>604</v>
      </c>
      <c r="B17" s="481">
        <v>2</v>
      </c>
      <c r="C17" s="481">
        <v>11</v>
      </c>
      <c r="D17" s="481">
        <v>1</v>
      </c>
      <c r="E17" s="481">
        <v>0</v>
      </c>
      <c r="F17" s="491">
        <f t="shared" si="0"/>
        <v>14</v>
      </c>
      <c r="G17" s="478" t="s">
        <v>604</v>
      </c>
    </row>
    <row r="18" spans="1:16" s="10" customFormat="1" ht="20.25" customHeight="1" thickBot="1">
      <c r="A18" s="472" t="s">
        <v>13</v>
      </c>
      <c r="B18" s="471">
        <f>SUM(B10:B17)</f>
        <v>57</v>
      </c>
      <c r="C18" s="471">
        <f>SUM(C10:C17)</f>
        <v>196</v>
      </c>
      <c r="D18" s="471">
        <f>SUM(D10:D17)</f>
        <v>32</v>
      </c>
      <c r="E18" s="471">
        <f>SUM(E10:E17)</f>
        <v>6</v>
      </c>
      <c r="F18" s="471">
        <f>SUM(F10:F17)</f>
        <v>291</v>
      </c>
      <c r="G18" s="468" t="s">
        <v>14</v>
      </c>
    </row>
    <row r="19" spans="1:16" s="10" customFormat="1" ht="20.25" customHeight="1" thickTop="1">
      <c r="A19" s="467" t="s">
        <v>597</v>
      </c>
      <c r="B19" s="470">
        <f>(B18/ $F$18)*100</f>
        <v>19.587628865979383</v>
      </c>
      <c r="C19" s="470">
        <f t="shared" ref="C19:D19" si="1">(C18/ $F$18)*100</f>
        <v>67.353951890034367</v>
      </c>
      <c r="D19" s="470">
        <f t="shared" si="1"/>
        <v>10.996563573883162</v>
      </c>
      <c r="E19" s="470">
        <f>(E18/ $F$18)*100</f>
        <v>2.0618556701030926</v>
      </c>
      <c r="F19" s="470">
        <f>SUM(B19:E19)</f>
        <v>100</v>
      </c>
      <c r="G19" s="469" t="s">
        <v>598</v>
      </c>
    </row>
    <row r="20" spans="1:16" s="16" customFormat="1" ht="13.5" customHeight="1">
      <c r="A20" s="112"/>
      <c r="B20" s="112"/>
      <c r="C20" s="112"/>
      <c r="D20" s="112"/>
      <c r="E20" s="112"/>
      <c r="F20" s="112"/>
      <c r="G20" s="112"/>
      <c r="M20" s="599" t="s">
        <v>78</v>
      </c>
      <c r="N20" s="599" t="s">
        <v>77</v>
      </c>
      <c r="O20" s="599" t="s">
        <v>1</v>
      </c>
      <c r="P20" s="599" t="s">
        <v>2</v>
      </c>
    </row>
    <row r="21" spans="1:16" s="16" customFormat="1">
      <c r="A21" s="112"/>
      <c r="B21" s="112"/>
      <c r="C21" s="112"/>
      <c r="D21" s="112"/>
      <c r="E21" s="112"/>
      <c r="F21" s="112"/>
      <c r="G21" s="112"/>
      <c r="M21" s="600"/>
      <c r="N21" s="600"/>
      <c r="O21" s="600"/>
      <c r="P21" s="600"/>
    </row>
    <row r="22" spans="1:16">
      <c r="A22" s="113"/>
      <c r="B22" s="114"/>
      <c r="C22" s="114"/>
      <c r="D22" s="114"/>
      <c r="E22" s="114"/>
      <c r="F22" s="114"/>
      <c r="G22" s="113"/>
      <c r="M22" s="18">
        <f>SUM(B10:B17)</f>
        <v>57</v>
      </c>
      <c r="N22" s="18">
        <f>SUM(C10:C17)</f>
        <v>196</v>
      </c>
      <c r="O22" s="18">
        <f>SUM(D10:D17)</f>
        <v>32</v>
      </c>
      <c r="P22" s="18">
        <f>SUM(E10:E17)</f>
        <v>6</v>
      </c>
    </row>
    <row r="23" spans="1:16">
      <c r="A23" s="113"/>
      <c r="B23" s="114"/>
      <c r="C23" s="114"/>
      <c r="D23" s="114"/>
      <c r="E23" s="114"/>
      <c r="F23" s="114"/>
      <c r="G23" s="113"/>
    </row>
    <row r="24" spans="1:16">
      <c r="A24" s="113"/>
      <c r="B24" s="114"/>
      <c r="C24" s="114"/>
      <c r="D24" s="114"/>
      <c r="E24" s="114"/>
      <c r="F24" s="114"/>
      <c r="G24" s="113"/>
    </row>
    <row r="25" spans="1:16">
      <c r="A25" s="113"/>
      <c r="B25" s="114"/>
      <c r="C25" s="114"/>
      <c r="D25" s="114"/>
      <c r="E25" s="114"/>
      <c r="F25" s="114"/>
      <c r="G25" s="113"/>
    </row>
    <row r="26" spans="1:16">
      <c r="A26" s="113"/>
      <c r="B26" s="114"/>
      <c r="C26" s="114"/>
      <c r="D26" s="114"/>
      <c r="E26" s="114"/>
      <c r="F26" s="114"/>
      <c r="G26" s="113"/>
    </row>
    <row r="27" spans="1:16">
      <c r="A27" s="113"/>
      <c r="B27" s="114"/>
      <c r="C27" s="114"/>
      <c r="D27" s="114"/>
      <c r="E27" s="114"/>
      <c r="F27" s="114"/>
      <c r="G27" s="113"/>
    </row>
    <row r="28" spans="1:16">
      <c r="A28" s="113"/>
      <c r="B28" s="114"/>
      <c r="C28" s="114"/>
      <c r="D28" s="114"/>
      <c r="E28" s="114"/>
      <c r="F28" s="114"/>
      <c r="G28" s="113"/>
    </row>
    <row r="29" spans="1:16">
      <c r="A29" s="113"/>
      <c r="B29" s="114"/>
      <c r="C29" s="114"/>
      <c r="D29" s="114"/>
      <c r="E29" s="114"/>
      <c r="F29" s="114"/>
      <c r="G29" s="113"/>
    </row>
    <row r="30" spans="1:16">
      <c r="A30" s="113"/>
      <c r="B30" s="114"/>
      <c r="C30" s="114"/>
      <c r="D30" s="114"/>
      <c r="E30" s="114"/>
      <c r="F30" s="114"/>
      <c r="G30" s="113"/>
    </row>
    <row r="31" spans="1:16">
      <c r="A31" s="113"/>
      <c r="B31" s="114"/>
      <c r="C31" s="114"/>
      <c r="D31" s="114"/>
      <c r="E31" s="114"/>
      <c r="F31" s="114"/>
      <c r="G31" s="113"/>
    </row>
    <row r="32" spans="1:16">
      <c r="A32" s="113"/>
      <c r="B32" s="114"/>
      <c r="C32" s="114"/>
      <c r="D32" s="114"/>
      <c r="E32" s="114"/>
      <c r="F32" s="114"/>
      <c r="G32" s="113"/>
    </row>
    <row r="33" spans="1:7">
      <c r="A33" s="113"/>
      <c r="B33" s="114"/>
      <c r="C33" s="114"/>
      <c r="D33" s="114"/>
      <c r="E33" s="114"/>
      <c r="F33" s="114"/>
      <c r="G33" s="113"/>
    </row>
    <row r="34" spans="1:7">
      <c r="A34" s="113"/>
      <c r="B34" s="114"/>
      <c r="C34" s="114"/>
      <c r="D34" s="114"/>
      <c r="E34" s="114"/>
      <c r="F34" s="114"/>
      <c r="G34" s="113"/>
    </row>
    <row r="35" spans="1:7">
      <c r="A35" s="113"/>
      <c r="B35" s="114"/>
      <c r="C35" s="114"/>
      <c r="D35" s="114"/>
      <c r="E35" s="114"/>
      <c r="F35" s="114"/>
      <c r="G35" s="113"/>
    </row>
    <row r="36" spans="1:7">
      <c r="A36" s="113"/>
      <c r="B36" s="114"/>
      <c r="C36" s="114"/>
      <c r="D36" s="114"/>
      <c r="E36" s="114"/>
      <c r="F36" s="114"/>
      <c r="G36" s="113"/>
    </row>
    <row r="37" spans="1:7">
      <c r="A37" s="113"/>
      <c r="B37" s="114"/>
      <c r="C37" s="114"/>
      <c r="D37" s="114"/>
      <c r="E37" s="114"/>
      <c r="F37" s="114"/>
      <c r="G37" s="113"/>
    </row>
    <row r="38" spans="1:7">
      <c r="A38" s="113"/>
      <c r="B38" s="114"/>
      <c r="C38" s="114"/>
      <c r="D38" s="114"/>
      <c r="E38" s="114"/>
      <c r="F38" s="114"/>
      <c r="G38" s="113"/>
    </row>
    <row r="39" spans="1:7">
      <c r="A39" s="113"/>
      <c r="B39" s="114"/>
      <c r="C39" s="114"/>
      <c r="D39" s="114"/>
      <c r="E39" s="114"/>
      <c r="F39" s="114"/>
      <c r="G39" s="113"/>
    </row>
    <row r="40" spans="1:7">
      <c r="A40" s="113"/>
      <c r="B40" s="114"/>
      <c r="C40" s="114"/>
      <c r="D40" s="114"/>
      <c r="E40" s="114"/>
      <c r="F40" s="114"/>
      <c r="G40" s="113"/>
    </row>
    <row r="41" spans="1:7">
      <c r="A41" s="113"/>
      <c r="B41" s="114"/>
      <c r="C41" s="114"/>
      <c r="D41" s="114"/>
      <c r="E41" s="114"/>
      <c r="F41" s="114"/>
      <c r="G41" s="113"/>
    </row>
    <row r="42" spans="1:7">
      <c r="A42" s="113"/>
      <c r="B42" s="114"/>
      <c r="C42" s="114"/>
      <c r="D42" s="114"/>
      <c r="E42" s="114"/>
      <c r="F42" s="114"/>
      <c r="G42" s="113"/>
    </row>
    <row r="43" spans="1:7">
      <c r="A43" s="113"/>
      <c r="B43" s="114"/>
      <c r="C43" s="114"/>
      <c r="D43" s="114"/>
      <c r="E43" s="114"/>
      <c r="F43" s="114"/>
      <c r="G43" s="113"/>
    </row>
    <row r="44" spans="1:7">
      <c r="A44" s="113"/>
      <c r="B44" s="114"/>
      <c r="C44" s="114"/>
      <c r="D44" s="114"/>
      <c r="E44" s="114"/>
      <c r="F44" s="114"/>
      <c r="G44" s="113"/>
    </row>
    <row r="45" spans="1:7">
      <c r="A45" s="113"/>
      <c r="B45" s="114"/>
      <c r="C45" s="114"/>
      <c r="D45" s="114"/>
      <c r="E45" s="114"/>
      <c r="F45" s="114"/>
      <c r="G45" s="113"/>
    </row>
    <row r="46" spans="1:7">
      <c r="A46" s="113"/>
      <c r="B46" s="114"/>
      <c r="C46" s="114"/>
      <c r="D46" s="114"/>
      <c r="E46" s="114"/>
      <c r="F46" s="114"/>
      <c r="G46" s="113"/>
    </row>
    <row r="47" spans="1:7">
      <c r="A47" s="113"/>
      <c r="B47" s="114"/>
      <c r="C47" s="114"/>
      <c r="D47" s="114"/>
      <c r="E47" s="114"/>
      <c r="F47" s="114"/>
      <c r="G47" s="113"/>
    </row>
    <row r="48" spans="1:7">
      <c r="A48" s="113"/>
      <c r="B48" s="114"/>
      <c r="C48" s="114"/>
      <c r="D48" s="114"/>
      <c r="E48" s="114"/>
      <c r="F48" s="114"/>
      <c r="G48" s="113"/>
    </row>
    <row r="49" spans="1:7">
      <c r="A49" s="113"/>
      <c r="B49" s="114"/>
      <c r="C49" s="114"/>
      <c r="D49" s="114"/>
      <c r="E49" s="114"/>
      <c r="F49" s="114"/>
      <c r="G49" s="113"/>
    </row>
    <row r="50" spans="1:7">
      <c r="A50" s="113"/>
      <c r="B50" s="114"/>
      <c r="C50" s="114"/>
      <c r="D50" s="114"/>
      <c r="E50" s="114"/>
      <c r="F50" s="114"/>
      <c r="G50" s="113"/>
    </row>
    <row r="51" spans="1:7">
      <c r="A51" s="113"/>
      <c r="B51" s="114"/>
      <c r="C51" s="114"/>
      <c r="D51" s="114"/>
      <c r="E51" s="114"/>
      <c r="F51" s="114"/>
      <c r="G51" s="113"/>
    </row>
    <row r="52" spans="1:7">
      <c r="A52" s="113"/>
      <c r="B52" s="114"/>
      <c r="C52" s="114"/>
      <c r="D52" s="114"/>
      <c r="E52" s="114"/>
      <c r="F52" s="114"/>
      <c r="G52" s="113"/>
    </row>
    <row r="53" spans="1:7">
      <c r="A53" s="113"/>
      <c r="B53" s="114"/>
      <c r="C53" s="114"/>
      <c r="D53" s="114"/>
      <c r="E53" s="114"/>
      <c r="F53" s="114"/>
      <c r="G53" s="113"/>
    </row>
    <row r="54" spans="1:7">
      <c r="A54" s="113"/>
      <c r="B54" s="114"/>
      <c r="C54" s="114"/>
      <c r="D54" s="114"/>
      <c r="E54" s="114"/>
      <c r="F54" s="114"/>
      <c r="G54" s="113"/>
    </row>
    <row r="55" spans="1:7">
      <c r="A55" s="113"/>
      <c r="B55" s="114"/>
      <c r="C55" s="114"/>
      <c r="D55" s="114"/>
      <c r="E55" s="114"/>
      <c r="F55" s="114"/>
      <c r="G55" s="113"/>
    </row>
  </sheetData>
  <mergeCells count="15">
    <mergeCell ref="A3:G3"/>
    <mergeCell ref="A4:G4"/>
    <mergeCell ref="A5:G5"/>
    <mergeCell ref="A6:G6"/>
    <mergeCell ref="A8:A9"/>
    <mergeCell ref="B8:B9"/>
    <mergeCell ref="C8:C9"/>
    <mergeCell ref="D8:D9"/>
    <mergeCell ref="E8:E9"/>
    <mergeCell ref="F8:F9"/>
    <mergeCell ref="M20:M21"/>
    <mergeCell ref="N20:N21"/>
    <mergeCell ref="O20:O21"/>
    <mergeCell ref="P20:P21"/>
    <mergeCell ref="G8:G9"/>
  </mergeCells>
  <printOptions horizontalCentered="1"/>
  <pageMargins left="0" right="0" top="0.47244094488188981" bottom="0" header="0" footer="0"/>
  <pageSetup paperSize="11" scale="85" orientation="landscape" r:id="rId1"/>
  <headerFooter alignWithMargins="0"/>
  <rowBreaks count="1" manualBreakCount="1">
    <brk id="19" max="6" man="1"/>
  </row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6"/>
  <sheetViews>
    <sheetView rightToLeft="1" view="pageBreakPreview" zoomScaleNormal="100" zoomScaleSheetLayoutView="100" workbookViewId="0">
      <selection activeCell="N8" sqref="N8"/>
    </sheetView>
  </sheetViews>
  <sheetFormatPr defaultColWidth="9.140625" defaultRowHeight="12.75"/>
  <cols>
    <col min="1" max="1" width="20.28515625" style="17" customWidth="1"/>
    <col min="2" max="2" width="6.5703125" style="17" customWidth="1"/>
    <col min="3" max="9" width="6.5703125" style="3" customWidth="1"/>
    <col min="10" max="10" width="6.7109375" style="3" customWidth="1"/>
    <col min="11" max="11" width="22.5703125" style="17" customWidth="1"/>
    <col min="12" max="12" width="9" style="3" customWidth="1"/>
    <col min="13" max="13" width="3.5703125" style="3" customWidth="1"/>
    <col min="14" max="21" width="5.5703125" style="3" customWidth="1"/>
    <col min="22" max="24" width="4.7109375" style="3" customWidth="1"/>
    <col min="25" max="25" width="4.140625" style="3" customWidth="1"/>
    <col min="26" max="16384" width="9.140625" style="3"/>
  </cols>
  <sheetData>
    <row r="1" spans="1:11" ht="30.75">
      <c r="A1" s="116" t="s">
        <v>153</v>
      </c>
      <c r="B1" s="117"/>
      <c r="C1" s="117"/>
      <c r="D1" s="117"/>
      <c r="E1" s="117"/>
      <c r="F1" s="117"/>
      <c r="G1" s="115"/>
      <c r="H1" s="115"/>
      <c r="I1" s="115"/>
      <c r="J1" s="115"/>
      <c r="K1" s="118" t="s">
        <v>185</v>
      </c>
    </row>
    <row r="2" spans="1:11">
      <c r="A2" s="113"/>
      <c r="B2" s="114"/>
      <c r="C2" s="114"/>
      <c r="D2" s="114"/>
      <c r="E2" s="114"/>
      <c r="F2" s="114"/>
      <c r="G2" s="113"/>
      <c r="H2" s="114"/>
      <c r="I2" s="114"/>
      <c r="J2" s="114"/>
      <c r="K2" s="114"/>
    </row>
    <row r="3" spans="1:11" s="2" customFormat="1" ht="21.75">
      <c r="A3" s="564" t="s">
        <v>28</v>
      </c>
      <c r="B3" s="564"/>
      <c r="C3" s="564"/>
      <c r="D3" s="564"/>
      <c r="E3" s="564"/>
      <c r="F3" s="564"/>
      <c r="G3" s="564"/>
      <c r="H3" s="564"/>
      <c r="I3" s="564"/>
      <c r="J3" s="564"/>
      <c r="K3" s="564"/>
    </row>
    <row r="4" spans="1:11" s="2" customFormat="1" ht="18.75">
      <c r="A4" s="565" t="s">
        <v>473</v>
      </c>
      <c r="B4" s="565"/>
      <c r="C4" s="565"/>
      <c r="D4" s="565"/>
      <c r="E4" s="565"/>
      <c r="F4" s="565"/>
      <c r="G4" s="565"/>
      <c r="H4" s="565"/>
      <c r="I4" s="565"/>
      <c r="J4" s="565"/>
      <c r="K4" s="565"/>
    </row>
    <row r="5" spans="1:11" s="2" customFormat="1" ht="18">
      <c r="A5" s="542" t="s">
        <v>29</v>
      </c>
      <c r="B5" s="542"/>
      <c r="C5" s="542"/>
      <c r="D5" s="542"/>
      <c r="E5" s="542"/>
      <c r="F5" s="542"/>
      <c r="G5" s="542"/>
      <c r="H5" s="542"/>
      <c r="I5" s="542"/>
      <c r="J5" s="542"/>
      <c r="K5" s="542"/>
    </row>
    <row r="6" spans="1:11">
      <c r="A6" s="543" t="s">
        <v>475</v>
      </c>
      <c r="B6" s="543"/>
      <c r="C6" s="543"/>
      <c r="D6" s="543"/>
      <c r="E6" s="543"/>
      <c r="F6" s="543"/>
      <c r="G6" s="543"/>
      <c r="H6" s="543"/>
      <c r="I6" s="543"/>
      <c r="J6" s="543"/>
      <c r="K6" s="543"/>
    </row>
    <row r="7" spans="1:11" s="7" customFormat="1" ht="15.75">
      <c r="A7" s="4" t="s">
        <v>284</v>
      </c>
      <c r="B7" s="5"/>
      <c r="C7" s="5"/>
      <c r="D7" s="6"/>
      <c r="F7" s="5"/>
      <c r="H7" s="6"/>
      <c r="J7" s="5"/>
      <c r="K7" s="8" t="s">
        <v>397</v>
      </c>
    </row>
    <row r="8" spans="1:11" ht="35.25" customHeight="1" thickBot="1">
      <c r="A8" s="603" t="s">
        <v>426</v>
      </c>
      <c r="B8" s="569">
        <v>-20</v>
      </c>
      <c r="C8" s="569" t="s">
        <v>30</v>
      </c>
      <c r="D8" s="569" t="s">
        <v>31</v>
      </c>
      <c r="E8" s="569" t="s">
        <v>32</v>
      </c>
      <c r="F8" s="569" t="s">
        <v>33</v>
      </c>
      <c r="G8" s="569" t="s">
        <v>34</v>
      </c>
      <c r="H8" s="569" t="s">
        <v>35</v>
      </c>
      <c r="I8" s="569" t="s">
        <v>604</v>
      </c>
      <c r="J8" s="573" t="s">
        <v>3</v>
      </c>
      <c r="K8" s="577" t="s">
        <v>605</v>
      </c>
    </row>
    <row r="9" spans="1:11" s="10" customFormat="1" ht="36" customHeight="1" thickTop="1">
      <c r="A9" s="604"/>
      <c r="B9" s="570"/>
      <c r="C9" s="570"/>
      <c r="D9" s="570"/>
      <c r="E9" s="570"/>
      <c r="F9" s="570"/>
      <c r="G9" s="570"/>
      <c r="H9" s="570"/>
      <c r="I9" s="570"/>
      <c r="J9" s="574"/>
      <c r="K9" s="578"/>
    </row>
    <row r="10" spans="1:11" s="10" customFormat="1" ht="20.25" customHeight="1" thickBot="1">
      <c r="A10" s="137">
        <v>-20</v>
      </c>
      <c r="B10" s="43">
        <v>0</v>
      </c>
      <c r="C10" s="43">
        <v>1</v>
      </c>
      <c r="D10" s="43">
        <v>0</v>
      </c>
      <c r="E10" s="43">
        <v>0</v>
      </c>
      <c r="F10" s="43">
        <v>0</v>
      </c>
      <c r="G10" s="43">
        <v>0</v>
      </c>
      <c r="H10" s="43">
        <v>0</v>
      </c>
      <c r="I10" s="43">
        <v>0</v>
      </c>
      <c r="J10" s="140">
        <f t="shared" ref="J10:J19" si="0">SUM(B10:I10)</f>
        <v>1</v>
      </c>
      <c r="K10" s="44">
        <v>-20</v>
      </c>
    </row>
    <row r="11" spans="1:11" s="10" customFormat="1" ht="20.25" customHeight="1" thickTop="1" thickBot="1">
      <c r="A11" s="126" t="s">
        <v>4</v>
      </c>
      <c r="B11" s="45">
        <v>6</v>
      </c>
      <c r="C11" s="45">
        <v>17</v>
      </c>
      <c r="D11" s="45">
        <v>2</v>
      </c>
      <c r="E11" s="45">
        <v>3</v>
      </c>
      <c r="F11" s="45">
        <v>1</v>
      </c>
      <c r="G11" s="45">
        <v>0</v>
      </c>
      <c r="H11" s="45">
        <v>0</v>
      </c>
      <c r="I11" s="45">
        <v>0</v>
      </c>
      <c r="J11" s="46">
        <f t="shared" si="0"/>
        <v>29</v>
      </c>
      <c r="K11" s="13" t="s">
        <v>4</v>
      </c>
    </row>
    <row r="12" spans="1:11" s="10" customFormat="1" ht="20.25" customHeight="1" thickTop="1" thickBot="1">
      <c r="A12" s="138" t="s">
        <v>5</v>
      </c>
      <c r="B12" s="47">
        <v>1</v>
      </c>
      <c r="C12" s="47">
        <v>29</v>
      </c>
      <c r="D12" s="47">
        <v>32</v>
      </c>
      <c r="E12" s="47">
        <v>7</v>
      </c>
      <c r="F12" s="47">
        <v>0</v>
      </c>
      <c r="G12" s="47">
        <v>1</v>
      </c>
      <c r="H12" s="47">
        <v>0</v>
      </c>
      <c r="I12" s="47">
        <v>0</v>
      </c>
      <c r="J12" s="48">
        <f t="shared" si="0"/>
        <v>70</v>
      </c>
      <c r="K12" s="49" t="s">
        <v>5</v>
      </c>
    </row>
    <row r="13" spans="1:11" s="10" customFormat="1" ht="20.25" customHeight="1" thickTop="1" thickBot="1">
      <c r="A13" s="126" t="s">
        <v>6</v>
      </c>
      <c r="B13" s="45">
        <v>0</v>
      </c>
      <c r="C13" s="45">
        <v>7</v>
      </c>
      <c r="D13" s="45">
        <v>18</v>
      </c>
      <c r="E13" s="45">
        <v>24</v>
      </c>
      <c r="F13" s="45">
        <v>6</v>
      </c>
      <c r="G13" s="45">
        <v>1</v>
      </c>
      <c r="H13" s="45">
        <v>1</v>
      </c>
      <c r="I13" s="45">
        <v>1</v>
      </c>
      <c r="J13" s="46">
        <f t="shared" si="0"/>
        <v>58</v>
      </c>
      <c r="K13" s="13" t="s">
        <v>6</v>
      </c>
    </row>
    <row r="14" spans="1:11" s="10" customFormat="1" ht="20.25" customHeight="1" thickTop="1" thickBot="1">
      <c r="A14" s="138" t="s">
        <v>7</v>
      </c>
      <c r="B14" s="47">
        <v>0</v>
      </c>
      <c r="C14" s="47">
        <v>2</v>
      </c>
      <c r="D14" s="47">
        <v>11</v>
      </c>
      <c r="E14" s="47">
        <v>11</v>
      </c>
      <c r="F14" s="47">
        <v>12</v>
      </c>
      <c r="G14" s="47">
        <v>7</v>
      </c>
      <c r="H14" s="47">
        <v>2</v>
      </c>
      <c r="I14" s="47">
        <v>1</v>
      </c>
      <c r="J14" s="48">
        <f t="shared" si="0"/>
        <v>46</v>
      </c>
      <c r="K14" s="49" t="s">
        <v>7</v>
      </c>
    </row>
    <row r="15" spans="1:11" s="10" customFormat="1" ht="20.25" customHeight="1" thickTop="1" thickBot="1">
      <c r="A15" s="126" t="s">
        <v>8</v>
      </c>
      <c r="B15" s="45">
        <v>0</v>
      </c>
      <c r="C15" s="45">
        <v>0</v>
      </c>
      <c r="D15" s="45">
        <v>3</v>
      </c>
      <c r="E15" s="45">
        <v>6</v>
      </c>
      <c r="F15" s="45">
        <v>15</v>
      </c>
      <c r="G15" s="45">
        <v>5</v>
      </c>
      <c r="H15" s="45">
        <v>0</v>
      </c>
      <c r="I15" s="45">
        <v>0</v>
      </c>
      <c r="J15" s="46">
        <f t="shared" si="0"/>
        <v>29</v>
      </c>
      <c r="K15" s="13" t="s">
        <v>8</v>
      </c>
    </row>
    <row r="16" spans="1:11" s="10" customFormat="1" ht="20.25" customHeight="1" thickTop="1" thickBot="1">
      <c r="A16" s="138" t="s">
        <v>9</v>
      </c>
      <c r="B16" s="47">
        <v>0</v>
      </c>
      <c r="C16" s="47">
        <v>0</v>
      </c>
      <c r="D16" s="47">
        <v>1</v>
      </c>
      <c r="E16" s="47">
        <v>1</v>
      </c>
      <c r="F16" s="47">
        <v>4</v>
      </c>
      <c r="G16" s="47">
        <v>10</v>
      </c>
      <c r="H16" s="47">
        <v>2</v>
      </c>
      <c r="I16" s="47">
        <v>0</v>
      </c>
      <c r="J16" s="48">
        <f t="shared" si="0"/>
        <v>18</v>
      </c>
      <c r="K16" s="49" t="s">
        <v>9</v>
      </c>
    </row>
    <row r="17" spans="1:16" s="10" customFormat="1" ht="20.25" customHeight="1" thickTop="1" thickBot="1">
      <c r="A17" s="126" t="s">
        <v>10</v>
      </c>
      <c r="B17" s="45">
        <v>0</v>
      </c>
      <c r="C17" s="45">
        <v>0</v>
      </c>
      <c r="D17" s="45">
        <v>1</v>
      </c>
      <c r="E17" s="45">
        <v>4</v>
      </c>
      <c r="F17" s="45">
        <v>3</v>
      </c>
      <c r="G17" s="45">
        <v>1</v>
      </c>
      <c r="H17" s="45">
        <v>2</v>
      </c>
      <c r="I17" s="45">
        <v>4</v>
      </c>
      <c r="J17" s="46">
        <f t="shared" si="0"/>
        <v>15</v>
      </c>
      <c r="K17" s="13" t="s">
        <v>10</v>
      </c>
    </row>
    <row r="18" spans="1:16" s="10" customFormat="1" ht="20.25" customHeight="1" thickTop="1" thickBot="1">
      <c r="A18" s="138" t="s">
        <v>11</v>
      </c>
      <c r="B18" s="47">
        <v>0</v>
      </c>
      <c r="C18" s="47">
        <v>0</v>
      </c>
      <c r="D18" s="47">
        <v>1</v>
      </c>
      <c r="E18" s="47">
        <v>1</v>
      </c>
      <c r="F18" s="47">
        <v>1</v>
      </c>
      <c r="G18" s="47">
        <v>1</v>
      </c>
      <c r="H18" s="47">
        <v>2</v>
      </c>
      <c r="I18" s="47">
        <v>2</v>
      </c>
      <c r="J18" s="48">
        <f t="shared" si="0"/>
        <v>8</v>
      </c>
      <c r="K18" s="49" t="s">
        <v>11</v>
      </c>
      <c r="O18" s="136" t="s">
        <v>168</v>
      </c>
      <c r="P18" s="136" t="s">
        <v>169</v>
      </c>
    </row>
    <row r="19" spans="1:16" s="10" customFormat="1" ht="20.25" customHeight="1" thickTop="1" thickBot="1">
      <c r="A19" s="128" t="s">
        <v>12</v>
      </c>
      <c r="B19" s="50">
        <v>0</v>
      </c>
      <c r="C19" s="50">
        <v>2</v>
      </c>
      <c r="D19" s="50">
        <v>1</v>
      </c>
      <c r="E19" s="50">
        <v>2</v>
      </c>
      <c r="F19" s="50">
        <v>2</v>
      </c>
      <c r="G19" s="50">
        <v>3</v>
      </c>
      <c r="H19" s="50">
        <v>1</v>
      </c>
      <c r="I19" s="50">
        <v>6</v>
      </c>
      <c r="J19" s="51">
        <f t="shared" si="0"/>
        <v>17</v>
      </c>
      <c r="K19" s="29" t="s">
        <v>342</v>
      </c>
      <c r="N19" s="137">
        <v>-20</v>
      </c>
      <c r="O19" s="10">
        <f>J10</f>
        <v>1</v>
      </c>
      <c r="P19" s="10">
        <f>B20</f>
        <v>7</v>
      </c>
    </row>
    <row r="20" spans="1:16" s="10" customFormat="1" ht="20.25" customHeight="1" thickTop="1" thickBot="1">
      <c r="A20" s="129" t="s">
        <v>26</v>
      </c>
      <c r="B20" s="42">
        <f>SUM(B10:B19)</f>
        <v>7</v>
      </c>
      <c r="C20" s="42">
        <f t="shared" ref="C20:I20" si="1">SUM(C10:C19)</f>
        <v>58</v>
      </c>
      <c r="D20" s="42">
        <f t="shared" si="1"/>
        <v>70</v>
      </c>
      <c r="E20" s="42">
        <f t="shared" si="1"/>
        <v>59</v>
      </c>
      <c r="F20" s="42">
        <f t="shared" si="1"/>
        <v>44</v>
      </c>
      <c r="G20" s="42">
        <f t="shared" si="1"/>
        <v>29</v>
      </c>
      <c r="H20" s="42">
        <f>SUM(H10:H19)</f>
        <v>10</v>
      </c>
      <c r="I20" s="42">
        <f t="shared" si="1"/>
        <v>14</v>
      </c>
      <c r="J20" s="42">
        <f>SUM(J10:J19)</f>
        <v>291</v>
      </c>
      <c r="K20" s="57" t="s">
        <v>27</v>
      </c>
      <c r="N20" s="126" t="s">
        <v>4</v>
      </c>
      <c r="O20" s="10">
        <f t="shared" ref="O20:O28" si="2">J11</f>
        <v>29</v>
      </c>
      <c r="P20" s="10">
        <f>C20</f>
        <v>58</v>
      </c>
    </row>
    <row r="21" spans="1:16" ht="13.5" customHeight="1" thickTop="1" thickBot="1">
      <c r="A21" s="114"/>
      <c r="B21" s="114"/>
      <c r="C21" s="114"/>
      <c r="D21" s="114"/>
      <c r="E21" s="114"/>
      <c r="F21" s="114"/>
      <c r="G21" s="114"/>
      <c r="H21" s="114"/>
      <c r="I21" s="114"/>
      <c r="J21" s="114"/>
      <c r="K21" s="114"/>
      <c r="N21" s="138" t="s">
        <v>5</v>
      </c>
      <c r="O21" s="10">
        <f t="shared" si="2"/>
        <v>70</v>
      </c>
      <c r="P21" s="3">
        <f>D20</f>
        <v>70</v>
      </c>
    </row>
    <row r="22" spans="1:16" ht="20.25" thickTop="1" thickBot="1">
      <c r="A22" s="113"/>
      <c r="B22" s="113"/>
      <c r="C22" s="114"/>
      <c r="D22" s="114"/>
      <c r="E22" s="114"/>
      <c r="F22" s="114"/>
      <c r="G22" s="114"/>
      <c r="H22" s="114"/>
      <c r="I22" s="114"/>
      <c r="J22" s="114"/>
      <c r="K22" s="113"/>
      <c r="N22" s="126" t="s">
        <v>6</v>
      </c>
      <c r="O22" s="10">
        <f t="shared" si="2"/>
        <v>58</v>
      </c>
      <c r="P22" s="3">
        <f>E20</f>
        <v>59</v>
      </c>
    </row>
    <row r="23" spans="1:16" ht="20.25" thickTop="1" thickBot="1">
      <c r="A23" s="113"/>
      <c r="B23" s="113"/>
      <c r="C23" s="114"/>
      <c r="D23" s="114"/>
      <c r="E23" s="114"/>
      <c r="F23" s="114"/>
      <c r="G23" s="114"/>
      <c r="H23" s="114"/>
      <c r="I23" s="114"/>
      <c r="J23" s="114"/>
      <c r="K23" s="113"/>
      <c r="N23" s="138" t="s">
        <v>7</v>
      </c>
      <c r="O23" s="10">
        <f t="shared" si="2"/>
        <v>46</v>
      </c>
      <c r="P23" s="3">
        <f>F20</f>
        <v>44</v>
      </c>
    </row>
    <row r="24" spans="1:16" ht="20.25" thickTop="1" thickBot="1">
      <c r="A24" s="113"/>
      <c r="B24" s="113"/>
      <c r="C24" s="114"/>
      <c r="D24" s="114"/>
      <c r="E24" s="114"/>
      <c r="F24" s="114"/>
      <c r="G24" s="114"/>
      <c r="H24" s="114"/>
      <c r="I24" s="114"/>
      <c r="J24" s="114"/>
      <c r="K24" s="113"/>
      <c r="N24" s="126" t="s">
        <v>8</v>
      </c>
      <c r="O24" s="10">
        <f>J15</f>
        <v>29</v>
      </c>
      <c r="P24" s="3">
        <f>G20</f>
        <v>29</v>
      </c>
    </row>
    <row r="25" spans="1:16" ht="20.25" thickTop="1" thickBot="1">
      <c r="A25" s="113"/>
      <c r="B25" s="113"/>
      <c r="C25" s="114"/>
      <c r="D25" s="114"/>
      <c r="E25" s="114"/>
      <c r="F25" s="114"/>
      <c r="G25" s="114"/>
      <c r="H25" s="114"/>
      <c r="I25" s="114"/>
      <c r="J25" s="114"/>
      <c r="K25" s="113"/>
      <c r="N25" s="138" t="s">
        <v>9</v>
      </c>
      <c r="O25" s="10">
        <f t="shared" si="2"/>
        <v>18</v>
      </c>
      <c r="P25" s="3">
        <f>H20</f>
        <v>10</v>
      </c>
    </row>
    <row r="26" spans="1:16" ht="20.25" thickTop="1" thickBot="1">
      <c r="A26" s="113"/>
      <c r="B26" s="113"/>
      <c r="C26" s="114"/>
      <c r="D26" s="114"/>
      <c r="E26" s="114"/>
      <c r="F26" s="114"/>
      <c r="G26" s="114"/>
      <c r="H26" s="114"/>
      <c r="I26" s="114"/>
      <c r="J26" s="114"/>
      <c r="K26" s="113"/>
      <c r="N26" s="126" t="s">
        <v>10</v>
      </c>
      <c r="O26" s="10">
        <f t="shared" si="2"/>
        <v>15</v>
      </c>
      <c r="P26" s="3">
        <f>I20</f>
        <v>14</v>
      </c>
    </row>
    <row r="27" spans="1:16" ht="20.25" thickTop="1" thickBot="1">
      <c r="A27" s="113"/>
      <c r="B27" s="113"/>
      <c r="C27" s="114"/>
      <c r="D27" s="114"/>
      <c r="E27" s="114"/>
      <c r="F27" s="114"/>
      <c r="G27" s="114"/>
      <c r="H27" s="114"/>
      <c r="I27" s="114"/>
      <c r="J27" s="114"/>
      <c r="K27" s="113"/>
      <c r="N27" s="138" t="s">
        <v>11</v>
      </c>
      <c r="O27" s="10">
        <f t="shared" si="2"/>
        <v>8</v>
      </c>
      <c r="P27" s="3" t="e">
        <f>#REF!</f>
        <v>#REF!</v>
      </c>
    </row>
    <row r="28" spans="1:16" ht="19.5" thickTop="1">
      <c r="A28" s="113"/>
      <c r="B28" s="113"/>
      <c r="C28" s="114"/>
      <c r="D28" s="114"/>
      <c r="E28" s="114"/>
      <c r="F28" s="114"/>
      <c r="G28" s="114"/>
      <c r="H28" s="114"/>
      <c r="I28" s="114"/>
      <c r="J28" s="114"/>
      <c r="K28" s="113"/>
      <c r="N28" s="128" t="s">
        <v>12</v>
      </c>
      <c r="O28" s="10">
        <f t="shared" si="2"/>
        <v>17</v>
      </c>
      <c r="P28" s="3" t="e">
        <f>#REF!</f>
        <v>#REF!</v>
      </c>
    </row>
    <row r="29" spans="1:16">
      <c r="A29" s="113"/>
      <c r="B29" s="113"/>
      <c r="C29" s="114"/>
      <c r="D29" s="114"/>
      <c r="E29" s="114"/>
      <c r="F29" s="114"/>
      <c r="G29" s="114"/>
      <c r="H29" s="114"/>
      <c r="I29" s="114"/>
      <c r="J29" s="114"/>
      <c r="K29" s="113"/>
    </row>
    <row r="30" spans="1:16">
      <c r="A30" s="113"/>
      <c r="B30" s="113"/>
      <c r="C30" s="114"/>
      <c r="D30" s="114"/>
      <c r="E30" s="114"/>
      <c r="F30" s="114"/>
      <c r="G30" s="114"/>
      <c r="H30" s="114"/>
      <c r="I30" s="114"/>
      <c r="J30" s="114"/>
      <c r="K30" s="113"/>
    </row>
    <row r="31" spans="1:16">
      <c r="A31" s="113"/>
      <c r="B31" s="113"/>
      <c r="C31" s="114"/>
      <c r="D31" s="114"/>
      <c r="E31" s="114"/>
      <c r="F31" s="114"/>
      <c r="G31" s="114"/>
      <c r="H31" s="114"/>
      <c r="I31" s="114"/>
      <c r="J31" s="114"/>
      <c r="K31" s="113"/>
    </row>
    <row r="32" spans="1:16">
      <c r="A32" s="113"/>
      <c r="B32" s="113"/>
      <c r="C32" s="114"/>
      <c r="D32" s="114"/>
      <c r="E32" s="114"/>
      <c r="F32" s="114"/>
      <c r="G32" s="114"/>
      <c r="H32" s="114"/>
      <c r="I32" s="114"/>
      <c r="J32" s="114"/>
      <c r="K32" s="113"/>
    </row>
    <row r="33" spans="1:11">
      <c r="A33" s="113"/>
      <c r="B33" s="113"/>
      <c r="C33" s="114"/>
      <c r="D33" s="114"/>
      <c r="E33" s="114"/>
      <c r="F33" s="114"/>
      <c r="G33" s="114"/>
      <c r="H33" s="114"/>
      <c r="I33" s="114"/>
      <c r="J33" s="114"/>
      <c r="K33" s="113"/>
    </row>
    <row r="34" spans="1:11">
      <c r="A34" s="113"/>
      <c r="B34" s="113"/>
      <c r="C34" s="114"/>
      <c r="D34" s="114"/>
      <c r="E34" s="114"/>
      <c r="F34" s="114"/>
      <c r="G34" s="114"/>
      <c r="H34" s="114"/>
      <c r="I34" s="114"/>
      <c r="J34" s="114"/>
      <c r="K34" s="113"/>
    </row>
    <row r="35" spans="1:11">
      <c r="A35" s="113"/>
      <c r="B35" s="113"/>
      <c r="C35" s="114"/>
      <c r="D35" s="114"/>
      <c r="E35" s="114"/>
      <c r="F35" s="114"/>
      <c r="G35" s="114"/>
      <c r="H35" s="114"/>
      <c r="I35" s="114"/>
      <c r="J35" s="114"/>
      <c r="K35" s="113"/>
    </row>
    <row r="36" spans="1:11">
      <c r="A36" s="113"/>
      <c r="B36" s="113"/>
      <c r="C36" s="114"/>
      <c r="D36" s="114"/>
      <c r="E36" s="114"/>
      <c r="F36" s="114"/>
      <c r="G36" s="114"/>
      <c r="H36" s="114"/>
      <c r="I36" s="114"/>
      <c r="J36" s="114"/>
      <c r="K36" s="113"/>
    </row>
    <row r="37" spans="1:11">
      <c r="A37" s="113"/>
      <c r="B37" s="113"/>
      <c r="C37" s="114"/>
      <c r="D37" s="114"/>
      <c r="E37" s="114"/>
      <c r="F37" s="114"/>
      <c r="G37" s="114"/>
      <c r="H37" s="114"/>
      <c r="I37" s="114"/>
      <c r="J37" s="114"/>
      <c r="K37" s="113"/>
    </row>
    <row r="38" spans="1:11">
      <c r="A38" s="113"/>
      <c r="B38" s="113"/>
      <c r="C38" s="114"/>
      <c r="D38" s="114"/>
      <c r="E38" s="114"/>
      <c r="F38" s="114"/>
      <c r="G38" s="114"/>
      <c r="H38" s="114"/>
      <c r="I38" s="114"/>
      <c r="J38" s="114"/>
      <c r="K38" s="113"/>
    </row>
    <row r="39" spans="1:11">
      <c r="A39" s="113"/>
      <c r="B39" s="113"/>
      <c r="C39" s="114"/>
      <c r="D39" s="114"/>
      <c r="E39" s="114"/>
      <c r="F39" s="114"/>
      <c r="G39" s="114"/>
      <c r="H39" s="114"/>
      <c r="I39" s="114"/>
      <c r="J39" s="114"/>
      <c r="K39" s="113"/>
    </row>
    <row r="40" spans="1:11">
      <c r="A40" s="113"/>
      <c r="B40" s="113"/>
      <c r="C40" s="114"/>
      <c r="D40" s="114"/>
      <c r="E40" s="114"/>
      <c r="F40" s="114"/>
      <c r="G40" s="114"/>
      <c r="H40" s="114"/>
      <c r="I40" s="114"/>
      <c r="J40" s="114"/>
      <c r="K40" s="113"/>
    </row>
    <row r="41" spans="1:11">
      <c r="A41" s="113"/>
      <c r="B41" s="113"/>
      <c r="C41" s="114"/>
      <c r="D41" s="114"/>
      <c r="E41" s="114"/>
      <c r="F41" s="114"/>
      <c r="G41" s="114"/>
      <c r="H41" s="114"/>
      <c r="I41" s="114"/>
      <c r="J41" s="114"/>
      <c r="K41" s="113"/>
    </row>
    <row r="42" spans="1:11">
      <c r="A42" s="113"/>
      <c r="B42" s="113"/>
      <c r="C42" s="114"/>
      <c r="D42" s="114"/>
      <c r="E42" s="114"/>
      <c r="F42" s="114"/>
      <c r="G42" s="114"/>
      <c r="H42" s="114"/>
      <c r="I42" s="114"/>
      <c r="J42" s="114"/>
      <c r="K42" s="113"/>
    </row>
    <row r="43" spans="1:11">
      <c r="A43" s="113"/>
      <c r="B43" s="113"/>
      <c r="C43" s="114"/>
      <c r="D43" s="114"/>
      <c r="E43" s="114"/>
      <c r="F43" s="114"/>
      <c r="G43" s="114"/>
      <c r="H43" s="114"/>
      <c r="I43" s="114"/>
      <c r="J43" s="114"/>
      <c r="K43" s="113"/>
    </row>
    <row r="44" spans="1:11">
      <c r="A44" s="113"/>
      <c r="B44" s="113"/>
      <c r="C44" s="114"/>
      <c r="D44" s="114"/>
      <c r="E44" s="114"/>
      <c r="F44" s="114"/>
      <c r="G44" s="114"/>
      <c r="H44" s="114"/>
      <c r="I44" s="114"/>
      <c r="J44" s="114"/>
      <c r="K44" s="113"/>
    </row>
    <row r="45" spans="1:11">
      <c r="A45" s="113"/>
      <c r="B45" s="113"/>
      <c r="C45" s="114"/>
      <c r="D45" s="114"/>
      <c r="E45" s="114"/>
      <c r="F45" s="114"/>
      <c r="G45" s="114"/>
      <c r="H45" s="114"/>
      <c r="I45" s="114"/>
      <c r="J45" s="114"/>
      <c r="K45" s="113"/>
    </row>
    <row r="46" spans="1:11">
      <c r="A46" s="113"/>
      <c r="B46" s="113"/>
      <c r="C46" s="114"/>
      <c r="D46" s="114"/>
      <c r="E46" s="114"/>
      <c r="F46" s="114"/>
      <c r="G46" s="114"/>
      <c r="H46" s="114"/>
      <c r="I46" s="114"/>
      <c r="J46" s="114"/>
      <c r="K46" s="113"/>
    </row>
  </sheetData>
  <mergeCells count="15">
    <mergeCell ref="A3:K3"/>
    <mergeCell ref="A4:K4"/>
    <mergeCell ref="A5:K5"/>
    <mergeCell ref="A6:K6"/>
    <mergeCell ref="A8:A9"/>
    <mergeCell ref="B8:B9"/>
    <mergeCell ref="C8:C9"/>
    <mergeCell ref="D8:D9"/>
    <mergeCell ref="E8:E9"/>
    <mergeCell ref="F8:F9"/>
    <mergeCell ref="J8:J9"/>
    <mergeCell ref="K8:K9"/>
    <mergeCell ref="G8:G9"/>
    <mergeCell ref="H8:H9"/>
    <mergeCell ref="I8:I9"/>
  </mergeCells>
  <printOptions horizontalCentered="1"/>
  <pageMargins left="0" right="0" top="0.47244094488188981" bottom="0" header="0" footer="0"/>
  <pageSetup paperSize="11" scale="85" orientation="landscape" r:id="rId1"/>
  <headerFooter alignWithMargins="0"/>
  <rowBreaks count="1" manualBreakCount="1">
    <brk id="20" max="12"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0"/>
  <sheetViews>
    <sheetView rightToLeft="1" view="pageBreakPreview" topLeftCell="A19" zoomScaleNormal="100" zoomScaleSheetLayoutView="100" workbookViewId="0">
      <selection activeCell="R10" sqref="R10"/>
    </sheetView>
  </sheetViews>
  <sheetFormatPr defaultColWidth="9.140625" defaultRowHeight="12.75"/>
  <cols>
    <col min="1" max="1" width="14.28515625" style="1" customWidth="1"/>
    <col min="2" max="2" width="6.85546875" style="1" bestFit="1" customWidth="1"/>
    <col min="3" max="3" width="7.42578125" style="1" customWidth="1"/>
    <col min="4" max="4" width="6" style="1" customWidth="1"/>
    <col min="5" max="5" width="7.42578125" style="1" customWidth="1"/>
    <col min="6" max="6" width="6" style="1" customWidth="1"/>
    <col min="7" max="7" width="7.42578125" style="1" customWidth="1"/>
    <col min="8" max="8" width="6" style="1" customWidth="1"/>
    <col min="9" max="11" width="7.42578125" style="1" customWidth="1"/>
    <col min="12" max="12" width="6" style="1" customWidth="1"/>
    <col min="13" max="13" width="7.42578125" style="1" customWidth="1"/>
    <col min="14" max="14" width="20.28515625" style="1" customWidth="1"/>
    <col min="15" max="16384" width="9.140625" style="1"/>
  </cols>
  <sheetData>
    <row r="1" spans="1:16" s="3" customFormat="1" ht="30.75">
      <c r="A1" s="116" t="s">
        <v>153</v>
      </c>
      <c r="B1" s="117"/>
      <c r="C1" s="117"/>
      <c r="D1" s="117"/>
      <c r="E1" s="117"/>
      <c r="F1" s="117"/>
      <c r="G1" s="115"/>
      <c r="H1" s="115"/>
      <c r="I1" s="115"/>
      <c r="J1" s="115"/>
      <c r="K1" s="115"/>
      <c r="L1" s="115"/>
      <c r="M1" s="130"/>
      <c r="N1" s="118" t="s">
        <v>185</v>
      </c>
    </row>
    <row r="2" spans="1:16" s="3" customFormat="1">
      <c r="A2" s="113"/>
      <c r="B2" s="114"/>
      <c r="C2" s="114"/>
      <c r="D2" s="114"/>
      <c r="E2" s="114"/>
      <c r="F2" s="114"/>
      <c r="G2" s="113"/>
      <c r="H2" s="114"/>
      <c r="I2" s="114"/>
      <c r="J2" s="114"/>
      <c r="K2" s="114"/>
      <c r="L2" s="114"/>
      <c r="M2" s="114"/>
    </row>
    <row r="3" spans="1:16" ht="21.75">
      <c r="A3" s="564" t="s">
        <v>39</v>
      </c>
      <c r="B3" s="564"/>
      <c r="C3" s="564"/>
      <c r="D3" s="564"/>
      <c r="E3" s="564"/>
      <c r="F3" s="564"/>
      <c r="G3" s="564"/>
      <c r="H3" s="564"/>
      <c r="I3" s="564"/>
      <c r="J3" s="564"/>
      <c r="K3" s="564"/>
      <c r="L3" s="564"/>
      <c r="M3" s="564"/>
      <c r="N3" s="564"/>
    </row>
    <row r="4" spans="1:16" ht="18.75">
      <c r="A4" s="605" t="s">
        <v>473</v>
      </c>
      <c r="B4" s="605"/>
      <c r="C4" s="605"/>
      <c r="D4" s="605"/>
      <c r="E4" s="605"/>
      <c r="F4" s="605"/>
      <c r="G4" s="605"/>
      <c r="H4" s="605"/>
      <c r="I4" s="605"/>
      <c r="J4" s="605"/>
      <c r="K4" s="605"/>
      <c r="L4" s="605"/>
      <c r="M4" s="605"/>
      <c r="N4" s="605"/>
    </row>
    <row r="5" spans="1:16">
      <c r="A5" s="543" t="s">
        <v>40</v>
      </c>
      <c r="B5" s="543"/>
      <c r="C5" s="543"/>
      <c r="D5" s="543"/>
      <c r="E5" s="543"/>
      <c r="F5" s="543"/>
      <c r="G5" s="543"/>
      <c r="H5" s="543"/>
      <c r="I5" s="543"/>
      <c r="J5" s="543"/>
      <c r="K5" s="543"/>
      <c r="L5" s="543"/>
      <c r="M5" s="543"/>
      <c r="N5" s="543"/>
    </row>
    <row r="6" spans="1:16">
      <c r="A6" s="543" t="s">
        <v>475</v>
      </c>
      <c r="B6" s="543"/>
      <c r="C6" s="543"/>
      <c r="D6" s="543"/>
      <c r="E6" s="543"/>
      <c r="F6" s="543"/>
      <c r="G6" s="543"/>
      <c r="H6" s="543"/>
      <c r="I6" s="543"/>
      <c r="J6" s="543"/>
      <c r="K6" s="543"/>
      <c r="L6" s="543"/>
      <c r="M6" s="543"/>
      <c r="N6" s="543"/>
    </row>
    <row r="7" spans="1:16" s="22" customFormat="1" ht="13.5" customHeight="1">
      <c r="A7" s="19" t="s">
        <v>285</v>
      </c>
      <c r="B7" s="20"/>
      <c r="C7" s="20"/>
      <c r="D7" s="20"/>
      <c r="E7" s="20"/>
      <c r="F7" s="20"/>
      <c r="G7" s="20"/>
      <c r="H7" s="20"/>
      <c r="I7" s="20"/>
      <c r="J7" s="20"/>
      <c r="K7" s="20"/>
      <c r="L7" s="20"/>
      <c r="M7" s="20"/>
      <c r="N7" s="21" t="s">
        <v>451</v>
      </c>
    </row>
    <row r="8" spans="1:16" ht="18" customHeight="1">
      <c r="A8" s="606" t="s">
        <v>41</v>
      </c>
      <c r="B8" s="609" t="s">
        <v>175</v>
      </c>
      <c r="C8" s="610"/>
      <c r="D8" s="610"/>
      <c r="E8" s="610"/>
      <c r="F8" s="610"/>
      <c r="G8" s="610"/>
      <c r="H8" s="610"/>
      <c r="I8" s="610"/>
      <c r="J8" s="610"/>
      <c r="K8" s="611"/>
      <c r="L8" s="612" t="s">
        <v>184</v>
      </c>
      <c r="M8" s="613"/>
      <c r="N8" s="616" t="s">
        <v>42</v>
      </c>
    </row>
    <row r="9" spans="1:16" ht="18" customHeight="1">
      <c r="A9" s="607"/>
      <c r="B9" s="619" t="s">
        <v>177</v>
      </c>
      <c r="C9" s="619"/>
      <c r="D9" s="619" t="s">
        <v>178</v>
      </c>
      <c r="E9" s="619"/>
      <c r="F9" s="619" t="s">
        <v>181</v>
      </c>
      <c r="G9" s="619"/>
      <c r="H9" s="619" t="s">
        <v>183</v>
      </c>
      <c r="I9" s="619"/>
      <c r="J9" s="619" t="s">
        <v>13</v>
      </c>
      <c r="K9" s="619"/>
      <c r="L9" s="614"/>
      <c r="M9" s="615"/>
      <c r="N9" s="617"/>
    </row>
    <row r="10" spans="1:16" ht="41.25" customHeight="1">
      <c r="A10" s="607"/>
      <c r="B10" s="620" t="s">
        <v>176</v>
      </c>
      <c r="C10" s="621"/>
      <c r="D10" s="620" t="s">
        <v>179</v>
      </c>
      <c r="E10" s="621"/>
      <c r="F10" s="620" t="s">
        <v>180</v>
      </c>
      <c r="G10" s="621"/>
      <c r="H10" s="620" t="s">
        <v>182</v>
      </c>
      <c r="I10" s="621"/>
      <c r="J10" s="623" t="s">
        <v>14</v>
      </c>
      <c r="K10" s="621"/>
      <c r="L10" s="614"/>
      <c r="M10" s="615"/>
      <c r="N10" s="617"/>
    </row>
    <row r="11" spans="1:16" ht="42.75" customHeight="1">
      <c r="A11" s="608"/>
      <c r="B11" s="56" t="s">
        <v>43</v>
      </c>
      <c r="C11" s="56" t="s">
        <v>44</v>
      </c>
      <c r="D11" s="56" t="s">
        <v>43</v>
      </c>
      <c r="E11" s="56" t="s">
        <v>44</v>
      </c>
      <c r="F11" s="56" t="s">
        <v>43</v>
      </c>
      <c r="G11" s="56" t="s">
        <v>44</v>
      </c>
      <c r="H11" s="56" t="s">
        <v>43</v>
      </c>
      <c r="I11" s="56" t="s">
        <v>44</v>
      </c>
      <c r="J11" s="56" t="s">
        <v>43</v>
      </c>
      <c r="K11" s="56" t="s">
        <v>44</v>
      </c>
      <c r="L11" s="56" t="s">
        <v>43</v>
      </c>
      <c r="M11" s="56" t="s">
        <v>44</v>
      </c>
      <c r="N11" s="618"/>
    </row>
    <row r="12" spans="1:16" ht="15" customHeight="1" thickBot="1">
      <c r="A12" s="141" t="s">
        <v>45</v>
      </c>
      <c r="B12" s="34">
        <v>30</v>
      </c>
      <c r="C12" s="34">
        <v>5</v>
      </c>
      <c r="D12" s="34">
        <v>7</v>
      </c>
      <c r="E12" s="34">
        <v>4</v>
      </c>
      <c r="F12" s="34">
        <v>10</v>
      </c>
      <c r="G12" s="34">
        <v>8</v>
      </c>
      <c r="H12" s="34">
        <v>0</v>
      </c>
      <c r="I12" s="34">
        <v>0</v>
      </c>
      <c r="J12" s="23">
        <f>Table_Default__XLS_TAB_27_1887[[#This Row],[BAAN_SMALLERQATAR]]+Table_Default__XLS_TAB_27_1887[[#This Row],[RAJEE]]+Table_Default__XLS_TAB_27_1887[[#This Row],[KHULLA]]+Table_Default__XLS_TAB_27_1887[[#This Row],[BAAN_GREATER]]</f>
        <v>47</v>
      </c>
      <c r="K12" s="23">
        <f>Table_Default__XLS_TAB_27_1887[[#This Row],[Column2]]+Table_Default__XLS_TAB_27_1887[[#This Row],[Column3]]+Table_Default__XLS_TAB_27_1887[[#This Row],[Column4]]+Table_Default__XLS_TAB_27_1887[[#This Row],[Column5]]</f>
        <v>17</v>
      </c>
      <c r="L12" s="24">
        <f>Table_Default__XLS_TAB_27_1887[[#This Row],[TOTAL]]/Table_Default__XLS_TAB_27_1887[[#Totals],[TOTAL]]%</f>
        <v>24.867724867724871</v>
      </c>
      <c r="M12" s="24">
        <f>Table_Default__XLS_TAB_27_1887[[#This Row],[Column1]]/Table_Default__XLS_TAB_27_1887[[#Totals],[Column1]]%</f>
        <v>16.666666666666668</v>
      </c>
      <c r="N12" s="52" t="s">
        <v>46</v>
      </c>
      <c r="P12" s="111" t="s">
        <v>170</v>
      </c>
    </row>
    <row r="13" spans="1:16" ht="15" customHeight="1" thickBot="1">
      <c r="A13" s="142">
        <v>-1</v>
      </c>
      <c r="B13" s="25">
        <v>5</v>
      </c>
      <c r="C13" s="25">
        <v>0</v>
      </c>
      <c r="D13" s="25">
        <v>21</v>
      </c>
      <c r="E13" s="25">
        <v>18</v>
      </c>
      <c r="F13" s="25">
        <v>4</v>
      </c>
      <c r="G13" s="25">
        <v>3</v>
      </c>
      <c r="H13" s="25">
        <v>0</v>
      </c>
      <c r="I13" s="25">
        <v>0</v>
      </c>
      <c r="J13" s="11">
        <f>Table_Default__XLS_TAB_27_1887[[#This Row],[BAAN_SMALLERQATAR]]+Table_Default__XLS_TAB_27_1887[[#This Row],[RAJEE]]+Table_Default__XLS_TAB_27_1887[[#This Row],[KHULLA]]+Table_Default__XLS_TAB_27_1887[[#This Row],[BAAN_GREATER]]</f>
        <v>30</v>
      </c>
      <c r="K13" s="11">
        <f>Table_Default__XLS_TAB_27_1887[[#This Row],[Column2]]+Table_Default__XLS_TAB_27_1887[[#This Row],[Column3]]+Table_Default__XLS_TAB_27_1887[[#This Row],[Column4]]+Table_Default__XLS_TAB_27_1887[[#This Row],[Column5]]</f>
        <v>21</v>
      </c>
      <c r="L13" s="26">
        <f>Table_Default__XLS_TAB_27_1887[[#This Row],[TOTAL]]/Table_Default__XLS_TAB_27_1887[[#Totals],[TOTAL]]%</f>
        <v>15.873015873015873</v>
      </c>
      <c r="M13" s="27">
        <f>Table_Default__XLS_TAB_27_1887[[#This Row],[Column1]]/Table_Default__XLS_TAB_27_1887[[#Totals],[Column1]]%</f>
        <v>20.588235294117645</v>
      </c>
      <c r="N13" s="53">
        <v>-1</v>
      </c>
      <c r="P13" s="53">
        <f>A13</f>
        <v>-1</v>
      </c>
    </row>
    <row r="14" spans="1:16" ht="15" customHeight="1" thickBot="1">
      <c r="A14" s="143">
        <v>1</v>
      </c>
      <c r="B14" s="25">
        <v>0</v>
      </c>
      <c r="C14" s="25">
        <v>1</v>
      </c>
      <c r="D14" s="25">
        <v>17</v>
      </c>
      <c r="E14" s="25">
        <v>6</v>
      </c>
      <c r="F14" s="25">
        <v>1</v>
      </c>
      <c r="G14" s="25">
        <v>1</v>
      </c>
      <c r="H14" s="25">
        <v>0</v>
      </c>
      <c r="I14" s="25">
        <v>0</v>
      </c>
      <c r="J14" s="11">
        <f>Table_Default__XLS_TAB_27_1887[[#This Row],[BAAN_SMALLERQATAR]]+Table_Default__XLS_TAB_27_1887[[#This Row],[RAJEE]]+Table_Default__XLS_TAB_27_1887[[#This Row],[KHULLA]]+Table_Default__XLS_TAB_27_1887[[#This Row],[BAAN_GREATER]]</f>
        <v>18</v>
      </c>
      <c r="K14" s="11">
        <f>Table_Default__XLS_TAB_27_1887[[#This Row],[Column2]]+Table_Default__XLS_TAB_27_1887[[#This Row],[Column3]]+Table_Default__XLS_TAB_27_1887[[#This Row],[Column4]]+Table_Default__XLS_TAB_27_1887[[#This Row],[Column5]]</f>
        <v>8</v>
      </c>
      <c r="L14" s="26">
        <f>Table_Default__XLS_TAB_27_1887[[#This Row],[TOTAL]]/Table_Default__XLS_TAB_27_1887[[#Totals],[TOTAL]]%</f>
        <v>9.5238095238095237</v>
      </c>
      <c r="M14" s="26">
        <f>Table_Default__XLS_TAB_27_1887[[#This Row],[Column1]]/Table_Default__XLS_TAB_27_1887[[#Totals],[Column1]]%</f>
        <v>7.8431372549019605</v>
      </c>
      <c r="N14" s="54">
        <v>1</v>
      </c>
      <c r="P14" s="53">
        <f t="shared" ref="P14:P22" si="0">A14</f>
        <v>1</v>
      </c>
    </row>
    <row r="15" spans="1:16" ht="15" customHeight="1" thickBot="1">
      <c r="A15" s="142">
        <v>2</v>
      </c>
      <c r="B15" s="25">
        <v>1</v>
      </c>
      <c r="C15" s="25">
        <v>1</v>
      </c>
      <c r="D15" s="25">
        <v>19</v>
      </c>
      <c r="E15" s="25">
        <v>3</v>
      </c>
      <c r="F15" s="25">
        <v>0</v>
      </c>
      <c r="G15" s="25">
        <v>0</v>
      </c>
      <c r="H15" s="25">
        <v>0</v>
      </c>
      <c r="I15" s="25">
        <v>0</v>
      </c>
      <c r="J15" s="11">
        <f>Table_Default__XLS_TAB_27_1887[[#This Row],[BAAN_SMALLERQATAR]]+Table_Default__XLS_TAB_27_1887[[#This Row],[RAJEE]]+Table_Default__XLS_TAB_27_1887[[#This Row],[KHULLA]]+Table_Default__XLS_TAB_27_1887[[#This Row],[BAAN_GREATER]]</f>
        <v>20</v>
      </c>
      <c r="K15" s="11">
        <f>Table_Default__XLS_TAB_27_1887[[#This Row],[Column2]]+Table_Default__XLS_TAB_27_1887[[#This Row],[Column3]]+Table_Default__XLS_TAB_27_1887[[#This Row],[Column4]]+Table_Default__XLS_TAB_27_1887[[#This Row],[Column5]]</f>
        <v>4</v>
      </c>
      <c r="L15" s="26">
        <f>Table_Default__XLS_TAB_27_1887[[#This Row],[TOTAL]]/Table_Default__XLS_TAB_27_1887[[#Totals],[TOTAL]]%</f>
        <v>10.582010582010582</v>
      </c>
      <c r="M15" s="26">
        <f>Table_Default__XLS_TAB_27_1887[[#This Row],[Column1]]/Table_Default__XLS_TAB_27_1887[[#Totals],[Column1]]%</f>
        <v>3.9215686274509802</v>
      </c>
      <c r="N15" s="53">
        <v>2</v>
      </c>
      <c r="P15" s="53">
        <f t="shared" si="0"/>
        <v>2</v>
      </c>
    </row>
    <row r="16" spans="1:16" ht="15" customHeight="1" thickBot="1">
      <c r="A16" s="143">
        <v>3</v>
      </c>
      <c r="B16" s="25">
        <v>0</v>
      </c>
      <c r="C16" s="25">
        <v>0</v>
      </c>
      <c r="D16" s="25">
        <v>9</v>
      </c>
      <c r="E16" s="25">
        <v>5</v>
      </c>
      <c r="F16" s="25">
        <v>0</v>
      </c>
      <c r="G16" s="25">
        <v>1</v>
      </c>
      <c r="H16" s="25">
        <v>0</v>
      </c>
      <c r="I16" s="25">
        <v>1</v>
      </c>
      <c r="J16" s="11">
        <f>Table_Default__XLS_TAB_27_1887[[#This Row],[BAAN_SMALLERQATAR]]+Table_Default__XLS_TAB_27_1887[[#This Row],[RAJEE]]+Table_Default__XLS_TAB_27_1887[[#This Row],[KHULLA]]+Table_Default__XLS_TAB_27_1887[[#This Row],[BAAN_GREATER]]</f>
        <v>9</v>
      </c>
      <c r="K16" s="11">
        <f>Table_Default__XLS_TAB_27_1887[[#This Row],[Column2]]+Table_Default__XLS_TAB_27_1887[[#This Row],[Column3]]+Table_Default__XLS_TAB_27_1887[[#This Row],[Column4]]+Table_Default__XLS_TAB_27_1887[[#This Row],[Column5]]</f>
        <v>7</v>
      </c>
      <c r="L16" s="26">
        <f>Table_Default__XLS_TAB_27_1887[[#This Row],[TOTAL]]/Table_Default__XLS_TAB_27_1887[[#Totals],[TOTAL]]%</f>
        <v>4.7619047619047619</v>
      </c>
      <c r="M16" s="26">
        <f>Table_Default__XLS_TAB_27_1887[[#This Row],[Column1]]/Table_Default__XLS_TAB_27_1887[[#Totals],[Column1]]%</f>
        <v>6.8627450980392153</v>
      </c>
      <c r="N16" s="54">
        <v>3</v>
      </c>
      <c r="P16" s="53">
        <f t="shared" si="0"/>
        <v>3</v>
      </c>
    </row>
    <row r="17" spans="1:16" ht="15" customHeight="1" thickBot="1">
      <c r="A17" s="142">
        <v>4</v>
      </c>
      <c r="B17" s="25">
        <v>0</v>
      </c>
      <c r="C17" s="25">
        <v>1</v>
      </c>
      <c r="D17" s="25">
        <v>8</v>
      </c>
      <c r="E17" s="25">
        <v>3</v>
      </c>
      <c r="F17" s="25">
        <v>0</v>
      </c>
      <c r="G17" s="25">
        <v>1</v>
      </c>
      <c r="H17" s="25">
        <v>0</v>
      </c>
      <c r="I17" s="25">
        <v>0</v>
      </c>
      <c r="J17" s="11">
        <f>Table_Default__XLS_TAB_27_1887[[#This Row],[BAAN_SMALLERQATAR]]+Table_Default__XLS_TAB_27_1887[[#This Row],[RAJEE]]+Table_Default__XLS_TAB_27_1887[[#This Row],[KHULLA]]+Table_Default__XLS_TAB_27_1887[[#This Row],[BAAN_GREATER]]</f>
        <v>8</v>
      </c>
      <c r="K17" s="11">
        <f>Table_Default__XLS_TAB_27_1887[[#This Row],[Column2]]+Table_Default__XLS_TAB_27_1887[[#This Row],[Column3]]+Table_Default__XLS_TAB_27_1887[[#This Row],[Column4]]+Table_Default__XLS_TAB_27_1887[[#This Row],[Column5]]</f>
        <v>5</v>
      </c>
      <c r="L17" s="26">
        <f>Table_Default__XLS_TAB_27_1887[[#This Row],[TOTAL]]/Table_Default__XLS_TAB_27_1887[[#Totals],[TOTAL]]%</f>
        <v>4.2328042328042335</v>
      </c>
      <c r="M17" s="26">
        <f>Table_Default__XLS_TAB_27_1887[[#This Row],[Column1]]/Table_Default__XLS_TAB_27_1887[[#Totals],[Column1]]%</f>
        <v>4.9019607843137258</v>
      </c>
      <c r="N17" s="53">
        <v>4</v>
      </c>
      <c r="P17" s="53">
        <f t="shared" si="0"/>
        <v>4</v>
      </c>
    </row>
    <row r="18" spans="1:16" ht="15" customHeight="1" thickBot="1">
      <c r="A18" s="143" t="s">
        <v>47</v>
      </c>
      <c r="B18" s="25">
        <v>2</v>
      </c>
      <c r="C18" s="25">
        <v>2</v>
      </c>
      <c r="D18" s="25">
        <v>23</v>
      </c>
      <c r="E18" s="25">
        <v>14</v>
      </c>
      <c r="F18" s="25">
        <v>0</v>
      </c>
      <c r="G18" s="25">
        <v>0</v>
      </c>
      <c r="H18" s="25">
        <v>1</v>
      </c>
      <c r="I18" s="25">
        <v>0</v>
      </c>
      <c r="J18" s="11">
        <f>Table_Default__XLS_TAB_27_1887[[#This Row],[BAAN_SMALLERQATAR]]+Table_Default__XLS_TAB_27_1887[[#This Row],[RAJEE]]+Table_Default__XLS_TAB_27_1887[[#This Row],[KHULLA]]+Table_Default__XLS_TAB_27_1887[[#This Row],[BAAN_GREATER]]</f>
        <v>26</v>
      </c>
      <c r="K18" s="11">
        <f>Table_Default__XLS_TAB_27_1887[[#This Row],[Column2]]+Table_Default__XLS_TAB_27_1887[[#This Row],[Column3]]+Table_Default__XLS_TAB_27_1887[[#This Row],[Column4]]+Table_Default__XLS_TAB_27_1887[[#This Row],[Column5]]</f>
        <v>16</v>
      </c>
      <c r="L18" s="26">
        <f>Table_Default__XLS_TAB_27_1887[[#This Row],[TOTAL]]/Table_Default__XLS_TAB_27_1887[[#Totals],[TOTAL]]%</f>
        <v>13.756613756613758</v>
      </c>
      <c r="M18" s="26">
        <f>Table_Default__XLS_TAB_27_1887[[#This Row],[Column1]]/Table_Default__XLS_TAB_27_1887[[#Totals],[Column1]]%</f>
        <v>15.686274509803921</v>
      </c>
      <c r="N18" s="54" t="s">
        <v>48</v>
      </c>
      <c r="P18" s="53" t="str">
        <f t="shared" si="0"/>
        <v xml:space="preserve"> 5 - 9</v>
      </c>
    </row>
    <row r="19" spans="1:16" ht="15" customHeight="1" thickBot="1">
      <c r="A19" s="142" t="s">
        <v>49</v>
      </c>
      <c r="B19" s="25">
        <v>2</v>
      </c>
      <c r="C19" s="25">
        <v>1</v>
      </c>
      <c r="D19" s="25">
        <v>11</v>
      </c>
      <c r="E19" s="25">
        <v>7</v>
      </c>
      <c r="F19" s="25">
        <v>0</v>
      </c>
      <c r="G19" s="25">
        <v>1</v>
      </c>
      <c r="H19" s="25">
        <v>1</v>
      </c>
      <c r="I19" s="25">
        <v>2</v>
      </c>
      <c r="J19" s="11">
        <f>Table_Default__XLS_TAB_27_1887[[#This Row],[BAAN_SMALLERQATAR]]+Table_Default__XLS_TAB_27_1887[[#This Row],[RAJEE]]+Table_Default__XLS_TAB_27_1887[[#This Row],[KHULLA]]+Table_Default__XLS_TAB_27_1887[[#This Row],[BAAN_GREATER]]</f>
        <v>14</v>
      </c>
      <c r="K19" s="11">
        <f>Table_Default__XLS_TAB_27_1887[[#This Row],[Column2]]+Table_Default__XLS_TAB_27_1887[[#This Row],[Column3]]+Table_Default__XLS_TAB_27_1887[[#This Row],[Column4]]+Table_Default__XLS_TAB_27_1887[[#This Row],[Column5]]</f>
        <v>11</v>
      </c>
      <c r="L19" s="26">
        <f>Table_Default__XLS_TAB_27_1887[[#This Row],[TOTAL]]/Table_Default__XLS_TAB_27_1887[[#Totals],[TOTAL]]%</f>
        <v>7.4074074074074074</v>
      </c>
      <c r="M19" s="26">
        <f>Table_Default__XLS_TAB_27_1887[[#This Row],[Column1]]/Table_Default__XLS_TAB_27_1887[[#Totals],[Column1]]%</f>
        <v>10.784313725490195</v>
      </c>
      <c r="N19" s="53" t="s">
        <v>50</v>
      </c>
      <c r="P19" s="53" t="str">
        <f t="shared" si="0"/>
        <v xml:space="preserve"> 10 - 14</v>
      </c>
    </row>
    <row r="20" spans="1:16" ht="15" customHeight="1" thickBot="1">
      <c r="A20" s="143" t="s">
        <v>51</v>
      </c>
      <c r="B20" s="25">
        <v>2</v>
      </c>
      <c r="C20" s="25">
        <v>0</v>
      </c>
      <c r="D20" s="25">
        <v>5</v>
      </c>
      <c r="E20" s="25">
        <v>7</v>
      </c>
      <c r="F20" s="25">
        <v>0</v>
      </c>
      <c r="G20" s="25">
        <v>1</v>
      </c>
      <c r="H20" s="25">
        <v>0</v>
      </c>
      <c r="I20" s="25">
        <v>0</v>
      </c>
      <c r="J20" s="11">
        <f>Table_Default__XLS_TAB_27_1887[[#This Row],[BAAN_SMALLERQATAR]]+Table_Default__XLS_TAB_27_1887[[#This Row],[RAJEE]]+Table_Default__XLS_TAB_27_1887[[#This Row],[KHULLA]]+Table_Default__XLS_TAB_27_1887[[#This Row],[BAAN_GREATER]]</f>
        <v>7</v>
      </c>
      <c r="K20" s="11">
        <f>Table_Default__XLS_TAB_27_1887[[#This Row],[Column2]]+Table_Default__XLS_TAB_27_1887[[#This Row],[Column3]]+Table_Default__XLS_TAB_27_1887[[#This Row],[Column4]]+Table_Default__XLS_TAB_27_1887[[#This Row],[Column5]]</f>
        <v>8</v>
      </c>
      <c r="L20" s="26">
        <f>Table_Default__XLS_TAB_27_1887[[#This Row],[TOTAL]]/Table_Default__XLS_TAB_27_1887[[#Totals],[TOTAL]]%</f>
        <v>3.7037037037037037</v>
      </c>
      <c r="M20" s="26">
        <f>Table_Default__XLS_TAB_27_1887[[#This Row],[Column1]]/Table_Default__XLS_TAB_27_1887[[#Totals],[Column1]]%</f>
        <v>7.8431372549019605</v>
      </c>
      <c r="N20" s="54" t="s">
        <v>52</v>
      </c>
      <c r="P20" s="53" t="str">
        <f t="shared" si="0"/>
        <v xml:space="preserve"> 15 - 19</v>
      </c>
    </row>
    <row r="21" spans="1:16" ht="15" customHeight="1" thickBot="1">
      <c r="A21" s="142" t="s">
        <v>53</v>
      </c>
      <c r="B21" s="25">
        <v>1</v>
      </c>
      <c r="C21" s="25">
        <v>0</v>
      </c>
      <c r="D21" s="25">
        <v>2</v>
      </c>
      <c r="E21" s="25">
        <v>1</v>
      </c>
      <c r="F21" s="25">
        <v>0</v>
      </c>
      <c r="G21" s="25">
        <v>0</v>
      </c>
      <c r="H21" s="25">
        <v>0</v>
      </c>
      <c r="I21" s="25">
        <v>0</v>
      </c>
      <c r="J21" s="11">
        <f>Table_Default__XLS_TAB_27_1887[[#This Row],[BAAN_SMALLERQATAR]]+Table_Default__XLS_TAB_27_1887[[#This Row],[RAJEE]]+Table_Default__XLS_TAB_27_1887[[#This Row],[KHULLA]]+Table_Default__XLS_TAB_27_1887[[#This Row],[BAAN_GREATER]]</f>
        <v>3</v>
      </c>
      <c r="K21" s="11">
        <f>Table_Default__XLS_TAB_27_1887[[#This Row],[Column2]]+Table_Default__XLS_TAB_27_1887[[#This Row],[Column3]]+Table_Default__XLS_TAB_27_1887[[#This Row],[Column4]]+Table_Default__XLS_TAB_27_1887[[#This Row],[Column5]]</f>
        <v>1</v>
      </c>
      <c r="L21" s="26">
        <f>Table_Default__XLS_TAB_27_1887[[#This Row],[TOTAL]]/Table_Default__XLS_TAB_27_1887[[#Totals],[TOTAL]]%</f>
        <v>1.5873015873015874</v>
      </c>
      <c r="M21" s="26">
        <f>Table_Default__XLS_TAB_27_1887[[#This Row],[Column1]]/Table_Default__XLS_TAB_27_1887[[#Totals],[Column1]]%</f>
        <v>0.98039215686274506</v>
      </c>
      <c r="N21" s="53" t="s">
        <v>54</v>
      </c>
      <c r="P21" s="53" t="str">
        <f t="shared" si="0"/>
        <v xml:space="preserve"> 20 - 24</v>
      </c>
    </row>
    <row r="22" spans="1:16" ht="15" customHeight="1" thickBot="1">
      <c r="A22" s="437" t="s">
        <v>55</v>
      </c>
      <c r="B22" s="438">
        <v>3</v>
      </c>
      <c r="C22" s="438">
        <v>0</v>
      </c>
      <c r="D22" s="438">
        <v>4</v>
      </c>
      <c r="E22" s="438">
        <v>2</v>
      </c>
      <c r="F22" s="438">
        <v>0</v>
      </c>
      <c r="G22" s="438">
        <v>1</v>
      </c>
      <c r="H22" s="438">
        <v>0</v>
      </c>
      <c r="I22" s="438">
        <v>1</v>
      </c>
      <c r="J22" s="439">
        <f>Table_Default__XLS_TAB_27_1887[[#This Row],[BAAN_SMALLERQATAR]]+Table_Default__XLS_TAB_27_1887[[#This Row],[RAJEE]]+Table_Default__XLS_TAB_27_1887[[#This Row],[KHULLA]]+Table_Default__XLS_TAB_27_1887[[#This Row],[BAAN_GREATER]]</f>
        <v>7</v>
      </c>
      <c r="K22" s="439">
        <f>Table_Default__XLS_TAB_27_1887[[#This Row],[Column2]]+Table_Default__XLS_TAB_27_1887[[#This Row],[Column3]]+Table_Default__XLS_TAB_27_1887[[#This Row],[Column4]]+Table_Default__XLS_TAB_27_1887[[#This Row],[Column5]]</f>
        <v>4</v>
      </c>
      <c r="L22" s="440">
        <f>Table_Default__XLS_TAB_27_1887[[#This Row],[TOTAL]]/Table_Default__XLS_TAB_27_1887[[#Totals],[TOTAL]]%</f>
        <v>3.7037037037037037</v>
      </c>
      <c r="M22" s="440">
        <f>Table_Default__XLS_TAB_27_1887[[#This Row],[Column1]]/Table_Default__XLS_TAB_27_1887[[#Totals],[Column1]]%</f>
        <v>3.9215686274509802</v>
      </c>
      <c r="N22" s="441" t="s">
        <v>55</v>
      </c>
      <c r="P22" s="53" t="str">
        <f t="shared" si="0"/>
        <v>25 +</v>
      </c>
    </row>
    <row r="23" spans="1:16" ht="18.75" customHeight="1">
      <c r="A23" s="442" t="s">
        <v>13</v>
      </c>
      <c r="B23" s="443">
        <f>SUBTOTAL(109,Table_Default__XLS_TAB_27_1887[BAAN_SMALLERQATAR])</f>
        <v>46</v>
      </c>
      <c r="C23" s="443">
        <f>SUBTOTAL(109,Table_Default__XLS_TAB_27_1887[Column2])</f>
        <v>11</v>
      </c>
      <c r="D23" s="443">
        <f>SUBTOTAL(109,Table_Default__XLS_TAB_27_1887[RAJEE])</f>
        <v>126</v>
      </c>
      <c r="E23" s="443">
        <f>SUBTOTAL(109,Table_Default__XLS_TAB_27_1887[Column3])</f>
        <v>70</v>
      </c>
      <c r="F23" s="443">
        <f>SUBTOTAL(109,Table_Default__XLS_TAB_27_1887[KHULLA])</f>
        <v>15</v>
      </c>
      <c r="G23" s="443">
        <f>SUBTOTAL(109,Table_Default__XLS_TAB_27_1887[Column4])</f>
        <v>17</v>
      </c>
      <c r="H23" s="443">
        <f>SUBTOTAL(109,Table_Default__XLS_TAB_27_1887[BAAN_GREATER])</f>
        <v>2</v>
      </c>
      <c r="I23" s="443">
        <f>SUBTOTAL(109,Table_Default__XLS_TAB_27_1887[Column5])</f>
        <v>4</v>
      </c>
      <c r="J23" s="443">
        <f>SUBTOTAL(109,Table_Default__XLS_TAB_27_1887[TOTAL])</f>
        <v>189</v>
      </c>
      <c r="K23" s="443">
        <f>SUBTOTAL(109,Table_Default__XLS_TAB_27_1887[Column1])</f>
        <v>102</v>
      </c>
      <c r="L23" s="443">
        <f>SUBTOTAL(109,Table_Default__XLS_TAB_27_1887[Column6])</f>
        <v>100.00000000000001</v>
      </c>
      <c r="M23" s="443">
        <f>SUBTOTAL(109,Table_Default__XLS_TAB_27_1887[Column7])</f>
        <v>100</v>
      </c>
      <c r="N23" s="444" t="s">
        <v>14</v>
      </c>
    </row>
    <row r="24" spans="1:16" ht="25.5" customHeight="1">
      <c r="A24" s="445" t="s">
        <v>56</v>
      </c>
      <c r="B24" s="446">
        <f>Table_Default__XLS_TAB_27_1887[[#Totals],[BAAN_SMALLERQATAR]]/Table_Default__XLS_TAB_27_1887[[#Totals],[TOTAL]]%</f>
        <v>24.338624338624339</v>
      </c>
      <c r="C24" s="446">
        <f>Table_Default__XLS_TAB_27_1887[[#Totals],[Column2]]/Table_Default__XLS_TAB_27_1887[[#Totals],[Column1]]%</f>
        <v>10.784313725490195</v>
      </c>
      <c r="D24" s="446">
        <f>Table_Default__XLS_TAB_27_1887[[#Totals],[RAJEE]]/Table_Default__XLS_TAB_27_1887[[#Totals],[TOTAL]]%</f>
        <v>66.666666666666671</v>
      </c>
      <c r="E24" s="446">
        <f>Table_Default__XLS_TAB_27_1887[[#Totals],[Column3]]/Table_Default__XLS_TAB_27_1887[[#Totals],[Column1]]%</f>
        <v>68.627450980392155</v>
      </c>
      <c r="F24" s="446">
        <f>Table_Default__XLS_TAB_27_1887[[#Totals],[KHULLA]]/Table_Default__XLS_TAB_27_1887[[#Totals],[TOTAL]]%</f>
        <v>7.9365079365079367</v>
      </c>
      <c r="G24" s="446">
        <f>Table_Default__XLS_TAB_27_1887[[#Totals],[Column4]]/Table_Default__XLS_TAB_27_1887[[#Totals],[Column1]]%</f>
        <v>16.666666666666668</v>
      </c>
      <c r="H24" s="446">
        <f>Table_Default__XLS_TAB_27_1887[[#Totals],[BAAN_GREATER]]/Table_Default__XLS_TAB_27_1887[[#Totals],[TOTAL]]%</f>
        <v>1.0582010582010584</v>
      </c>
      <c r="I24" s="446">
        <f>Table_Default__XLS_TAB_27_1887[[#Totals],[Column5]]/Table_Default__XLS_TAB_27_1887[[#Totals],[Column1]]%</f>
        <v>3.9215686274509802</v>
      </c>
      <c r="J24" s="446">
        <f>B24+D24+F24+H24</f>
        <v>100.00000000000001</v>
      </c>
      <c r="K24" s="446">
        <f>C24+E24+G24+I24</f>
        <v>100</v>
      </c>
      <c r="L24" s="446"/>
      <c r="M24" s="447"/>
      <c r="N24" s="448" t="s">
        <v>57</v>
      </c>
    </row>
    <row r="25" spans="1:16">
      <c r="A25" s="35"/>
      <c r="B25" s="35"/>
      <c r="C25" s="35"/>
      <c r="D25" s="35"/>
      <c r="E25" s="35"/>
      <c r="F25" s="35"/>
      <c r="G25" s="35"/>
      <c r="H25" s="35"/>
      <c r="I25" s="35"/>
      <c r="J25" s="35"/>
      <c r="K25" s="35"/>
      <c r="L25" s="35"/>
      <c r="M25" s="35"/>
      <c r="N25" s="35"/>
    </row>
    <row r="26" spans="1:16" ht="21.75">
      <c r="A26" s="564" t="s">
        <v>173</v>
      </c>
      <c r="B26" s="564"/>
      <c r="C26" s="564"/>
      <c r="D26" s="564"/>
      <c r="E26" s="564"/>
      <c r="F26" s="564"/>
      <c r="G26" s="564"/>
      <c r="H26" s="564"/>
      <c r="I26" s="564"/>
      <c r="J26" s="564"/>
      <c r="K26" s="564"/>
      <c r="L26" s="564"/>
      <c r="M26" s="564"/>
      <c r="N26" s="564"/>
    </row>
    <row r="27" spans="1:16" ht="18.75">
      <c r="A27" s="605" t="s">
        <v>473</v>
      </c>
      <c r="B27" s="605"/>
      <c r="C27" s="605"/>
      <c r="D27" s="605"/>
      <c r="E27" s="605"/>
      <c r="F27" s="605"/>
      <c r="G27" s="605"/>
      <c r="H27" s="605"/>
      <c r="I27" s="605"/>
      <c r="J27" s="605"/>
      <c r="K27" s="605"/>
      <c r="L27" s="605"/>
      <c r="M27" s="605"/>
      <c r="N27" s="605"/>
    </row>
    <row r="28" spans="1:16">
      <c r="A28" s="543" t="s">
        <v>174</v>
      </c>
      <c r="B28" s="543"/>
      <c r="C28" s="543"/>
      <c r="D28" s="543"/>
      <c r="E28" s="543"/>
      <c r="F28" s="543"/>
      <c r="G28" s="543"/>
      <c r="H28" s="543"/>
      <c r="I28" s="543"/>
      <c r="J28" s="543"/>
      <c r="K28" s="543"/>
      <c r="L28" s="543"/>
      <c r="M28" s="543"/>
      <c r="N28" s="543"/>
    </row>
    <row r="29" spans="1:16">
      <c r="A29" s="543" t="s">
        <v>530</v>
      </c>
      <c r="B29" s="543"/>
      <c r="C29" s="543"/>
      <c r="D29" s="543"/>
      <c r="E29" s="543"/>
      <c r="F29" s="543"/>
      <c r="G29" s="543"/>
      <c r="H29" s="543"/>
      <c r="I29" s="543"/>
      <c r="J29" s="543"/>
      <c r="K29" s="543"/>
      <c r="L29" s="543"/>
      <c r="M29" s="543"/>
      <c r="N29" s="543"/>
    </row>
    <row r="30" spans="1:16">
      <c r="A30" s="35"/>
      <c r="B30" s="35"/>
      <c r="C30" s="35"/>
      <c r="D30" s="35"/>
      <c r="E30" s="35"/>
      <c r="F30" s="35"/>
      <c r="G30" s="35"/>
      <c r="H30" s="35"/>
      <c r="I30" s="35"/>
      <c r="J30" s="35"/>
      <c r="K30" s="35"/>
      <c r="L30" s="35"/>
      <c r="M30" s="35"/>
      <c r="N30" s="35"/>
    </row>
    <row r="31" spans="1:16" ht="17.25" customHeight="1">
      <c r="A31" s="622" t="s">
        <v>171</v>
      </c>
      <c r="B31" s="622"/>
      <c r="C31" s="622"/>
      <c r="D31" s="622"/>
      <c r="E31" s="622"/>
      <c r="F31" s="622"/>
      <c r="G31" s="35"/>
      <c r="H31" s="35"/>
      <c r="I31" s="622" t="s">
        <v>172</v>
      </c>
      <c r="J31" s="622"/>
      <c r="K31" s="622"/>
      <c r="L31" s="622"/>
      <c r="M31" s="622"/>
      <c r="N31" s="622"/>
    </row>
    <row r="32" spans="1:16">
      <c r="A32" s="35"/>
      <c r="B32" s="35"/>
      <c r="C32" s="35"/>
      <c r="D32" s="35"/>
      <c r="E32" s="35"/>
      <c r="F32" s="35"/>
      <c r="G32" s="35"/>
      <c r="H32" s="35"/>
      <c r="I32" s="35"/>
      <c r="J32" s="35"/>
      <c r="K32" s="35"/>
      <c r="L32" s="35"/>
      <c r="M32" s="35"/>
      <c r="N32" s="35"/>
    </row>
    <row r="33" spans="1:14">
      <c r="A33" s="35"/>
      <c r="B33" s="35"/>
      <c r="C33" s="35"/>
      <c r="D33" s="35"/>
      <c r="E33" s="35"/>
      <c r="F33" s="35"/>
      <c r="G33" s="35"/>
      <c r="H33" s="35"/>
      <c r="I33" s="35"/>
      <c r="J33" s="35"/>
      <c r="K33" s="35"/>
      <c r="L33" s="35"/>
      <c r="M33" s="35"/>
      <c r="N33" s="35"/>
    </row>
    <row r="34" spans="1:14">
      <c r="A34" s="35"/>
      <c r="B34" s="35"/>
      <c r="C34" s="35"/>
      <c r="D34" s="35"/>
      <c r="E34" s="35"/>
      <c r="F34" s="35"/>
      <c r="G34" s="35"/>
      <c r="H34" s="35"/>
      <c r="I34" s="35"/>
      <c r="J34" s="35"/>
      <c r="K34" s="35"/>
      <c r="L34" s="35"/>
      <c r="M34" s="35"/>
      <c r="N34" s="35"/>
    </row>
    <row r="35" spans="1:14">
      <c r="A35" s="35"/>
      <c r="B35" s="35"/>
      <c r="C35" s="35"/>
      <c r="D35" s="35"/>
      <c r="E35" s="35"/>
      <c r="F35" s="35"/>
      <c r="G35" s="35"/>
      <c r="H35" s="35"/>
      <c r="I35" s="35"/>
      <c r="J35" s="35"/>
      <c r="K35" s="35"/>
      <c r="L35" s="35"/>
      <c r="M35" s="35"/>
      <c r="N35" s="35"/>
    </row>
    <row r="36" spans="1:14">
      <c r="A36" s="35"/>
      <c r="B36" s="35"/>
      <c r="C36" s="35"/>
      <c r="D36" s="35"/>
      <c r="E36" s="35"/>
      <c r="F36" s="35"/>
      <c r="G36" s="35"/>
      <c r="H36" s="35"/>
      <c r="I36" s="35"/>
      <c r="J36" s="35"/>
      <c r="K36" s="35"/>
      <c r="L36" s="35"/>
      <c r="M36" s="35"/>
      <c r="N36" s="35"/>
    </row>
    <row r="37" spans="1:14">
      <c r="A37" s="35"/>
      <c r="B37" s="35"/>
      <c r="C37" s="35"/>
      <c r="D37" s="35"/>
      <c r="E37" s="35"/>
      <c r="F37" s="35"/>
      <c r="G37" s="35"/>
      <c r="H37" s="35"/>
      <c r="I37" s="35"/>
      <c r="J37" s="35"/>
      <c r="K37" s="35"/>
      <c r="L37" s="35"/>
      <c r="M37" s="35"/>
      <c r="N37" s="35"/>
    </row>
    <row r="38" spans="1:14">
      <c r="A38" s="35"/>
      <c r="B38" s="35"/>
      <c r="C38" s="35"/>
      <c r="D38" s="35"/>
      <c r="E38" s="35"/>
      <c r="F38" s="35"/>
      <c r="G38" s="35"/>
      <c r="H38" s="35"/>
      <c r="I38" s="35"/>
      <c r="J38" s="35"/>
      <c r="K38" s="35"/>
      <c r="L38" s="35"/>
      <c r="M38" s="35"/>
      <c r="N38" s="35"/>
    </row>
    <row r="39" spans="1:14">
      <c r="A39" s="35"/>
      <c r="B39" s="35"/>
      <c r="C39" s="35"/>
      <c r="D39" s="35"/>
      <c r="E39" s="35"/>
      <c r="F39" s="35"/>
      <c r="G39" s="35"/>
      <c r="H39" s="35"/>
      <c r="I39" s="35"/>
      <c r="J39" s="35"/>
      <c r="K39" s="35"/>
      <c r="L39" s="35"/>
      <c r="M39" s="35"/>
      <c r="N39" s="35"/>
    </row>
    <row r="40" spans="1:14">
      <c r="A40" s="35"/>
      <c r="B40" s="35"/>
      <c r="C40" s="35"/>
      <c r="D40" s="35"/>
      <c r="E40" s="35"/>
      <c r="F40" s="35"/>
      <c r="G40" s="35"/>
      <c r="H40" s="35"/>
      <c r="I40" s="35"/>
      <c r="J40" s="35"/>
      <c r="K40" s="35"/>
      <c r="L40" s="35"/>
      <c r="M40" s="35"/>
      <c r="N40" s="35"/>
    </row>
    <row r="41" spans="1:14">
      <c r="A41" s="35"/>
      <c r="B41" s="35"/>
      <c r="C41" s="35"/>
      <c r="D41" s="35"/>
      <c r="E41" s="35"/>
      <c r="F41" s="35"/>
      <c r="G41" s="35"/>
      <c r="H41" s="35"/>
      <c r="I41" s="35"/>
      <c r="J41" s="35"/>
      <c r="K41" s="35"/>
      <c r="L41" s="35"/>
      <c r="M41" s="35"/>
      <c r="N41" s="35"/>
    </row>
    <row r="42" spans="1:14">
      <c r="A42" s="35"/>
      <c r="B42" s="35"/>
      <c r="C42" s="35"/>
      <c r="D42" s="35"/>
      <c r="E42" s="35"/>
      <c r="F42" s="35"/>
      <c r="G42" s="35"/>
      <c r="H42" s="35"/>
      <c r="I42" s="35"/>
      <c r="J42" s="35"/>
      <c r="K42" s="35"/>
      <c r="L42" s="35"/>
      <c r="M42" s="35"/>
      <c r="N42" s="35"/>
    </row>
    <row r="43" spans="1:14">
      <c r="A43" s="35"/>
      <c r="B43" s="35"/>
      <c r="C43" s="35"/>
      <c r="D43" s="35"/>
      <c r="E43" s="35"/>
      <c r="F43" s="35"/>
      <c r="G43" s="35"/>
      <c r="H43" s="35"/>
      <c r="I43" s="35"/>
      <c r="J43" s="35"/>
      <c r="K43" s="35"/>
      <c r="L43" s="35"/>
      <c r="M43" s="35"/>
      <c r="N43" s="35"/>
    </row>
    <row r="44" spans="1:14">
      <c r="A44" s="35"/>
      <c r="B44" s="35"/>
      <c r="C44" s="35"/>
      <c r="D44" s="35"/>
      <c r="E44" s="35"/>
      <c r="F44" s="35"/>
      <c r="G44" s="35"/>
      <c r="H44" s="35"/>
      <c r="I44" s="35"/>
      <c r="J44" s="35"/>
      <c r="K44" s="35"/>
      <c r="L44" s="35"/>
      <c r="M44" s="35"/>
      <c r="N44" s="35"/>
    </row>
    <row r="45" spans="1:14">
      <c r="A45" s="35"/>
      <c r="B45" s="35"/>
      <c r="C45" s="35"/>
      <c r="D45" s="35"/>
      <c r="E45" s="35"/>
      <c r="F45" s="35"/>
      <c r="G45" s="35"/>
      <c r="H45" s="35"/>
      <c r="I45" s="35"/>
      <c r="J45" s="35"/>
      <c r="K45" s="35"/>
      <c r="L45" s="35"/>
      <c r="M45" s="35"/>
      <c r="N45" s="35"/>
    </row>
    <row r="46" spans="1:14">
      <c r="A46" s="35"/>
      <c r="B46" s="35"/>
      <c r="C46" s="35"/>
      <c r="D46" s="35"/>
      <c r="E46" s="35"/>
      <c r="F46" s="35"/>
      <c r="G46" s="35"/>
      <c r="H46" s="35"/>
      <c r="I46" s="35"/>
      <c r="J46" s="35"/>
      <c r="K46" s="35"/>
      <c r="L46" s="35"/>
      <c r="M46" s="35"/>
      <c r="N46" s="35"/>
    </row>
    <row r="47" spans="1:14">
      <c r="A47" s="35"/>
      <c r="B47" s="35"/>
      <c r="C47" s="35"/>
      <c r="D47" s="35"/>
      <c r="E47" s="35"/>
      <c r="F47" s="35"/>
      <c r="G47" s="35"/>
      <c r="H47" s="35"/>
      <c r="I47" s="35"/>
      <c r="J47" s="35"/>
      <c r="K47" s="35"/>
      <c r="L47" s="35"/>
      <c r="M47" s="35"/>
      <c r="N47" s="35"/>
    </row>
    <row r="48" spans="1:14">
      <c r="A48" s="35"/>
      <c r="B48" s="35"/>
      <c r="C48" s="35"/>
      <c r="D48" s="35"/>
      <c r="E48" s="35"/>
      <c r="F48" s="35"/>
      <c r="G48" s="35"/>
      <c r="H48" s="35"/>
      <c r="I48" s="35"/>
      <c r="J48" s="35"/>
      <c r="K48" s="35"/>
      <c r="L48" s="35"/>
      <c r="M48" s="35"/>
      <c r="N48" s="35"/>
    </row>
    <row r="49" spans="1:14">
      <c r="A49" s="35"/>
      <c r="B49" s="35"/>
      <c r="C49" s="35"/>
      <c r="D49" s="35"/>
      <c r="E49" s="35"/>
      <c r="F49" s="35"/>
      <c r="G49" s="35"/>
      <c r="H49" s="35"/>
      <c r="I49" s="35"/>
      <c r="J49" s="35"/>
      <c r="K49" s="35"/>
      <c r="L49" s="35"/>
      <c r="M49" s="35"/>
      <c r="N49" s="35"/>
    </row>
    <row r="50" spans="1:14">
      <c r="A50" s="35"/>
      <c r="B50" s="35"/>
      <c r="C50" s="35"/>
      <c r="D50" s="35"/>
      <c r="E50" s="35"/>
      <c r="F50" s="35"/>
      <c r="G50" s="35"/>
      <c r="H50" s="35"/>
      <c r="I50" s="35"/>
      <c r="J50" s="35"/>
      <c r="K50" s="35"/>
      <c r="L50" s="35"/>
      <c r="M50" s="35"/>
      <c r="N50" s="35"/>
    </row>
    <row r="51" spans="1:14">
      <c r="A51" s="35"/>
      <c r="B51" s="35"/>
      <c r="C51" s="35"/>
      <c r="D51" s="35"/>
      <c r="E51" s="35"/>
      <c r="F51" s="35"/>
      <c r="G51" s="35"/>
      <c r="H51" s="35"/>
      <c r="I51" s="35"/>
      <c r="J51" s="35"/>
      <c r="K51" s="35"/>
      <c r="L51" s="35"/>
      <c r="M51" s="35"/>
      <c r="N51" s="35"/>
    </row>
    <row r="52" spans="1:14">
      <c r="A52" s="35"/>
      <c r="B52" s="35"/>
      <c r="C52" s="35"/>
      <c r="D52" s="35"/>
      <c r="E52" s="35"/>
      <c r="F52" s="35"/>
      <c r="G52" s="35"/>
      <c r="H52" s="35"/>
      <c r="I52" s="35"/>
      <c r="J52" s="35"/>
      <c r="K52" s="35"/>
      <c r="L52" s="35"/>
      <c r="M52" s="35"/>
      <c r="N52" s="35"/>
    </row>
    <row r="53" spans="1:14">
      <c r="A53" s="35"/>
      <c r="B53" s="35"/>
      <c r="C53" s="35"/>
      <c r="D53" s="35"/>
      <c r="E53" s="35"/>
      <c r="F53" s="35"/>
      <c r="G53" s="35"/>
      <c r="H53" s="35"/>
      <c r="I53" s="35"/>
      <c r="J53" s="35"/>
      <c r="K53" s="35"/>
      <c r="L53" s="35"/>
      <c r="M53" s="35"/>
      <c r="N53" s="35"/>
    </row>
    <row r="54" spans="1:14">
      <c r="A54" s="35"/>
      <c r="B54" s="35"/>
      <c r="C54" s="35"/>
      <c r="D54" s="35"/>
      <c r="E54" s="35"/>
      <c r="F54" s="35"/>
      <c r="G54" s="35"/>
      <c r="H54" s="35"/>
      <c r="I54" s="35"/>
      <c r="J54" s="35"/>
      <c r="K54" s="35"/>
      <c r="L54" s="35"/>
      <c r="M54" s="35"/>
      <c r="N54" s="35"/>
    </row>
    <row r="55" spans="1:14">
      <c r="A55" s="35"/>
      <c r="B55" s="35"/>
      <c r="C55" s="35"/>
      <c r="D55" s="35"/>
      <c r="E55" s="35"/>
      <c r="F55" s="35"/>
      <c r="G55" s="35"/>
      <c r="H55" s="35"/>
      <c r="I55" s="35"/>
      <c r="J55" s="35"/>
      <c r="K55" s="35"/>
      <c r="L55" s="35"/>
      <c r="M55" s="35"/>
      <c r="N55" s="35"/>
    </row>
    <row r="56" spans="1:14">
      <c r="A56" s="35"/>
      <c r="B56" s="35"/>
      <c r="C56" s="35"/>
      <c r="D56" s="35"/>
      <c r="E56" s="35"/>
      <c r="F56" s="35"/>
      <c r="G56" s="35"/>
      <c r="H56" s="35"/>
      <c r="I56" s="35"/>
      <c r="J56" s="35"/>
      <c r="K56" s="35"/>
      <c r="L56" s="35"/>
      <c r="M56" s="35"/>
      <c r="N56" s="35"/>
    </row>
    <row r="57" spans="1:14">
      <c r="A57" s="35"/>
      <c r="B57" s="35"/>
      <c r="C57" s="35"/>
      <c r="D57" s="35"/>
      <c r="E57" s="35"/>
      <c r="F57" s="35"/>
      <c r="G57" s="35"/>
      <c r="H57" s="35"/>
      <c r="I57" s="35"/>
      <c r="J57" s="35"/>
      <c r="K57" s="35"/>
      <c r="L57" s="35"/>
      <c r="M57" s="35"/>
      <c r="N57" s="35"/>
    </row>
    <row r="58" spans="1:14">
      <c r="A58" s="35"/>
      <c r="B58" s="35"/>
      <c r="C58" s="35"/>
      <c r="D58" s="35"/>
      <c r="E58" s="35"/>
      <c r="F58" s="35"/>
      <c r="G58" s="35"/>
      <c r="H58" s="35"/>
      <c r="I58" s="35"/>
      <c r="J58" s="35"/>
      <c r="K58" s="35"/>
      <c r="L58" s="35"/>
      <c r="M58" s="35"/>
      <c r="N58" s="35"/>
    </row>
    <row r="59" spans="1:14">
      <c r="A59" s="35"/>
      <c r="B59" s="35"/>
      <c r="C59" s="35"/>
      <c r="D59" s="35"/>
      <c r="E59" s="35"/>
      <c r="F59" s="35"/>
      <c r="G59" s="35"/>
      <c r="H59" s="35"/>
      <c r="I59" s="35"/>
      <c r="J59" s="35"/>
      <c r="K59" s="35"/>
      <c r="L59" s="35"/>
      <c r="M59" s="35"/>
      <c r="N59" s="35"/>
    </row>
    <row r="60" spans="1:14">
      <c r="A60" s="35"/>
      <c r="B60" s="35"/>
      <c r="C60" s="35"/>
      <c r="D60" s="35"/>
      <c r="E60" s="35"/>
      <c r="F60" s="35"/>
      <c r="G60" s="35"/>
      <c r="H60" s="35"/>
      <c r="I60" s="35"/>
      <c r="J60" s="35"/>
      <c r="K60" s="35"/>
      <c r="L60" s="35"/>
      <c r="M60" s="35"/>
      <c r="N60" s="35"/>
    </row>
  </sheetData>
  <mergeCells count="24">
    <mergeCell ref="A29:N29"/>
    <mergeCell ref="A31:F31"/>
    <mergeCell ref="I31:N31"/>
    <mergeCell ref="H10:I10"/>
    <mergeCell ref="J10:K10"/>
    <mergeCell ref="A26:N26"/>
    <mergeCell ref="A27:N27"/>
    <mergeCell ref="A28:N28"/>
    <mergeCell ref="A3:N3"/>
    <mergeCell ref="A4:N4"/>
    <mergeCell ref="A5:N5"/>
    <mergeCell ref="A6:N6"/>
    <mergeCell ref="A8:A11"/>
    <mergeCell ref="B8:K8"/>
    <mergeCell ref="L8:M10"/>
    <mergeCell ref="N8:N11"/>
    <mergeCell ref="B9:C9"/>
    <mergeCell ref="D9:E9"/>
    <mergeCell ref="F9:G9"/>
    <mergeCell ref="H9:I9"/>
    <mergeCell ref="J9:K9"/>
    <mergeCell ref="B10:C10"/>
    <mergeCell ref="D10:E10"/>
    <mergeCell ref="F10:G10"/>
  </mergeCells>
  <printOptions horizontalCentered="1"/>
  <pageMargins left="0" right="0" top="0.47244094488188981" bottom="0" header="0" footer="0"/>
  <pageSetup paperSize="11" scale="80" fitToWidth="0" fitToHeight="0" orientation="landscape" r:id="rId1"/>
  <headerFooter alignWithMargins="0"/>
  <rowBreaks count="1" manualBreakCount="1">
    <brk id="24" max="13" man="1"/>
  </rowBreaks>
  <drawing r:id="rId2"/>
  <tableParts count="1">
    <tablePart r:id="rId3"/>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
  <sheetViews>
    <sheetView rightToLeft="1" view="pageBreakPreview" topLeftCell="A4" zoomScaleNormal="100" zoomScaleSheetLayoutView="100" workbookViewId="0">
      <selection activeCell="Q6" sqref="Q6"/>
    </sheetView>
  </sheetViews>
  <sheetFormatPr defaultColWidth="9.140625" defaultRowHeight="12.75"/>
  <cols>
    <col min="1" max="1" width="12.28515625" style="1" customWidth="1"/>
    <col min="2" max="3" width="6.85546875" style="1" customWidth="1"/>
    <col min="4" max="4" width="7.28515625" style="1" customWidth="1"/>
    <col min="5" max="5" width="7.5703125" style="1" customWidth="1"/>
    <col min="6" max="6" width="6.5703125" style="1" customWidth="1"/>
    <col min="7" max="7" width="6.85546875" style="1" customWidth="1"/>
    <col min="8" max="8" width="7.5703125" style="1" customWidth="1"/>
    <col min="9" max="9" width="7" style="1" customWidth="1"/>
    <col min="10" max="10" width="6.5703125" style="1" customWidth="1"/>
    <col min="11" max="11" width="6.85546875" style="1" customWidth="1"/>
    <col min="12" max="12" width="7.5703125" style="1" customWidth="1"/>
    <col min="13" max="13" width="7" style="1" customWidth="1"/>
    <col min="14" max="14" width="21.7109375" style="1" customWidth="1"/>
    <col min="15" max="16384" width="9.140625" style="1"/>
  </cols>
  <sheetData>
    <row r="1" spans="1:14" s="3" customFormat="1" ht="30.75">
      <c r="A1" s="116" t="s">
        <v>153</v>
      </c>
      <c r="B1" s="117"/>
      <c r="C1" s="117"/>
      <c r="D1" s="117"/>
      <c r="E1" s="117"/>
      <c r="F1" s="115"/>
      <c r="G1" s="115"/>
      <c r="H1" s="115"/>
      <c r="I1" s="115"/>
      <c r="J1" s="115"/>
      <c r="K1" s="115"/>
      <c r="L1" s="115"/>
      <c r="M1" s="115"/>
      <c r="N1" s="118" t="s">
        <v>185</v>
      </c>
    </row>
    <row r="2" spans="1:14" s="3" customFormat="1">
      <c r="A2" s="113"/>
      <c r="B2" s="114"/>
      <c r="C2" s="114"/>
      <c r="D2" s="114"/>
      <c r="E2" s="114"/>
      <c r="F2" s="114"/>
      <c r="G2" s="114"/>
      <c r="H2" s="114"/>
      <c r="I2" s="114"/>
      <c r="J2" s="114"/>
      <c r="K2" s="114"/>
      <c r="L2" s="114"/>
      <c r="M2" s="114"/>
      <c r="N2" s="114"/>
    </row>
    <row r="3" spans="1:14" ht="21.75">
      <c r="A3" s="564" t="s">
        <v>308</v>
      </c>
      <c r="B3" s="564"/>
      <c r="C3" s="564"/>
      <c r="D3" s="564"/>
      <c r="E3" s="564"/>
      <c r="F3" s="564"/>
      <c r="G3" s="564"/>
      <c r="H3" s="564"/>
      <c r="I3" s="564"/>
      <c r="J3" s="564"/>
      <c r="K3" s="564"/>
      <c r="L3" s="564"/>
      <c r="M3" s="564"/>
      <c r="N3" s="564"/>
    </row>
    <row r="4" spans="1:14" ht="18.75">
      <c r="A4" s="565" t="s">
        <v>538</v>
      </c>
      <c r="B4" s="565"/>
      <c r="C4" s="565"/>
      <c r="D4" s="565"/>
      <c r="E4" s="565"/>
      <c r="F4" s="565"/>
      <c r="G4" s="565"/>
      <c r="H4" s="565"/>
      <c r="I4" s="565"/>
      <c r="J4" s="565"/>
      <c r="K4" s="565"/>
      <c r="L4" s="565"/>
      <c r="M4" s="565"/>
      <c r="N4" s="565"/>
    </row>
    <row r="5" spans="1:14">
      <c r="A5" s="543" t="s">
        <v>309</v>
      </c>
      <c r="B5" s="543"/>
      <c r="C5" s="543"/>
      <c r="D5" s="543"/>
      <c r="E5" s="543"/>
      <c r="F5" s="543"/>
      <c r="G5" s="543"/>
      <c r="H5" s="543"/>
      <c r="I5" s="543"/>
      <c r="J5" s="543"/>
      <c r="K5" s="543"/>
      <c r="L5" s="543"/>
      <c r="M5" s="543"/>
      <c r="N5" s="543"/>
    </row>
    <row r="6" spans="1:14">
      <c r="A6" s="543" t="s">
        <v>543</v>
      </c>
      <c r="B6" s="543"/>
      <c r="C6" s="543"/>
      <c r="D6" s="543"/>
      <c r="E6" s="543"/>
      <c r="F6" s="543"/>
      <c r="G6" s="543"/>
      <c r="H6" s="543"/>
      <c r="I6" s="543"/>
      <c r="J6" s="543"/>
      <c r="K6" s="543"/>
      <c r="L6" s="543"/>
      <c r="M6" s="543"/>
      <c r="N6" s="543"/>
    </row>
    <row r="7" spans="1:14" s="22" customFormat="1" ht="16.5">
      <c r="A7" s="19" t="s">
        <v>286</v>
      </c>
      <c r="B7" s="20"/>
      <c r="C7" s="20"/>
      <c r="D7" s="20"/>
      <c r="E7" s="20"/>
      <c r="F7" s="20"/>
      <c r="G7" s="20"/>
      <c r="H7" s="20"/>
      <c r="I7" s="20"/>
      <c r="J7" s="20"/>
      <c r="K7" s="20"/>
      <c r="L7" s="20"/>
      <c r="M7" s="20"/>
      <c r="N7" s="21" t="s">
        <v>390</v>
      </c>
    </row>
    <row r="8" spans="1:14" ht="36.75" customHeight="1">
      <c r="A8" s="624" t="s">
        <v>41</v>
      </c>
      <c r="B8" s="546" t="s">
        <v>215</v>
      </c>
      <c r="C8" s="547"/>
      <c r="D8" s="547"/>
      <c r="E8" s="548"/>
      <c r="F8" s="546" t="s">
        <v>307</v>
      </c>
      <c r="G8" s="547"/>
      <c r="H8" s="547"/>
      <c r="I8" s="548"/>
      <c r="J8" s="546" t="s">
        <v>370</v>
      </c>
      <c r="K8" s="547"/>
      <c r="L8" s="547"/>
      <c r="M8" s="548"/>
      <c r="N8" s="625" t="s">
        <v>42</v>
      </c>
    </row>
    <row r="9" spans="1:14" ht="49.5" customHeight="1">
      <c r="A9" s="624"/>
      <c r="B9" s="597" t="s">
        <v>601</v>
      </c>
      <c r="C9" s="598"/>
      <c r="D9" s="597" t="s">
        <v>555</v>
      </c>
      <c r="E9" s="598"/>
      <c r="F9" s="597" t="s">
        <v>601</v>
      </c>
      <c r="G9" s="598"/>
      <c r="H9" s="597" t="s">
        <v>555</v>
      </c>
      <c r="I9" s="598"/>
      <c r="J9" s="597" t="s">
        <v>601</v>
      </c>
      <c r="K9" s="598"/>
      <c r="L9" s="597" t="s">
        <v>555</v>
      </c>
      <c r="M9" s="598"/>
      <c r="N9" s="625"/>
    </row>
    <row r="10" spans="1:14" ht="25.5" customHeight="1">
      <c r="A10" s="624"/>
      <c r="B10" s="238" t="s">
        <v>425</v>
      </c>
      <c r="C10" s="238" t="s">
        <v>328</v>
      </c>
      <c r="D10" s="238" t="s">
        <v>425</v>
      </c>
      <c r="E10" s="238" t="s">
        <v>328</v>
      </c>
      <c r="F10" s="238" t="s">
        <v>425</v>
      </c>
      <c r="G10" s="238" t="s">
        <v>328</v>
      </c>
      <c r="H10" s="238" t="s">
        <v>425</v>
      </c>
      <c r="I10" s="238" t="s">
        <v>328</v>
      </c>
      <c r="J10" s="238" t="s">
        <v>425</v>
      </c>
      <c r="K10" s="238" t="s">
        <v>328</v>
      </c>
      <c r="L10" s="238" t="s">
        <v>425</v>
      </c>
      <c r="M10" s="238" t="s">
        <v>328</v>
      </c>
      <c r="N10" s="625"/>
    </row>
    <row r="11" spans="1:14" ht="15.75" customHeight="1" thickBot="1">
      <c r="A11" s="178" t="s">
        <v>45</v>
      </c>
      <c r="B11" s="34">
        <v>50</v>
      </c>
      <c r="C11" s="24">
        <f t="shared" ref="C11:C21" si="0">B11/$B$22%</f>
        <v>29.940119760479043</v>
      </c>
      <c r="D11" s="34">
        <v>40</v>
      </c>
      <c r="E11" s="24">
        <f t="shared" ref="E11:E21" si="1">D11/$D$22%</f>
        <v>25.974025974025974</v>
      </c>
      <c r="F11" s="34">
        <v>23</v>
      </c>
      <c r="G11" s="24">
        <f t="shared" ref="G11:G21" si="2">F11/$F$22%</f>
        <v>17.164179104477611</v>
      </c>
      <c r="H11" s="34">
        <v>24</v>
      </c>
      <c r="I11" s="24">
        <f t="shared" ref="I11:I21" si="3">H11/$H$22%</f>
        <v>17.518248175182482</v>
      </c>
      <c r="J11" s="23">
        <f>B11+F11</f>
        <v>73</v>
      </c>
      <c r="K11" s="295">
        <f t="shared" ref="K11:K21" si="4">J11/$J$22%</f>
        <v>24.252491694352162</v>
      </c>
      <c r="L11" s="23">
        <v>64</v>
      </c>
      <c r="M11" s="295">
        <f t="shared" ref="M11:M21" si="5">L11/$L$22%</f>
        <v>21.993127147766323</v>
      </c>
      <c r="N11" s="167" t="s">
        <v>46</v>
      </c>
    </row>
    <row r="12" spans="1:14" ht="15.75" customHeight="1" thickBot="1">
      <c r="A12" s="179">
        <v>-1</v>
      </c>
      <c r="B12" s="419">
        <v>19</v>
      </c>
      <c r="C12" s="189">
        <f t="shared" si="0"/>
        <v>11.377245508982037</v>
      </c>
      <c r="D12" s="419">
        <v>23</v>
      </c>
      <c r="E12" s="189">
        <f t="shared" si="1"/>
        <v>14.935064935064934</v>
      </c>
      <c r="F12" s="419">
        <v>25</v>
      </c>
      <c r="G12" s="189">
        <f t="shared" si="2"/>
        <v>18.656716417910445</v>
      </c>
      <c r="H12" s="419">
        <v>28</v>
      </c>
      <c r="I12" s="189">
        <f t="shared" si="3"/>
        <v>20.43795620437956</v>
      </c>
      <c r="J12" s="297">
        <f t="shared" ref="J12:J21" si="6">B12+F12</f>
        <v>44</v>
      </c>
      <c r="K12" s="296">
        <f t="shared" si="4"/>
        <v>14.61794019933555</v>
      </c>
      <c r="L12" s="297">
        <v>51</v>
      </c>
      <c r="M12" s="296">
        <f t="shared" si="5"/>
        <v>17.525773195876287</v>
      </c>
      <c r="N12" s="168">
        <v>-1</v>
      </c>
    </row>
    <row r="13" spans="1:14" ht="15.75" customHeight="1" thickBot="1">
      <c r="A13" s="180">
        <v>1</v>
      </c>
      <c r="B13" s="34">
        <v>28</v>
      </c>
      <c r="C13" s="24">
        <f t="shared" si="0"/>
        <v>16.766467065868262</v>
      </c>
      <c r="D13" s="34">
        <v>15</v>
      </c>
      <c r="E13" s="24">
        <f t="shared" si="1"/>
        <v>9.7402597402597397</v>
      </c>
      <c r="F13" s="34">
        <v>22</v>
      </c>
      <c r="G13" s="24">
        <f t="shared" si="2"/>
        <v>16.417910447761194</v>
      </c>
      <c r="H13" s="34">
        <v>11</v>
      </c>
      <c r="I13" s="24">
        <f t="shared" si="3"/>
        <v>8.0291970802919703</v>
      </c>
      <c r="J13" s="11">
        <f t="shared" si="6"/>
        <v>50</v>
      </c>
      <c r="K13" s="295">
        <f t="shared" si="4"/>
        <v>16.611295681063122</v>
      </c>
      <c r="L13" s="11">
        <v>26</v>
      </c>
      <c r="M13" s="295">
        <f t="shared" si="5"/>
        <v>8.934707903780069</v>
      </c>
      <c r="N13" s="169">
        <v>1</v>
      </c>
    </row>
    <row r="14" spans="1:14" ht="15.75" customHeight="1" thickBot="1">
      <c r="A14" s="179">
        <v>2</v>
      </c>
      <c r="B14" s="419">
        <v>18</v>
      </c>
      <c r="C14" s="189">
        <f t="shared" si="0"/>
        <v>10.778443113772456</v>
      </c>
      <c r="D14" s="419">
        <v>13</v>
      </c>
      <c r="E14" s="189">
        <f t="shared" si="1"/>
        <v>8.4415584415584419</v>
      </c>
      <c r="F14" s="419">
        <v>11</v>
      </c>
      <c r="G14" s="189">
        <f t="shared" si="2"/>
        <v>8.2089552238805972</v>
      </c>
      <c r="H14" s="419">
        <v>11</v>
      </c>
      <c r="I14" s="189">
        <f t="shared" si="3"/>
        <v>8.0291970802919703</v>
      </c>
      <c r="J14" s="297">
        <f t="shared" si="6"/>
        <v>29</v>
      </c>
      <c r="K14" s="296">
        <f t="shared" si="4"/>
        <v>9.6345514950166127</v>
      </c>
      <c r="L14" s="297">
        <v>24</v>
      </c>
      <c r="M14" s="296">
        <f t="shared" si="5"/>
        <v>8.2474226804123703</v>
      </c>
      <c r="N14" s="168">
        <v>2</v>
      </c>
    </row>
    <row r="15" spans="1:14" ht="15.75" customHeight="1" thickBot="1">
      <c r="A15" s="180">
        <v>3</v>
      </c>
      <c r="B15" s="34">
        <v>8</v>
      </c>
      <c r="C15" s="24">
        <f t="shared" si="0"/>
        <v>4.7904191616766472</v>
      </c>
      <c r="D15" s="34">
        <v>8</v>
      </c>
      <c r="E15" s="24">
        <f t="shared" si="1"/>
        <v>5.1948051948051948</v>
      </c>
      <c r="F15" s="34">
        <v>7</v>
      </c>
      <c r="G15" s="24">
        <f t="shared" si="2"/>
        <v>5.2238805970149249</v>
      </c>
      <c r="H15" s="34">
        <v>8</v>
      </c>
      <c r="I15" s="24">
        <f t="shared" si="3"/>
        <v>5.8394160583941606</v>
      </c>
      <c r="J15" s="11">
        <f t="shared" si="6"/>
        <v>15</v>
      </c>
      <c r="K15" s="295">
        <f t="shared" si="4"/>
        <v>4.9833887043189371</v>
      </c>
      <c r="L15" s="11">
        <v>16</v>
      </c>
      <c r="M15" s="295">
        <f t="shared" si="5"/>
        <v>5.4982817869415808</v>
      </c>
      <c r="N15" s="169">
        <v>3</v>
      </c>
    </row>
    <row r="16" spans="1:14" ht="15.75" customHeight="1" thickBot="1">
      <c r="A16" s="179">
        <v>4</v>
      </c>
      <c r="B16" s="419">
        <v>6</v>
      </c>
      <c r="C16" s="189">
        <f t="shared" si="0"/>
        <v>3.5928143712574854</v>
      </c>
      <c r="D16" s="419">
        <v>6</v>
      </c>
      <c r="E16" s="189">
        <f t="shared" si="1"/>
        <v>3.8961038961038961</v>
      </c>
      <c r="F16" s="419">
        <v>7</v>
      </c>
      <c r="G16" s="189">
        <f t="shared" si="2"/>
        <v>5.2238805970149249</v>
      </c>
      <c r="H16" s="419">
        <v>7</v>
      </c>
      <c r="I16" s="189">
        <f t="shared" si="3"/>
        <v>5.10948905109489</v>
      </c>
      <c r="J16" s="297">
        <f t="shared" si="6"/>
        <v>13</v>
      </c>
      <c r="K16" s="296">
        <f t="shared" si="4"/>
        <v>4.3189368770764123</v>
      </c>
      <c r="L16" s="297">
        <v>13</v>
      </c>
      <c r="M16" s="296">
        <f t="shared" si="5"/>
        <v>4.4673539518900345</v>
      </c>
      <c r="N16" s="168">
        <v>4</v>
      </c>
    </row>
    <row r="17" spans="1:14" ht="15.75" customHeight="1" thickBot="1">
      <c r="A17" s="180" t="s">
        <v>47</v>
      </c>
      <c r="B17" s="34">
        <v>15</v>
      </c>
      <c r="C17" s="24">
        <f t="shared" si="0"/>
        <v>8.9820359281437128</v>
      </c>
      <c r="D17" s="34">
        <v>19</v>
      </c>
      <c r="E17" s="24">
        <f t="shared" si="1"/>
        <v>12.337662337662337</v>
      </c>
      <c r="F17" s="34">
        <v>15</v>
      </c>
      <c r="G17" s="24">
        <f t="shared" si="2"/>
        <v>11.194029850746269</v>
      </c>
      <c r="H17" s="34">
        <v>23</v>
      </c>
      <c r="I17" s="24">
        <f t="shared" si="3"/>
        <v>16.788321167883211</v>
      </c>
      <c r="J17" s="11">
        <f t="shared" si="6"/>
        <v>30</v>
      </c>
      <c r="K17" s="295">
        <f t="shared" si="4"/>
        <v>9.9667774086378742</v>
      </c>
      <c r="L17" s="11">
        <v>42</v>
      </c>
      <c r="M17" s="295">
        <f t="shared" si="5"/>
        <v>14.432989690721648</v>
      </c>
      <c r="N17" s="169" t="s">
        <v>48</v>
      </c>
    </row>
    <row r="18" spans="1:14" ht="15.75" customHeight="1" thickBot="1">
      <c r="A18" s="179" t="s">
        <v>49</v>
      </c>
      <c r="B18" s="419">
        <v>9</v>
      </c>
      <c r="C18" s="189">
        <f t="shared" si="0"/>
        <v>5.3892215568862278</v>
      </c>
      <c r="D18" s="419">
        <v>13</v>
      </c>
      <c r="E18" s="189">
        <f t="shared" si="1"/>
        <v>8.4415584415584419</v>
      </c>
      <c r="F18" s="419">
        <v>14</v>
      </c>
      <c r="G18" s="189">
        <f t="shared" si="2"/>
        <v>10.44776119402985</v>
      </c>
      <c r="H18" s="419">
        <v>12</v>
      </c>
      <c r="I18" s="189">
        <f t="shared" si="3"/>
        <v>8.7591240875912408</v>
      </c>
      <c r="J18" s="297">
        <f t="shared" si="6"/>
        <v>23</v>
      </c>
      <c r="K18" s="296">
        <f t="shared" si="4"/>
        <v>7.6411960132890373</v>
      </c>
      <c r="L18" s="297">
        <v>25</v>
      </c>
      <c r="M18" s="296">
        <f t="shared" si="5"/>
        <v>8.5910652920962196</v>
      </c>
      <c r="N18" s="168" t="s">
        <v>50</v>
      </c>
    </row>
    <row r="19" spans="1:14" ht="15.75" customHeight="1" thickBot="1">
      <c r="A19" s="180" t="s">
        <v>51</v>
      </c>
      <c r="B19" s="34">
        <v>6</v>
      </c>
      <c r="C19" s="24">
        <f t="shared" si="0"/>
        <v>3.5928143712574854</v>
      </c>
      <c r="D19" s="34">
        <v>7</v>
      </c>
      <c r="E19" s="24">
        <f t="shared" si="1"/>
        <v>4.545454545454545</v>
      </c>
      <c r="F19" s="34">
        <v>4</v>
      </c>
      <c r="G19" s="24">
        <f t="shared" si="2"/>
        <v>2.9850746268656714</v>
      </c>
      <c r="H19" s="34">
        <v>8</v>
      </c>
      <c r="I19" s="24">
        <f t="shared" si="3"/>
        <v>5.8394160583941606</v>
      </c>
      <c r="J19" s="11">
        <f t="shared" si="6"/>
        <v>10</v>
      </c>
      <c r="K19" s="295">
        <f t="shared" si="4"/>
        <v>3.322259136212625</v>
      </c>
      <c r="L19" s="11">
        <v>15</v>
      </c>
      <c r="M19" s="295">
        <f t="shared" si="5"/>
        <v>5.1546391752577314</v>
      </c>
      <c r="N19" s="169" t="s">
        <v>52</v>
      </c>
    </row>
    <row r="20" spans="1:14" ht="15.75" customHeight="1" thickBot="1">
      <c r="A20" s="179" t="s">
        <v>53</v>
      </c>
      <c r="B20" s="419">
        <v>2</v>
      </c>
      <c r="C20" s="189">
        <f t="shared" si="0"/>
        <v>1.1976047904191618</v>
      </c>
      <c r="D20" s="419">
        <v>3</v>
      </c>
      <c r="E20" s="189">
        <f t="shared" si="1"/>
        <v>1.948051948051948</v>
      </c>
      <c r="F20" s="419">
        <v>2</v>
      </c>
      <c r="G20" s="189">
        <f t="shared" si="2"/>
        <v>1.4925373134328357</v>
      </c>
      <c r="H20" s="419">
        <v>1</v>
      </c>
      <c r="I20" s="189">
        <f t="shared" si="3"/>
        <v>0.72992700729927007</v>
      </c>
      <c r="J20" s="297">
        <f t="shared" si="6"/>
        <v>4</v>
      </c>
      <c r="K20" s="296">
        <f t="shared" si="4"/>
        <v>1.3289036544850499</v>
      </c>
      <c r="L20" s="297">
        <v>4</v>
      </c>
      <c r="M20" s="296">
        <f t="shared" si="5"/>
        <v>1.3745704467353952</v>
      </c>
      <c r="N20" s="168" t="s">
        <v>54</v>
      </c>
    </row>
    <row r="21" spans="1:14" ht="15.75" customHeight="1">
      <c r="A21" s="449" t="s">
        <v>55</v>
      </c>
      <c r="B21" s="450">
        <v>6</v>
      </c>
      <c r="C21" s="451">
        <f t="shared" si="0"/>
        <v>3.5928143712574854</v>
      </c>
      <c r="D21" s="450">
        <v>7</v>
      </c>
      <c r="E21" s="451">
        <f t="shared" si="1"/>
        <v>4.545454545454545</v>
      </c>
      <c r="F21" s="450">
        <v>4</v>
      </c>
      <c r="G21" s="451">
        <f t="shared" si="2"/>
        <v>2.9850746268656714</v>
      </c>
      <c r="H21" s="450">
        <v>4</v>
      </c>
      <c r="I21" s="451">
        <f t="shared" si="3"/>
        <v>2.9197080291970803</v>
      </c>
      <c r="J21" s="439">
        <f t="shared" si="6"/>
        <v>10</v>
      </c>
      <c r="K21" s="452">
        <f t="shared" si="4"/>
        <v>3.322259136212625</v>
      </c>
      <c r="L21" s="439">
        <v>11</v>
      </c>
      <c r="M21" s="452">
        <f t="shared" si="5"/>
        <v>3.7800687285223367</v>
      </c>
      <c r="N21" s="453" t="s">
        <v>55</v>
      </c>
    </row>
    <row r="22" spans="1:14" ht="15.75" customHeight="1">
      <c r="A22" s="454" t="s">
        <v>13</v>
      </c>
      <c r="B22" s="455">
        <f t="shared" ref="B22:M22" si="7">SUM(B11:B21)</f>
        <v>167</v>
      </c>
      <c r="C22" s="455">
        <f t="shared" si="7"/>
        <v>100.00000000000003</v>
      </c>
      <c r="D22" s="455">
        <f t="shared" si="7"/>
        <v>154</v>
      </c>
      <c r="E22" s="455">
        <f t="shared" si="7"/>
        <v>100</v>
      </c>
      <c r="F22" s="455">
        <f t="shared" si="7"/>
        <v>134</v>
      </c>
      <c r="G22" s="455">
        <f t="shared" si="7"/>
        <v>99.999999999999986</v>
      </c>
      <c r="H22" s="455">
        <f t="shared" si="7"/>
        <v>137</v>
      </c>
      <c r="I22" s="455">
        <f t="shared" si="7"/>
        <v>100.00000000000001</v>
      </c>
      <c r="J22" s="455">
        <f t="shared" si="7"/>
        <v>301</v>
      </c>
      <c r="K22" s="455">
        <f t="shared" si="7"/>
        <v>99.999999999999986</v>
      </c>
      <c r="L22" s="455">
        <f t="shared" si="7"/>
        <v>291</v>
      </c>
      <c r="M22" s="455">
        <f t="shared" si="7"/>
        <v>99.999999999999986</v>
      </c>
      <c r="N22" s="448" t="s">
        <v>14</v>
      </c>
    </row>
  </sheetData>
  <mergeCells count="15">
    <mergeCell ref="A3:N3"/>
    <mergeCell ref="A4:N4"/>
    <mergeCell ref="A5:N5"/>
    <mergeCell ref="A6:N6"/>
    <mergeCell ref="A8:A10"/>
    <mergeCell ref="B8:E8"/>
    <mergeCell ref="F8:I8"/>
    <mergeCell ref="J8:M8"/>
    <mergeCell ref="N8:N10"/>
    <mergeCell ref="B9:C9"/>
    <mergeCell ref="D9:E9"/>
    <mergeCell ref="F9:G9"/>
    <mergeCell ref="H9:I9"/>
    <mergeCell ref="J9:K9"/>
    <mergeCell ref="L9:M9"/>
  </mergeCells>
  <printOptions horizontalCentered="1"/>
  <pageMargins left="0" right="0" top="0.47244094488188981" bottom="0" header="0" footer="0"/>
  <pageSetup paperSize="11" scale="80" fitToWidth="0" fitToHeight="0" orientation="landscape"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9"/>
  <sheetViews>
    <sheetView rightToLeft="1" view="pageBreakPreview" topLeftCell="A19" zoomScaleNormal="100" zoomScaleSheetLayoutView="100" workbookViewId="0">
      <selection activeCell="E14" sqref="E14"/>
    </sheetView>
  </sheetViews>
  <sheetFormatPr defaultColWidth="9.140625" defaultRowHeight="12.75"/>
  <cols>
    <col min="1" max="1" width="14.28515625" style="1" customWidth="1"/>
    <col min="2" max="2" width="7.85546875" style="1" customWidth="1"/>
    <col min="3" max="3" width="7.42578125" style="1" customWidth="1"/>
    <col min="4" max="4" width="6" style="1" customWidth="1"/>
    <col min="5" max="5" width="7.42578125" style="1" customWidth="1"/>
    <col min="6" max="6" width="6" style="1" customWidth="1"/>
    <col min="7" max="7" width="7.42578125" style="1" customWidth="1"/>
    <col min="8" max="8" width="6" style="1" customWidth="1"/>
    <col min="9" max="11" width="7.42578125" style="1" customWidth="1"/>
    <col min="12" max="12" width="6" style="1" customWidth="1"/>
    <col min="13" max="13" width="7.42578125" style="1" customWidth="1"/>
    <col min="14" max="14" width="20.28515625" style="1" customWidth="1"/>
    <col min="15" max="16384" width="9.140625" style="1"/>
  </cols>
  <sheetData>
    <row r="1" spans="1:16" s="3" customFormat="1" ht="30.75">
      <c r="A1" s="116" t="s">
        <v>153</v>
      </c>
      <c r="B1" s="117"/>
      <c r="C1" s="117"/>
      <c r="D1" s="117"/>
      <c r="E1" s="117"/>
      <c r="F1" s="117"/>
      <c r="G1" s="115"/>
      <c r="H1" s="115"/>
      <c r="I1" s="115"/>
      <c r="J1" s="115"/>
      <c r="K1" s="115"/>
      <c r="L1" s="115"/>
      <c r="M1" s="130"/>
      <c r="N1" s="118" t="s">
        <v>185</v>
      </c>
    </row>
    <row r="2" spans="1:16" s="3" customFormat="1" ht="12" customHeight="1">
      <c r="A2" s="113"/>
      <c r="B2" s="114"/>
      <c r="C2" s="114"/>
      <c r="D2" s="114"/>
      <c r="E2" s="114"/>
      <c r="F2" s="114"/>
      <c r="G2" s="113"/>
      <c r="H2" s="114"/>
      <c r="I2" s="114"/>
      <c r="J2" s="114"/>
      <c r="K2" s="114"/>
      <c r="L2" s="114"/>
      <c r="M2" s="114"/>
    </row>
    <row r="3" spans="1:16" ht="16.5" customHeight="1">
      <c r="A3" s="564" t="s">
        <v>242</v>
      </c>
      <c r="B3" s="564"/>
      <c r="C3" s="564"/>
      <c r="D3" s="564"/>
      <c r="E3" s="564"/>
      <c r="F3" s="564"/>
      <c r="G3" s="564"/>
      <c r="H3" s="564"/>
      <c r="I3" s="564"/>
      <c r="J3" s="564"/>
      <c r="K3" s="564"/>
      <c r="L3" s="564"/>
      <c r="M3" s="564"/>
      <c r="N3" s="564"/>
    </row>
    <row r="4" spans="1:16" ht="18.75">
      <c r="A4" s="605" t="s">
        <v>473</v>
      </c>
      <c r="B4" s="605"/>
      <c r="C4" s="605"/>
      <c r="D4" s="605"/>
      <c r="E4" s="605"/>
      <c r="F4" s="605"/>
      <c r="G4" s="605"/>
      <c r="H4" s="605"/>
      <c r="I4" s="605"/>
      <c r="J4" s="605"/>
      <c r="K4" s="605"/>
      <c r="L4" s="605"/>
      <c r="M4" s="605"/>
      <c r="N4" s="605"/>
    </row>
    <row r="5" spans="1:16">
      <c r="A5" s="543" t="s">
        <v>243</v>
      </c>
      <c r="B5" s="543"/>
      <c r="C5" s="543"/>
      <c r="D5" s="543"/>
      <c r="E5" s="543"/>
      <c r="F5" s="543"/>
      <c r="G5" s="543"/>
      <c r="H5" s="543"/>
      <c r="I5" s="543"/>
      <c r="J5" s="543"/>
      <c r="K5" s="543"/>
      <c r="L5" s="543"/>
      <c r="M5" s="543"/>
      <c r="N5" s="543"/>
    </row>
    <row r="6" spans="1:16">
      <c r="A6" s="543" t="s">
        <v>475</v>
      </c>
      <c r="B6" s="543"/>
      <c r="C6" s="543"/>
      <c r="D6" s="543"/>
      <c r="E6" s="543"/>
      <c r="F6" s="543"/>
      <c r="G6" s="543"/>
      <c r="H6" s="543"/>
      <c r="I6" s="543"/>
      <c r="J6" s="543"/>
      <c r="K6" s="543"/>
      <c r="L6" s="543"/>
      <c r="M6" s="543"/>
      <c r="N6" s="543"/>
    </row>
    <row r="7" spans="1:16" s="22" customFormat="1" ht="16.5">
      <c r="A7" s="19" t="s">
        <v>287</v>
      </c>
      <c r="B7" s="20"/>
      <c r="C7" s="20"/>
      <c r="D7" s="20"/>
      <c r="E7" s="20"/>
      <c r="F7" s="20"/>
      <c r="G7" s="20"/>
      <c r="H7" s="20"/>
      <c r="I7" s="20"/>
      <c r="J7" s="20"/>
      <c r="K7" s="20"/>
      <c r="L7" s="20"/>
      <c r="M7" s="20"/>
      <c r="N7" s="21" t="s">
        <v>389</v>
      </c>
    </row>
    <row r="8" spans="1:16" ht="18" customHeight="1">
      <c r="A8" s="606" t="s">
        <v>41</v>
      </c>
      <c r="B8" s="609" t="s">
        <v>175</v>
      </c>
      <c r="C8" s="610"/>
      <c r="D8" s="610"/>
      <c r="E8" s="610"/>
      <c r="F8" s="610"/>
      <c r="G8" s="610"/>
      <c r="H8" s="610"/>
      <c r="I8" s="610"/>
      <c r="J8" s="610"/>
      <c r="K8" s="611"/>
      <c r="L8" s="612" t="s">
        <v>420</v>
      </c>
      <c r="M8" s="613"/>
      <c r="N8" s="616" t="s">
        <v>42</v>
      </c>
    </row>
    <row r="9" spans="1:16" ht="18" customHeight="1">
      <c r="A9" s="607"/>
      <c r="B9" s="619" t="s">
        <v>177</v>
      </c>
      <c r="C9" s="619"/>
      <c r="D9" s="619" t="s">
        <v>178</v>
      </c>
      <c r="E9" s="619"/>
      <c r="F9" s="619" t="s">
        <v>181</v>
      </c>
      <c r="G9" s="619"/>
      <c r="H9" s="619" t="s">
        <v>183</v>
      </c>
      <c r="I9" s="619"/>
      <c r="J9" s="619" t="s">
        <v>13</v>
      </c>
      <c r="K9" s="619"/>
      <c r="L9" s="614"/>
      <c r="M9" s="615"/>
      <c r="N9" s="617"/>
    </row>
    <row r="10" spans="1:16" ht="41.25" customHeight="1">
      <c r="A10" s="607"/>
      <c r="B10" s="620" t="s">
        <v>416</v>
      </c>
      <c r="C10" s="621"/>
      <c r="D10" s="620" t="s">
        <v>417</v>
      </c>
      <c r="E10" s="621"/>
      <c r="F10" s="620" t="s">
        <v>418</v>
      </c>
      <c r="G10" s="621"/>
      <c r="H10" s="620" t="s">
        <v>419</v>
      </c>
      <c r="I10" s="621"/>
      <c r="J10" s="623" t="s">
        <v>14</v>
      </c>
      <c r="K10" s="621"/>
      <c r="L10" s="614"/>
      <c r="M10" s="615"/>
      <c r="N10" s="617"/>
    </row>
    <row r="11" spans="1:16" ht="46.5" customHeight="1">
      <c r="A11" s="608"/>
      <c r="B11" s="354" t="s">
        <v>354</v>
      </c>
      <c r="C11" s="354" t="s">
        <v>355</v>
      </c>
      <c r="D11" s="354" t="s">
        <v>354</v>
      </c>
      <c r="E11" s="354" t="s">
        <v>355</v>
      </c>
      <c r="F11" s="354" t="s">
        <v>354</v>
      </c>
      <c r="G11" s="354" t="s">
        <v>355</v>
      </c>
      <c r="H11" s="354" t="s">
        <v>354</v>
      </c>
      <c r="I11" s="354" t="s">
        <v>355</v>
      </c>
      <c r="J11" s="354" t="s">
        <v>354</v>
      </c>
      <c r="K11" s="354" t="s">
        <v>355</v>
      </c>
      <c r="L11" s="354" t="s">
        <v>354</v>
      </c>
      <c r="M11" s="354" t="s">
        <v>355</v>
      </c>
      <c r="N11" s="618"/>
    </row>
    <row r="12" spans="1:16" ht="13.5" customHeight="1" thickBot="1">
      <c r="A12" s="348" t="s">
        <v>45</v>
      </c>
      <c r="B12" s="355">
        <v>25</v>
      </c>
      <c r="C12" s="356">
        <v>10</v>
      </c>
      <c r="D12" s="356">
        <v>5</v>
      </c>
      <c r="E12" s="356">
        <v>6</v>
      </c>
      <c r="F12" s="356">
        <v>10</v>
      </c>
      <c r="G12" s="356">
        <v>8</v>
      </c>
      <c r="H12" s="356">
        <v>0</v>
      </c>
      <c r="I12" s="356">
        <v>0</v>
      </c>
      <c r="J12" s="357">
        <f>Table_Default__XLS_TAB_27_188736[[#This Row],[BAAN_SMALLERQATAR]]+Table_Default__XLS_TAB_27_188736[[#This Row],[RAJEE]]+Table_Default__XLS_TAB_27_188736[[#This Row],[KHULLA]]+Table_Default__XLS_TAB_27_188736[[#This Row],[BAAN_GREATER]]</f>
        <v>40</v>
      </c>
      <c r="K12" s="357">
        <f>Table_Default__XLS_TAB_27_188736[[#This Row],[Column2]]+Table_Default__XLS_TAB_27_188736[[#This Row],[Column3]]+Table_Default__XLS_TAB_27_188736[[#This Row],[Column4]]+Table_Default__XLS_TAB_27_188736[[#This Row],[Column5]]</f>
        <v>24</v>
      </c>
      <c r="L12" s="358">
        <f>Table_Default__XLS_TAB_27_188736[[#This Row],[TOTAL]]/Table_Default__XLS_TAB_27_188736[[#Totals],[TOTAL]]%</f>
        <v>25.974025974025974</v>
      </c>
      <c r="M12" s="358">
        <f>Table_Default__XLS_TAB_27_188736[[#This Row],[Column1]]/Table_Default__XLS_TAB_27_188736[[#Totals],[Column1]]%</f>
        <v>17.518248175182482</v>
      </c>
      <c r="N12" s="351" t="s">
        <v>46</v>
      </c>
      <c r="P12" s="111" t="s">
        <v>170</v>
      </c>
    </row>
    <row r="13" spans="1:16" ht="13.5" customHeight="1" thickBot="1">
      <c r="A13" s="349">
        <v>-1</v>
      </c>
      <c r="B13" s="355">
        <v>2</v>
      </c>
      <c r="C13" s="356">
        <v>3</v>
      </c>
      <c r="D13" s="356">
        <v>17</v>
      </c>
      <c r="E13" s="356">
        <v>22</v>
      </c>
      <c r="F13" s="356">
        <v>4</v>
      </c>
      <c r="G13" s="356">
        <v>3</v>
      </c>
      <c r="H13" s="356">
        <v>0</v>
      </c>
      <c r="I13" s="356">
        <v>0</v>
      </c>
      <c r="J13" s="357">
        <f>Table_Default__XLS_TAB_27_188736[[#This Row],[BAAN_SMALLERQATAR]]+Table_Default__XLS_TAB_27_188736[[#This Row],[RAJEE]]+Table_Default__XLS_TAB_27_188736[[#This Row],[KHULLA]]+Table_Default__XLS_TAB_27_188736[[#This Row],[BAAN_GREATER]]</f>
        <v>23</v>
      </c>
      <c r="K13" s="357">
        <f>Table_Default__XLS_TAB_27_188736[[#This Row],[Column2]]+Table_Default__XLS_TAB_27_188736[[#This Row],[Column3]]+Table_Default__XLS_TAB_27_188736[[#This Row],[Column4]]+Table_Default__XLS_TAB_27_188736[[#This Row],[Column5]]</f>
        <v>28</v>
      </c>
      <c r="L13" s="358">
        <f>Table_Default__XLS_TAB_27_188736[[#This Row],[TOTAL]]/Table_Default__XLS_TAB_27_188736[[#Totals],[TOTAL]]%</f>
        <v>14.935064935064934</v>
      </c>
      <c r="M13" s="347">
        <f>Table_Default__XLS_TAB_27_188736[[#This Row],[Column1]]/Table_Default__XLS_TAB_27_188736[[#Totals],[Column1]]%</f>
        <v>20.43795620437956</v>
      </c>
      <c r="N13" s="352">
        <v>-1</v>
      </c>
      <c r="P13" s="53">
        <f>A13</f>
        <v>-1</v>
      </c>
    </row>
    <row r="14" spans="1:16" ht="13.5" customHeight="1" thickBot="1">
      <c r="A14" s="350">
        <v>1</v>
      </c>
      <c r="B14" s="355">
        <v>0</v>
      </c>
      <c r="C14" s="356">
        <v>1</v>
      </c>
      <c r="D14" s="356">
        <v>14</v>
      </c>
      <c r="E14" s="356">
        <v>9</v>
      </c>
      <c r="F14" s="356">
        <v>1</v>
      </c>
      <c r="G14" s="356">
        <v>1</v>
      </c>
      <c r="H14" s="356">
        <v>0</v>
      </c>
      <c r="I14" s="356">
        <v>0</v>
      </c>
      <c r="J14" s="357">
        <f>Table_Default__XLS_TAB_27_188736[[#This Row],[BAAN_SMALLERQATAR]]+Table_Default__XLS_TAB_27_188736[[#This Row],[RAJEE]]+Table_Default__XLS_TAB_27_188736[[#This Row],[KHULLA]]+Table_Default__XLS_TAB_27_188736[[#This Row],[BAAN_GREATER]]</f>
        <v>15</v>
      </c>
      <c r="K14" s="357">
        <f>Table_Default__XLS_TAB_27_188736[[#This Row],[Column2]]+Table_Default__XLS_TAB_27_188736[[#This Row],[Column3]]+Table_Default__XLS_TAB_27_188736[[#This Row],[Column4]]+Table_Default__XLS_TAB_27_188736[[#This Row],[Column5]]</f>
        <v>11</v>
      </c>
      <c r="L14" s="358">
        <f>Table_Default__XLS_TAB_27_188736[[#This Row],[TOTAL]]/Table_Default__XLS_TAB_27_188736[[#Totals],[TOTAL]]%</f>
        <v>9.7402597402597397</v>
      </c>
      <c r="M14" s="358">
        <f>Table_Default__XLS_TAB_27_188736[[#This Row],[Column1]]/Table_Default__XLS_TAB_27_188736[[#Totals],[Column1]]%</f>
        <v>8.0291970802919703</v>
      </c>
      <c r="N14" s="353">
        <v>1</v>
      </c>
      <c r="P14" s="53">
        <f t="shared" ref="P14:P22" si="0">A14</f>
        <v>1</v>
      </c>
    </row>
    <row r="15" spans="1:16" ht="13.5" customHeight="1" thickBot="1">
      <c r="A15" s="349">
        <v>2</v>
      </c>
      <c r="B15" s="355">
        <v>0</v>
      </c>
      <c r="C15" s="356">
        <v>2</v>
      </c>
      <c r="D15" s="356">
        <v>13</v>
      </c>
      <c r="E15" s="356">
        <v>9</v>
      </c>
      <c r="F15" s="356">
        <v>0</v>
      </c>
      <c r="G15" s="356">
        <v>0</v>
      </c>
      <c r="H15" s="356">
        <v>0</v>
      </c>
      <c r="I15" s="356">
        <v>0</v>
      </c>
      <c r="J15" s="357">
        <f>Table_Default__XLS_TAB_27_188736[[#This Row],[BAAN_SMALLERQATAR]]+Table_Default__XLS_TAB_27_188736[[#This Row],[RAJEE]]+Table_Default__XLS_TAB_27_188736[[#This Row],[KHULLA]]+Table_Default__XLS_TAB_27_188736[[#This Row],[BAAN_GREATER]]</f>
        <v>13</v>
      </c>
      <c r="K15" s="357">
        <f>Table_Default__XLS_TAB_27_188736[[#This Row],[Column2]]+Table_Default__XLS_TAB_27_188736[[#This Row],[Column3]]+Table_Default__XLS_TAB_27_188736[[#This Row],[Column4]]+Table_Default__XLS_TAB_27_188736[[#This Row],[Column5]]</f>
        <v>11</v>
      </c>
      <c r="L15" s="358">
        <f>Table_Default__XLS_TAB_27_188736[[#This Row],[TOTAL]]/Table_Default__XLS_TAB_27_188736[[#Totals],[TOTAL]]%</f>
        <v>8.4415584415584419</v>
      </c>
      <c r="M15" s="358">
        <f>Table_Default__XLS_TAB_27_188736[[#This Row],[Column1]]/Table_Default__XLS_TAB_27_188736[[#Totals],[Column1]]%</f>
        <v>8.0291970802919703</v>
      </c>
      <c r="N15" s="352">
        <v>2</v>
      </c>
      <c r="P15" s="53">
        <f t="shared" si="0"/>
        <v>2</v>
      </c>
    </row>
    <row r="16" spans="1:16" ht="13.5" customHeight="1" thickBot="1">
      <c r="A16" s="350">
        <v>3</v>
      </c>
      <c r="B16" s="355">
        <v>0</v>
      </c>
      <c r="C16" s="356">
        <v>0</v>
      </c>
      <c r="D16" s="356">
        <v>8</v>
      </c>
      <c r="E16" s="356">
        <v>6</v>
      </c>
      <c r="F16" s="356">
        <v>0</v>
      </c>
      <c r="G16" s="356">
        <v>1</v>
      </c>
      <c r="H16" s="356">
        <v>0</v>
      </c>
      <c r="I16" s="356">
        <v>1</v>
      </c>
      <c r="J16" s="357">
        <f>Table_Default__XLS_TAB_27_188736[[#This Row],[BAAN_SMALLERQATAR]]+Table_Default__XLS_TAB_27_188736[[#This Row],[RAJEE]]+Table_Default__XLS_TAB_27_188736[[#This Row],[KHULLA]]+Table_Default__XLS_TAB_27_188736[[#This Row],[BAAN_GREATER]]</f>
        <v>8</v>
      </c>
      <c r="K16" s="357">
        <f>Table_Default__XLS_TAB_27_188736[[#This Row],[Column2]]+Table_Default__XLS_TAB_27_188736[[#This Row],[Column3]]+Table_Default__XLS_TAB_27_188736[[#This Row],[Column4]]+Table_Default__XLS_TAB_27_188736[[#This Row],[Column5]]</f>
        <v>8</v>
      </c>
      <c r="L16" s="358">
        <f>Table_Default__XLS_TAB_27_188736[[#This Row],[TOTAL]]/Table_Default__XLS_TAB_27_188736[[#Totals],[TOTAL]]%</f>
        <v>5.1948051948051948</v>
      </c>
      <c r="M16" s="358">
        <f>Table_Default__XLS_TAB_27_188736[[#This Row],[Column1]]/Table_Default__XLS_TAB_27_188736[[#Totals],[Column1]]%</f>
        <v>5.8394160583941606</v>
      </c>
      <c r="N16" s="353">
        <v>3</v>
      </c>
      <c r="P16" s="53">
        <f t="shared" si="0"/>
        <v>3</v>
      </c>
    </row>
    <row r="17" spans="1:16" ht="13.5" customHeight="1" thickBot="1">
      <c r="A17" s="349">
        <v>4</v>
      </c>
      <c r="B17" s="355">
        <v>0</v>
      </c>
      <c r="C17" s="356">
        <v>1</v>
      </c>
      <c r="D17" s="356">
        <v>6</v>
      </c>
      <c r="E17" s="356">
        <v>5</v>
      </c>
      <c r="F17" s="356">
        <v>0</v>
      </c>
      <c r="G17" s="356">
        <v>1</v>
      </c>
      <c r="H17" s="356">
        <v>0</v>
      </c>
      <c r="I17" s="356">
        <v>0</v>
      </c>
      <c r="J17" s="357">
        <f>Table_Default__XLS_TAB_27_188736[[#This Row],[BAAN_SMALLERQATAR]]+Table_Default__XLS_TAB_27_188736[[#This Row],[RAJEE]]+Table_Default__XLS_TAB_27_188736[[#This Row],[KHULLA]]+Table_Default__XLS_TAB_27_188736[[#This Row],[BAAN_GREATER]]</f>
        <v>6</v>
      </c>
      <c r="K17" s="357">
        <f>Table_Default__XLS_TAB_27_188736[[#This Row],[Column2]]+Table_Default__XLS_TAB_27_188736[[#This Row],[Column3]]+Table_Default__XLS_TAB_27_188736[[#This Row],[Column4]]+Table_Default__XLS_TAB_27_188736[[#This Row],[Column5]]</f>
        <v>7</v>
      </c>
      <c r="L17" s="358">
        <f>Table_Default__XLS_TAB_27_188736[[#This Row],[TOTAL]]/Table_Default__XLS_TAB_27_188736[[#Totals],[TOTAL]]%</f>
        <v>3.8961038961038961</v>
      </c>
      <c r="M17" s="358">
        <f>Table_Default__XLS_TAB_27_188736[[#This Row],[Column1]]/Table_Default__XLS_TAB_27_188736[[#Totals],[Column1]]%</f>
        <v>5.10948905109489</v>
      </c>
      <c r="N17" s="352">
        <v>4</v>
      </c>
      <c r="P17" s="53">
        <f t="shared" si="0"/>
        <v>4</v>
      </c>
    </row>
    <row r="18" spans="1:16" ht="13.5" customHeight="1" thickBot="1">
      <c r="A18" s="350" t="s">
        <v>47</v>
      </c>
      <c r="B18" s="355">
        <v>0</v>
      </c>
      <c r="C18" s="356">
        <v>4</v>
      </c>
      <c r="D18" s="356">
        <v>19</v>
      </c>
      <c r="E18" s="356">
        <v>18</v>
      </c>
      <c r="F18" s="356">
        <v>0</v>
      </c>
      <c r="G18" s="356">
        <v>0</v>
      </c>
      <c r="H18" s="356">
        <v>0</v>
      </c>
      <c r="I18" s="356">
        <v>1</v>
      </c>
      <c r="J18" s="357">
        <f>Table_Default__XLS_TAB_27_188736[[#This Row],[BAAN_SMALLERQATAR]]+Table_Default__XLS_TAB_27_188736[[#This Row],[RAJEE]]+Table_Default__XLS_TAB_27_188736[[#This Row],[KHULLA]]+Table_Default__XLS_TAB_27_188736[[#This Row],[BAAN_GREATER]]</f>
        <v>19</v>
      </c>
      <c r="K18" s="357">
        <f>Table_Default__XLS_TAB_27_188736[[#This Row],[Column2]]+Table_Default__XLS_TAB_27_188736[[#This Row],[Column3]]+Table_Default__XLS_TAB_27_188736[[#This Row],[Column4]]+Table_Default__XLS_TAB_27_188736[[#This Row],[Column5]]</f>
        <v>23</v>
      </c>
      <c r="L18" s="358">
        <f>Table_Default__XLS_TAB_27_188736[[#This Row],[TOTAL]]/Table_Default__XLS_TAB_27_188736[[#Totals],[TOTAL]]%</f>
        <v>12.337662337662337</v>
      </c>
      <c r="M18" s="358">
        <f>Table_Default__XLS_TAB_27_188736[[#This Row],[Column1]]/Table_Default__XLS_TAB_27_188736[[#Totals],[Column1]]%</f>
        <v>16.788321167883211</v>
      </c>
      <c r="N18" s="353" t="s">
        <v>48</v>
      </c>
      <c r="P18" s="53" t="str">
        <f t="shared" si="0"/>
        <v xml:space="preserve"> 5 - 9</v>
      </c>
    </row>
    <row r="19" spans="1:16" ht="13.5" customHeight="1" thickBot="1">
      <c r="A19" s="349" t="s">
        <v>49</v>
      </c>
      <c r="B19" s="355">
        <v>2</v>
      </c>
      <c r="C19" s="356">
        <v>1</v>
      </c>
      <c r="D19" s="356">
        <v>10</v>
      </c>
      <c r="E19" s="356">
        <v>8</v>
      </c>
      <c r="F19" s="356">
        <v>0</v>
      </c>
      <c r="G19" s="356">
        <v>1</v>
      </c>
      <c r="H19" s="356">
        <v>1</v>
      </c>
      <c r="I19" s="356">
        <v>2</v>
      </c>
      <c r="J19" s="357">
        <f>Table_Default__XLS_TAB_27_188736[[#This Row],[BAAN_SMALLERQATAR]]+Table_Default__XLS_TAB_27_188736[[#This Row],[RAJEE]]+Table_Default__XLS_TAB_27_188736[[#This Row],[KHULLA]]+Table_Default__XLS_TAB_27_188736[[#This Row],[BAAN_GREATER]]</f>
        <v>13</v>
      </c>
      <c r="K19" s="357">
        <f>Table_Default__XLS_TAB_27_188736[[#This Row],[Column2]]+Table_Default__XLS_TAB_27_188736[[#This Row],[Column3]]+Table_Default__XLS_TAB_27_188736[[#This Row],[Column4]]+Table_Default__XLS_TAB_27_188736[[#This Row],[Column5]]</f>
        <v>12</v>
      </c>
      <c r="L19" s="358">
        <f>Table_Default__XLS_TAB_27_188736[[#This Row],[TOTAL]]/Table_Default__XLS_TAB_27_188736[[#Totals],[TOTAL]]%</f>
        <v>8.4415584415584419</v>
      </c>
      <c r="M19" s="358">
        <f>Table_Default__XLS_TAB_27_188736[[#This Row],[Column1]]/Table_Default__XLS_TAB_27_188736[[#Totals],[Column1]]%</f>
        <v>8.7591240875912408</v>
      </c>
      <c r="N19" s="352" t="s">
        <v>50</v>
      </c>
      <c r="P19" s="53" t="str">
        <f t="shared" si="0"/>
        <v xml:space="preserve"> 10 - 14</v>
      </c>
    </row>
    <row r="20" spans="1:16" ht="13.5" customHeight="1" thickBot="1">
      <c r="A20" s="350" t="s">
        <v>51</v>
      </c>
      <c r="B20" s="355">
        <v>1</v>
      </c>
      <c r="C20" s="356">
        <v>1</v>
      </c>
      <c r="D20" s="356">
        <v>6</v>
      </c>
      <c r="E20" s="356">
        <v>6</v>
      </c>
      <c r="F20" s="356">
        <v>0</v>
      </c>
      <c r="G20" s="356">
        <v>1</v>
      </c>
      <c r="H20" s="356">
        <v>0</v>
      </c>
      <c r="I20" s="356">
        <v>0</v>
      </c>
      <c r="J20" s="357">
        <f>Table_Default__XLS_TAB_27_188736[[#This Row],[BAAN_SMALLERQATAR]]+Table_Default__XLS_TAB_27_188736[[#This Row],[RAJEE]]+Table_Default__XLS_TAB_27_188736[[#This Row],[KHULLA]]+Table_Default__XLS_TAB_27_188736[[#This Row],[BAAN_GREATER]]</f>
        <v>7</v>
      </c>
      <c r="K20" s="357">
        <f>Table_Default__XLS_TAB_27_188736[[#This Row],[Column2]]+Table_Default__XLS_TAB_27_188736[[#This Row],[Column3]]+Table_Default__XLS_TAB_27_188736[[#This Row],[Column4]]+Table_Default__XLS_TAB_27_188736[[#This Row],[Column5]]</f>
        <v>8</v>
      </c>
      <c r="L20" s="358">
        <f>Table_Default__XLS_TAB_27_188736[[#This Row],[TOTAL]]/Table_Default__XLS_TAB_27_188736[[#Totals],[TOTAL]]%</f>
        <v>4.545454545454545</v>
      </c>
      <c r="M20" s="358">
        <f>Table_Default__XLS_TAB_27_188736[[#This Row],[Column1]]/Table_Default__XLS_TAB_27_188736[[#Totals],[Column1]]%</f>
        <v>5.8394160583941606</v>
      </c>
      <c r="N20" s="353" t="s">
        <v>52</v>
      </c>
      <c r="P20" s="53" t="str">
        <f t="shared" si="0"/>
        <v xml:space="preserve"> 15 - 19</v>
      </c>
    </row>
    <row r="21" spans="1:16" ht="13.5" customHeight="1" thickBot="1">
      <c r="A21" s="349" t="s">
        <v>53</v>
      </c>
      <c r="B21" s="355">
        <v>1</v>
      </c>
      <c r="C21" s="356">
        <v>0</v>
      </c>
      <c r="D21" s="356">
        <v>2</v>
      </c>
      <c r="E21" s="356">
        <v>1</v>
      </c>
      <c r="F21" s="356">
        <v>0</v>
      </c>
      <c r="G21" s="356">
        <v>0</v>
      </c>
      <c r="H21" s="356">
        <v>0</v>
      </c>
      <c r="I21" s="356">
        <v>0</v>
      </c>
      <c r="J21" s="357">
        <f>Table_Default__XLS_TAB_27_188736[[#This Row],[BAAN_SMALLERQATAR]]+Table_Default__XLS_TAB_27_188736[[#This Row],[RAJEE]]+Table_Default__XLS_TAB_27_188736[[#This Row],[KHULLA]]+Table_Default__XLS_TAB_27_188736[[#This Row],[BAAN_GREATER]]</f>
        <v>3</v>
      </c>
      <c r="K21" s="357">
        <f>Table_Default__XLS_TAB_27_188736[[#This Row],[Column2]]+Table_Default__XLS_TAB_27_188736[[#This Row],[Column3]]+Table_Default__XLS_TAB_27_188736[[#This Row],[Column4]]+Table_Default__XLS_TAB_27_188736[[#This Row],[Column5]]</f>
        <v>1</v>
      </c>
      <c r="L21" s="358">
        <f>Table_Default__XLS_TAB_27_188736[[#This Row],[TOTAL]]/Table_Default__XLS_TAB_27_188736[[#Totals],[TOTAL]]%</f>
        <v>1.948051948051948</v>
      </c>
      <c r="M21" s="358">
        <f>Table_Default__XLS_TAB_27_188736[[#This Row],[Column1]]/Table_Default__XLS_TAB_27_188736[[#Totals],[Column1]]%</f>
        <v>0.72992700729927007</v>
      </c>
      <c r="N21" s="352" t="s">
        <v>54</v>
      </c>
      <c r="P21" s="53" t="str">
        <f t="shared" si="0"/>
        <v xml:space="preserve"> 20 - 24</v>
      </c>
    </row>
    <row r="22" spans="1:16" ht="13.5" customHeight="1" thickBot="1">
      <c r="A22" s="456" t="s">
        <v>55</v>
      </c>
      <c r="B22" s="436">
        <v>3</v>
      </c>
      <c r="C22" s="457">
        <v>0</v>
      </c>
      <c r="D22" s="457">
        <v>4</v>
      </c>
      <c r="E22" s="457">
        <v>2</v>
      </c>
      <c r="F22" s="457">
        <v>0</v>
      </c>
      <c r="G22" s="457">
        <v>1</v>
      </c>
      <c r="H22" s="457">
        <v>0</v>
      </c>
      <c r="I22" s="457">
        <v>1</v>
      </c>
      <c r="J22" s="458">
        <f>Table_Default__XLS_TAB_27_188736[[#This Row],[BAAN_SMALLERQATAR]]+Table_Default__XLS_TAB_27_188736[[#This Row],[RAJEE]]+Table_Default__XLS_TAB_27_188736[[#This Row],[KHULLA]]+Table_Default__XLS_TAB_27_188736[[#This Row],[BAAN_GREATER]]</f>
        <v>7</v>
      </c>
      <c r="K22" s="458">
        <f>Table_Default__XLS_TAB_27_188736[[#This Row],[Column2]]+Table_Default__XLS_TAB_27_188736[[#This Row],[Column3]]+Table_Default__XLS_TAB_27_188736[[#This Row],[Column4]]+Table_Default__XLS_TAB_27_188736[[#This Row],[Column5]]</f>
        <v>4</v>
      </c>
      <c r="L22" s="459">
        <f>Table_Default__XLS_TAB_27_188736[[#This Row],[TOTAL]]/Table_Default__XLS_TAB_27_188736[[#Totals],[TOTAL]]%</f>
        <v>4.545454545454545</v>
      </c>
      <c r="M22" s="459">
        <f>Table_Default__XLS_TAB_27_188736[[#This Row],[Column1]]/Table_Default__XLS_TAB_27_188736[[#Totals],[Column1]]%</f>
        <v>2.9197080291970803</v>
      </c>
      <c r="N22" s="460" t="s">
        <v>55</v>
      </c>
      <c r="P22" s="53" t="str">
        <f t="shared" si="0"/>
        <v>25 +</v>
      </c>
    </row>
    <row r="23" spans="1:16" ht="17.25" customHeight="1" thickBot="1">
      <c r="A23" s="461" t="s">
        <v>13</v>
      </c>
      <c r="B23" s="462">
        <f>SUBTOTAL(109,Table_Default__XLS_TAB_27_188736[BAAN_SMALLERQATAR])</f>
        <v>34</v>
      </c>
      <c r="C23" s="462">
        <f>SUBTOTAL(109,Table_Default__XLS_TAB_27_188736[Column2])</f>
        <v>23</v>
      </c>
      <c r="D23" s="462">
        <f>SUBTOTAL(109,Table_Default__XLS_TAB_27_188736[RAJEE])</f>
        <v>104</v>
      </c>
      <c r="E23" s="462">
        <f>SUBTOTAL(109,Table_Default__XLS_TAB_27_188736[Column3])</f>
        <v>92</v>
      </c>
      <c r="F23" s="462">
        <f>SUBTOTAL(109,Table_Default__XLS_TAB_27_188736[KHULLA])</f>
        <v>15</v>
      </c>
      <c r="G23" s="462">
        <f>SUBTOTAL(109,Table_Default__XLS_TAB_27_188736[Column4])</f>
        <v>17</v>
      </c>
      <c r="H23" s="462">
        <f>SUBTOTAL(109,Table_Default__XLS_TAB_27_188736[BAAN_GREATER])</f>
        <v>1</v>
      </c>
      <c r="I23" s="462">
        <f>SUBTOTAL(109,Table_Default__XLS_TAB_27_188736[Column5])</f>
        <v>5</v>
      </c>
      <c r="J23" s="462">
        <f>SUBTOTAL(109,Table_Default__XLS_TAB_27_188736[TOTAL])</f>
        <v>154</v>
      </c>
      <c r="K23" s="462">
        <f>SUBTOTAL(109,Table_Default__XLS_TAB_27_188736[Column1])</f>
        <v>137</v>
      </c>
      <c r="L23" s="462">
        <f>SUBTOTAL(109,Table_Default__XLS_TAB_27_188736[Column6])</f>
        <v>100</v>
      </c>
      <c r="M23" s="463">
        <f>SUBTOTAL(109,Table_Default__XLS_TAB_27_188736[Column7])</f>
        <v>100.00000000000001</v>
      </c>
      <c r="N23" s="464" t="s">
        <v>14</v>
      </c>
    </row>
    <row r="24" spans="1:16" ht="25.5" customHeight="1">
      <c r="A24" s="144" t="s">
        <v>56</v>
      </c>
      <c r="B24" s="465">
        <f>Table_Default__XLS_TAB_27_188736[[#Totals],[BAAN_SMALLERQATAR]]/Table_Default__XLS_TAB_27_188736[[#Totals],[TOTAL]]%</f>
        <v>22.077922077922079</v>
      </c>
      <c r="C24" s="465">
        <f>Table_Default__XLS_TAB_27_188736[[#Totals],[Column2]]/Table_Default__XLS_TAB_27_188736[[#Totals],[Column1]]%</f>
        <v>16.788321167883211</v>
      </c>
      <c r="D24" s="465">
        <f>Table_Default__XLS_TAB_27_188736[[#Totals],[RAJEE]]/Table_Default__XLS_TAB_27_188736[[#Totals],[TOTAL]]%</f>
        <v>67.532467532467535</v>
      </c>
      <c r="E24" s="465">
        <f>Table_Default__XLS_TAB_27_188736[[#Totals],[Column3]]/Table_Default__XLS_TAB_27_188736[[#Totals],[Column1]]%</f>
        <v>67.153284671532845</v>
      </c>
      <c r="F24" s="465">
        <f>Table_Default__XLS_TAB_27_188736[[#Totals],[KHULLA]]/Table_Default__XLS_TAB_27_188736[[#Totals],[TOTAL]]%</f>
        <v>9.7402597402597397</v>
      </c>
      <c r="G24" s="465">
        <f>Table_Default__XLS_TAB_27_188736[[#Totals],[Column4]]/Table_Default__XLS_TAB_27_188736[[#Totals],[Column1]]%</f>
        <v>12.40875912408759</v>
      </c>
      <c r="H24" s="465">
        <f>Table_Default__XLS_TAB_27_188736[[#Totals],[BAAN_GREATER]]/Table_Default__XLS_TAB_27_188736[[#Totals],[TOTAL]]%</f>
        <v>0.64935064935064934</v>
      </c>
      <c r="I24" s="465">
        <f>Table_Default__XLS_TAB_27_188736[[#Totals],[Column5]]/Table_Default__XLS_TAB_27_188736[[#Totals],[Column1]]%</f>
        <v>3.6496350364963499</v>
      </c>
      <c r="J24" s="465">
        <f>B24+D24+F24+H24</f>
        <v>100.00000000000001</v>
      </c>
      <c r="K24" s="465">
        <f>C24+E24+G24+I24</f>
        <v>100</v>
      </c>
      <c r="L24" s="465"/>
      <c r="M24" s="466"/>
      <c r="N24" s="55" t="s">
        <v>57</v>
      </c>
    </row>
    <row r="25" spans="1:16">
      <c r="A25" s="35"/>
      <c r="B25" s="35"/>
      <c r="C25" s="35"/>
      <c r="D25" s="35"/>
      <c r="E25" s="35"/>
      <c r="F25" s="35"/>
      <c r="G25" s="35"/>
      <c r="H25" s="35"/>
      <c r="I25" s="35"/>
      <c r="J25" s="35"/>
      <c r="K25" s="35"/>
      <c r="L25" s="35"/>
      <c r="M25" s="35"/>
      <c r="N25" s="35"/>
    </row>
    <row r="26" spans="1:16" ht="21.75">
      <c r="A26" s="564" t="s">
        <v>248</v>
      </c>
      <c r="B26" s="564"/>
      <c r="C26" s="564"/>
      <c r="D26" s="564"/>
      <c r="E26" s="564"/>
      <c r="F26" s="564"/>
      <c r="G26" s="564"/>
      <c r="H26" s="564"/>
      <c r="I26" s="564"/>
      <c r="J26" s="564"/>
      <c r="K26" s="564"/>
      <c r="L26" s="564"/>
      <c r="M26" s="564"/>
      <c r="N26" s="564"/>
    </row>
    <row r="27" spans="1:16" ht="18.75">
      <c r="A27" s="605" t="s">
        <v>473</v>
      </c>
      <c r="B27" s="605"/>
      <c r="C27" s="605"/>
      <c r="D27" s="605"/>
      <c r="E27" s="605"/>
      <c r="F27" s="605"/>
      <c r="G27" s="605"/>
      <c r="H27" s="605"/>
      <c r="I27" s="605"/>
      <c r="J27" s="605"/>
      <c r="K27" s="605"/>
      <c r="L27" s="605"/>
      <c r="M27" s="605"/>
      <c r="N27" s="605"/>
    </row>
    <row r="28" spans="1:16">
      <c r="A28" s="543" t="s">
        <v>245</v>
      </c>
      <c r="B28" s="543"/>
      <c r="C28" s="543"/>
      <c r="D28" s="543"/>
      <c r="E28" s="543"/>
      <c r="F28" s="543"/>
      <c r="G28" s="543"/>
      <c r="H28" s="543"/>
      <c r="I28" s="543"/>
      <c r="J28" s="543"/>
      <c r="K28" s="543"/>
      <c r="L28" s="543"/>
      <c r="M28" s="543"/>
      <c r="N28" s="543"/>
    </row>
    <row r="29" spans="1:16">
      <c r="A29" s="543" t="s">
        <v>530</v>
      </c>
      <c r="B29" s="543"/>
      <c r="C29" s="543"/>
      <c r="D29" s="543"/>
      <c r="E29" s="543"/>
      <c r="F29" s="543"/>
      <c r="G29" s="543"/>
      <c r="H29" s="543"/>
      <c r="I29" s="543"/>
      <c r="J29" s="543"/>
      <c r="K29" s="543"/>
      <c r="L29" s="543"/>
      <c r="M29" s="543"/>
      <c r="N29" s="543"/>
    </row>
    <row r="30" spans="1:16">
      <c r="A30" s="35"/>
      <c r="B30" s="35"/>
      <c r="C30" s="35"/>
      <c r="D30" s="35"/>
      <c r="E30" s="35"/>
      <c r="F30" s="35"/>
      <c r="G30" s="35"/>
      <c r="H30" s="35"/>
      <c r="I30" s="35"/>
      <c r="J30" s="35"/>
      <c r="K30" s="35"/>
      <c r="L30" s="35"/>
      <c r="M30" s="35"/>
      <c r="N30" s="35"/>
    </row>
    <row r="31" spans="1:16" ht="17.25" customHeight="1">
      <c r="A31" s="622" t="s">
        <v>246</v>
      </c>
      <c r="B31" s="622"/>
      <c r="C31" s="622"/>
      <c r="D31" s="622"/>
      <c r="E31" s="622"/>
      <c r="F31" s="622"/>
      <c r="G31" s="35"/>
      <c r="H31" s="35"/>
      <c r="I31" s="622" t="s">
        <v>247</v>
      </c>
      <c r="J31" s="622"/>
      <c r="K31" s="622"/>
      <c r="L31" s="622"/>
      <c r="M31" s="622"/>
      <c r="N31" s="622"/>
    </row>
    <row r="32" spans="1:16">
      <c r="A32" s="35"/>
      <c r="B32" s="35"/>
      <c r="C32" s="35"/>
      <c r="D32" s="35"/>
      <c r="E32" s="35"/>
      <c r="F32" s="35"/>
      <c r="G32" s="35"/>
      <c r="H32" s="35"/>
      <c r="I32" s="35"/>
      <c r="J32" s="35"/>
      <c r="K32" s="35"/>
      <c r="L32" s="35"/>
      <c r="M32" s="35"/>
      <c r="N32" s="35"/>
    </row>
    <row r="33" spans="1:14">
      <c r="A33" s="35"/>
      <c r="B33" s="35"/>
      <c r="C33" s="35"/>
      <c r="D33" s="35"/>
      <c r="E33" s="35"/>
      <c r="F33" s="35"/>
      <c r="G33" s="35"/>
      <c r="H33" s="35"/>
      <c r="I33" s="35"/>
      <c r="J33" s="35"/>
      <c r="K33" s="35"/>
      <c r="L33" s="35"/>
      <c r="M33" s="35"/>
      <c r="N33" s="35"/>
    </row>
    <row r="34" spans="1:14">
      <c r="A34" s="35"/>
      <c r="B34" s="35"/>
      <c r="C34" s="35"/>
      <c r="D34" s="35"/>
      <c r="E34" s="35"/>
      <c r="F34" s="35"/>
      <c r="G34" s="35"/>
      <c r="H34" s="35"/>
      <c r="I34" s="35"/>
      <c r="J34" s="35"/>
      <c r="K34" s="35"/>
      <c r="L34" s="35"/>
      <c r="M34" s="35"/>
      <c r="N34" s="35"/>
    </row>
    <row r="35" spans="1:14">
      <c r="A35" s="35"/>
      <c r="B35" s="35"/>
      <c r="C35" s="35"/>
      <c r="D35" s="35"/>
      <c r="E35" s="35"/>
      <c r="F35" s="35"/>
      <c r="G35" s="35"/>
      <c r="H35" s="35"/>
      <c r="I35" s="35"/>
      <c r="J35" s="35"/>
      <c r="K35" s="35"/>
      <c r="L35" s="35"/>
      <c r="M35" s="35"/>
      <c r="N35" s="35"/>
    </row>
    <row r="36" spans="1:14">
      <c r="A36" s="35"/>
      <c r="B36" s="35"/>
      <c r="C36" s="35"/>
      <c r="D36" s="35"/>
      <c r="E36" s="35"/>
      <c r="F36" s="35"/>
      <c r="G36" s="35"/>
      <c r="H36" s="35"/>
      <c r="I36" s="35"/>
      <c r="J36" s="35"/>
      <c r="K36" s="35"/>
      <c r="L36" s="35"/>
      <c r="M36" s="35"/>
      <c r="N36" s="35"/>
    </row>
    <row r="37" spans="1:14">
      <c r="A37" s="35"/>
      <c r="B37" s="35"/>
      <c r="C37" s="35"/>
      <c r="D37" s="35"/>
      <c r="E37" s="35"/>
      <c r="F37" s="35"/>
      <c r="G37" s="35"/>
      <c r="H37" s="35"/>
      <c r="I37" s="35"/>
      <c r="J37" s="35"/>
      <c r="K37" s="35"/>
      <c r="L37" s="35"/>
      <c r="M37" s="35"/>
      <c r="N37" s="35"/>
    </row>
    <row r="38" spans="1:14">
      <c r="A38" s="35"/>
      <c r="B38" s="35"/>
      <c r="C38" s="35"/>
      <c r="D38" s="35"/>
      <c r="E38" s="35"/>
      <c r="F38" s="35"/>
      <c r="G38" s="35"/>
      <c r="H38" s="35"/>
      <c r="I38" s="35"/>
      <c r="J38" s="35"/>
      <c r="K38" s="35"/>
      <c r="L38" s="35"/>
      <c r="M38" s="35"/>
      <c r="N38" s="35"/>
    </row>
    <row r="39" spans="1:14">
      <c r="A39" s="35"/>
      <c r="B39" s="35"/>
      <c r="C39" s="35"/>
      <c r="D39" s="35"/>
      <c r="E39" s="35"/>
      <c r="F39" s="35"/>
      <c r="G39" s="35"/>
      <c r="H39" s="35"/>
      <c r="I39" s="35"/>
      <c r="J39" s="35"/>
      <c r="K39" s="35"/>
      <c r="L39" s="35"/>
      <c r="M39" s="35"/>
      <c r="N39" s="35"/>
    </row>
    <row r="40" spans="1:14">
      <c r="A40" s="35"/>
      <c r="B40" s="35"/>
      <c r="C40" s="35"/>
      <c r="D40" s="35"/>
      <c r="E40" s="35"/>
      <c r="F40" s="35"/>
      <c r="G40" s="35"/>
      <c r="H40" s="35"/>
      <c r="I40" s="35"/>
      <c r="J40" s="35"/>
      <c r="K40" s="35"/>
      <c r="L40" s="35"/>
      <c r="M40" s="35"/>
      <c r="N40" s="35"/>
    </row>
    <row r="41" spans="1:14">
      <c r="A41" s="35"/>
      <c r="B41" s="35"/>
      <c r="C41" s="35"/>
      <c r="D41" s="35"/>
      <c r="E41" s="35"/>
      <c r="F41" s="35"/>
      <c r="G41" s="35"/>
      <c r="H41" s="35"/>
      <c r="I41" s="35"/>
      <c r="J41" s="35"/>
      <c r="K41" s="35"/>
      <c r="L41" s="35"/>
      <c r="M41" s="35"/>
      <c r="N41" s="35"/>
    </row>
    <row r="42" spans="1:14">
      <c r="A42" s="35"/>
      <c r="B42" s="35"/>
      <c r="C42" s="35"/>
      <c r="D42" s="35"/>
      <c r="E42" s="35"/>
      <c r="F42" s="35"/>
      <c r="G42" s="35"/>
      <c r="H42" s="35"/>
      <c r="I42" s="35"/>
      <c r="J42" s="35"/>
      <c r="K42" s="35"/>
      <c r="L42" s="35"/>
      <c r="M42" s="35"/>
      <c r="N42" s="35"/>
    </row>
    <row r="43" spans="1:14">
      <c r="A43" s="35"/>
      <c r="B43" s="35"/>
      <c r="C43" s="35"/>
      <c r="D43" s="35"/>
      <c r="E43" s="35"/>
      <c r="F43" s="35"/>
      <c r="G43" s="35"/>
      <c r="H43" s="35"/>
      <c r="I43" s="35"/>
      <c r="J43" s="35"/>
      <c r="K43" s="35"/>
      <c r="L43" s="35"/>
      <c r="M43" s="35"/>
      <c r="N43" s="35"/>
    </row>
    <row r="44" spans="1:14">
      <c r="A44" s="35"/>
      <c r="B44" s="35"/>
      <c r="C44" s="35"/>
      <c r="D44" s="35"/>
      <c r="E44" s="35"/>
      <c r="F44" s="35"/>
      <c r="G44" s="35"/>
      <c r="H44" s="35"/>
      <c r="I44" s="35"/>
      <c r="J44" s="35"/>
      <c r="K44" s="35"/>
      <c r="L44" s="35"/>
      <c r="M44" s="35"/>
      <c r="N44" s="35"/>
    </row>
    <row r="45" spans="1:14">
      <c r="A45" s="35"/>
      <c r="B45" s="35"/>
      <c r="C45" s="35"/>
      <c r="D45" s="35"/>
      <c r="E45" s="35"/>
      <c r="F45" s="35"/>
      <c r="G45" s="35"/>
      <c r="H45" s="35"/>
      <c r="I45" s="35"/>
      <c r="J45" s="35"/>
      <c r="K45" s="35"/>
      <c r="L45" s="35"/>
      <c r="M45" s="35"/>
      <c r="N45" s="35"/>
    </row>
    <row r="46" spans="1:14">
      <c r="A46" s="35"/>
      <c r="B46" s="35"/>
      <c r="C46" s="35"/>
      <c r="D46" s="35"/>
      <c r="E46" s="35"/>
      <c r="F46" s="35"/>
      <c r="G46" s="35"/>
      <c r="H46" s="35"/>
      <c r="I46" s="35"/>
      <c r="J46" s="35"/>
      <c r="K46" s="35"/>
      <c r="L46" s="35"/>
      <c r="M46" s="35"/>
      <c r="N46" s="35"/>
    </row>
    <row r="47" spans="1:14">
      <c r="A47" s="35"/>
      <c r="B47" s="35"/>
      <c r="C47" s="35"/>
      <c r="D47" s="35"/>
      <c r="E47" s="35"/>
      <c r="F47" s="35"/>
      <c r="G47" s="35"/>
      <c r="H47" s="35"/>
      <c r="I47" s="35"/>
      <c r="J47" s="35"/>
      <c r="K47" s="35"/>
      <c r="L47" s="35"/>
      <c r="M47" s="35"/>
      <c r="N47" s="35"/>
    </row>
    <row r="48" spans="1:14">
      <c r="A48" s="35"/>
      <c r="B48" s="35"/>
      <c r="C48" s="35"/>
      <c r="D48" s="35"/>
      <c r="E48" s="35"/>
      <c r="F48" s="35"/>
      <c r="G48" s="35"/>
      <c r="H48" s="35"/>
      <c r="I48" s="35"/>
      <c r="J48" s="35"/>
      <c r="K48" s="35"/>
      <c r="L48" s="35"/>
      <c r="M48" s="35"/>
      <c r="N48" s="35"/>
    </row>
    <row r="49" spans="1:14">
      <c r="A49" s="35"/>
      <c r="B49" s="35"/>
      <c r="C49" s="35"/>
      <c r="D49" s="35"/>
      <c r="E49" s="35"/>
      <c r="F49" s="35"/>
      <c r="G49" s="35"/>
      <c r="H49" s="35"/>
      <c r="I49" s="35"/>
      <c r="J49" s="35"/>
      <c r="K49" s="35"/>
      <c r="L49" s="35"/>
      <c r="M49" s="35"/>
      <c r="N49" s="35"/>
    </row>
    <row r="50" spans="1:14">
      <c r="A50" s="35"/>
      <c r="B50" s="35"/>
      <c r="C50" s="35"/>
      <c r="D50" s="35"/>
      <c r="E50" s="35"/>
      <c r="F50" s="35"/>
      <c r="G50" s="35"/>
      <c r="H50" s="35"/>
      <c r="I50" s="35"/>
      <c r="J50" s="35"/>
      <c r="K50" s="35"/>
      <c r="L50" s="35"/>
      <c r="M50" s="35"/>
      <c r="N50" s="35"/>
    </row>
    <row r="51" spans="1:14">
      <c r="A51" s="35"/>
      <c r="B51" s="35"/>
      <c r="C51" s="35"/>
      <c r="D51" s="35"/>
      <c r="E51" s="35"/>
      <c r="F51" s="35"/>
      <c r="G51" s="35"/>
      <c r="H51" s="35"/>
      <c r="I51" s="35"/>
      <c r="J51" s="35"/>
      <c r="K51" s="35"/>
      <c r="L51" s="35"/>
      <c r="M51" s="35"/>
      <c r="N51" s="35"/>
    </row>
    <row r="52" spans="1:14">
      <c r="A52" s="35"/>
      <c r="B52" s="35"/>
      <c r="C52" s="35"/>
      <c r="D52" s="35"/>
      <c r="E52" s="35"/>
      <c r="F52" s="35"/>
      <c r="G52" s="35"/>
      <c r="H52" s="35"/>
      <c r="I52" s="35"/>
      <c r="J52" s="35"/>
      <c r="K52" s="35"/>
      <c r="L52" s="35"/>
      <c r="M52" s="35"/>
      <c r="N52" s="35"/>
    </row>
    <row r="53" spans="1:14">
      <c r="A53" s="35"/>
      <c r="B53" s="35"/>
      <c r="C53" s="35"/>
      <c r="D53" s="35"/>
      <c r="E53" s="35"/>
      <c r="F53" s="35"/>
      <c r="G53" s="35"/>
      <c r="H53" s="35"/>
      <c r="I53" s="35"/>
      <c r="J53" s="35"/>
      <c r="K53" s="35"/>
      <c r="L53" s="35"/>
      <c r="M53" s="35"/>
      <c r="N53" s="35"/>
    </row>
    <row r="54" spans="1:14">
      <c r="A54" s="35"/>
      <c r="B54" s="35"/>
      <c r="C54" s="35"/>
      <c r="D54" s="35"/>
      <c r="E54" s="35"/>
      <c r="F54" s="35"/>
      <c r="G54" s="35"/>
      <c r="H54" s="35"/>
      <c r="I54" s="35"/>
      <c r="J54" s="35"/>
      <c r="K54" s="35"/>
      <c r="L54" s="35"/>
      <c r="M54" s="35"/>
      <c r="N54" s="35"/>
    </row>
    <row r="55" spans="1:14">
      <c r="A55" s="35"/>
      <c r="B55" s="35"/>
      <c r="C55" s="35"/>
      <c r="D55" s="35"/>
      <c r="E55" s="35"/>
      <c r="F55" s="35"/>
      <c r="G55" s="35"/>
      <c r="H55" s="35"/>
      <c r="I55" s="35"/>
      <c r="J55" s="35"/>
      <c r="K55" s="35"/>
      <c r="L55" s="35"/>
      <c r="M55" s="35"/>
      <c r="N55" s="35"/>
    </row>
    <row r="56" spans="1:14">
      <c r="A56" s="35"/>
      <c r="B56" s="35"/>
      <c r="C56" s="35"/>
      <c r="D56" s="35"/>
      <c r="E56" s="35"/>
      <c r="F56" s="35"/>
      <c r="G56" s="35"/>
      <c r="H56" s="35"/>
      <c r="I56" s="35"/>
      <c r="J56" s="35"/>
      <c r="K56" s="35"/>
      <c r="L56" s="35"/>
      <c r="M56" s="35"/>
      <c r="N56" s="35"/>
    </row>
    <row r="57" spans="1:14">
      <c r="A57" s="35"/>
      <c r="B57" s="35"/>
      <c r="C57" s="35"/>
      <c r="D57" s="35"/>
      <c r="E57" s="35"/>
      <c r="F57" s="35"/>
      <c r="G57" s="35"/>
      <c r="H57" s="35"/>
      <c r="I57" s="35"/>
      <c r="J57" s="35"/>
      <c r="K57" s="35"/>
      <c r="L57" s="35"/>
      <c r="M57" s="35"/>
      <c r="N57" s="35"/>
    </row>
    <row r="58" spans="1:14">
      <c r="A58" s="35"/>
      <c r="B58" s="35"/>
      <c r="C58" s="35"/>
      <c r="D58" s="35"/>
      <c r="E58" s="35"/>
      <c r="F58" s="35"/>
      <c r="G58" s="35"/>
      <c r="H58" s="35"/>
      <c r="I58" s="35"/>
      <c r="J58" s="35"/>
      <c r="K58" s="35"/>
      <c r="L58" s="35"/>
      <c r="M58" s="35"/>
      <c r="N58" s="35"/>
    </row>
    <row r="59" spans="1:14">
      <c r="A59" s="35"/>
      <c r="B59" s="35"/>
      <c r="C59" s="35"/>
      <c r="D59" s="35"/>
      <c r="E59" s="35"/>
      <c r="F59" s="35"/>
      <c r="G59" s="35"/>
      <c r="H59" s="35"/>
      <c r="I59" s="35"/>
      <c r="J59" s="35"/>
      <c r="K59" s="35"/>
      <c r="L59" s="35"/>
      <c r="M59" s="35"/>
      <c r="N59" s="35"/>
    </row>
  </sheetData>
  <mergeCells count="24">
    <mergeCell ref="A3:N3"/>
    <mergeCell ref="A4:N4"/>
    <mergeCell ref="A5:N5"/>
    <mergeCell ref="A6:N6"/>
    <mergeCell ref="A8:A11"/>
    <mergeCell ref="B8:K8"/>
    <mergeCell ref="L8:M10"/>
    <mergeCell ref="N8:N11"/>
    <mergeCell ref="B9:C9"/>
    <mergeCell ref="D9:E9"/>
    <mergeCell ref="F9:G9"/>
    <mergeCell ref="H9:I9"/>
    <mergeCell ref="J9:K9"/>
    <mergeCell ref="B10:C10"/>
    <mergeCell ref="D10:E10"/>
    <mergeCell ref="F10:G10"/>
    <mergeCell ref="A29:N29"/>
    <mergeCell ref="A31:F31"/>
    <mergeCell ref="I31:N31"/>
    <mergeCell ref="H10:I10"/>
    <mergeCell ref="J10:K10"/>
    <mergeCell ref="A26:N26"/>
    <mergeCell ref="A27:N27"/>
    <mergeCell ref="A28:N28"/>
  </mergeCells>
  <printOptions horizontalCentered="1"/>
  <pageMargins left="0" right="0" top="0.47244094488188981" bottom="0" header="0" footer="0"/>
  <pageSetup paperSize="11" scale="80" fitToWidth="0" fitToHeight="0" orientation="landscape" r:id="rId1"/>
  <headerFooter alignWithMargins="0"/>
  <rowBreaks count="1" manualBreakCount="1">
    <brk id="24" max="13" man="1"/>
  </rowBreaks>
  <drawing r:id="rId2"/>
  <tableParts count="1">
    <tablePart r:id="rId3"/>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0"/>
  <sheetViews>
    <sheetView rightToLeft="1" view="pageBreakPreview" zoomScaleNormal="100" zoomScaleSheetLayoutView="100" workbookViewId="0">
      <selection activeCell="A13" sqref="A13:H16"/>
    </sheetView>
  </sheetViews>
  <sheetFormatPr defaultColWidth="9.140625" defaultRowHeight="12.75"/>
  <cols>
    <col min="1" max="1" width="18.7109375" style="17" customWidth="1"/>
    <col min="2" max="7" width="10.140625" style="3" customWidth="1"/>
    <col min="8" max="8" width="24" style="17" customWidth="1"/>
    <col min="9" max="16384" width="9.140625" style="3"/>
  </cols>
  <sheetData>
    <row r="1" spans="1:18" ht="30.75">
      <c r="A1" s="116" t="s">
        <v>153</v>
      </c>
      <c r="B1" s="117"/>
      <c r="C1" s="117"/>
      <c r="D1" s="117"/>
      <c r="E1" s="117"/>
      <c r="F1" s="117"/>
      <c r="G1" s="115"/>
      <c r="H1" s="118" t="s">
        <v>185</v>
      </c>
    </row>
    <row r="2" spans="1:18">
      <c r="A2" s="113"/>
      <c r="B2" s="114"/>
      <c r="C2" s="114"/>
      <c r="D2" s="114"/>
      <c r="E2" s="114"/>
      <c r="F2" s="114"/>
      <c r="G2" s="113"/>
      <c r="H2" s="114"/>
    </row>
    <row r="3" spans="1:18" s="2" customFormat="1" ht="21.75">
      <c r="A3" s="540" t="s">
        <v>208</v>
      </c>
      <c r="B3" s="540"/>
      <c r="C3" s="540"/>
      <c r="D3" s="540"/>
      <c r="E3" s="540"/>
      <c r="F3" s="540"/>
      <c r="G3" s="540"/>
      <c r="H3" s="540"/>
    </row>
    <row r="4" spans="1:18" s="2" customFormat="1" ht="18.75">
      <c r="A4" s="541" t="s">
        <v>538</v>
      </c>
      <c r="B4" s="541"/>
      <c r="C4" s="541"/>
      <c r="D4" s="541"/>
      <c r="E4" s="541"/>
      <c r="F4" s="541"/>
      <c r="G4" s="541"/>
      <c r="H4" s="541"/>
    </row>
    <row r="5" spans="1:18" s="2" customFormat="1" ht="18">
      <c r="A5" s="542" t="s">
        <v>207</v>
      </c>
      <c r="B5" s="542"/>
      <c r="C5" s="542"/>
      <c r="D5" s="542"/>
      <c r="E5" s="542"/>
      <c r="F5" s="542"/>
      <c r="G5" s="542"/>
      <c r="H5" s="542"/>
    </row>
    <row r="6" spans="1:18">
      <c r="A6" s="543" t="s">
        <v>543</v>
      </c>
      <c r="B6" s="543"/>
      <c r="C6" s="543"/>
      <c r="D6" s="543"/>
      <c r="E6" s="543"/>
      <c r="F6" s="543"/>
      <c r="G6" s="543"/>
      <c r="H6" s="543"/>
    </row>
    <row r="7" spans="1:18" s="7" customFormat="1" ht="12.75" customHeight="1">
      <c r="A7" s="4" t="s">
        <v>317</v>
      </c>
      <c r="B7" s="5"/>
      <c r="C7" s="5"/>
      <c r="D7" s="5"/>
      <c r="E7" s="6"/>
      <c r="H7" s="8" t="s">
        <v>316</v>
      </c>
      <c r="I7" s="5"/>
      <c r="R7" s="246"/>
    </row>
    <row r="8" spans="1:18" ht="17.25" customHeight="1" thickBot="1">
      <c r="A8" s="581" t="s">
        <v>421</v>
      </c>
      <c r="B8" s="584" t="s">
        <v>64</v>
      </c>
      <c r="C8" s="585"/>
      <c r="D8" s="586"/>
      <c r="E8" s="584" t="s">
        <v>65</v>
      </c>
      <c r="F8" s="585"/>
      <c r="G8" s="586"/>
      <c r="H8" s="587" t="s">
        <v>118</v>
      </c>
    </row>
    <row r="9" spans="1:18" s="9" customFormat="1" ht="15.75" customHeight="1" thickTop="1" thickBot="1">
      <c r="A9" s="582"/>
      <c r="B9" s="589" t="s">
        <v>73</v>
      </c>
      <c r="C9" s="590"/>
      <c r="D9" s="591"/>
      <c r="E9" s="589" t="s">
        <v>74</v>
      </c>
      <c r="F9" s="590"/>
      <c r="G9" s="591"/>
      <c r="H9" s="588"/>
      <c r="Q9" s="247"/>
    </row>
    <row r="10" spans="1:18" s="10" customFormat="1" ht="19.5" thickTop="1" thickBot="1">
      <c r="A10" s="582"/>
      <c r="B10" s="146" t="s">
        <v>66</v>
      </c>
      <c r="C10" s="146" t="s">
        <v>68</v>
      </c>
      <c r="D10" s="146" t="s">
        <v>13</v>
      </c>
      <c r="E10" s="146" t="s">
        <v>71</v>
      </c>
      <c r="F10" s="146" t="s">
        <v>72</v>
      </c>
      <c r="G10" s="146" t="s">
        <v>13</v>
      </c>
      <c r="H10" s="588"/>
    </row>
    <row r="11" spans="1:18" s="10" customFormat="1" ht="15" customHeight="1" thickTop="1">
      <c r="A11" s="583"/>
      <c r="B11" s="371" t="s">
        <v>67</v>
      </c>
      <c r="C11" s="371" t="s">
        <v>69</v>
      </c>
      <c r="D11" s="372" t="s">
        <v>14</v>
      </c>
      <c r="E11" s="371" t="s">
        <v>67</v>
      </c>
      <c r="F11" s="371" t="s">
        <v>69</v>
      </c>
      <c r="G11" s="372" t="s">
        <v>14</v>
      </c>
      <c r="H11" s="588"/>
      <c r="K11" s="136" t="s">
        <v>199</v>
      </c>
      <c r="L11" s="136" t="s">
        <v>200</v>
      </c>
      <c r="M11" s="136" t="s">
        <v>201</v>
      </c>
      <c r="N11" s="136" t="s">
        <v>202</v>
      </c>
    </row>
    <row r="12" spans="1:18" s="10" customFormat="1" ht="21.75" customHeight="1">
      <c r="A12" s="253" t="s">
        <v>428</v>
      </c>
      <c r="B12" s="248"/>
      <c r="C12" s="249"/>
      <c r="D12" s="250"/>
      <c r="E12" s="248"/>
      <c r="F12" s="251"/>
      <c r="G12" s="252"/>
      <c r="H12" s="254" t="s">
        <v>432</v>
      </c>
      <c r="L12" s="136"/>
      <c r="M12" s="136"/>
      <c r="N12" s="136"/>
    </row>
    <row r="13" spans="1:18" s="10" customFormat="1" ht="21.75" customHeight="1" thickBot="1">
      <c r="A13" s="137" t="s">
        <v>433</v>
      </c>
      <c r="B13" s="359">
        <v>75</v>
      </c>
      <c r="C13" s="359">
        <v>43</v>
      </c>
      <c r="D13" s="360">
        <f>SUM(B13:C13)</f>
        <v>118</v>
      </c>
      <c r="E13" s="203">
        <v>65</v>
      </c>
      <c r="F13" s="203">
        <v>53</v>
      </c>
      <c r="G13" s="360">
        <f>SUM(E13:F13)</f>
        <v>118</v>
      </c>
      <c r="H13" s="245" t="s">
        <v>436</v>
      </c>
      <c r="K13" s="136"/>
      <c r="L13" s="136"/>
      <c r="M13" s="136"/>
      <c r="N13" s="136"/>
    </row>
    <row r="14" spans="1:18" s="10" customFormat="1" ht="21.75" customHeight="1" thickTop="1" thickBot="1">
      <c r="A14" s="126" t="s">
        <v>434</v>
      </c>
      <c r="B14" s="361">
        <v>70</v>
      </c>
      <c r="C14" s="361">
        <v>39</v>
      </c>
      <c r="D14" s="362">
        <f>SUM(B14:C14)</f>
        <v>109</v>
      </c>
      <c r="E14" s="89">
        <v>63</v>
      </c>
      <c r="F14" s="89">
        <v>46</v>
      </c>
      <c r="G14" s="362">
        <f>SUM(E14:F14)</f>
        <v>109</v>
      </c>
      <c r="H14" s="243" t="s">
        <v>437</v>
      </c>
      <c r="J14" s="156" t="s">
        <v>447</v>
      </c>
      <c r="K14" s="65">
        <f>B18</f>
        <v>73</v>
      </c>
      <c r="L14" s="65">
        <f>C18</f>
        <v>42</v>
      </c>
      <c r="M14" s="203">
        <f>E18</f>
        <v>58</v>
      </c>
      <c r="N14" s="203">
        <f>F18</f>
        <v>57</v>
      </c>
      <c r="O14" s="10">
        <f>SUM(K14:N14)</f>
        <v>230</v>
      </c>
    </row>
    <row r="15" spans="1:18" s="10" customFormat="1" ht="21.75" customHeight="1" thickTop="1" thickBot="1">
      <c r="A15" s="145" t="s">
        <v>435</v>
      </c>
      <c r="B15" s="363">
        <v>52</v>
      </c>
      <c r="C15" s="363">
        <v>22</v>
      </c>
      <c r="D15" s="364">
        <f>SUM(B15:C15)</f>
        <v>74</v>
      </c>
      <c r="E15" s="91">
        <v>39</v>
      </c>
      <c r="F15" s="91">
        <v>35</v>
      </c>
      <c r="G15" s="364">
        <f>SUM(E15:F15)</f>
        <v>74</v>
      </c>
      <c r="H15" s="244" t="s">
        <v>438</v>
      </c>
      <c r="J15" s="156" t="s">
        <v>449</v>
      </c>
      <c r="K15" s="65">
        <f>B19</f>
        <v>63</v>
      </c>
      <c r="L15" s="65">
        <f t="shared" ref="L15" si="0">C19</f>
        <v>30</v>
      </c>
      <c r="M15" s="203">
        <f t="shared" ref="M15:N15" si="1">E19</f>
        <v>55</v>
      </c>
      <c r="N15" s="203">
        <f t="shared" si="1"/>
        <v>38</v>
      </c>
      <c r="O15" s="10">
        <f t="shared" ref="O15:O16" si="2">SUM(K15:N15)</f>
        <v>186</v>
      </c>
    </row>
    <row r="16" spans="1:18" s="10" customFormat="1" ht="24" customHeight="1" thickTop="1" thickBot="1">
      <c r="A16" s="139" t="s">
        <v>26</v>
      </c>
      <c r="B16" s="15">
        <f>SUM(B13:B15)</f>
        <v>197</v>
      </c>
      <c r="C16" s="15">
        <f>SUM(C13:C15)</f>
        <v>104</v>
      </c>
      <c r="D16" s="15">
        <f>SUM(B16:C16)</f>
        <v>301</v>
      </c>
      <c r="E16" s="15">
        <f>SUM(E13:E15)</f>
        <v>167</v>
      </c>
      <c r="F16" s="15">
        <f>SUM(F13:F15)</f>
        <v>134</v>
      </c>
      <c r="G16" s="15">
        <f>SUM(E16:F16)</f>
        <v>301</v>
      </c>
      <c r="H16" s="370" t="s">
        <v>27</v>
      </c>
      <c r="J16" s="156" t="s">
        <v>448</v>
      </c>
      <c r="K16" s="65">
        <f>B20</f>
        <v>53</v>
      </c>
      <c r="L16" s="65">
        <f t="shared" ref="L16" si="3">C20</f>
        <v>30</v>
      </c>
      <c r="M16" s="203">
        <f t="shared" ref="M16:N16" si="4">E20</f>
        <v>41</v>
      </c>
      <c r="N16" s="203">
        <f t="shared" si="4"/>
        <v>42</v>
      </c>
      <c r="O16" s="10">
        <f t="shared" si="2"/>
        <v>166</v>
      </c>
    </row>
    <row r="17" spans="1:16" s="10" customFormat="1" ht="19.5" customHeight="1" thickTop="1">
      <c r="A17" s="253" t="s">
        <v>473</v>
      </c>
      <c r="B17" s="365"/>
      <c r="C17" s="366"/>
      <c r="D17" s="367"/>
      <c r="E17" s="365"/>
      <c r="F17" s="368"/>
      <c r="G17" s="369"/>
      <c r="H17" s="254" t="s">
        <v>556</v>
      </c>
      <c r="I17" s="16"/>
      <c r="J17" s="16"/>
    </row>
    <row r="18" spans="1:16" s="16" customFormat="1" ht="19.5" thickBot="1">
      <c r="A18" s="137" t="s">
        <v>545</v>
      </c>
      <c r="B18" s="359">
        <v>73</v>
      </c>
      <c r="C18" s="359">
        <v>42</v>
      </c>
      <c r="D18" s="360">
        <f>C18+B18</f>
        <v>115</v>
      </c>
      <c r="E18" s="203">
        <v>58</v>
      </c>
      <c r="F18" s="203">
        <v>57</v>
      </c>
      <c r="G18" s="360">
        <f>F18+E18</f>
        <v>115</v>
      </c>
      <c r="H18" s="245" t="s">
        <v>548</v>
      </c>
      <c r="I18" s="3"/>
    </row>
    <row r="19" spans="1:16" ht="20.25" thickTop="1" thickBot="1">
      <c r="A19" s="126" t="s">
        <v>546</v>
      </c>
      <c r="B19" s="361">
        <v>63</v>
      </c>
      <c r="C19" s="361">
        <v>30</v>
      </c>
      <c r="D19" s="420">
        <f t="shared" ref="D19:D20" si="5">C19+B19</f>
        <v>93</v>
      </c>
      <c r="E19" s="89">
        <v>55</v>
      </c>
      <c r="F19" s="89">
        <v>38</v>
      </c>
      <c r="G19" s="362">
        <f>F19+E19</f>
        <v>93</v>
      </c>
      <c r="H19" s="243" t="s">
        <v>549</v>
      </c>
    </row>
    <row r="20" spans="1:16" ht="19.5" thickTop="1">
      <c r="A20" s="145" t="s">
        <v>547</v>
      </c>
      <c r="B20" s="363">
        <v>53</v>
      </c>
      <c r="C20" s="363">
        <v>30</v>
      </c>
      <c r="D20" s="421">
        <f t="shared" si="5"/>
        <v>83</v>
      </c>
      <c r="E20" s="91">
        <v>41</v>
      </c>
      <c r="F20" s="91">
        <v>42</v>
      </c>
      <c r="G20" s="364">
        <f>F20+E20</f>
        <v>83</v>
      </c>
      <c r="H20" s="244" t="s">
        <v>550</v>
      </c>
    </row>
    <row r="21" spans="1:16" ht="18.75">
      <c r="A21" s="139" t="s">
        <v>26</v>
      </c>
      <c r="B21" s="15">
        <f>SUM(B18:B20)</f>
        <v>189</v>
      </c>
      <c r="C21" s="15">
        <f>SUM(C18:C20)</f>
        <v>102</v>
      </c>
      <c r="D21" s="15">
        <f>SUM(B21:C21)</f>
        <v>291</v>
      </c>
      <c r="E21" s="15">
        <f>SUM(E18:E20)</f>
        <v>154</v>
      </c>
      <c r="F21" s="15">
        <f>SUM(F18:F20)</f>
        <v>137</v>
      </c>
      <c r="G21" s="15">
        <f>SUM(E21:F21)</f>
        <v>291</v>
      </c>
      <c r="H21" s="370" t="s">
        <v>27</v>
      </c>
    </row>
    <row r="22" spans="1:16" ht="24.75" customHeight="1">
      <c r="A22" s="112"/>
      <c r="B22" s="112"/>
      <c r="C22" s="112"/>
      <c r="D22" s="112"/>
      <c r="E22" s="112"/>
      <c r="F22" s="112"/>
      <c r="G22" s="112"/>
      <c r="H22" s="112"/>
    </row>
    <row r="23" spans="1:16">
      <c r="A23" s="113"/>
      <c r="B23" s="114"/>
      <c r="C23" s="114"/>
      <c r="D23" s="114"/>
      <c r="E23" s="114"/>
      <c r="F23" s="114"/>
      <c r="G23" s="114"/>
      <c r="H23" s="113"/>
    </row>
    <row r="24" spans="1:16" ht="21.75" customHeight="1">
      <c r="A24" s="113"/>
      <c r="B24" s="114"/>
      <c r="C24" s="114"/>
      <c r="D24" s="114"/>
      <c r="E24" s="114"/>
      <c r="F24" s="114"/>
      <c r="G24" s="114"/>
      <c r="H24" s="113"/>
      <c r="K24" s="136" t="s">
        <v>199</v>
      </c>
      <c r="L24" s="136" t="s">
        <v>200</v>
      </c>
      <c r="M24" s="136" t="s">
        <v>201</v>
      </c>
      <c r="N24" s="136" t="s">
        <v>202</v>
      </c>
      <c r="O24" s="16"/>
      <c r="P24" s="16"/>
    </row>
    <row r="25" spans="1:16" ht="25.5">
      <c r="A25" s="113"/>
      <c r="B25" s="114"/>
      <c r="C25" s="114"/>
      <c r="D25" s="114"/>
      <c r="E25" s="114"/>
      <c r="F25" s="114"/>
      <c r="G25" s="114"/>
      <c r="H25" s="113"/>
      <c r="J25" s="156" t="s">
        <v>557</v>
      </c>
      <c r="K25" s="3">
        <f>K14/$O$14%</f>
        <v>31.739130434782613</v>
      </c>
      <c r="L25" s="3">
        <f>L14/$O$14%</f>
        <v>18.260869565217394</v>
      </c>
      <c r="M25" s="3">
        <f>M14/$O$14%</f>
        <v>25.217391304347828</v>
      </c>
      <c r="N25" s="3">
        <f>N14/$O$14%</f>
        <v>24.782608695652176</v>
      </c>
      <c r="O25" s="3">
        <f>SUM(K25:N25)</f>
        <v>100.00000000000001</v>
      </c>
    </row>
    <row r="26" spans="1:16" ht="25.5">
      <c r="A26" s="113"/>
      <c r="B26" s="114"/>
      <c r="C26" s="114"/>
      <c r="D26" s="114"/>
      <c r="E26" s="114"/>
      <c r="F26" s="114"/>
      <c r="G26" s="114"/>
      <c r="H26" s="113"/>
      <c r="J26" s="156" t="s">
        <v>558</v>
      </c>
      <c r="K26" s="3">
        <f>K15/$O$15%</f>
        <v>33.87096774193548</v>
      </c>
      <c r="L26" s="3">
        <f>L15/$O$15%</f>
        <v>16.129032258064516</v>
      </c>
      <c r="M26" s="3">
        <f>M15/$O$15%</f>
        <v>29.569892473118276</v>
      </c>
      <c r="N26" s="3">
        <f>N15/$O$15%</f>
        <v>20.43010752688172</v>
      </c>
      <c r="O26" s="3">
        <f t="shared" ref="O26:O27" si="6">SUM(K26:N26)</f>
        <v>100</v>
      </c>
    </row>
    <row r="27" spans="1:16" ht="38.25">
      <c r="A27" s="113"/>
      <c r="B27" s="114"/>
      <c r="C27" s="114"/>
      <c r="D27" s="114"/>
      <c r="E27" s="114"/>
      <c r="F27" s="114"/>
      <c r="G27" s="114"/>
      <c r="H27" s="113"/>
      <c r="J27" s="156" t="s">
        <v>559</v>
      </c>
      <c r="K27" s="3">
        <f>K16/$O$16%</f>
        <v>31.927710843373497</v>
      </c>
      <c r="L27" s="3">
        <f>L16/$O$16%</f>
        <v>18.072289156626507</v>
      </c>
      <c r="M27" s="3">
        <f>M16/$O$16%</f>
        <v>24.698795180722893</v>
      </c>
      <c r="N27" s="3">
        <f>N16/$O$16%</f>
        <v>25.30120481927711</v>
      </c>
      <c r="O27" s="3">
        <f t="shared" si="6"/>
        <v>100</v>
      </c>
    </row>
    <row r="28" spans="1:16">
      <c r="A28" s="113"/>
      <c r="B28" s="114"/>
      <c r="C28" s="114"/>
      <c r="D28" s="114"/>
      <c r="E28" s="114"/>
      <c r="F28" s="114"/>
      <c r="G28" s="114"/>
      <c r="H28" s="113"/>
    </row>
    <row r="29" spans="1:16">
      <c r="A29" s="113"/>
      <c r="B29" s="114"/>
      <c r="C29" s="114"/>
      <c r="D29" s="114"/>
      <c r="E29" s="114"/>
      <c r="F29" s="114"/>
      <c r="G29" s="114"/>
      <c r="H29" s="113"/>
    </row>
    <row r="30" spans="1:16">
      <c r="A30" s="113"/>
      <c r="B30" s="114"/>
      <c r="C30" s="114"/>
      <c r="D30" s="114"/>
      <c r="E30" s="114"/>
      <c r="F30" s="114"/>
      <c r="G30" s="114"/>
      <c r="H30" s="113"/>
    </row>
    <row r="31" spans="1:16">
      <c r="A31" s="113"/>
      <c r="B31" s="114"/>
      <c r="C31" s="114"/>
      <c r="D31" s="114"/>
      <c r="E31" s="114"/>
      <c r="F31" s="114"/>
      <c r="G31" s="114"/>
      <c r="H31" s="113"/>
    </row>
    <row r="32" spans="1:16">
      <c r="A32" s="113"/>
      <c r="B32" s="114"/>
      <c r="C32" s="114"/>
      <c r="D32" s="114"/>
      <c r="E32" s="114"/>
      <c r="F32" s="114"/>
      <c r="G32" s="114"/>
      <c r="H32" s="113"/>
    </row>
    <row r="33" spans="1:8">
      <c r="A33" s="113"/>
      <c r="B33" s="114"/>
      <c r="C33" s="114"/>
      <c r="D33" s="114"/>
      <c r="E33" s="114"/>
      <c r="F33" s="114"/>
      <c r="G33" s="114"/>
      <c r="H33" s="113"/>
    </row>
    <row r="34" spans="1:8">
      <c r="A34" s="113"/>
      <c r="B34" s="114"/>
      <c r="C34" s="114"/>
      <c r="D34" s="114"/>
      <c r="E34" s="114"/>
      <c r="F34" s="114"/>
      <c r="G34" s="114"/>
      <c r="H34" s="113"/>
    </row>
    <row r="35" spans="1:8">
      <c r="A35" s="113"/>
      <c r="B35" s="114"/>
      <c r="C35" s="114"/>
      <c r="D35" s="114"/>
      <c r="E35" s="114"/>
      <c r="F35" s="114"/>
      <c r="G35" s="114"/>
      <c r="H35" s="113"/>
    </row>
    <row r="36" spans="1:8">
      <c r="A36" s="113"/>
      <c r="B36" s="114"/>
      <c r="C36" s="114"/>
      <c r="D36" s="114"/>
      <c r="E36" s="114"/>
      <c r="F36" s="114"/>
      <c r="G36" s="114"/>
      <c r="H36" s="113"/>
    </row>
    <row r="37" spans="1:8">
      <c r="A37" s="113"/>
      <c r="B37" s="114"/>
      <c r="C37" s="114"/>
      <c r="D37" s="114"/>
      <c r="E37" s="114"/>
      <c r="F37" s="114"/>
      <c r="G37" s="114"/>
      <c r="H37" s="113"/>
    </row>
    <row r="38" spans="1:8">
      <c r="A38" s="113"/>
      <c r="B38" s="114"/>
      <c r="C38" s="114"/>
      <c r="D38" s="114"/>
      <c r="E38" s="114"/>
      <c r="F38" s="114"/>
      <c r="G38" s="114"/>
      <c r="H38" s="113"/>
    </row>
    <row r="39" spans="1:8">
      <c r="A39" s="113"/>
      <c r="B39" s="114"/>
      <c r="C39" s="114"/>
      <c r="D39" s="114"/>
      <c r="E39" s="114"/>
      <c r="F39" s="114"/>
      <c r="G39" s="114"/>
      <c r="H39" s="113"/>
    </row>
    <row r="40" spans="1:8">
      <c r="A40" s="113"/>
      <c r="B40" s="114"/>
      <c r="C40" s="114"/>
      <c r="D40" s="114"/>
      <c r="E40" s="114"/>
      <c r="F40" s="114"/>
      <c r="G40" s="114"/>
      <c r="H40" s="113"/>
    </row>
    <row r="41" spans="1:8">
      <c r="A41" s="113"/>
      <c r="B41" s="114"/>
      <c r="C41" s="114"/>
      <c r="D41" s="114"/>
      <c r="E41" s="114"/>
      <c r="F41" s="114"/>
      <c r="G41" s="114"/>
      <c r="H41" s="113"/>
    </row>
    <row r="42" spans="1:8">
      <c r="A42" s="113"/>
      <c r="B42" s="114"/>
      <c r="C42" s="114"/>
      <c r="D42" s="114"/>
      <c r="E42" s="114"/>
      <c r="F42" s="114"/>
      <c r="G42" s="114"/>
      <c r="H42" s="113"/>
    </row>
    <row r="43" spans="1:8">
      <c r="A43" s="113"/>
      <c r="B43" s="114"/>
      <c r="C43" s="114"/>
      <c r="D43" s="114"/>
      <c r="E43" s="114"/>
      <c r="F43" s="114"/>
      <c r="G43" s="114"/>
      <c r="H43" s="113"/>
    </row>
    <row r="44" spans="1:8">
      <c r="A44" s="113"/>
      <c r="B44" s="114"/>
      <c r="C44" s="114"/>
      <c r="D44" s="114"/>
      <c r="E44" s="114"/>
      <c r="F44" s="114"/>
      <c r="G44" s="114"/>
      <c r="H44" s="113"/>
    </row>
    <row r="45" spans="1:8">
      <c r="A45" s="113"/>
      <c r="B45" s="114"/>
      <c r="C45" s="114"/>
      <c r="D45" s="114"/>
      <c r="E45" s="114"/>
      <c r="F45" s="114"/>
      <c r="G45" s="114"/>
      <c r="H45" s="113"/>
    </row>
    <row r="46" spans="1:8">
      <c r="A46" s="113"/>
      <c r="B46" s="114"/>
      <c r="C46" s="114"/>
      <c r="D46" s="114"/>
      <c r="E46" s="114"/>
      <c r="F46" s="114"/>
      <c r="G46" s="114"/>
      <c r="H46" s="113"/>
    </row>
    <row r="47" spans="1:8">
      <c r="A47" s="113"/>
      <c r="B47" s="114"/>
      <c r="C47" s="114"/>
      <c r="D47" s="114"/>
      <c r="E47" s="114"/>
      <c r="F47" s="114"/>
      <c r="G47" s="114"/>
      <c r="H47" s="113"/>
    </row>
    <row r="48" spans="1:8">
      <c r="A48" s="113"/>
      <c r="B48" s="114"/>
      <c r="C48" s="114"/>
      <c r="D48" s="114"/>
      <c r="E48" s="114"/>
      <c r="F48" s="114"/>
      <c r="G48" s="114"/>
      <c r="H48" s="113"/>
    </row>
    <row r="49" spans="1:8">
      <c r="A49" s="113"/>
      <c r="B49" s="114"/>
      <c r="C49" s="114"/>
      <c r="D49" s="114"/>
      <c r="E49" s="114"/>
      <c r="F49" s="114"/>
      <c r="G49" s="114"/>
      <c r="H49" s="113"/>
    </row>
    <row r="50" spans="1:8">
      <c r="A50" s="113"/>
      <c r="B50" s="114"/>
      <c r="C50" s="114"/>
      <c r="D50" s="114"/>
      <c r="E50" s="114"/>
      <c r="F50" s="114"/>
      <c r="G50" s="114"/>
      <c r="H50" s="113"/>
    </row>
  </sheetData>
  <mergeCells count="10">
    <mergeCell ref="A3:H3"/>
    <mergeCell ref="A4:H4"/>
    <mergeCell ref="A5:H5"/>
    <mergeCell ref="A6:H6"/>
    <mergeCell ref="A8:A11"/>
    <mergeCell ref="B8:D8"/>
    <mergeCell ref="E8:G8"/>
    <mergeCell ref="H8:H11"/>
    <mergeCell ref="B9:D9"/>
    <mergeCell ref="E9:G9"/>
  </mergeCells>
  <printOptions horizontalCentered="1"/>
  <pageMargins left="0" right="0" top="0.47244094488188981" bottom="0" header="0" footer="0"/>
  <pageSetup paperSize="11" scale="80" orientation="landscape" r:id="rId1"/>
  <headerFooter alignWithMargins="0"/>
  <rowBreaks count="1" manualBreakCount="1">
    <brk id="21" max="7" man="1"/>
  </rowBreaks>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rightToLeft="1" view="pageBreakPreview" zoomScaleNormal="100" zoomScaleSheetLayoutView="100" workbookViewId="0">
      <selection activeCell="G10" sqref="G10:K10"/>
    </sheetView>
  </sheetViews>
  <sheetFormatPr defaultRowHeight="12.75"/>
  <cols>
    <col min="1" max="10" width="9" style="1" customWidth="1"/>
    <col min="11" max="11" width="9.7109375" style="1" customWidth="1"/>
    <col min="12" max="266" width="9.140625" style="1"/>
    <col min="267" max="267" width="12.7109375" style="1" customWidth="1"/>
    <col min="268" max="522" width="9.140625" style="1"/>
    <col min="523" max="523" width="12.7109375" style="1" customWidth="1"/>
    <col min="524" max="778" width="9.140625" style="1"/>
    <col min="779" max="779" width="12.7109375" style="1" customWidth="1"/>
    <col min="780" max="1034" width="9.140625" style="1"/>
    <col min="1035" max="1035" width="12.7109375" style="1" customWidth="1"/>
    <col min="1036" max="1290" width="9.140625" style="1"/>
    <col min="1291" max="1291" width="12.7109375" style="1" customWidth="1"/>
    <col min="1292" max="1546" width="9.140625" style="1"/>
    <col min="1547" max="1547" width="12.7109375" style="1" customWidth="1"/>
    <col min="1548" max="1802" width="9.140625" style="1"/>
    <col min="1803" max="1803" width="12.7109375" style="1" customWidth="1"/>
    <col min="1804" max="2058" width="9.140625" style="1"/>
    <col min="2059" max="2059" width="12.7109375" style="1" customWidth="1"/>
    <col min="2060" max="2314" width="9.140625" style="1"/>
    <col min="2315" max="2315" width="12.7109375" style="1" customWidth="1"/>
    <col min="2316" max="2570" width="9.140625" style="1"/>
    <col min="2571" max="2571" width="12.7109375" style="1" customWidth="1"/>
    <col min="2572" max="2826" width="9.140625" style="1"/>
    <col min="2827" max="2827" width="12.7109375" style="1" customWidth="1"/>
    <col min="2828" max="3082" width="9.140625" style="1"/>
    <col min="3083" max="3083" width="12.7109375" style="1" customWidth="1"/>
    <col min="3084" max="3338" width="9.140625" style="1"/>
    <col min="3339" max="3339" width="12.7109375" style="1" customWidth="1"/>
    <col min="3340" max="3594" width="9.140625" style="1"/>
    <col min="3595" max="3595" width="12.7109375" style="1" customWidth="1"/>
    <col min="3596" max="3850" width="9.140625" style="1"/>
    <col min="3851" max="3851" width="12.7109375" style="1" customWidth="1"/>
    <col min="3852" max="4106" width="9.140625" style="1"/>
    <col min="4107" max="4107" width="12.7109375" style="1" customWidth="1"/>
    <col min="4108" max="4362" width="9.140625" style="1"/>
    <col min="4363" max="4363" width="12.7109375" style="1" customWidth="1"/>
    <col min="4364" max="4618" width="9.140625" style="1"/>
    <col min="4619" max="4619" width="12.7109375" style="1" customWidth="1"/>
    <col min="4620" max="4874" width="9.140625" style="1"/>
    <col min="4875" max="4875" width="12.7109375" style="1" customWidth="1"/>
    <col min="4876" max="5130" width="9.140625" style="1"/>
    <col min="5131" max="5131" width="12.7109375" style="1" customWidth="1"/>
    <col min="5132" max="5386" width="9.140625" style="1"/>
    <col min="5387" max="5387" width="12.7109375" style="1" customWidth="1"/>
    <col min="5388" max="5642" width="9.140625" style="1"/>
    <col min="5643" max="5643" width="12.7109375" style="1" customWidth="1"/>
    <col min="5644" max="5898" width="9.140625" style="1"/>
    <col min="5899" max="5899" width="12.7109375" style="1" customWidth="1"/>
    <col min="5900" max="6154" width="9.140625" style="1"/>
    <col min="6155" max="6155" width="12.7109375" style="1" customWidth="1"/>
    <col min="6156" max="6410" width="9.140625" style="1"/>
    <col min="6411" max="6411" width="12.7109375" style="1" customWidth="1"/>
    <col min="6412" max="6666" width="9.140625" style="1"/>
    <col min="6667" max="6667" width="12.7109375" style="1" customWidth="1"/>
    <col min="6668" max="6922" width="9.140625" style="1"/>
    <col min="6923" max="6923" width="12.7109375" style="1" customWidth="1"/>
    <col min="6924" max="7178" width="9.140625" style="1"/>
    <col min="7179" max="7179" width="12.7109375" style="1" customWidth="1"/>
    <col min="7180" max="7434" width="9.140625" style="1"/>
    <col min="7435" max="7435" width="12.7109375" style="1" customWidth="1"/>
    <col min="7436" max="7690" width="9.140625" style="1"/>
    <col min="7691" max="7691" width="12.7109375" style="1" customWidth="1"/>
    <col min="7692" max="7946" width="9.140625" style="1"/>
    <col min="7947" max="7947" width="12.7109375" style="1" customWidth="1"/>
    <col min="7948" max="8202" width="9.140625" style="1"/>
    <col min="8203" max="8203" width="12.7109375" style="1" customWidth="1"/>
    <col min="8204" max="8458" width="9.140625" style="1"/>
    <col min="8459" max="8459" width="12.7109375" style="1" customWidth="1"/>
    <col min="8460" max="8714" width="9.140625" style="1"/>
    <col min="8715" max="8715" width="12.7109375" style="1" customWidth="1"/>
    <col min="8716" max="8970" width="9.140625" style="1"/>
    <col min="8971" max="8971" width="12.7109375" style="1" customWidth="1"/>
    <col min="8972" max="9226" width="9.140625" style="1"/>
    <col min="9227" max="9227" width="12.7109375" style="1" customWidth="1"/>
    <col min="9228" max="9482" width="9.140625" style="1"/>
    <col min="9483" max="9483" width="12.7109375" style="1" customWidth="1"/>
    <col min="9484" max="9738" width="9.140625" style="1"/>
    <col min="9739" max="9739" width="12.7109375" style="1" customWidth="1"/>
    <col min="9740" max="9994" width="9.140625" style="1"/>
    <col min="9995" max="9995" width="12.7109375" style="1" customWidth="1"/>
    <col min="9996" max="10250" width="9.140625" style="1"/>
    <col min="10251" max="10251" width="12.7109375" style="1" customWidth="1"/>
    <col min="10252" max="10506" width="9.140625" style="1"/>
    <col min="10507" max="10507" width="12.7109375" style="1" customWidth="1"/>
    <col min="10508" max="10762" width="9.140625" style="1"/>
    <col min="10763" max="10763" width="12.7109375" style="1" customWidth="1"/>
    <col min="10764" max="11018" width="9.140625" style="1"/>
    <col min="11019" max="11019" width="12.7109375" style="1" customWidth="1"/>
    <col min="11020" max="11274" width="9.140625" style="1"/>
    <col min="11275" max="11275" width="12.7109375" style="1" customWidth="1"/>
    <col min="11276" max="11530" width="9.140625" style="1"/>
    <col min="11531" max="11531" width="12.7109375" style="1" customWidth="1"/>
    <col min="11532" max="11786" width="9.140625" style="1"/>
    <col min="11787" max="11787" width="12.7109375" style="1" customWidth="1"/>
    <col min="11788" max="12042" width="9.140625" style="1"/>
    <col min="12043" max="12043" width="12.7109375" style="1" customWidth="1"/>
    <col min="12044" max="12298" width="9.140625" style="1"/>
    <col min="12299" max="12299" width="12.7109375" style="1" customWidth="1"/>
    <col min="12300" max="12554" width="9.140625" style="1"/>
    <col min="12555" max="12555" width="12.7109375" style="1" customWidth="1"/>
    <col min="12556" max="12810" width="9.140625" style="1"/>
    <col min="12811" max="12811" width="12.7109375" style="1" customWidth="1"/>
    <col min="12812" max="13066" width="9.140625" style="1"/>
    <col min="13067" max="13067" width="12.7109375" style="1" customWidth="1"/>
    <col min="13068" max="13322" width="9.140625" style="1"/>
    <col min="13323" max="13323" width="12.7109375" style="1" customWidth="1"/>
    <col min="13324" max="13578" width="9.140625" style="1"/>
    <col min="13579" max="13579" width="12.7109375" style="1" customWidth="1"/>
    <col min="13580" max="13834" width="9.140625" style="1"/>
    <col min="13835" max="13835" width="12.7109375" style="1" customWidth="1"/>
    <col min="13836" max="14090" width="9.140625" style="1"/>
    <col min="14091" max="14091" width="12.7109375" style="1" customWidth="1"/>
    <col min="14092" max="14346" width="9.140625" style="1"/>
    <col min="14347" max="14347" width="12.7109375" style="1" customWidth="1"/>
    <col min="14348" max="14602" width="9.140625" style="1"/>
    <col min="14603" max="14603" width="12.7109375" style="1" customWidth="1"/>
    <col min="14604" max="14858" width="9.140625" style="1"/>
    <col min="14859" max="14859" width="12.7109375" style="1" customWidth="1"/>
    <col min="14860" max="15114" width="9.140625" style="1"/>
    <col min="15115" max="15115" width="12.7109375" style="1" customWidth="1"/>
    <col min="15116" max="15370" width="9.140625" style="1"/>
    <col min="15371" max="15371" width="12.7109375" style="1" customWidth="1"/>
    <col min="15372" max="15626" width="9.140625" style="1"/>
    <col min="15627" max="15627" width="12.7109375" style="1" customWidth="1"/>
    <col min="15628" max="15882" width="9.140625" style="1"/>
    <col min="15883" max="15883" width="12.7109375" style="1" customWidth="1"/>
    <col min="15884" max="16138" width="9.140625" style="1"/>
    <col min="16139" max="16139" width="12.7109375" style="1" customWidth="1"/>
    <col min="16140" max="16384" width="9.140625" style="1"/>
  </cols>
  <sheetData>
    <row r="1" spans="1:12">
      <c r="A1" s="510"/>
      <c r="B1" s="510"/>
      <c r="C1" s="510"/>
      <c r="D1" s="510"/>
      <c r="E1" s="510"/>
      <c r="F1" s="510"/>
      <c r="G1" s="510"/>
      <c r="H1" s="510"/>
      <c r="I1" s="510"/>
      <c r="J1" s="510"/>
      <c r="K1" s="510"/>
    </row>
    <row r="2" spans="1:12">
      <c r="A2" s="35"/>
      <c r="B2" s="35"/>
      <c r="C2" s="35"/>
      <c r="D2" s="35"/>
      <c r="E2" s="35"/>
      <c r="F2" s="35"/>
      <c r="G2" s="35"/>
      <c r="H2" s="35"/>
      <c r="I2" s="35"/>
      <c r="J2" s="35"/>
      <c r="K2" s="35"/>
    </row>
    <row r="3" spans="1:12">
      <c r="A3" s="35"/>
      <c r="B3" s="35"/>
      <c r="C3" s="35"/>
      <c r="D3" s="35"/>
      <c r="E3" s="35"/>
      <c r="F3" s="35"/>
      <c r="G3" s="35"/>
      <c r="H3" s="35"/>
      <c r="I3" s="35"/>
      <c r="J3" s="35"/>
      <c r="K3" s="35"/>
    </row>
    <row r="4" spans="1:12" ht="80.25" customHeight="1">
      <c r="A4" s="539" t="s">
        <v>304</v>
      </c>
      <c r="B4" s="506"/>
      <c r="C4" s="506"/>
      <c r="D4" s="506"/>
      <c r="E4" s="506"/>
      <c r="F4" s="240"/>
      <c r="G4" s="507" t="s">
        <v>335</v>
      </c>
      <c r="H4" s="508"/>
      <c r="I4" s="508"/>
      <c r="J4" s="508"/>
      <c r="K4" s="508"/>
    </row>
    <row r="5" spans="1:12" ht="99" customHeight="1">
      <c r="A5" s="504" t="s">
        <v>305</v>
      </c>
      <c r="B5" s="504"/>
      <c r="C5" s="504"/>
      <c r="D5" s="504"/>
      <c r="E5" s="504"/>
      <c r="F5" s="239"/>
      <c r="G5" s="512" t="s">
        <v>347</v>
      </c>
      <c r="H5" s="512"/>
      <c r="I5" s="512"/>
      <c r="J5" s="512"/>
      <c r="K5" s="512"/>
    </row>
    <row r="6" spans="1:12">
      <c r="A6" s="204"/>
      <c r="B6" s="204"/>
      <c r="C6" s="204"/>
      <c r="D6" s="204"/>
      <c r="E6" s="204"/>
      <c r="F6" s="204"/>
      <c r="G6" s="241"/>
      <c r="H6" s="241"/>
      <c r="I6" s="241"/>
      <c r="J6" s="241"/>
      <c r="K6" s="241"/>
    </row>
    <row r="7" spans="1:12" ht="48.75" customHeight="1">
      <c r="A7" s="504" t="s">
        <v>560</v>
      </c>
      <c r="B7" s="504"/>
      <c r="C7" s="504"/>
      <c r="D7" s="504"/>
      <c r="E7" s="504"/>
      <c r="F7" s="239"/>
      <c r="G7" s="512" t="s">
        <v>537</v>
      </c>
      <c r="H7" s="512"/>
      <c r="I7" s="512"/>
      <c r="J7" s="512"/>
      <c r="K7" s="512"/>
    </row>
    <row r="8" spans="1:12">
      <c r="A8" s="35"/>
      <c r="B8" s="35"/>
      <c r="C8" s="35"/>
      <c r="D8" s="35"/>
      <c r="E8" s="35"/>
      <c r="F8" s="35"/>
      <c r="G8" s="206"/>
      <c r="H8" s="206"/>
      <c r="I8" s="206"/>
      <c r="J8" s="206"/>
      <c r="K8" s="206"/>
    </row>
    <row r="9" spans="1:12" ht="18.75">
      <c r="A9" s="504"/>
      <c r="B9" s="504"/>
      <c r="C9" s="504"/>
      <c r="D9" s="504"/>
      <c r="E9" s="504"/>
      <c r="F9" s="239"/>
      <c r="G9" s="505"/>
      <c r="H9" s="505"/>
      <c r="I9" s="505"/>
      <c r="J9" s="505"/>
      <c r="K9" s="505"/>
    </row>
    <row r="10" spans="1:12" ht="18.75">
      <c r="A10" s="504"/>
      <c r="B10" s="504"/>
      <c r="C10" s="504"/>
      <c r="D10" s="504"/>
      <c r="E10" s="504"/>
      <c r="F10" s="239"/>
      <c r="G10" s="505"/>
      <c r="H10" s="505"/>
      <c r="I10" s="505"/>
      <c r="J10" s="505"/>
      <c r="K10" s="505"/>
    </row>
    <row r="11" spans="1:12">
      <c r="A11" s="35"/>
      <c r="B11" s="35"/>
      <c r="C11" s="35"/>
      <c r="D11" s="35"/>
      <c r="E11" s="35"/>
      <c r="F11" s="35"/>
      <c r="G11" s="35"/>
      <c r="H11" s="35"/>
      <c r="I11" s="35"/>
      <c r="J11" s="35"/>
      <c r="K11" s="35"/>
    </row>
    <row r="12" spans="1:12" ht="18">
      <c r="A12" s="232"/>
      <c r="B12" s="35"/>
      <c r="C12" s="233"/>
      <c r="D12" s="35"/>
      <c r="E12" s="35"/>
      <c r="F12" s="35"/>
      <c r="G12" s="35"/>
      <c r="H12" s="35"/>
      <c r="I12" s="35"/>
      <c r="J12" s="35"/>
      <c r="K12" s="35"/>
    </row>
    <row r="13" spans="1:12" ht="18">
      <c r="A13" s="234"/>
      <c r="B13" s="35"/>
      <c r="C13" s="235"/>
      <c r="D13" s="35"/>
      <c r="E13" s="35"/>
      <c r="F13" s="35"/>
      <c r="G13" s="35"/>
      <c r="H13" s="35"/>
      <c r="I13" s="35"/>
      <c r="J13" s="35"/>
      <c r="K13" s="35"/>
    </row>
    <row r="14" spans="1:12">
      <c r="A14" s="35"/>
      <c r="B14" s="35"/>
      <c r="C14" s="35"/>
      <c r="D14" s="35"/>
      <c r="E14" s="35"/>
      <c r="F14" s="35"/>
      <c r="G14" s="35"/>
      <c r="H14" s="35"/>
      <c r="I14" s="35"/>
      <c r="J14" s="35"/>
      <c r="K14" s="35"/>
    </row>
    <row r="15" spans="1:12">
      <c r="A15" s="35"/>
      <c r="B15" s="35"/>
      <c r="C15" s="35"/>
      <c r="D15" s="35"/>
      <c r="E15" s="35"/>
      <c r="F15" s="35"/>
      <c r="G15" s="35"/>
      <c r="H15" s="35"/>
      <c r="I15" s="35"/>
      <c r="J15" s="35"/>
      <c r="K15" s="35"/>
    </row>
    <row r="16" spans="1:12">
      <c r="A16" s="35"/>
      <c r="B16" s="35"/>
      <c r="C16" s="35"/>
      <c r="D16" s="35"/>
      <c r="E16" s="35"/>
      <c r="F16" s="35"/>
      <c r="G16" s="35"/>
      <c r="H16" s="35"/>
      <c r="I16" s="35"/>
      <c r="J16" s="35"/>
      <c r="K16" s="35"/>
      <c r="L16" s="35"/>
    </row>
    <row r="17" spans="1:12">
      <c r="A17" s="35"/>
      <c r="B17" s="35"/>
      <c r="C17" s="35"/>
      <c r="D17" s="35"/>
      <c r="E17" s="35"/>
      <c r="F17" s="35"/>
      <c r="G17" s="35"/>
      <c r="H17" s="35"/>
      <c r="I17" s="35"/>
      <c r="J17" s="35"/>
      <c r="K17" s="35"/>
      <c r="L17" s="35"/>
    </row>
    <row r="18" spans="1:12">
      <c r="A18" s="35"/>
      <c r="B18" s="35"/>
      <c r="C18" s="35"/>
      <c r="D18" s="35"/>
      <c r="E18" s="35"/>
      <c r="F18" s="35"/>
      <c r="G18" s="35"/>
      <c r="H18" s="35"/>
      <c r="I18" s="35"/>
      <c r="J18" s="35"/>
      <c r="K18" s="35"/>
      <c r="L18" s="35"/>
    </row>
    <row r="19" spans="1:12">
      <c r="A19" s="35"/>
      <c r="B19" s="35"/>
      <c r="C19" s="35"/>
      <c r="D19" s="35"/>
      <c r="E19" s="35"/>
      <c r="F19" s="35"/>
      <c r="G19" s="35"/>
      <c r="H19" s="35"/>
      <c r="I19" s="35"/>
      <c r="J19" s="35"/>
      <c r="K19" s="35"/>
      <c r="L19" s="35"/>
    </row>
    <row r="20" spans="1:12">
      <c r="A20" s="35"/>
      <c r="B20" s="35"/>
      <c r="C20" s="35"/>
      <c r="D20" s="35"/>
      <c r="E20" s="35"/>
      <c r="F20" s="35"/>
      <c r="G20" s="35"/>
      <c r="H20" s="35"/>
      <c r="I20" s="35"/>
      <c r="J20" s="35"/>
      <c r="K20" s="35"/>
      <c r="L20" s="35"/>
    </row>
    <row r="21" spans="1:12">
      <c r="A21" s="35"/>
      <c r="B21" s="35"/>
      <c r="C21" s="35"/>
      <c r="D21" s="35"/>
      <c r="E21" s="35"/>
      <c r="F21" s="35"/>
      <c r="G21" s="35"/>
      <c r="H21" s="35"/>
      <c r="I21" s="35"/>
      <c r="J21" s="35"/>
      <c r="K21" s="35"/>
      <c r="L21" s="35"/>
    </row>
    <row r="22" spans="1:12">
      <c r="A22" s="35"/>
      <c r="B22" s="35"/>
      <c r="C22" s="35"/>
      <c r="D22" s="35"/>
      <c r="E22" s="35"/>
      <c r="F22" s="35"/>
      <c r="G22" s="35"/>
      <c r="H22" s="35"/>
      <c r="I22" s="35"/>
      <c r="J22" s="35"/>
      <c r="K22" s="35"/>
      <c r="L22" s="35"/>
    </row>
    <row r="23" spans="1:12">
      <c r="A23" s="35"/>
      <c r="B23" s="35"/>
      <c r="C23" s="35"/>
      <c r="D23" s="35"/>
      <c r="E23" s="35"/>
      <c r="F23" s="35"/>
      <c r="G23" s="35"/>
      <c r="H23" s="35"/>
      <c r="I23" s="35"/>
      <c r="J23" s="35"/>
      <c r="K23" s="35"/>
      <c r="L23" s="35"/>
    </row>
    <row r="24" spans="1:12">
      <c r="A24" s="35"/>
      <c r="B24" s="35"/>
      <c r="C24" s="35"/>
      <c r="D24" s="35"/>
      <c r="E24" s="35"/>
      <c r="F24" s="35"/>
      <c r="G24" s="35"/>
      <c r="H24" s="35"/>
      <c r="I24" s="35"/>
      <c r="J24" s="35"/>
      <c r="K24" s="35"/>
      <c r="L24" s="35"/>
    </row>
    <row r="25" spans="1:12">
      <c r="A25" s="35"/>
      <c r="B25" s="35"/>
      <c r="C25" s="35"/>
      <c r="D25" s="35"/>
      <c r="E25" s="35"/>
      <c r="F25" s="35"/>
      <c r="G25" s="35"/>
      <c r="H25" s="35"/>
      <c r="I25" s="35"/>
      <c r="J25" s="35"/>
      <c r="K25" s="35"/>
      <c r="L25" s="35"/>
    </row>
    <row r="26" spans="1:12">
      <c r="A26" s="35"/>
      <c r="B26" s="35"/>
      <c r="C26" s="35"/>
      <c r="D26" s="35"/>
      <c r="E26" s="35"/>
      <c r="F26" s="35"/>
      <c r="G26" s="35"/>
      <c r="H26" s="35"/>
      <c r="I26" s="35"/>
      <c r="J26" s="35"/>
      <c r="K26" s="35"/>
      <c r="L26" s="35"/>
    </row>
    <row r="27" spans="1:12">
      <c r="A27" s="35"/>
      <c r="B27" s="35"/>
      <c r="C27" s="35"/>
      <c r="D27" s="35"/>
      <c r="E27" s="35"/>
      <c r="F27" s="35"/>
      <c r="G27" s="35"/>
      <c r="H27" s="35"/>
      <c r="I27" s="35"/>
      <c r="J27" s="35"/>
      <c r="K27" s="35"/>
      <c r="L27" s="35"/>
    </row>
    <row r="28" spans="1:12">
      <c r="A28" s="35"/>
      <c r="B28" s="35"/>
      <c r="C28" s="35"/>
      <c r="D28" s="35"/>
      <c r="E28" s="35"/>
      <c r="F28" s="35"/>
      <c r="G28" s="35"/>
      <c r="H28" s="35"/>
      <c r="I28" s="35"/>
      <c r="J28" s="35"/>
      <c r="K28" s="35"/>
      <c r="L28" s="35"/>
    </row>
    <row r="29" spans="1:12">
      <c r="A29" s="35"/>
      <c r="B29" s="35"/>
      <c r="C29" s="35"/>
      <c r="D29" s="35"/>
      <c r="E29" s="35"/>
      <c r="F29" s="35"/>
      <c r="G29" s="35"/>
      <c r="H29" s="35"/>
      <c r="I29" s="35"/>
      <c r="J29" s="35"/>
      <c r="K29" s="35"/>
      <c r="L29" s="35"/>
    </row>
    <row r="30" spans="1:12">
      <c r="A30" s="35"/>
      <c r="B30" s="35"/>
      <c r="C30" s="35"/>
      <c r="D30" s="35"/>
      <c r="E30" s="35"/>
      <c r="F30" s="35"/>
      <c r="G30" s="35"/>
      <c r="H30" s="35"/>
      <c r="I30" s="35"/>
      <c r="J30" s="35"/>
      <c r="K30" s="35"/>
      <c r="L30" s="35"/>
    </row>
    <row r="31" spans="1:12">
      <c r="A31" s="35"/>
      <c r="B31" s="35"/>
      <c r="C31" s="35"/>
      <c r="D31" s="35"/>
      <c r="E31" s="35"/>
      <c r="F31" s="35"/>
      <c r="G31" s="35"/>
      <c r="H31" s="35"/>
      <c r="I31" s="35"/>
      <c r="J31" s="35"/>
      <c r="K31" s="35"/>
      <c r="L31" s="35"/>
    </row>
    <row r="32" spans="1:12">
      <c r="A32" s="35"/>
      <c r="B32" s="35"/>
      <c r="C32" s="35"/>
      <c r="D32" s="35"/>
      <c r="E32" s="35"/>
      <c r="F32" s="35"/>
      <c r="G32" s="35"/>
      <c r="H32" s="35"/>
      <c r="I32" s="35"/>
      <c r="J32" s="35"/>
      <c r="K32" s="35"/>
      <c r="L32" s="35"/>
    </row>
    <row r="33" spans="1:12">
      <c r="A33" s="35"/>
      <c r="B33" s="35"/>
      <c r="C33" s="35"/>
      <c r="D33" s="35"/>
      <c r="E33" s="35"/>
      <c r="F33" s="35"/>
      <c r="G33" s="35"/>
      <c r="H33" s="35"/>
      <c r="I33" s="35"/>
      <c r="J33" s="35"/>
      <c r="K33" s="35"/>
      <c r="L33" s="35"/>
    </row>
    <row r="34" spans="1:12">
      <c r="A34" s="35"/>
      <c r="B34" s="35"/>
      <c r="C34" s="35"/>
      <c r="D34" s="35"/>
      <c r="E34" s="35"/>
      <c r="F34" s="35"/>
      <c r="G34" s="35"/>
      <c r="H34" s="35"/>
      <c r="I34" s="35"/>
      <c r="J34" s="35"/>
      <c r="K34" s="35"/>
      <c r="L34" s="35"/>
    </row>
  </sheetData>
  <mergeCells count="11">
    <mergeCell ref="A1:K1"/>
    <mergeCell ref="A9:E9"/>
    <mergeCell ref="G9:K9"/>
    <mergeCell ref="A10:E10"/>
    <mergeCell ref="G10:K10"/>
    <mergeCell ref="A4:E4"/>
    <mergeCell ref="G4:K4"/>
    <mergeCell ref="A5:E5"/>
    <mergeCell ref="G5:K5"/>
    <mergeCell ref="A7:E7"/>
    <mergeCell ref="G7:K7"/>
  </mergeCells>
  <printOptions horizontalCentered="1"/>
  <pageMargins left="0" right="0" top="0.47244094488188981" bottom="0" header="0" footer="0"/>
  <pageSetup paperSize="11" scale="91" orientation="landscape"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2"/>
  <sheetViews>
    <sheetView rightToLeft="1" view="pageBreakPreview" topLeftCell="A22" zoomScaleNormal="100" zoomScaleSheetLayoutView="100" workbookViewId="0">
      <selection activeCell="E54" sqref="E54"/>
    </sheetView>
  </sheetViews>
  <sheetFormatPr defaultColWidth="9.140625" defaultRowHeight="12.75"/>
  <cols>
    <col min="1" max="1" width="14" style="17" customWidth="1"/>
    <col min="2" max="3" width="7.7109375" style="17" customWidth="1"/>
    <col min="4" max="4" width="8.42578125" style="17" customWidth="1"/>
    <col min="5" max="5" width="8.5703125" style="17" customWidth="1"/>
    <col min="6" max="9" width="8.28515625" style="17" customWidth="1"/>
    <col min="10" max="10" width="7.7109375" style="17" customWidth="1"/>
    <col min="11" max="11" width="18.140625" style="17" customWidth="1"/>
    <col min="12" max="12" width="15.28515625" style="3" customWidth="1"/>
    <col min="13" max="16" width="6.42578125" style="3" customWidth="1"/>
    <col min="17" max="16384" width="9.140625" style="3"/>
  </cols>
  <sheetData>
    <row r="1" spans="1:16" ht="30.75">
      <c r="A1" s="116" t="s">
        <v>203</v>
      </c>
      <c r="B1" s="117"/>
      <c r="C1" s="117"/>
      <c r="D1" s="117"/>
      <c r="E1" s="117"/>
      <c r="F1" s="117"/>
      <c r="G1" s="115"/>
      <c r="H1" s="115"/>
      <c r="I1" s="115"/>
      <c r="J1" s="115"/>
      <c r="K1" s="118" t="s">
        <v>204</v>
      </c>
    </row>
    <row r="2" spans="1:16">
      <c r="A2" s="113"/>
      <c r="B2" s="114"/>
      <c r="C2" s="114"/>
      <c r="D2" s="114"/>
      <c r="E2" s="114"/>
      <c r="F2" s="114"/>
      <c r="G2" s="114"/>
      <c r="H2" s="3"/>
      <c r="I2" s="114"/>
      <c r="J2" s="3"/>
      <c r="K2" s="114"/>
    </row>
    <row r="3" spans="1:16" s="2" customFormat="1" ht="21.75">
      <c r="A3" s="540" t="s">
        <v>362</v>
      </c>
      <c r="B3" s="540"/>
      <c r="C3" s="540"/>
      <c r="D3" s="540"/>
      <c r="E3" s="540"/>
      <c r="F3" s="540"/>
      <c r="G3" s="540"/>
      <c r="H3" s="540"/>
      <c r="I3" s="540"/>
      <c r="J3" s="540"/>
      <c r="K3" s="540"/>
    </row>
    <row r="4" spans="1:16" s="2" customFormat="1" ht="18.75">
      <c r="A4" s="541" t="s">
        <v>473</v>
      </c>
      <c r="B4" s="541"/>
      <c r="C4" s="541"/>
      <c r="D4" s="541"/>
      <c r="E4" s="541"/>
      <c r="F4" s="541"/>
      <c r="G4" s="541"/>
      <c r="H4" s="541"/>
      <c r="I4" s="541"/>
      <c r="J4" s="541"/>
      <c r="K4" s="541"/>
    </row>
    <row r="5" spans="1:16" s="2" customFormat="1" ht="18">
      <c r="A5" s="542" t="s">
        <v>363</v>
      </c>
      <c r="B5" s="542"/>
      <c r="C5" s="542"/>
      <c r="D5" s="542"/>
      <c r="E5" s="542"/>
      <c r="F5" s="542"/>
      <c r="G5" s="542"/>
      <c r="H5" s="542"/>
      <c r="I5" s="542"/>
      <c r="J5" s="542"/>
      <c r="K5" s="542"/>
    </row>
    <row r="6" spans="1:16">
      <c r="A6" s="543" t="s">
        <v>475</v>
      </c>
      <c r="B6" s="543"/>
      <c r="C6" s="543"/>
      <c r="D6" s="543"/>
      <c r="E6" s="543"/>
      <c r="F6" s="543"/>
      <c r="G6" s="543"/>
      <c r="H6" s="543"/>
      <c r="I6" s="543"/>
      <c r="J6" s="543"/>
      <c r="K6" s="543"/>
    </row>
    <row r="7" spans="1:16" s="7" customFormat="1" ht="15.75">
      <c r="A7" s="4" t="s">
        <v>289</v>
      </c>
      <c r="B7" s="4"/>
      <c r="C7" s="4"/>
      <c r="D7" s="4"/>
      <c r="E7" s="4"/>
      <c r="F7" s="4"/>
      <c r="G7" s="4"/>
      <c r="H7" s="4"/>
      <c r="I7" s="4"/>
      <c r="J7" s="4"/>
      <c r="K7" s="8" t="s">
        <v>288</v>
      </c>
      <c r="M7" s="5"/>
      <c r="O7" s="5"/>
      <c r="P7" s="5"/>
    </row>
    <row r="8" spans="1:16" ht="33.75" customHeight="1">
      <c r="A8" s="544" t="s">
        <v>365</v>
      </c>
      <c r="B8" s="546" t="s">
        <v>366</v>
      </c>
      <c r="C8" s="547"/>
      <c r="D8" s="548"/>
      <c r="E8" s="546" t="s">
        <v>369</v>
      </c>
      <c r="F8" s="547"/>
      <c r="G8" s="548"/>
      <c r="H8" s="546" t="s">
        <v>370</v>
      </c>
      <c r="I8" s="547"/>
      <c r="J8" s="548"/>
      <c r="K8" s="549" t="s">
        <v>364</v>
      </c>
    </row>
    <row r="9" spans="1:16" s="9" customFormat="1" ht="33.75" customHeight="1">
      <c r="A9" s="545"/>
      <c r="B9" s="306" t="s">
        <v>367</v>
      </c>
      <c r="C9" s="306" t="s">
        <v>368</v>
      </c>
      <c r="D9" s="306" t="s">
        <v>188</v>
      </c>
      <c r="E9" s="306" t="s">
        <v>367</v>
      </c>
      <c r="F9" s="306" t="s">
        <v>368</v>
      </c>
      <c r="G9" s="306" t="s">
        <v>188</v>
      </c>
      <c r="H9" s="306" t="s">
        <v>367</v>
      </c>
      <c r="I9" s="306" t="s">
        <v>368</v>
      </c>
      <c r="J9" s="306" t="s">
        <v>188</v>
      </c>
      <c r="K9" s="550"/>
      <c r="M9" s="272" t="s">
        <v>367</v>
      </c>
      <c r="N9" s="272" t="s">
        <v>368</v>
      </c>
    </row>
    <row r="10" spans="1:16" s="10" customFormat="1" ht="22.5" customHeight="1" thickBot="1">
      <c r="A10" s="182" t="s">
        <v>80</v>
      </c>
      <c r="B10" s="307">
        <v>231</v>
      </c>
      <c r="C10" s="307">
        <v>257</v>
      </c>
      <c r="D10" s="308">
        <f>B10+C10</f>
        <v>488</v>
      </c>
      <c r="E10" s="307">
        <v>1312</v>
      </c>
      <c r="F10" s="307">
        <v>1200</v>
      </c>
      <c r="G10" s="308">
        <f>E10+F10</f>
        <v>2512</v>
      </c>
      <c r="H10" s="307">
        <f>B10+E10</f>
        <v>1543</v>
      </c>
      <c r="I10" s="307">
        <f>C10+F10</f>
        <v>1457</v>
      </c>
      <c r="J10" s="308">
        <f>H10+I10</f>
        <v>3000</v>
      </c>
      <c r="K10" s="184" t="s">
        <v>81</v>
      </c>
      <c r="L10" s="136" t="s">
        <v>377</v>
      </c>
      <c r="M10" s="190">
        <f>H10</f>
        <v>1543</v>
      </c>
      <c r="N10" s="190">
        <f>I10</f>
        <v>1457</v>
      </c>
    </row>
    <row r="11" spans="1:16" s="10" customFormat="1" ht="22.5" customHeight="1" thickTop="1" thickBot="1">
      <c r="A11" s="183" t="s">
        <v>82</v>
      </c>
      <c r="B11" s="309">
        <v>460</v>
      </c>
      <c r="C11" s="309">
        <v>468</v>
      </c>
      <c r="D11" s="310">
        <f t="shared" ref="D11:D13" si="0">B11+C11</f>
        <v>928</v>
      </c>
      <c r="E11" s="309">
        <v>849</v>
      </c>
      <c r="F11" s="309">
        <v>790</v>
      </c>
      <c r="G11" s="310">
        <f t="shared" ref="G11:G13" si="1">E11+F11</f>
        <v>1639</v>
      </c>
      <c r="H11" s="309">
        <f t="shared" ref="H11:H18" si="2">B11+E11</f>
        <v>1309</v>
      </c>
      <c r="I11" s="309">
        <f t="shared" ref="I11:I18" si="3">C11+F11</f>
        <v>1258</v>
      </c>
      <c r="J11" s="310">
        <f t="shared" ref="J11:J18" si="4">H11+I11</f>
        <v>2567</v>
      </c>
      <c r="K11" s="185" t="s">
        <v>83</v>
      </c>
      <c r="L11" s="136" t="s">
        <v>378</v>
      </c>
      <c r="M11" s="190">
        <f t="shared" ref="M11:M18" si="5">H11</f>
        <v>1309</v>
      </c>
      <c r="N11" s="190">
        <f t="shared" ref="N11:N18" si="6">I11</f>
        <v>1258</v>
      </c>
    </row>
    <row r="12" spans="1:16" s="10" customFormat="1" ht="22.5" customHeight="1" thickTop="1" thickBot="1">
      <c r="A12" s="182" t="s">
        <v>84</v>
      </c>
      <c r="B12" s="307">
        <v>40</v>
      </c>
      <c r="C12" s="307">
        <v>37</v>
      </c>
      <c r="D12" s="308">
        <f t="shared" si="0"/>
        <v>77</v>
      </c>
      <c r="E12" s="307">
        <v>179</v>
      </c>
      <c r="F12" s="307">
        <v>149</v>
      </c>
      <c r="G12" s="308">
        <f t="shared" si="1"/>
        <v>328</v>
      </c>
      <c r="H12" s="307">
        <f t="shared" si="2"/>
        <v>219</v>
      </c>
      <c r="I12" s="307">
        <f t="shared" si="3"/>
        <v>186</v>
      </c>
      <c r="J12" s="308">
        <f t="shared" si="4"/>
        <v>405</v>
      </c>
      <c r="K12" s="184" t="s">
        <v>85</v>
      </c>
      <c r="L12" s="136" t="s">
        <v>379</v>
      </c>
      <c r="M12" s="190">
        <f t="shared" si="5"/>
        <v>219</v>
      </c>
      <c r="N12" s="190">
        <f t="shared" si="6"/>
        <v>186</v>
      </c>
    </row>
    <row r="13" spans="1:16" s="10" customFormat="1" ht="22.5" customHeight="1" thickTop="1" thickBot="1">
      <c r="A13" s="183" t="s">
        <v>125</v>
      </c>
      <c r="B13" s="309">
        <v>84</v>
      </c>
      <c r="C13" s="309">
        <v>90</v>
      </c>
      <c r="D13" s="310">
        <f t="shared" si="0"/>
        <v>174</v>
      </c>
      <c r="E13" s="309">
        <v>134</v>
      </c>
      <c r="F13" s="309">
        <v>132</v>
      </c>
      <c r="G13" s="310">
        <f t="shared" si="1"/>
        <v>266</v>
      </c>
      <c r="H13" s="309">
        <f t="shared" si="2"/>
        <v>218</v>
      </c>
      <c r="I13" s="309">
        <f t="shared" si="3"/>
        <v>222</v>
      </c>
      <c r="J13" s="310">
        <f t="shared" si="4"/>
        <v>440</v>
      </c>
      <c r="K13" s="185" t="s">
        <v>86</v>
      </c>
      <c r="L13" s="136" t="s">
        <v>380</v>
      </c>
      <c r="M13" s="190">
        <f t="shared" si="5"/>
        <v>218</v>
      </c>
      <c r="N13" s="190">
        <f t="shared" si="6"/>
        <v>222</v>
      </c>
    </row>
    <row r="14" spans="1:16" s="10" customFormat="1" ht="22.5" customHeight="1" thickTop="1" thickBot="1">
      <c r="A14" s="182" t="s">
        <v>87</v>
      </c>
      <c r="B14" s="307">
        <v>37</v>
      </c>
      <c r="C14" s="307">
        <v>35</v>
      </c>
      <c r="D14" s="308">
        <f>B14+C14</f>
        <v>72</v>
      </c>
      <c r="E14" s="307">
        <v>96</v>
      </c>
      <c r="F14" s="307">
        <v>96</v>
      </c>
      <c r="G14" s="308">
        <f>E14+F14</f>
        <v>192</v>
      </c>
      <c r="H14" s="307">
        <f t="shared" si="2"/>
        <v>133</v>
      </c>
      <c r="I14" s="307">
        <f t="shared" si="3"/>
        <v>131</v>
      </c>
      <c r="J14" s="308">
        <f>H14+I14</f>
        <v>264</v>
      </c>
      <c r="K14" s="184" t="s">
        <v>88</v>
      </c>
      <c r="L14" s="136" t="s">
        <v>381</v>
      </c>
      <c r="M14" s="190">
        <f t="shared" si="5"/>
        <v>133</v>
      </c>
      <c r="N14" s="190">
        <f t="shared" si="6"/>
        <v>131</v>
      </c>
    </row>
    <row r="15" spans="1:16" s="10" customFormat="1" ht="22.5" customHeight="1" thickTop="1" thickBot="1">
      <c r="A15" s="183" t="s">
        <v>89</v>
      </c>
      <c r="B15" s="309">
        <v>5</v>
      </c>
      <c r="C15" s="309">
        <v>9</v>
      </c>
      <c r="D15" s="310">
        <f t="shared" ref="D15:D18" si="7">B15+C15</f>
        <v>14</v>
      </c>
      <c r="E15" s="309">
        <v>13</v>
      </c>
      <c r="F15" s="309">
        <v>13</v>
      </c>
      <c r="G15" s="310">
        <f t="shared" ref="G15:G18" si="8">E15+F15</f>
        <v>26</v>
      </c>
      <c r="H15" s="309">
        <f t="shared" si="2"/>
        <v>18</v>
      </c>
      <c r="I15" s="309">
        <f t="shared" si="3"/>
        <v>22</v>
      </c>
      <c r="J15" s="310">
        <f t="shared" si="4"/>
        <v>40</v>
      </c>
      <c r="K15" s="185" t="s">
        <v>90</v>
      </c>
      <c r="L15" s="136" t="s">
        <v>382</v>
      </c>
      <c r="M15" s="190">
        <f t="shared" si="5"/>
        <v>18</v>
      </c>
      <c r="N15" s="190">
        <f t="shared" si="6"/>
        <v>22</v>
      </c>
    </row>
    <row r="16" spans="1:16" s="10" customFormat="1" ht="22.5" customHeight="1" thickTop="1" thickBot="1">
      <c r="A16" s="182" t="s">
        <v>91</v>
      </c>
      <c r="B16" s="307">
        <v>37</v>
      </c>
      <c r="C16" s="307">
        <v>40</v>
      </c>
      <c r="D16" s="308">
        <f t="shared" si="7"/>
        <v>77</v>
      </c>
      <c r="E16" s="307">
        <v>29</v>
      </c>
      <c r="F16" s="307">
        <v>18</v>
      </c>
      <c r="G16" s="308">
        <f t="shared" si="8"/>
        <v>47</v>
      </c>
      <c r="H16" s="307">
        <f t="shared" si="2"/>
        <v>66</v>
      </c>
      <c r="I16" s="307">
        <f t="shared" si="3"/>
        <v>58</v>
      </c>
      <c r="J16" s="308">
        <f t="shared" si="4"/>
        <v>124</v>
      </c>
      <c r="K16" s="184" t="s">
        <v>92</v>
      </c>
      <c r="L16" s="136" t="s">
        <v>383</v>
      </c>
      <c r="M16" s="190">
        <f t="shared" si="5"/>
        <v>66</v>
      </c>
      <c r="N16" s="190">
        <f t="shared" si="6"/>
        <v>58</v>
      </c>
    </row>
    <row r="17" spans="1:14" s="10" customFormat="1" ht="22.5" customHeight="1" thickTop="1" thickBot="1">
      <c r="A17" s="183" t="s">
        <v>93</v>
      </c>
      <c r="B17" s="309">
        <v>32</v>
      </c>
      <c r="C17" s="309">
        <v>26</v>
      </c>
      <c r="D17" s="310">
        <f t="shared" si="7"/>
        <v>58</v>
      </c>
      <c r="E17" s="309">
        <v>64</v>
      </c>
      <c r="F17" s="309">
        <v>66</v>
      </c>
      <c r="G17" s="310">
        <f t="shared" si="8"/>
        <v>130</v>
      </c>
      <c r="H17" s="309">
        <f t="shared" si="2"/>
        <v>96</v>
      </c>
      <c r="I17" s="309">
        <f t="shared" si="3"/>
        <v>92</v>
      </c>
      <c r="J17" s="310">
        <f t="shared" si="4"/>
        <v>188</v>
      </c>
      <c r="K17" s="185" t="s">
        <v>226</v>
      </c>
      <c r="L17" s="136" t="s">
        <v>384</v>
      </c>
      <c r="M17" s="190">
        <f t="shared" si="5"/>
        <v>96</v>
      </c>
      <c r="N17" s="190">
        <f t="shared" si="6"/>
        <v>92</v>
      </c>
    </row>
    <row r="18" spans="1:14" s="10" customFormat="1" ht="22.5" customHeight="1" thickTop="1">
      <c r="A18" s="186" t="s">
        <v>94</v>
      </c>
      <c r="B18" s="307">
        <v>12</v>
      </c>
      <c r="C18" s="307">
        <v>12</v>
      </c>
      <c r="D18" s="308">
        <f t="shared" si="7"/>
        <v>24</v>
      </c>
      <c r="E18" s="291">
        <v>0</v>
      </c>
      <c r="F18" s="291">
        <v>0</v>
      </c>
      <c r="G18" s="311">
        <f t="shared" si="8"/>
        <v>0</v>
      </c>
      <c r="H18" s="307">
        <f t="shared" si="2"/>
        <v>12</v>
      </c>
      <c r="I18" s="307">
        <f t="shared" si="3"/>
        <v>12</v>
      </c>
      <c r="J18" s="308">
        <f t="shared" si="4"/>
        <v>24</v>
      </c>
      <c r="K18" s="187" t="s">
        <v>401</v>
      </c>
      <c r="L18" s="136" t="s">
        <v>422</v>
      </c>
      <c r="M18" s="190">
        <f t="shared" si="5"/>
        <v>12</v>
      </c>
      <c r="N18" s="190">
        <f t="shared" si="6"/>
        <v>12</v>
      </c>
    </row>
    <row r="19" spans="1:14" s="10" customFormat="1" ht="22.5" customHeight="1">
      <c r="A19" s="188" t="s">
        <v>13</v>
      </c>
      <c r="B19" s="312">
        <f>SUM(B10:B18)</f>
        <v>938</v>
      </c>
      <c r="C19" s="312">
        <f>SUM(C10:C18)</f>
        <v>974</v>
      </c>
      <c r="D19" s="312">
        <f>SUM(D10:D18)</f>
        <v>1912</v>
      </c>
      <c r="E19" s="312">
        <f>SUM(E10:E18)</f>
        <v>2676</v>
      </c>
      <c r="F19" s="312">
        <f>SUM(F10:F18)</f>
        <v>2464</v>
      </c>
      <c r="G19" s="312">
        <f t="shared" ref="G19:J19" si="9">SUM(G10:G18)</f>
        <v>5140</v>
      </c>
      <c r="H19" s="312">
        <f t="shared" si="9"/>
        <v>3614</v>
      </c>
      <c r="I19" s="312">
        <f t="shared" si="9"/>
        <v>3438</v>
      </c>
      <c r="J19" s="312">
        <f t="shared" si="9"/>
        <v>7052</v>
      </c>
      <c r="K19" s="294" t="s">
        <v>14</v>
      </c>
      <c r="M19" s="10">
        <f>SUM(M10:M18)</f>
        <v>3614</v>
      </c>
      <c r="N19" s="10">
        <f>SUM(N10:N18)</f>
        <v>3438</v>
      </c>
    </row>
    <row r="20" spans="1:14">
      <c r="A20" s="113"/>
      <c r="B20" s="113"/>
      <c r="C20" s="113"/>
      <c r="D20" s="113"/>
      <c r="E20" s="113"/>
      <c r="F20" s="113"/>
      <c r="G20" s="113"/>
      <c r="H20" s="113"/>
      <c r="I20" s="113"/>
      <c r="J20" s="113"/>
      <c r="K20" s="113"/>
      <c r="L20" s="17"/>
      <c r="M20" s="17"/>
    </row>
    <row r="21" spans="1:14">
      <c r="A21" s="113"/>
      <c r="B21" s="113"/>
      <c r="C21" s="113"/>
      <c r="D21" s="113"/>
      <c r="E21" s="113"/>
      <c r="F21" s="113"/>
      <c r="G21" s="113"/>
      <c r="H21" s="113"/>
      <c r="I21" s="113"/>
      <c r="J21" s="113"/>
      <c r="K21" s="113"/>
      <c r="L21" s="17"/>
      <c r="M21" s="17"/>
    </row>
    <row r="22" spans="1:14">
      <c r="A22" s="113"/>
      <c r="B22" s="113"/>
      <c r="C22" s="113"/>
      <c r="D22" s="113"/>
      <c r="E22" s="113"/>
      <c r="F22" s="113"/>
      <c r="G22" s="113"/>
      <c r="H22" s="113"/>
      <c r="I22" s="113"/>
      <c r="J22" s="113"/>
      <c r="K22" s="113"/>
      <c r="L22" s="17"/>
      <c r="M22" s="17"/>
    </row>
    <row r="23" spans="1:14">
      <c r="A23" s="113"/>
      <c r="B23" s="113"/>
      <c r="C23" s="113"/>
      <c r="D23" s="113"/>
      <c r="E23" s="113"/>
      <c r="F23" s="113"/>
      <c r="G23" s="113"/>
      <c r="H23" s="113"/>
      <c r="I23" s="113"/>
      <c r="J23" s="113"/>
      <c r="K23" s="113"/>
    </row>
    <row r="24" spans="1:14">
      <c r="A24" s="113"/>
      <c r="B24" s="113"/>
      <c r="C24" s="113"/>
      <c r="D24" s="113"/>
      <c r="E24" s="113"/>
      <c r="F24" s="113"/>
      <c r="G24" s="113"/>
      <c r="H24" s="113"/>
      <c r="I24" s="113"/>
      <c r="J24" s="113"/>
      <c r="K24" s="113"/>
    </row>
    <row r="25" spans="1:14">
      <c r="A25" s="113"/>
      <c r="B25" s="113"/>
      <c r="C25" s="113"/>
      <c r="D25" s="113"/>
      <c r="E25" s="113"/>
      <c r="F25" s="113"/>
      <c r="G25" s="113"/>
      <c r="H25" s="113"/>
      <c r="I25" s="113"/>
      <c r="J25" s="113"/>
      <c r="K25" s="113"/>
    </row>
    <row r="26" spans="1:14">
      <c r="A26" s="113"/>
      <c r="B26" s="113"/>
      <c r="C26" s="113"/>
      <c r="D26" s="113"/>
      <c r="E26" s="113"/>
      <c r="F26" s="113"/>
      <c r="G26" s="113"/>
      <c r="H26" s="113"/>
      <c r="I26" s="113"/>
      <c r="J26" s="113"/>
      <c r="K26" s="113"/>
    </row>
    <row r="27" spans="1:14">
      <c r="A27" s="113"/>
      <c r="B27" s="113"/>
      <c r="C27" s="113"/>
      <c r="D27" s="113"/>
      <c r="E27" s="113"/>
      <c r="F27" s="113"/>
      <c r="G27" s="113"/>
      <c r="H27" s="113"/>
      <c r="I27" s="113"/>
      <c r="J27" s="113"/>
      <c r="K27" s="113"/>
    </row>
    <row r="28" spans="1:14">
      <c r="A28" s="113"/>
      <c r="B28" s="113"/>
      <c r="C28" s="113"/>
      <c r="D28" s="113"/>
      <c r="E28" s="113"/>
      <c r="F28" s="113"/>
      <c r="G28" s="113"/>
      <c r="H28" s="113"/>
      <c r="I28" s="113"/>
      <c r="J28" s="113"/>
      <c r="K28" s="113"/>
    </row>
    <row r="29" spans="1:14">
      <c r="A29" s="113"/>
      <c r="B29" s="113"/>
      <c r="C29" s="113"/>
      <c r="D29" s="113"/>
      <c r="E29" s="113"/>
      <c r="F29" s="113"/>
      <c r="G29" s="113"/>
      <c r="H29" s="113"/>
      <c r="I29" s="113"/>
      <c r="J29" s="113"/>
      <c r="K29" s="113"/>
    </row>
    <row r="30" spans="1:14">
      <c r="A30" s="113"/>
      <c r="B30" s="113"/>
      <c r="C30" s="113"/>
      <c r="D30" s="113"/>
      <c r="E30" s="113"/>
      <c r="F30" s="113"/>
      <c r="G30" s="113"/>
      <c r="H30" s="113"/>
      <c r="I30" s="113"/>
      <c r="J30" s="113"/>
      <c r="K30" s="113"/>
    </row>
    <row r="31" spans="1:14">
      <c r="A31" s="113"/>
      <c r="B31" s="113"/>
      <c r="C31" s="113"/>
      <c r="D31" s="113"/>
      <c r="E31" s="113"/>
      <c r="F31" s="113"/>
      <c r="G31" s="113"/>
      <c r="H31" s="113"/>
      <c r="I31" s="113"/>
      <c r="J31" s="113"/>
      <c r="K31" s="113"/>
    </row>
    <row r="32" spans="1:14">
      <c r="A32" s="113"/>
      <c r="B32" s="113"/>
      <c r="C32" s="113"/>
      <c r="D32" s="113"/>
      <c r="E32" s="113"/>
      <c r="F32" s="113"/>
      <c r="G32" s="113"/>
      <c r="H32" s="113"/>
      <c r="I32" s="113"/>
      <c r="J32" s="113"/>
      <c r="K32" s="113"/>
    </row>
    <row r="33" spans="1:11">
      <c r="A33" s="113"/>
      <c r="B33" s="113"/>
      <c r="C33" s="113"/>
      <c r="D33" s="113"/>
      <c r="E33" s="113"/>
      <c r="F33" s="113"/>
      <c r="G33" s="113"/>
      <c r="H33" s="113"/>
      <c r="I33" s="113"/>
      <c r="J33" s="113"/>
      <c r="K33" s="113"/>
    </row>
    <row r="34" spans="1:11">
      <c r="A34" s="113"/>
      <c r="B34" s="113"/>
      <c r="C34" s="113"/>
      <c r="D34" s="113"/>
      <c r="E34" s="113"/>
      <c r="F34" s="113"/>
      <c r="G34" s="113"/>
      <c r="H34" s="113"/>
      <c r="I34" s="113"/>
      <c r="J34" s="113"/>
      <c r="K34" s="113"/>
    </row>
    <row r="35" spans="1:11">
      <c r="A35" s="113"/>
      <c r="B35" s="113"/>
      <c r="C35" s="113"/>
      <c r="D35" s="113"/>
      <c r="E35" s="113"/>
      <c r="F35" s="113"/>
      <c r="G35" s="113"/>
      <c r="H35" s="113"/>
      <c r="I35" s="113"/>
      <c r="J35" s="113"/>
      <c r="K35" s="113"/>
    </row>
    <row r="36" spans="1:11">
      <c r="A36" s="113"/>
      <c r="B36" s="113"/>
      <c r="C36" s="113"/>
      <c r="D36" s="113"/>
      <c r="E36" s="113"/>
      <c r="F36" s="113"/>
      <c r="G36" s="113"/>
      <c r="H36" s="113"/>
      <c r="I36" s="113"/>
      <c r="J36" s="113"/>
      <c r="K36" s="113"/>
    </row>
    <row r="37" spans="1:11">
      <c r="A37" s="113"/>
      <c r="B37" s="113"/>
      <c r="C37" s="113"/>
      <c r="D37" s="113"/>
      <c r="E37" s="113"/>
      <c r="F37" s="113"/>
      <c r="G37" s="113"/>
      <c r="H37" s="113"/>
      <c r="I37" s="113"/>
      <c r="J37" s="113"/>
      <c r="K37" s="113"/>
    </row>
    <row r="38" spans="1:11">
      <c r="A38" s="113"/>
      <c r="B38" s="113"/>
      <c r="C38" s="113"/>
      <c r="D38" s="113"/>
      <c r="E38" s="113"/>
      <c r="F38" s="113"/>
      <c r="G38" s="113"/>
      <c r="H38" s="113"/>
      <c r="I38" s="113"/>
      <c r="J38" s="113"/>
      <c r="K38" s="113"/>
    </row>
    <row r="39" spans="1:11">
      <c r="A39" s="113"/>
      <c r="B39" s="113"/>
      <c r="C39" s="113"/>
      <c r="D39" s="113"/>
      <c r="E39" s="113"/>
      <c r="F39" s="113"/>
      <c r="G39" s="113"/>
      <c r="H39" s="113"/>
      <c r="I39" s="113"/>
      <c r="J39" s="113"/>
      <c r="K39" s="113"/>
    </row>
    <row r="40" spans="1:11">
      <c r="A40" s="113"/>
      <c r="B40" s="113"/>
      <c r="C40" s="113"/>
      <c r="D40" s="113"/>
      <c r="E40" s="113"/>
      <c r="F40" s="113"/>
      <c r="G40" s="113"/>
      <c r="H40" s="113"/>
      <c r="I40" s="113"/>
      <c r="J40" s="113"/>
      <c r="K40" s="113"/>
    </row>
    <row r="41" spans="1:11">
      <c r="A41" s="113"/>
      <c r="B41" s="113"/>
      <c r="C41" s="113"/>
      <c r="D41" s="113"/>
      <c r="E41" s="113"/>
      <c r="F41" s="113"/>
      <c r="G41" s="113"/>
      <c r="H41" s="113"/>
      <c r="I41" s="113"/>
      <c r="J41" s="113"/>
      <c r="K41" s="113"/>
    </row>
    <row r="42" spans="1:11">
      <c r="A42" s="113"/>
      <c r="B42" s="113"/>
      <c r="C42" s="113"/>
      <c r="D42" s="113"/>
      <c r="E42" s="113"/>
      <c r="F42" s="113"/>
      <c r="G42" s="113"/>
      <c r="H42" s="113"/>
      <c r="I42" s="113"/>
      <c r="J42" s="113"/>
      <c r="K42" s="113"/>
    </row>
    <row r="43" spans="1:11">
      <c r="A43" s="113"/>
      <c r="B43" s="113"/>
      <c r="C43" s="113"/>
      <c r="D43" s="113"/>
      <c r="E43" s="113"/>
      <c r="F43" s="113"/>
      <c r="G43" s="113"/>
      <c r="H43" s="113"/>
      <c r="I43" s="113"/>
      <c r="J43" s="113"/>
      <c r="K43" s="113"/>
    </row>
    <row r="44" spans="1:11">
      <c r="A44" s="113"/>
      <c r="B44" s="113"/>
      <c r="C44" s="113"/>
      <c r="D44" s="113"/>
      <c r="E44" s="113"/>
      <c r="F44" s="113"/>
      <c r="G44" s="113"/>
      <c r="H44" s="113"/>
      <c r="I44" s="113"/>
      <c r="J44" s="113"/>
      <c r="K44" s="113"/>
    </row>
    <row r="45" spans="1:11">
      <c r="A45" s="113"/>
      <c r="B45" s="113"/>
      <c r="C45" s="113"/>
      <c r="D45" s="113"/>
      <c r="E45" s="113"/>
      <c r="F45" s="113"/>
      <c r="G45" s="113"/>
      <c r="H45" s="113"/>
      <c r="I45" s="113"/>
      <c r="J45" s="113"/>
      <c r="K45" s="113"/>
    </row>
    <row r="46" spans="1:11">
      <c r="A46" s="113"/>
      <c r="B46" s="113"/>
      <c r="C46" s="113"/>
      <c r="D46" s="113"/>
      <c r="E46" s="113"/>
      <c r="F46" s="113"/>
      <c r="G46" s="113"/>
      <c r="H46" s="113"/>
      <c r="I46" s="113"/>
      <c r="J46" s="113"/>
      <c r="K46" s="113"/>
    </row>
    <row r="47" spans="1:11">
      <c r="A47" s="113"/>
      <c r="B47" s="113"/>
      <c r="C47" s="113"/>
      <c r="D47" s="113"/>
      <c r="E47" s="113"/>
      <c r="F47" s="113"/>
      <c r="G47" s="113"/>
      <c r="H47" s="113"/>
      <c r="I47" s="113"/>
      <c r="J47" s="113"/>
      <c r="K47" s="113"/>
    </row>
    <row r="48" spans="1:11">
      <c r="A48" s="113"/>
      <c r="B48" s="113"/>
      <c r="C48" s="113"/>
      <c r="D48" s="113"/>
      <c r="E48" s="113"/>
      <c r="F48" s="113"/>
      <c r="G48" s="113"/>
      <c r="H48" s="113"/>
      <c r="I48" s="113"/>
      <c r="J48" s="113"/>
      <c r="K48" s="113"/>
    </row>
    <row r="49" spans="1:11">
      <c r="A49" s="113"/>
      <c r="B49" s="113"/>
      <c r="C49" s="113"/>
      <c r="D49" s="113"/>
      <c r="E49" s="113"/>
      <c r="F49" s="113"/>
      <c r="G49" s="113"/>
      <c r="H49" s="113"/>
      <c r="I49" s="113"/>
      <c r="J49" s="113"/>
      <c r="K49" s="113"/>
    </row>
    <row r="50" spans="1:11">
      <c r="A50" s="113"/>
      <c r="B50" s="113"/>
      <c r="C50" s="113"/>
      <c r="D50" s="113"/>
      <c r="E50" s="113"/>
      <c r="F50" s="113"/>
      <c r="G50" s="113"/>
      <c r="H50" s="113"/>
      <c r="I50" s="113"/>
      <c r="J50" s="113"/>
      <c r="K50" s="113"/>
    </row>
    <row r="51" spans="1:11">
      <c r="A51" s="113"/>
      <c r="B51" s="113"/>
      <c r="C51" s="113"/>
      <c r="D51" s="113"/>
      <c r="E51" s="113"/>
      <c r="F51" s="113"/>
      <c r="G51" s="113"/>
      <c r="H51" s="113"/>
      <c r="I51" s="113"/>
      <c r="J51" s="113"/>
      <c r="K51" s="113"/>
    </row>
    <row r="52" spans="1:11">
      <c r="A52" s="113"/>
      <c r="B52" s="113"/>
      <c r="C52" s="113"/>
      <c r="D52" s="113"/>
      <c r="E52" s="113"/>
      <c r="F52" s="113"/>
      <c r="G52" s="113"/>
      <c r="H52" s="113"/>
      <c r="I52" s="113"/>
      <c r="J52" s="113"/>
      <c r="K52" s="113"/>
    </row>
  </sheetData>
  <mergeCells count="9">
    <mergeCell ref="E8:G8"/>
    <mergeCell ref="A3:K3"/>
    <mergeCell ref="A4:K4"/>
    <mergeCell ref="A5:K5"/>
    <mergeCell ref="A6:K6"/>
    <mergeCell ref="A8:A9"/>
    <mergeCell ref="B8:D8"/>
    <mergeCell ref="H8:J8"/>
    <mergeCell ref="K8:K9"/>
  </mergeCells>
  <printOptions horizontalCentered="1"/>
  <pageMargins left="0" right="0" top="0.47244094488188981" bottom="0" header="0" footer="0"/>
  <pageSetup paperSize="11" scale="85" orientation="landscape" r:id="rId1"/>
  <headerFooter alignWithMargins="0"/>
  <rowBreaks count="1" manualBreakCount="1">
    <brk id="19" max="10"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rightToLeft="1" view="pageBreakPreview" zoomScaleNormal="100" zoomScaleSheetLayoutView="100" workbookViewId="0">
      <selection activeCell="M6" sqref="M6"/>
    </sheetView>
  </sheetViews>
  <sheetFormatPr defaultRowHeight="12.75"/>
  <cols>
    <col min="1" max="10" width="9" style="1" customWidth="1"/>
    <col min="11" max="11" width="9.7109375" style="1" customWidth="1"/>
    <col min="12" max="266" width="9.140625" style="1"/>
    <col min="267" max="267" width="12.7109375" style="1" customWidth="1"/>
    <col min="268" max="522" width="9.140625" style="1"/>
    <col min="523" max="523" width="12.7109375" style="1" customWidth="1"/>
    <col min="524" max="778" width="9.140625" style="1"/>
    <col min="779" max="779" width="12.7109375" style="1" customWidth="1"/>
    <col min="780" max="1034" width="9.140625" style="1"/>
    <col min="1035" max="1035" width="12.7109375" style="1" customWidth="1"/>
    <col min="1036" max="1290" width="9.140625" style="1"/>
    <col min="1291" max="1291" width="12.7109375" style="1" customWidth="1"/>
    <col min="1292" max="1546" width="9.140625" style="1"/>
    <col min="1547" max="1547" width="12.7109375" style="1" customWidth="1"/>
    <col min="1548" max="1802" width="9.140625" style="1"/>
    <col min="1803" max="1803" width="12.7109375" style="1" customWidth="1"/>
    <col min="1804" max="2058" width="9.140625" style="1"/>
    <col min="2059" max="2059" width="12.7109375" style="1" customWidth="1"/>
    <col min="2060" max="2314" width="9.140625" style="1"/>
    <col min="2315" max="2315" width="12.7109375" style="1" customWidth="1"/>
    <col min="2316" max="2570" width="9.140625" style="1"/>
    <col min="2571" max="2571" width="12.7109375" style="1" customWidth="1"/>
    <col min="2572" max="2826" width="9.140625" style="1"/>
    <col min="2827" max="2827" width="12.7109375" style="1" customWidth="1"/>
    <col min="2828" max="3082" width="9.140625" style="1"/>
    <col min="3083" max="3083" width="12.7109375" style="1" customWidth="1"/>
    <col min="3084" max="3338" width="9.140625" style="1"/>
    <col min="3339" max="3339" width="12.7109375" style="1" customWidth="1"/>
    <col min="3340" max="3594" width="9.140625" style="1"/>
    <col min="3595" max="3595" width="12.7109375" style="1" customWidth="1"/>
    <col min="3596" max="3850" width="9.140625" style="1"/>
    <col min="3851" max="3851" width="12.7109375" style="1" customWidth="1"/>
    <col min="3852" max="4106" width="9.140625" style="1"/>
    <col min="4107" max="4107" width="12.7109375" style="1" customWidth="1"/>
    <col min="4108" max="4362" width="9.140625" style="1"/>
    <col min="4363" max="4363" width="12.7109375" style="1" customWidth="1"/>
    <col min="4364" max="4618" width="9.140625" style="1"/>
    <col min="4619" max="4619" width="12.7109375" style="1" customWidth="1"/>
    <col min="4620" max="4874" width="9.140625" style="1"/>
    <col min="4875" max="4875" width="12.7109375" style="1" customWidth="1"/>
    <col min="4876" max="5130" width="9.140625" style="1"/>
    <col min="5131" max="5131" width="12.7109375" style="1" customWidth="1"/>
    <col min="5132" max="5386" width="9.140625" style="1"/>
    <col min="5387" max="5387" width="12.7109375" style="1" customWidth="1"/>
    <col min="5388" max="5642" width="9.140625" style="1"/>
    <col min="5643" max="5643" width="12.7109375" style="1" customWidth="1"/>
    <col min="5644" max="5898" width="9.140625" style="1"/>
    <col min="5899" max="5899" width="12.7109375" style="1" customWidth="1"/>
    <col min="5900" max="6154" width="9.140625" style="1"/>
    <col min="6155" max="6155" width="12.7109375" style="1" customWidth="1"/>
    <col min="6156" max="6410" width="9.140625" style="1"/>
    <col min="6411" max="6411" width="12.7109375" style="1" customWidth="1"/>
    <col min="6412" max="6666" width="9.140625" style="1"/>
    <col min="6667" max="6667" width="12.7109375" style="1" customWidth="1"/>
    <col min="6668" max="6922" width="9.140625" style="1"/>
    <col min="6923" max="6923" width="12.7109375" style="1" customWidth="1"/>
    <col min="6924" max="7178" width="9.140625" style="1"/>
    <col min="7179" max="7179" width="12.7109375" style="1" customWidth="1"/>
    <col min="7180" max="7434" width="9.140625" style="1"/>
    <col min="7435" max="7435" width="12.7109375" style="1" customWidth="1"/>
    <col min="7436" max="7690" width="9.140625" style="1"/>
    <col min="7691" max="7691" width="12.7109375" style="1" customWidth="1"/>
    <col min="7692" max="7946" width="9.140625" style="1"/>
    <col min="7947" max="7947" width="12.7109375" style="1" customWidth="1"/>
    <col min="7948" max="8202" width="9.140625" style="1"/>
    <col min="8203" max="8203" width="12.7109375" style="1" customWidth="1"/>
    <col min="8204" max="8458" width="9.140625" style="1"/>
    <col min="8459" max="8459" width="12.7109375" style="1" customWidth="1"/>
    <col min="8460" max="8714" width="9.140625" style="1"/>
    <col min="8715" max="8715" width="12.7109375" style="1" customWidth="1"/>
    <col min="8716" max="8970" width="9.140625" style="1"/>
    <col min="8971" max="8971" width="12.7109375" style="1" customWidth="1"/>
    <col min="8972" max="9226" width="9.140625" style="1"/>
    <col min="9227" max="9227" width="12.7109375" style="1" customWidth="1"/>
    <col min="9228" max="9482" width="9.140625" style="1"/>
    <col min="9483" max="9483" width="12.7109375" style="1" customWidth="1"/>
    <col min="9484" max="9738" width="9.140625" style="1"/>
    <col min="9739" max="9739" width="12.7109375" style="1" customWidth="1"/>
    <col min="9740" max="9994" width="9.140625" style="1"/>
    <col min="9995" max="9995" width="12.7109375" style="1" customWidth="1"/>
    <col min="9996" max="10250" width="9.140625" style="1"/>
    <col min="10251" max="10251" width="12.7109375" style="1" customWidth="1"/>
    <col min="10252" max="10506" width="9.140625" style="1"/>
    <col min="10507" max="10507" width="12.7109375" style="1" customWidth="1"/>
    <col min="10508" max="10762" width="9.140625" style="1"/>
    <col min="10763" max="10763" width="12.7109375" style="1" customWidth="1"/>
    <col min="10764" max="11018" width="9.140625" style="1"/>
    <col min="11019" max="11019" width="12.7109375" style="1" customWidth="1"/>
    <col min="11020" max="11274" width="9.140625" style="1"/>
    <col min="11275" max="11275" width="12.7109375" style="1" customWidth="1"/>
    <col min="11276" max="11530" width="9.140625" style="1"/>
    <col min="11531" max="11531" width="12.7109375" style="1" customWidth="1"/>
    <col min="11532" max="11786" width="9.140625" style="1"/>
    <col min="11787" max="11787" width="12.7109375" style="1" customWidth="1"/>
    <col min="11788" max="12042" width="9.140625" style="1"/>
    <col min="12043" max="12043" width="12.7109375" style="1" customWidth="1"/>
    <col min="12044" max="12298" width="9.140625" style="1"/>
    <col min="12299" max="12299" width="12.7109375" style="1" customWidth="1"/>
    <col min="12300" max="12554" width="9.140625" style="1"/>
    <col min="12555" max="12555" width="12.7109375" style="1" customWidth="1"/>
    <col min="12556" max="12810" width="9.140625" style="1"/>
    <col min="12811" max="12811" width="12.7109375" style="1" customWidth="1"/>
    <col min="12812" max="13066" width="9.140625" style="1"/>
    <col min="13067" max="13067" width="12.7109375" style="1" customWidth="1"/>
    <col min="13068" max="13322" width="9.140625" style="1"/>
    <col min="13323" max="13323" width="12.7109375" style="1" customWidth="1"/>
    <col min="13324" max="13578" width="9.140625" style="1"/>
    <col min="13579" max="13579" width="12.7109375" style="1" customWidth="1"/>
    <col min="13580" max="13834" width="9.140625" style="1"/>
    <col min="13835" max="13835" width="12.7109375" style="1" customWidth="1"/>
    <col min="13836" max="14090" width="9.140625" style="1"/>
    <col min="14091" max="14091" width="12.7109375" style="1" customWidth="1"/>
    <col min="14092" max="14346" width="9.140625" style="1"/>
    <col min="14347" max="14347" width="12.7109375" style="1" customWidth="1"/>
    <col min="14348" max="14602" width="9.140625" style="1"/>
    <col min="14603" max="14603" width="12.7109375" style="1" customWidth="1"/>
    <col min="14604" max="14858" width="9.140625" style="1"/>
    <col min="14859" max="14859" width="12.7109375" style="1" customWidth="1"/>
    <col min="14860" max="15114" width="9.140625" style="1"/>
    <col min="15115" max="15115" width="12.7109375" style="1" customWidth="1"/>
    <col min="15116" max="15370" width="9.140625" style="1"/>
    <col min="15371" max="15371" width="12.7109375" style="1" customWidth="1"/>
    <col min="15372" max="15626" width="9.140625" style="1"/>
    <col min="15627" max="15627" width="12.7109375" style="1" customWidth="1"/>
    <col min="15628" max="15882" width="9.140625" style="1"/>
    <col min="15883" max="15883" width="12.7109375" style="1" customWidth="1"/>
    <col min="15884" max="16138" width="9.140625" style="1"/>
    <col min="16139" max="16139" width="12.7109375" style="1" customWidth="1"/>
    <col min="16140" max="16384" width="9.140625" style="1"/>
  </cols>
  <sheetData>
    <row r="1" spans="1:12">
      <c r="A1" s="35"/>
      <c r="B1" s="35"/>
      <c r="C1" s="35"/>
      <c r="D1" s="35"/>
      <c r="E1" s="35"/>
      <c r="F1" s="35"/>
      <c r="G1" s="35"/>
      <c r="H1" s="35"/>
      <c r="I1" s="35"/>
      <c r="J1" s="35"/>
      <c r="K1" s="35"/>
    </row>
    <row r="2" spans="1:12">
      <c r="A2" s="35"/>
      <c r="B2" s="35"/>
      <c r="C2" s="35"/>
      <c r="D2" s="35"/>
      <c r="E2" s="35"/>
      <c r="F2" s="35"/>
      <c r="G2" s="35"/>
      <c r="H2" s="35"/>
      <c r="I2" s="35"/>
      <c r="J2" s="35"/>
      <c r="K2" s="35"/>
    </row>
    <row r="3" spans="1:12" ht="41.25" customHeight="1">
      <c r="A3" s="506" t="s">
        <v>427</v>
      </c>
      <c r="B3" s="506"/>
      <c r="C3" s="506"/>
      <c r="D3" s="506"/>
      <c r="E3" s="506"/>
      <c r="F3" s="240"/>
      <c r="G3" s="508" t="s">
        <v>332</v>
      </c>
      <c r="H3" s="508"/>
      <c r="I3" s="508"/>
      <c r="J3" s="508"/>
      <c r="K3" s="508"/>
    </row>
    <row r="4" spans="1:12" ht="129" customHeight="1">
      <c r="A4" s="504" t="s">
        <v>323</v>
      </c>
      <c r="B4" s="504"/>
      <c r="C4" s="504"/>
      <c r="D4" s="504"/>
      <c r="E4" s="504"/>
      <c r="F4" s="239"/>
      <c r="G4" s="505" t="s">
        <v>610</v>
      </c>
      <c r="H4" s="505"/>
      <c r="I4" s="505"/>
      <c r="J4" s="505"/>
      <c r="K4" s="505"/>
    </row>
    <row r="5" spans="1:12">
      <c r="A5" s="204"/>
      <c r="B5" s="204"/>
      <c r="C5" s="204"/>
      <c r="D5" s="204"/>
      <c r="E5" s="204"/>
      <c r="F5" s="204"/>
      <c r="G5" s="205"/>
      <c r="H5" s="205"/>
      <c r="I5" s="205"/>
      <c r="J5" s="205"/>
      <c r="K5" s="205"/>
    </row>
    <row r="6" spans="1:12" ht="99" customHeight="1">
      <c r="A6" s="504"/>
      <c r="B6" s="504"/>
      <c r="C6" s="504"/>
      <c r="D6" s="504"/>
      <c r="E6" s="504"/>
      <c r="F6" s="239"/>
      <c r="G6" s="505"/>
      <c r="H6" s="505"/>
      <c r="I6" s="505"/>
      <c r="J6" s="505"/>
      <c r="K6" s="505"/>
    </row>
    <row r="7" spans="1:12">
      <c r="A7" s="35"/>
      <c r="B7" s="35"/>
      <c r="C7" s="35"/>
      <c r="D7" s="35"/>
      <c r="E7" s="35"/>
      <c r="F7" s="35"/>
      <c r="G7" s="206"/>
      <c r="H7" s="206"/>
      <c r="I7" s="206"/>
      <c r="J7" s="206"/>
      <c r="K7" s="206"/>
    </row>
    <row r="8" spans="1:12" ht="18.75">
      <c r="A8" s="504"/>
      <c r="B8" s="504"/>
      <c r="C8" s="504"/>
      <c r="D8" s="504"/>
      <c r="E8" s="504"/>
      <c r="F8" s="239"/>
      <c r="G8" s="505"/>
      <c r="H8" s="505"/>
      <c r="I8" s="505"/>
      <c r="J8" s="505"/>
      <c r="K8" s="505"/>
    </row>
    <row r="9" spans="1:12" ht="18.75">
      <c r="A9" s="504"/>
      <c r="B9" s="504"/>
      <c r="C9" s="504"/>
      <c r="D9" s="504"/>
      <c r="E9" s="504"/>
      <c r="F9" s="239"/>
      <c r="G9" s="505"/>
      <c r="H9" s="505"/>
      <c r="I9" s="505"/>
      <c r="J9" s="505"/>
      <c r="K9" s="505"/>
    </row>
    <row r="10" spans="1:12">
      <c r="A10" s="35"/>
      <c r="B10" s="35"/>
      <c r="C10" s="35"/>
      <c r="D10" s="35"/>
      <c r="E10" s="35"/>
      <c r="F10" s="35"/>
      <c r="G10" s="35"/>
      <c r="H10" s="35"/>
      <c r="I10" s="35"/>
      <c r="J10" s="35"/>
      <c r="K10" s="35"/>
    </row>
    <row r="11" spans="1:12" ht="18">
      <c r="A11" s="207"/>
      <c r="C11" s="208"/>
      <c r="D11" s="35"/>
      <c r="E11" s="35"/>
      <c r="F11" s="35"/>
      <c r="G11" s="35"/>
      <c r="H11" s="35"/>
      <c r="I11" s="35"/>
      <c r="J11" s="35"/>
      <c r="K11" s="35"/>
    </row>
    <row r="12" spans="1:12" ht="18">
      <c r="A12" s="209"/>
      <c r="C12" s="210"/>
      <c r="D12" s="35"/>
      <c r="E12" s="35"/>
      <c r="F12" s="35"/>
      <c r="G12" s="35"/>
      <c r="H12" s="35"/>
      <c r="I12" s="35"/>
      <c r="J12" s="35"/>
      <c r="K12" s="35"/>
    </row>
    <row r="13" spans="1:12">
      <c r="A13" s="35"/>
      <c r="B13" s="35"/>
      <c r="C13" s="35"/>
      <c r="D13" s="35"/>
      <c r="E13" s="35"/>
      <c r="F13" s="35"/>
      <c r="G13" s="35"/>
      <c r="H13" s="35"/>
      <c r="I13" s="35"/>
      <c r="J13" s="35"/>
      <c r="K13" s="35"/>
    </row>
    <row r="14" spans="1:12">
      <c r="A14" s="35"/>
      <c r="B14" s="35"/>
      <c r="C14" s="35"/>
      <c r="D14" s="35"/>
      <c r="E14" s="35"/>
      <c r="F14" s="35"/>
      <c r="G14" s="35"/>
      <c r="H14" s="35"/>
      <c r="I14" s="35"/>
      <c r="J14" s="35"/>
      <c r="K14" s="35"/>
    </row>
    <row r="15" spans="1:12">
      <c r="A15" s="35"/>
      <c r="B15" s="35"/>
      <c r="C15" s="35"/>
      <c r="D15" s="35"/>
      <c r="E15" s="35"/>
      <c r="F15" s="35"/>
      <c r="G15" s="35"/>
      <c r="H15" s="35"/>
      <c r="I15" s="35"/>
      <c r="J15" s="35"/>
      <c r="K15" s="35"/>
      <c r="L15" s="35"/>
    </row>
    <row r="16" spans="1:12">
      <c r="A16" s="35"/>
      <c r="B16" s="35"/>
      <c r="C16" s="35"/>
      <c r="D16" s="35"/>
      <c r="E16" s="35"/>
      <c r="F16" s="35"/>
      <c r="G16" s="35"/>
      <c r="H16" s="35"/>
      <c r="I16" s="35"/>
      <c r="J16" s="35"/>
      <c r="K16" s="35"/>
      <c r="L16" s="35"/>
    </row>
    <row r="17" spans="1:12">
      <c r="A17" s="35"/>
      <c r="B17" s="35"/>
      <c r="C17" s="35"/>
      <c r="D17" s="35"/>
      <c r="E17" s="35"/>
      <c r="F17" s="35"/>
      <c r="G17" s="35"/>
      <c r="H17" s="35"/>
      <c r="I17" s="35"/>
      <c r="J17" s="35"/>
      <c r="K17" s="35"/>
      <c r="L17" s="35"/>
    </row>
    <row r="18" spans="1:12">
      <c r="A18" s="35"/>
      <c r="B18" s="35"/>
      <c r="C18" s="35"/>
      <c r="D18" s="35"/>
      <c r="E18" s="35"/>
      <c r="F18" s="35"/>
      <c r="G18" s="35"/>
      <c r="H18" s="35"/>
      <c r="I18" s="35"/>
      <c r="J18" s="35"/>
      <c r="K18" s="35"/>
      <c r="L18" s="35"/>
    </row>
    <row r="19" spans="1:12">
      <c r="A19" s="35"/>
      <c r="B19" s="35"/>
      <c r="C19" s="35"/>
      <c r="D19" s="35"/>
      <c r="E19" s="35"/>
      <c r="F19" s="35"/>
      <c r="G19" s="35"/>
      <c r="H19" s="35"/>
      <c r="I19" s="35"/>
      <c r="J19" s="35"/>
      <c r="K19" s="35"/>
      <c r="L19" s="35"/>
    </row>
    <row r="20" spans="1:12">
      <c r="A20" s="35"/>
      <c r="B20" s="35"/>
      <c r="C20" s="35"/>
      <c r="D20" s="35"/>
      <c r="E20" s="35"/>
      <c r="F20" s="35"/>
      <c r="G20" s="35"/>
      <c r="H20" s="35"/>
      <c r="I20" s="35"/>
      <c r="J20" s="35"/>
      <c r="K20" s="35"/>
      <c r="L20" s="35"/>
    </row>
    <row r="21" spans="1:12">
      <c r="A21" s="35"/>
      <c r="B21" s="35"/>
      <c r="C21" s="35"/>
      <c r="D21" s="35"/>
      <c r="E21" s="35"/>
      <c r="F21" s="35"/>
      <c r="G21" s="35"/>
      <c r="H21" s="35"/>
      <c r="I21" s="35"/>
      <c r="J21" s="35"/>
      <c r="K21" s="35"/>
      <c r="L21" s="35"/>
    </row>
    <row r="22" spans="1:12">
      <c r="A22" s="35"/>
      <c r="B22" s="35"/>
      <c r="C22" s="35"/>
      <c r="D22" s="35"/>
      <c r="E22" s="35"/>
      <c r="F22" s="35"/>
      <c r="G22" s="35"/>
      <c r="H22" s="35"/>
      <c r="I22" s="35"/>
      <c r="J22" s="35"/>
      <c r="K22" s="35"/>
      <c r="L22" s="35"/>
    </row>
    <row r="23" spans="1:12">
      <c r="A23" s="35"/>
      <c r="B23" s="35"/>
      <c r="C23" s="35"/>
      <c r="D23" s="35"/>
      <c r="E23" s="35"/>
      <c r="F23" s="35"/>
      <c r="G23" s="35"/>
      <c r="H23" s="35"/>
      <c r="I23" s="35"/>
      <c r="J23" s="35"/>
      <c r="K23" s="35"/>
      <c r="L23" s="35"/>
    </row>
    <row r="24" spans="1:12">
      <c r="A24" s="35"/>
      <c r="B24" s="35"/>
      <c r="C24" s="35"/>
      <c r="D24" s="35"/>
      <c r="E24" s="35"/>
      <c r="F24" s="35"/>
      <c r="G24" s="35"/>
      <c r="H24" s="35"/>
      <c r="I24" s="35"/>
      <c r="J24" s="35"/>
      <c r="K24" s="35"/>
      <c r="L24" s="35"/>
    </row>
    <row r="25" spans="1:12">
      <c r="A25" s="35"/>
      <c r="B25" s="35"/>
      <c r="C25" s="35"/>
      <c r="D25" s="35"/>
      <c r="E25" s="35"/>
      <c r="F25" s="35"/>
      <c r="G25" s="35"/>
      <c r="H25" s="35"/>
      <c r="I25" s="35"/>
      <c r="J25" s="35"/>
      <c r="K25" s="35"/>
      <c r="L25" s="35"/>
    </row>
    <row r="26" spans="1:12">
      <c r="A26" s="35"/>
      <c r="B26" s="35"/>
      <c r="C26" s="35"/>
      <c r="D26" s="35"/>
      <c r="E26" s="35"/>
      <c r="F26" s="35"/>
      <c r="G26" s="35"/>
      <c r="H26" s="35"/>
      <c r="I26" s="35"/>
      <c r="J26" s="35"/>
      <c r="K26" s="35"/>
      <c r="L26" s="35"/>
    </row>
    <row r="27" spans="1:12">
      <c r="A27" s="35"/>
      <c r="B27" s="35"/>
      <c r="C27" s="35"/>
      <c r="D27" s="35"/>
      <c r="E27" s="35"/>
      <c r="F27" s="35"/>
      <c r="G27" s="35"/>
      <c r="H27" s="35"/>
      <c r="I27" s="35"/>
      <c r="J27" s="35"/>
      <c r="K27" s="35"/>
      <c r="L27" s="35"/>
    </row>
    <row r="28" spans="1:12">
      <c r="A28" s="35"/>
      <c r="B28" s="35"/>
      <c r="C28" s="35"/>
      <c r="D28" s="35"/>
      <c r="E28" s="35"/>
      <c r="F28" s="35"/>
      <c r="G28" s="35"/>
      <c r="H28" s="35"/>
      <c r="I28" s="35"/>
      <c r="J28" s="35"/>
      <c r="K28" s="35"/>
      <c r="L28" s="35"/>
    </row>
    <row r="29" spans="1:12">
      <c r="A29" s="35"/>
      <c r="B29" s="35"/>
      <c r="C29" s="35"/>
      <c r="D29" s="35"/>
      <c r="E29" s="35"/>
      <c r="F29" s="35"/>
      <c r="G29" s="35"/>
      <c r="H29" s="35"/>
      <c r="I29" s="35"/>
      <c r="J29" s="35"/>
      <c r="K29" s="35"/>
      <c r="L29" s="35"/>
    </row>
    <row r="30" spans="1:12">
      <c r="A30" s="35"/>
      <c r="B30" s="35"/>
      <c r="C30" s="35"/>
      <c r="D30" s="35"/>
      <c r="E30" s="35"/>
      <c r="F30" s="35"/>
      <c r="G30" s="35"/>
      <c r="H30" s="35"/>
      <c r="I30" s="35"/>
      <c r="J30" s="35"/>
      <c r="K30" s="35"/>
      <c r="L30" s="35"/>
    </row>
    <row r="31" spans="1:12">
      <c r="A31" s="35"/>
      <c r="B31" s="35"/>
      <c r="C31" s="35"/>
      <c r="D31" s="35"/>
      <c r="E31" s="35"/>
      <c r="F31" s="35"/>
      <c r="G31" s="35"/>
      <c r="H31" s="35"/>
      <c r="I31" s="35"/>
      <c r="J31" s="35"/>
      <c r="K31" s="35"/>
      <c r="L31" s="35"/>
    </row>
    <row r="32" spans="1:12">
      <c r="A32" s="35"/>
      <c r="B32" s="35"/>
      <c r="C32" s="35"/>
      <c r="D32" s="35"/>
      <c r="E32" s="35"/>
      <c r="F32" s="35"/>
      <c r="G32" s="35"/>
      <c r="H32" s="35"/>
      <c r="I32" s="35"/>
      <c r="J32" s="35"/>
      <c r="K32" s="35"/>
      <c r="L32" s="35"/>
    </row>
    <row r="33" spans="1:12">
      <c r="A33" s="35"/>
      <c r="B33" s="35"/>
      <c r="C33" s="35"/>
      <c r="D33" s="35"/>
      <c r="E33" s="35"/>
      <c r="F33" s="35"/>
      <c r="G33" s="35"/>
      <c r="H33" s="35"/>
      <c r="I33" s="35"/>
      <c r="J33" s="35"/>
      <c r="K33" s="35"/>
      <c r="L33" s="35"/>
    </row>
  </sheetData>
  <mergeCells count="10">
    <mergeCell ref="A8:E8"/>
    <mergeCell ref="G8:K8"/>
    <mergeCell ref="A9:E9"/>
    <mergeCell ref="G9:K9"/>
    <mergeCell ref="A3:E3"/>
    <mergeCell ref="G3:K3"/>
    <mergeCell ref="A4:E4"/>
    <mergeCell ref="G4:K4"/>
    <mergeCell ref="A6:E6"/>
    <mergeCell ref="G6:K6"/>
  </mergeCells>
  <printOptions horizontalCentered="1"/>
  <pageMargins left="0" right="0" top="0.47244094488188981" bottom="0" header="0" footer="0"/>
  <pageSetup paperSize="11" scale="93" orientation="landscape"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7"/>
  <sheetViews>
    <sheetView rightToLeft="1" view="pageBreakPreview" topLeftCell="A7" zoomScaleNormal="100" zoomScaleSheetLayoutView="100" workbookViewId="0">
      <selection activeCell="M6" sqref="M6"/>
    </sheetView>
  </sheetViews>
  <sheetFormatPr defaultColWidth="9.140625" defaultRowHeight="12.75"/>
  <cols>
    <col min="1" max="1" width="19.42578125" style="17" customWidth="1"/>
    <col min="2" max="4" width="8.5703125" style="17" customWidth="1"/>
    <col min="5" max="5" width="8.5703125" style="477" customWidth="1"/>
    <col min="6" max="8" width="8.5703125" style="17" customWidth="1"/>
    <col min="9" max="9" width="8.5703125" style="477" customWidth="1"/>
    <col min="10" max="10" width="20.42578125" style="17" customWidth="1"/>
    <col min="11" max="11" width="15.28515625" style="3" customWidth="1"/>
    <col min="12" max="15" width="6.42578125" style="3" customWidth="1"/>
    <col min="16" max="16384" width="9.140625" style="3"/>
  </cols>
  <sheetData>
    <row r="1" spans="1:15" ht="30.75">
      <c r="A1" s="116" t="s">
        <v>203</v>
      </c>
      <c r="B1" s="117"/>
      <c r="C1" s="117"/>
      <c r="D1" s="117"/>
      <c r="E1" s="487"/>
      <c r="F1" s="117"/>
      <c r="G1" s="117"/>
      <c r="H1" s="115"/>
      <c r="I1" s="486"/>
      <c r="J1" s="118" t="s">
        <v>204</v>
      </c>
    </row>
    <row r="2" spans="1:15">
      <c r="A2" s="113"/>
      <c r="B2" s="114"/>
      <c r="C2" s="114"/>
      <c r="D2" s="114"/>
      <c r="E2" s="485"/>
      <c r="F2" s="114"/>
      <c r="G2" s="114"/>
      <c r="H2" s="114"/>
      <c r="I2" s="485"/>
      <c r="J2" s="114"/>
      <c r="K2" s="114"/>
    </row>
    <row r="3" spans="1:15" s="2" customFormat="1" ht="21.75">
      <c r="A3" s="540" t="s">
        <v>348</v>
      </c>
      <c r="B3" s="540"/>
      <c r="C3" s="540"/>
      <c r="D3" s="540"/>
      <c r="E3" s="540"/>
      <c r="F3" s="540"/>
      <c r="G3" s="540"/>
      <c r="H3" s="540"/>
      <c r="I3" s="540"/>
      <c r="J3" s="540"/>
    </row>
    <row r="4" spans="1:15" s="2" customFormat="1" ht="18.75">
      <c r="A4" s="541" t="s">
        <v>538</v>
      </c>
      <c r="B4" s="541"/>
      <c r="C4" s="541"/>
      <c r="D4" s="541"/>
      <c r="E4" s="541"/>
      <c r="F4" s="541"/>
      <c r="G4" s="541"/>
      <c r="H4" s="541"/>
      <c r="I4" s="541"/>
      <c r="J4" s="541"/>
    </row>
    <row r="5" spans="1:15" s="2" customFormat="1" ht="18">
      <c r="A5" s="542" t="s">
        <v>231</v>
      </c>
      <c r="B5" s="542"/>
      <c r="C5" s="542"/>
      <c r="D5" s="542"/>
      <c r="E5" s="542"/>
      <c r="F5" s="542"/>
      <c r="G5" s="542"/>
      <c r="H5" s="542"/>
      <c r="I5" s="542"/>
      <c r="J5" s="542"/>
    </row>
    <row r="6" spans="1:15">
      <c r="A6" s="543" t="s">
        <v>543</v>
      </c>
      <c r="B6" s="543"/>
      <c r="C6" s="543"/>
      <c r="D6" s="543"/>
      <c r="E6" s="543"/>
      <c r="F6" s="543"/>
      <c r="G6" s="543"/>
      <c r="H6" s="543"/>
      <c r="I6" s="543"/>
      <c r="J6" s="543"/>
    </row>
    <row r="7" spans="1:15" s="7" customFormat="1" ht="15.75">
      <c r="A7" s="4" t="s">
        <v>291</v>
      </c>
      <c r="B7" s="4"/>
      <c r="C7" s="4"/>
      <c r="D7" s="4"/>
      <c r="E7" s="476"/>
      <c r="F7" s="4"/>
      <c r="G7" s="4"/>
      <c r="H7" s="4"/>
      <c r="I7" s="476"/>
      <c r="J7" s="8" t="s">
        <v>290</v>
      </c>
      <c r="L7" s="5"/>
      <c r="N7" s="5"/>
      <c r="O7" s="5"/>
    </row>
    <row r="8" spans="1:15" ht="35.25" customHeight="1">
      <c r="A8" s="559" t="s">
        <v>225</v>
      </c>
      <c r="B8" s="626" t="s">
        <v>430</v>
      </c>
      <c r="C8" s="547"/>
      <c r="D8" s="547"/>
      <c r="E8" s="548"/>
      <c r="F8" s="627" t="s">
        <v>541</v>
      </c>
      <c r="G8" s="628"/>
      <c r="H8" s="628"/>
      <c r="I8" s="629"/>
      <c r="J8" s="549" t="s">
        <v>224</v>
      </c>
    </row>
    <row r="9" spans="1:15" s="9" customFormat="1" ht="33.75" customHeight="1">
      <c r="A9" s="560"/>
      <c r="B9" s="58" t="s">
        <v>234</v>
      </c>
      <c r="C9" s="58" t="s">
        <v>233</v>
      </c>
      <c r="D9" s="59" t="s">
        <v>232</v>
      </c>
      <c r="E9" s="480" t="s">
        <v>603</v>
      </c>
      <c r="F9" s="479" t="s">
        <v>234</v>
      </c>
      <c r="G9" s="479" t="s">
        <v>233</v>
      </c>
      <c r="H9" s="480" t="s">
        <v>232</v>
      </c>
      <c r="I9" s="475" t="s">
        <v>603</v>
      </c>
      <c r="J9" s="550"/>
    </row>
    <row r="10" spans="1:15" s="10" customFormat="1" ht="22.5" customHeight="1" thickBot="1">
      <c r="A10" s="170" t="s">
        <v>16</v>
      </c>
      <c r="B10" s="81">
        <v>1018</v>
      </c>
      <c r="C10" s="81">
        <v>915</v>
      </c>
      <c r="D10" s="260">
        <f t="shared" ref="D10:D15" si="0">B10+C10</f>
        <v>1933</v>
      </c>
      <c r="E10" s="474">
        <f>(D10/$D$16)*100</f>
        <v>28.569317174105823</v>
      </c>
      <c r="F10" s="81">
        <v>938</v>
      </c>
      <c r="G10" s="81">
        <v>974</v>
      </c>
      <c r="H10" s="260">
        <f t="shared" ref="H10:H15" si="1">F10+G10</f>
        <v>1912</v>
      </c>
      <c r="I10" s="474">
        <f>(H10/$H$16)*100</f>
        <v>27.112875779920593</v>
      </c>
      <c r="J10" s="174" t="s">
        <v>398</v>
      </c>
      <c r="L10" s="136" t="s">
        <v>414</v>
      </c>
      <c r="M10" s="10">
        <f t="shared" ref="M10:M15" si="2">H10</f>
        <v>1912</v>
      </c>
    </row>
    <row r="11" spans="1:15" s="10" customFormat="1" ht="22.5" customHeight="1" thickTop="1" thickBot="1">
      <c r="A11" s="171" t="s">
        <v>211</v>
      </c>
      <c r="B11" s="82">
        <v>63</v>
      </c>
      <c r="C11" s="82">
        <v>59</v>
      </c>
      <c r="D11" s="261">
        <f t="shared" si="0"/>
        <v>122</v>
      </c>
      <c r="E11" s="473">
        <f t="shared" ref="E11:E15" si="3">(D11/$D$16)*100</f>
        <v>1.8031333136269583</v>
      </c>
      <c r="F11" s="82">
        <v>79</v>
      </c>
      <c r="G11" s="82">
        <v>72</v>
      </c>
      <c r="H11" s="261">
        <f t="shared" si="1"/>
        <v>151</v>
      </c>
      <c r="I11" s="473">
        <f t="shared" ref="I11:I15" si="4">(H11/$H$16)*100</f>
        <v>2.1412365286443564</v>
      </c>
      <c r="J11" s="175" t="s">
        <v>17</v>
      </c>
      <c r="L11" s="136" t="s">
        <v>372</v>
      </c>
      <c r="M11" s="10">
        <f t="shared" si="2"/>
        <v>151</v>
      </c>
    </row>
    <row r="12" spans="1:15" s="10" customFormat="1" ht="22.5" customHeight="1" thickTop="1" thickBot="1">
      <c r="A12" s="172" t="s">
        <v>18</v>
      </c>
      <c r="B12" s="83">
        <v>1287</v>
      </c>
      <c r="C12" s="83">
        <v>1189</v>
      </c>
      <c r="D12" s="260">
        <f t="shared" si="0"/>
        <v>2476</v>
      </c>
      <c r="E12" s="474">
        <f t="shared" si="3"/>
        <v>36.594738397871716</v>
      </c>
      <c r="F12" s="83">
        <v>1302</v>
      </c>
      <c r="G12" s="83">
        <v>1191</v>
      </c>
      <c r="H12" s="260">
        <f t="shared" si="1"/>
        <v>2493</v>
      </c>
      <c r="I12" s="474">
        <f t="shared" si="4"/>
        <v>35.351673284174701</v>
      </c>
      <c r="J12" s="176" t="s">
        <v>19</v>
      </c>
      <c r="L12" s="136" t="s">
        <v>373</v>
      </c>
      <c r="M12" s="10">
        <f t="shared" si="2"/>
        <v>2493</v>
      </c>
    </row>
    <row r="13" spans="1:15" s="10" customFormat="1" ht="22.5" customHeight="1" thickTop="1" thickBot="1">
      <c r="A13" s="171" t="s">
        <v>20</v>
      </c>
      <c r="B13" s="82">
        <v>964</v>
      </c>
      <c r="C13" s="82">
        <v>961</v>
      </c>
      <c r="D13" s="261">
        <f t="shared" si="0"/>
        <v>1925</v>
      </c>
      <c r="E13" s="473">
        <f t="shared" si="3"/>
        <v>28.451078924031926</v>
      </c>
      <c r="F13" s="82">
        <v>1110</v>
      </c>
      <c r="G13" s="82">
        <v>1020</v>
      </c>
      <c r="H13" s="261">
        <f t="shared" si="1"/>
        <v>2130</v>
      </c>
      <c r="I13" s="473">
        <f t="shared" si="4"/>
        <v>30.204197390811117</v>
      </c>
      <c r="J13" s="175" t="s">
        <v>21</v>
      </c>
      <c r="L13" s="136" t="s">
        <v>374</v>
      </c>
      <c r="M13" s="10">
        <f t="shared" si="2"/>
        <v>2130</v>
      </c>
    </row>
    <row r="14" spans="1:15" s="10" customFormat="1" ht="22.5" customHeight="1" thickTop="1" thickBot="1">
      <c r="A14" s="172" t="s">
        <v>22</v>
      </c>
      <c r="B14" s="83">
        <v>60</v>
      </c>
      <c r="C14" s="83">
        <v>44</v>
      </c>
      <c r="D14" s="260">
        <f t="shared" si="0"/>
        <v>104</v>
      </c>
      <c r="E14" s="474">
        <f t="shared" si="3"/>
        <v>1.5370972509606859</v>
      </c>
      <c r="F14" s="83">
        <v>71</v>
      </c>
      <c r="G14" s="83">
        <v>57</v>
      </c>
      <c r="H14" s="260">
        <f t="shared" si="1"/>
        <v>128</v>
      </c>
      <c r="I14" s="474">
        <f t="shared" si="4"/>
        <v>1.8150879183210438</v>
      </c>
      <c r="J14" s="176" t="s">
        <v>23</v>
      </c>
      <c r="L14" s="136" t="s">
        <v>375</v>
      </c>
      <c r="M14" s="10">
        <f t="shared" si="2"/>
        <v>128</v>
      </c>
    </row>
    <row r="15" spans="1:15" s="10" customFormat="1" ht="22.5" customHeight="1" thickTop="1">
      <c r="A15" s="173" t="s">
        <v>24</v>
      </c>
      <c r="B15" s="84">
        <v>84</v>
      </c>
      <c r="C15" s="84">
        <v>122</v>
      </c>
      <c r="D15" s="261">
        <f t="shared" si="0"/>
        <v>206</v>
      </c>
      <c r="E15" s="473">
        <f t="shared" si="3"/>
        <v>3.0446349394028966</v>
      </c>
      <c r="F15" s="84">
        <v>114</v>
      </c>
      <c r="G15" s="84">
        <v>124</v>
      </c>
      <c r="H15" s="261">
        <f t="shared" si="1"/>
        <v>238</v>
      </c>
      <c r="I15" s="473">
        <f t="shared" si="4"/>
        <v>3.3749290981281903</v>
      </c>
      <c r="J15" s="177" t="s">
        <v>25</v>
      </c>
      <c r="L15" s="136" t="s">
        <v>376</v>
      </c>
      <c r="M15" s="10">
        <f t="shared" si="2"/>
        <v>238</v>
      </c>
    </row>
    <row r="16" spans="1:15" s="10" customFormat="1" ht="22.5" customHeight="1">
      <c r="A16" s="129" t="s">
        <v>26</v>
      </c>
      <c r="B16" s="262">
        <f t="shared" ref="B16:D16" si="5">SUM(B10:B15)</f>
        <v>3476</v>
      </c>
      <c r="C16" s="262">
        <f t="shared" si="5"/>
        <v>3290</v>
      </c>
      <c r="D16" s="262">
        <f t="shared" si="5"/>
        <v>6766</v>
      </c>
      <c r="E16" s="490">
        <f>SUM(E10:E15)</f>
        <v>100.00000000000001</v>
      </c>
      <c r="F16" s="262">
        <f t="shared" ref="F16:H16" si="6">SUM(F10:F15)</f>
        <v>3614</v>
      </c>
      <c r="G16" s="262">
        <f>SUM(G10:G15)</f>
        <v>3438</v>
      </c>
      <c r="H16" s="262">
        <f t="shared" si="6"/>
        <v>7052</v>
      </c>
      <c r="I16" s="490">
        <f>SUM(I10:I15)</f>
        <v>100</v>
      </c>
      <c r="J16" s="41" t="s">
        <v>27</v>
      </c>
    </row>
    <row r="17" spans="1:12">
      <c r="A17" s="113"/>
      <c r="B17" s="113"/>
      <c r="C17" s="113"/>
      <c r="D17" s="113"/>
      <c r="E17" s="484"/>
      <c r="F17" s="113"/>
      <c r="G17" s="113"/>
      <c r="H17" s="113"/>
      <c r="I17" s="484"/>
      <c r="J17" s="113"/>
      <c r="K17" s="17"/>
      <c r="L17" s="17"/>
    </row>
    <row r="18" spans="1:12">
      <c r="A18" s="113"/>
      <c r="B18" s="113"/>
      <c r="C18" s="113"/>
      <c r="D18" s="113"/>
      <c r="E18" s="484"/>
      <c r="F18" s="113"/>
      <c r="G18" s="113"/>
      <c r="H18" s="113"/>
      <c r="I18" s="484"/>
      <c r="J18" s="113"/>
      <c r="K18" s="17"/>
      <c r="L18" s="17"/>
    </row>
    <row r="19" spans="1:12">
      <c r="A19" s="113"/>
      <c r="B19" s="113"/>
      <c r="C19" s="113"/>
      <c r="D19" s="113"/>
      <c r="E19" s="484"/>
      <c r="F19" s="113"/>
      <c r="G19" s="113"/>
      <c r="H19" s="113"/>
      <c r="I19" s="484"/>
      <c r="J19" s="113"/>
      <c r="K19" s="17"/>
      <c r="L19" s="17"/>
    </row>
    <row r="20" spans="1:12">
      <c r="A20" s="113"/>
      <c r="B20" s="113"/>
      <c r="C20" s="113"/>
      <c r="D20" s="113"/>
      <c r="E20" s="484"/>
      <c r="F20" s="113"/>
      <c r="G20" s="113"/>
      <c r="H20" s="113"/>
      <c r="I20" s="484"/>
      <c r="J20" s="113"/>
    </row>
    <row r="21" spans="1:12">
      <c r="A21" s="113"/>
      <c r="B21" s="113"/>
      <c r="C21" s="113"/>
      <c r="D21" s="113"/>
      <c r="E21" s="484"/>
      <c r="F21" s="113"/>
      <c r="G21" s="113"/>
      <c r="H21" s="113"/>
      <c r="I21" s="484"/>
      <c r="J21" s="113"/>
    </row>
    <row r="22" spans="1:12">
      <c r="A22" s="113"/>
      <c r="B22" s="113"/>
      <c r="C22" s="113"/>
      <c r="D22" s="113"/>
      <c r="E22" s="484"/>
      <c r="F22" s="113"/>
      <c r="G22" s="113"/>
      <c r="H22" s="113"/>
      <c r="I22" s="484"/>
      <c r="J22" s="113"/>
    </row>
    <row r="23" spans="1:12">
      <c r="A23" s="113"/>
      <c r="B23" s="113"/>
      <c r="C23" s="113"/>
      <c r="D23" s="113"/>
      <c r="E23" s="484"/>
      <c r="F23" s="113"/>
      <c r="G23" s="113"/>
      <c r="H23" s="113"/>
      <c r="I23" s="484"/>
      <c r="J23" s="113"/>
    </row>
    <row r="24" spans="1:12">
      <c r="A24" s="113"/>
      <c r="B24" s="113"/>
      <c r="C24" s="113"/>
      <c r="D24" s="113"/>
      <c r="E24" s="484"/>
      <c r="F24" s="113"/>
      <c r="G24" s="113"/>
      <c r="H24" s="113"/>
      <c r="I24" s="484"/>
      <c r="J24" s="113"/>
    </row>
    <row r="25" spans="1:12">
      <c r="A25" s="113"/>
      <c r="B25" s="113"/>
      <c r="C25" s="113"/>
      <c r="D25" s="113"/>
      <c r="E25" s="484"/>
      <c r="F25" s="113"/>
      <c r="G25" s="113"/>
      <c r="H25" s="113"/>
      <c r="I25" s="484"/>
      <c r="J25" s="113"/>
    </row>
    <row r="26" spans="1:12">
      <c r="A26" s="113"/>
      <c r="B26" s="113"/>
      <c r="C26" s="113"/>
      <c r="D26" s="113"/>
      <c r="E26" s="484"/>
      <c r="F26" s="113"/>
      <c r="G26" s="113"/>
      <c r="H26" s="113"/>
      <c r="I26" s="484"/>
      <c r="J26" s="113"/>
    </row>
    <row r="27" spans="1:12">
      <c r="A27" s="113"/>
      <c r="B27" s="113"/>
      <c r="C27" s="113"/>
      <c r="D27" s="113"/>
      <c r="E27" s="484"/>
      <c r="F27" s="113"/>
      <c r="G27" s="113"/>
      <c r="H27" s="113"/>
      <c r="I27" s="484"/>
      <c r="J27" s="113"/>
    </row>
    <row r="28" spans="1:12">
      <c r="A28" s="113"/>
      <c r="B28" s="113"/>
      <c r="C28" s="113"/>
      <c r="D28" s="113"/>
      <c r="E28" s="484"/>
      <c r="F28" s="113"/>
      <c r="G28" s="113"/>
      <c r="H28" s="113"/>
      <c r="I28" s="484"/>
      <c r="J28" s="113"/>
    </row>
    <row r="29" spans="1:12">
      <c r="A29" s="113"/>
      <c r="B29" s="113"/>
      <c r="C29" s="113"/>
      <c r="D29" s="113"/>
      <c r="E29" s="484"/>
      <c r="F29" s="113"/>
      <c r="G29" s="113"/>
      <c r="H29" s="113"/>
      <c r="I29" s="484"/>
      <c r="J29" s="113"/>
    </row>
    <row r="30" spans="1:12">
      <c r="A30" s="113"/>
      <c r="B30" s="113"/>
      <c r="C30" s="113"/>
      <c r="D30" s="113"/>
      <c r="E30" s="484"/>
      <c r="F30" s="113"/>
      <c r="G30" s="113"/>
      <c r="H30" s="113"/>
      <c r="I30" s="484"/>
      <c r="J30" s="113"/>
    </row>
    <row r="31" spans="1:12">
      <c r="A31" s="113"/>
      <c r="B31" s="113"/>
      <c r="C31" s="113"/>
      <c r="D31" s="113"/>
      <c r="E31" s="484"/>
      <c r="F31" s="113"/>
      <c r="G31" s="113"/>
      <c r="H31" s="113"/>
      <c r="I31" s="484"/>
      <c r="J31" s="113"/>
    </row>
    <row r="32" spans="1:12">
      <c r="A32" s="113"/>
      <c r="B32" s="113"/>
      <c r="C32" s="113"/>
      <c r="D32" s="113"/>
      <c r="E32" s="484"/>
      <c r="F32" s="113"/>
      <c r="G32" s="113"/>
      <c r="H32" s="113"/>
      <c r="I32" s="484"/>
      <c r="J32" s="113"/>
    </row>
    <row r="33" spans="1:10">
      <c r="A33" s="113"/>
      <c r="B33" s="113"/>
      <c r="C33" s="113"/>
      <c r="D33" s="113"/>
      <c r="E33" s="484"/>
      <c r="F33" s="113"/>
      <c r="G33" s="113"/>
      <c r="H33" s="113"/>
      <c r="I33" s="484"/>
      <c r="J33" s="113"/>
    </row>
    <row r="34" spans="1:10">
      <c r="A34" s="113"/>
      <c r="B34" s="113"/>
      <c r="C34" s="113"/>
      <c r="D34" s="113"/>
      <c r="E34" s="484"/>
      <c r="F34" s="113"/>
      <c r="G34" s="113"/>
      <c r="H34" s="113"/>
      <c r="I34" s="484"/>
      <c r="J34" s="113"/>
    </row>
    <row r="35" spans="1:10">
      <c r="A35" s="113"/>
      <c r="B35" s="113"/>
      <c r="C35" s="113"/>
      <c r="D35" s="113"/>
      <c r="E35" s="484"/>
      <c r="F35" s="113"/>
      <c r="G35" s="113"/>
      <c r="H35" s="113"/>
      <c r="I35" s="484"/>
      <c r="J35" s="113"/>
    </row>
    <row r="36" spans="1:10">
      <c r="A36" s="113"/>
      <c r="B36" s="113"/>
      <c r="C36" s="113"/>
      <c r="D36" s="113"/>
      <c r="E36" s="484"/>
      <c r="F36" s="113"/>
      <c r="G36" s="113"/>
      <c r="H36" s="113"/>
      <c r="I36" s="484"/>
      <c r="J36" s="113"/>
    </row>
    <row r="37" spans="1:10">
      <c r="A37" s="113"/>
      <c r="B37" s="113"/>
      <c r="C37" s="113"/>
      <c r="D37" s="113"/>
      <c r="E37" s="484"/>
      <c r="F37" s="113"/>
      <c r="G37" s="113"/>
      <c r="H37" s="113"/>
      <c r="I37" s="484"/>
      <c r="J37" s="113"/>
    </row>
    <row r="38" spans="1:10">
      <c r="A38" s="113"/>
      <c r="B38" s="113"/>
      <c r="C38" s="113"/>
      <c r="D38" s="113"/>
      <c r="E38" s="484"/>
      <c r="F38" s="113"/>
      <c r="G38" s="113"/>
      <c r="H38" s="113"/>
      <c r="I38" s="484"/>
      <c r="J38" s="113"/>
    </row>
    <row r="39" spans="1:10">
      <c r="A39" s="113"/>
      <c r="B39" s="113"/>
      <c r="C39" s="113"/>
      <c r="D39" s="113"/>
      <c r="E39" s="484"/>
      <c r="F39" s="113"/>
      <c r="G39" s="113"/>
      <c r="H39" s="113"/>
      <c r="I39" s="484"/>
      <c r="J39" s="113"/>
    </row>
    <row r="40" spans="1:10">
      <c r="A40" s="113"/>
      <c r="B40" s="113"/>
      <c r="C40" s="113"/>
      <c r="D40" s="113"/>
      <c r="E40" s="484"/>
      <c r="F40" s="113"/>
      <c r="G40" s="113"/>
      <c r="H40" s="113"/>
      <c r="I40" s="484"/>
      <c r="J40" s="113"/>
    </row>
    <row r="41" spans="1:10">
      <c r="A41" s="113"/>
      <c r="B41" s="113"/>
      <c r="C41" s="113"/>
      <c r="D41" s="113"/>
      <c r="E41" s="484"/>
      <c r="F41" s="113"/>
      <c r="G41" s="113"/>
      <c r="H41" s="113"/>
      <c r="I41" s="484"/>
      <c r="J41" s="113"/>
    </row>
    <row r="42" spans="1:10">
      <c r="A42" s="113"/>
      <c r="B42" s="113"/>
      <c r="C42" s="113"/>
      <c r="D42" s="113"/>
      <c r="E42" s="484"/>
      <c r="F42" s="113"/>
      <c r="G42" s="113"/>
      <c r="H42" s="113"/>
      <c r="I42" s="484"/>
      <c r="J42" s="113"/>
    </row>
    <row r="43" spans="1:10">
      <c r="A43" s="113"/>
      <c r="B43" s="113"/>
      <c r="C43" s="113"/>
      <c r="D43" s="113"/>
      <c r="E43" s="484"/>
      <c r="F43" s="113"/>
      <c r="G43" s="113"/>
      <c r="H43" s="113"/>
      <c r="I43" s="484"/>
      <c r="J43" s="113"/>
    </row>
    <row r="44" spans="1:10">
      <c r="A44" s="113"/>
      <c r="B44" s="113"/>
      <c r="C44" s="113"/>
      <c r="D44" s="113"/>
      <c r="E44" s="484"/>
      <c r="F44" s="113"/>
      <c r="G44" s="113"/>
      <c r="H44" s="113"/>
      <c r="I44" s="484"/>
      <c r="J44" s="113"/>
    </row>
    <row r="45" spans="1:10">
      <c r="A45" s="113"/>
      <c r="B45" s="113"/>
      <c r="C45" s="113"/>
      <c r="D45" s="113"/>
      <c r="E45" s="484"/>
      <c r="F45" s="113"/>
      <c r="G45" s="113"/>
      <c r="H45" s="113"/>
      <c r="I45" s="484"/>
      <c r="J45" s="113"/>
    </row>
    <row r="46" spans="1:10">
      <c r="A46" s="113"/>
      <c r="B46" s="113"/>
      <c r="C46" s="113"/>
      <c r="D46" s="113"/>
      <c r="E46" s="484"/>
      <c r="F46" s="113"/>
      <c r="G46" s="113"/>
      <c r="H46" s="113"/>
      <c r="I46" s="484"/>
      <c r="J46" s="113"/>
    </row>
    <row r="47" spans="1:10">
      <c r="A47" s="113"/>
      <c r="B47" s="113"/>
      <c r="C47" s="113"/>
      <c r="D47" s="113"/>
      <c r="E47" s="484"/>
      <c r="F47" s="113"/>
      <c r="G47" s="113"/>
      <c r="H47" s="113"/>
      <c r="I47" s="484"/>
      <c r="J47" s="113"/>
    </row>
  </sheetData>
  <mergeCells count="8">
    <mergeCell ref="A3:J3"/>
    <mergeCell ref="A4:J4"/>
    <mergeCell ref="A5:J5"/>
    <mergeCell ref="A6:J6"/>
    <mergeCell ref="A8:A9"/>
    <mergeCell ref="J8:J9"/>
    <mergeCell ref="B8:E8"/>
    <mergeCell ref="F8:I8"/>
  </mergeCells>
  <printOptions horizontalCentered="1"/>
  <pageMargins left="0" right="0" top="0.47244094488188981" bottom="0" header="0" footer="0"/>
  <pageSetup paperSize="11" scale="85" orientation="landscape" r:id="rId1"/>
  <headerFooter alignWithMargins="0"/>
  <rowBreaks count="1" manualBreakCount="1">
    <brk id="16" max="8" man="1"/>
  </rowBreaks>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
  <sheetViews>
    <sheetView rightToLeft="1" view="pageBreakPreview" zoomScaleNormal="100" zoomScaleSheetLayoutView="100" workbookViewId="0">
      <selection activeCell="G19" sqref="G19"/>
    </sheetView>
  </sheetViews>
  <sheetFormatPr defaultColWidth="9.140625" defaultRowHeight="12.75"/>
  <cols>
    <col min="1" max="1" width="22.28515625" style="62" customWidth="1"/>
    <col min="2" max="3" width="9.85546875" style="7" customWidth="1"/>
    <col min="4" max="4" width="9.85546875" style="63" customWidth="1"/>
    <col min="5" max="6" width="9.85546875" style="7" customWidth="1"/>
    <col min="7" max="7" width="9.85546875" style="63" customWidth="1"/>
    <col min="8" max="8" width="22.28515625" style="7" customWidth="1"/>
    <col min="9" max="16384" width="9.140625" style="7"/>
  </cols>
  <sheetData>
    <row r="1" spans="1:12" s="3" customFormat="1" ht="30.75">
      <c r="A1" s="116" t="s">
        <v>203</v>
      </c>
      <c r="B1" s="117"/>
      <c r="C1" s="117"/>
      <c r="D1" s="117"/>
      <c r="E1" s="117"/>
      <c r="F1" s="117"/>
      <c r="G1" s="115"/>
      <c r="H1" s="118" t="s">
        <v>204</v>
      </c>
    </row>
    <row r="2" spans="1:12" s="3" customFormat="1">
      <c r="A2" s="113"/>
      <c r="B2" s="114"/>
      <c r="C2" s="114"/>
      <c r="D2" s="114"/>
      <c r="E2" s="114"/>
      <c r="F2" s="114"/>
      <c r="G2" s="113"/>
      <c r="H2" s="114"/>
    </row>
    <row r="3" spans="1:12" ht="21.75">
      <c r="A3" s="564" t="s">
        <v>230</v>
      </c>
      <c r="B3" s="564"/>
      <c r="C3" s="564"/>
      <c r="D3" s="564"/>
      <c r="E3" s="564"/>
      <c r="F3" s="564"/>
      <c r="G3" s="564"/>
      <c r="H3" s="564"/>
    </row>
    <row r="4" spans="1:12" ht="18.75">
      <c r="A4" s="565" t="s">
        <v>538</v>
      </c>
      <c r="B4" s="565"/>
      <c r="C4" s="565"/>
      <c r="D4" s="565"/>
      <c r="E4" s="565"/>
      <c r="F4" s="565"/>
      <c r="G4" s="565"/>
      <c r="H4" s="565"/>
    </row>
    <row r="5" spans="1:12" ht="17.25" customHeight="1">
      <c r="A5" s="542" t="s">
        <v>229</v>
      </c>
      <c r="B5" s="542"/>
      <c r="C5" s="542"/>
      <c r="D5" s="542"/>
      <c r="E5" s="542"/>
      <c r="F5" s="542"/>
      <c r="G5" s="542"/>
      <c r="H5" s="542"/>
    </row>
    <row r="6" spans="1:12">
      <c r="A6" s="543" t="s">
        <v>543</v>
      </c>
      <c r="B6" s="543"/>
      <c r="C6" s="543"/>
      <c r="D6" s="543"/>
      <c r="E6" s="543"/>
      <c r="F6" s="543"/>
      <c r="G6" s="543"/>
      <c r="H6" s="543"/>
    </row>
    <row r="7" spans="1:12" ht="15.75">
      <c r="A7" s="4" t="s">
        <v>318</v>
      </c>
      <c r="B7" s="5"/>
      <c r="C7" s="5"/>
      <c r="D7" s="6"/>
      <c r="E7" s="6"/>
      <c r="F7" s="5"/>
      <c r="G7" s="5"/>
      <c r="H7" s="8" t="s">
        <v>319</v>
      </c>
    </row>
    <row r="8" spans="1:12" ht="33" customHeight="1">
      <c r="A8" s="630" t="s">
        <v>228</v>
      </c>
      <c r="B8" s="546" t="s">
        <v>430</v>
      </c>
      <c r="C8" s="547"/>
      <c r="D8" s="548"/>
      <c r="E8" s="546" t="s">
        <v>541</v>
      </c>
      <c r="F8" s="547"/>
      <c r="G8" s="548"/>
      <c r="H8" s="632" t="s">
        <v>227</v>
      </c>
    </row>
    <row r="9" spans="1:12" ht="45.75" customHeight="1">
      <c r="A9" s="631"/>
      <c r="B9" s="272" t="s">
        <v>186</v>
      </c>
      <c r="C9" s="272" t="s">
        <v>187</v>
      </c>
      <c r="D9" s="387" t="s">
        <v>188</v>
      </c>
      <c r="E9" s="36" t="s">
        <v>186</v>
      </c>
      <c r="F9" s="36" t="s">
        <v>187</v>
      </c>
      <c r="G9" s="36" t="s">
        <v>188</v>
      </c>
      <c r="H9" s="633"/>
      <c r="K9" s="273" t="s">
        <v>561</v>
      </c>
      <c r="L9" s="273" t="s">
        <v>562</v>
      </c>
    </row>
    <row r="10" spans="1:12" s="61" customFormat="1" ht="21.75" customHeight="1" thickBot="1">
      <c r="A10" s="157">
        <v>-20</v>
      </c>
      <c r="B10" s="193">
        <v>31</v>
      </c>
      <c r="C10" s="81">
        <v>58</v>
      </c>
      <c r="D10" s="198">
        <f t="shared" ref="D10:D17" si="0">B10+C10</f>
        <v>89</v>
      </c>
      <c r="E10" s="193">
        <v>33</v>
      </c>
      <c r="F10" s="81">
        <v>85</v>
      </c>
      <c r="G10" s="198">
        <f>E10+F10</f>
        <v>118</v>
      </c>
      <c r="H10" s="44">
        <v>-20</v>
      </c>
      <c r="I10" s="60"/>
      <c r="J10" s="44">
        <v>-20</v>
      </c>
      <c r="K10" s="61">
        <f>D10</f>
        <v>89</v>
      </c>
      <c r="L10" s="61">
        <f>G10</f>
        <v>118</v>
      </c>
    </row>
    <row r="11" spans="1:12" s="61" customFormat="1" ht="21.75" customHeight="1" thickTop="1" thickBot="1">
      <c r="A11" s="158" t="s">
        <v>4</v>
      </c>
      <c r="B11" s="82">
        <v>348</v>
      </c>
      <c r="C11" s="82">
        <v>594</v>
      </c>
      <c r="D11" s="199">
        <f t="shared" si="0"/>
        <v>942</v>
      </c>
      <c r="E11" s="82">
        <v>352</v>
      </c>
      <c r="F11" s="82">
        <v>629</v>
      </c>
      <c r="G11" s="199">
        <f t="shared" ref="G11:G17" si="1">E11+F11</f>
        <v>981</v>
      </c>
      <c r="H11" s="13" t="s">
        <v>4</v>
      </c>
      <c r="I11" s="60"/>
      <c r="J11" s="13" t="s">
        <v>4</v>
      </c>
      <c r="K11" s="61">
        <f t="shared" ref="K11:K17" si="2">D11</f>
        <v>942</v>
      </c>
      <c r="L11" s="61">
        <f t="shared" ref="L11:L17" si="3">G11</f>
        <v>981</v>
      </c>
    </row>
    <row r="12" spans="1:12" s="61" customFormat="1" ht="21.75" customHeight="1" thickTop="1" thickBot="1">
      <c r="A12" s="159" t="s">
        <v>5</v>
      </c>
      <c r="B12" s="83">
        <v>588</v>
      </c>
      <c r="C12" s="83">
        <v>1541</v>
      </c>
      <c r="D12" s="200">
        <f t="shared" si="0"/>
        <v>2129</v>
      </c>
      <c r="E12" s="83">
        <v>608</v>
      </c>
      <c r="F12" s="83">
        <v>1575</v>
      </c>
      <c r="G12" s="200">
        <f t="shared" si="1"/>
        <v>2183</v>
      </c>
      <c r="H12" s="49" t="s">
        <v>5</v>
      </c>
      <c r="I12" s="60"/>
      <c r="J12" s="49" t="s">
        <v>5</v>
      </c>
      <c r="K12" s="61">
        <f t="shared" si="2"/>
        <v>2129</v>
      </c>
      <c r="L12" s="61">
        <f t="shared" si="3"/>
        <v>2183</v>
      </c>
    </row>
    <row r="13" spans="1:12" s="61" customFormat="1" ht="21.75" customHeight="1" thickTop="1" thickBot="1">
      <c r="A13" s="158" t="s">
        <v>6</v>
      </c>
      <c r="B13" s="82">
        <v>497</v>
      </c>
      <c r="C13" s="82">
        <v>1597</v>
      </c>
      <c r="D13" s="199">
        <f t="shared" si="0"/>
        <v>2094</v>
      </c>
      <c r="E13" s="82">
        <v>499</v>
      </c>
      <c r="F13" s="82">
        <v>1767</v>
      </c>
      <c r="G13" s="199">
        <f t="shared" si="1"/>
        <v>2266</v>
      </c>
      <c r="H13" s="13" t="s">
        <v>6</v>
      </c>
      <c r="I13" s="60"/>
      <c r="J13" s="13" t="s">
        <v>6</v>
      </c>
      <c r="K13" s="61">
        <f t="shared" si="2"/>
        <v>2094</v>
      </c>
      <c r="L13" s="61">
        <f t="shared" si="3"/>
        <v>2266</v>
      </c>
    </row>
    <row r="14" spans="1:12" s="61" customFormat="1" ht="21.75" customHeight="1" thickTop="1" thickBot="1">
      <c r="A14" s="159" t="s">
        <v>7</v>
      </c>
      <c r="B14" s="83">
        <v>343</v>
      </c>
      <c r="C14" s="83">
        <v>817</v>
      </c>
      <c r="D14" s="200">
        <f t="shared" si="0"/>
        <v>1160</v>
      </c>
      <c r="E14" s="83">
        <v>302</v>
      </c>
      <c r="F14" s="83">
        <v>891</v>
      </c>
      <c r="G14" s="200">
        <f>E14+F14</f>
        <v>1193</v>
      </c>
      <c r="H14" s="49" t="s">
        <v>7</v>
      </c>
      <c r="I14" s="60"/>
      <c r="J14" s="49" t="s">
        <v>7</v>
      </c>
      <c r="K14" s="61">
        <f t="shared" si="2"/>
        <v>1160</v>
      </c>
      <c r="L14" s="61">
        <f t="shared" si="3"/>
        <v>1193</v>
      </c>
    </row>
    <row r="15" spans="1:12" s="61" customFormat="1" ht="21.75" customHeight="1" thickTop="1" thickBot="1">
      <c r="A15" s="158" t="s">
        <v>8</v>
      </c>
      <c r="B15" s="82">
        <v>113</v>
      </c>
      <c r="C15" s="82">
        <v>210</v>
      </c>
      <c r="D15" s="199">
        <f t="shared" si="0"/>
        <v>323</v>
      </c>
      <c r="E15" s="82">
        <v>111</v>
      </c>
      <c r="F15" s="82">
        <v>183</v>
      </c>
      <c r="G15" s="199">
        <f t="shared" si="1"/>
        <v>294</v>
      </c>
      <c r="H15" s="13" t="s">
        <v>8</v>
      </c>
      <c r="I15" s="60"/>
      <c r="J15" s="13" t="s">
        <v>8</v>
      </c>
      <c r="K15" s="61">
        <f t="shared" si="2"/>
        <v>323</v>
      </c>
      <c r="L15" s="61">
        <f t="shared" si="3"/>
        <v>294</v>
      </c>
    </row>
    <row r="16" spans="1:12" s="61" customFormat="1" ht="21.75" customHeight="1" thickTop="1" thickBot="1">
      <c r="A16" s="159" t="s">
        <v>9</v>
      </c>
      <c r="B16" s="194">
        <v>12</v>
      </c>
      <c r="C16" s="83">
        <v>13</v>
      </c>
      <c r="D16" s="200">
        <f t="shared" si="0"/>
        <v>25</v>
      </c>
      <c r="E16" s="194">
        <v>7</v>
      </c>
      <c r="F16" s="83">
        <v>8</v>
      </c>
      <c r="G16" s="200">
        <f t="shared" si="1"/>
        <v>15</v>
      </c>
      <c r="H16" s="49" t="s">
        <v>9</v>
      </c>
      <c r="I16" s="60"/>
      <c r="J16" s="49" t="s">
        <v>9</v>
      </c>
      <c r="K16" s="61">
        <f t="shared" si="2"/>
        <v>25</v>
      </c>
      <c r="L16" s="61">
        <f t="shared" si="3"/>
        <v>15</v>
      </c>
    </row>
    <row r="17" spans="1:12" s="61" customFormat="1" ht="21.75" customHeight="1" thickTop="1">
      <c r="A17" s="160" t="s">
        <v>79</v>
      </c>
      <c r="B17" s="195">
        <v>1</v>
      </c>
      <c r="C17" s="84">
        <v>3</v>
      </c>
      <c r="D17" s="201">
        <f t="shared" si="0"/>
        <v>4</v>
      </c>
      <c r="E17" s="195">
        <v>0</v>
      </c>
      <c r="F17" s="84">
        <v>2</v>
      </c>
      <c r="G17" s="201">
        <f t="shared" si="1"/>
        <v>2</v>
      </c>
      <c r="H17" s="242" t="s">
        <v>79</v>
      </c>
      <c r="I17" s="60"/>
      <c r="J17" s="242" t="s">
        <v>79</v>
      </c>
      <c r="K17" s="61">
        <f t="shared" si="2"/>
        <v>4</v>
      </c>
      <c r="L17" s="61">
        <f t="shared" si="3"/>
        <v>2</v>
      </c>
    </row>
    <row r="18" spans="1:12" s="61" customFormat="1" ht="21.75" customHeight="1">
      <c r="A18" s="196" t="s">
        <v>13</v>
      </c>
      <c r="B18" s="197">
        <f t="shared" ref="B18:D18" si="4">SUM(B10:B17)</f>
        <v>1933</v>
      </c>
      <c r="C18" s="197">
        <f t="shared" si="4"/>
        <v>4833</v>
      </c>
      <c r="D18" s="197">
        <f t="shared" si="4"/>
        <v>6766</v>
      </c>
      <c r="E18" s="197">
        <f t="shared" ref="E18" si="5">SUM(E10:E17)</f>
        <v>1912</v>
      </c>
      <c r="F18" s="197">
        <f>SUM(F10:F17)</f>
        <v>5140</v>
      </c>
      <c r="G18" s="197">
        <f>SUM(G10:G17)</f>
        <v>7052</v>
      </c>
      <c r="H18" s="324" t="s">
        <v>14</v>
      </c>
      <c r="I18" s="60"/>
    </row>
    <row r="19" spans="1:12">
      <c r="A19" s="162"/>
      <c r="B19" s="80"/>
      <c r="C19" s="80"/>
      <c r="D19" s="163"/>
      <c r="E19" s="80"/>
      <c r="F19" s="80"/>
      <c r="G19" s="163"/>
      <c r="H19" s="80"/>
    </row>
    <row r="20" spans="1:12">
      <c r="A20" s="162"/>
      <c r="B20" s="80"/>
      <c r="C20" s="80"/>
      <c r="D20" s="163"/>
      <c r="E20" s="80"/>
      <c r="F20" s="80"/>
      <c r="G20" s="163"/>
      <c r="H20" s="80"/>
    </row>
    <row r="21" spans="1:12">
      <c r="A21" s="162"/>
      <c r="B21" s="80"/>
      <c r="C21" s="80"/>
      <c r="D21" s="163"/>
      <c r="E21" s="80"/>
      <c r="F21" s="80"/>
      <c r="G21" s="163"/>
      <c r="H21" s="80"/>
    </row>
    <row r="22" spans="1:12">
      <c r="A22" s="162"/>
      <c r="B22" s="80"/>
      <c r="C22" s="80"/>
      <c r="D22" s="163"/>
      <c r="E22" s="80"/>
      <c r="F22" s="80"/>
      <c r="G22" s="163"/>
      <c r="H22" s="80"/>
    </row>
    <row r="23" spans="1:12">
      <c r="A23" s="162"/>
      <c r="B23" s="80"/>
      <c r="C23" s="80"/>
      <c r="D23" s="163"/>
      <c r="E23" s="80"/>
      <c r="F23" s="80"/>
      <c r="G23" s="163"/>
      <c r="H23" s="80"/>
    </row>
    <row r="24" spans="1:12">
      <c r="A24" s="162"/>
      <c r="B24" s="80"/>
      <c r="C24" s="80"/>
      <c r="D24" s="163"/>
      <c r="E24" s="80"/>
      <c r="F24" s="80"/>
      <c r="G24" s="163"/>
      <c r="H24" s="80"/>
    </row>
    <row r="25" spans="1:12">
      <c r="A25" s="162"/>
      <c r="B25" s="80"/>
      <c r="C25" s="80"/>
      <c r="D25" s="163"/>
      <c r="E25" s="80"/>
      <c r="F25" s="80"/>
      <c r="G25" s="163"/>
      <c r="H25" s="80"/>
    </row>
    <row r="26" spans="1:12">
      <c r="A26" s="162"/>
      <c r="B26" s="80"/>
      <c r="C26" s="80"/>
      <c r="D26" s="163"/>
      <c r="E26" s="80"/>
      <c r="F26" s="80"/>
      <c r="G26" s="163"/>
      <c r="H26" s="80"/>
    </row>
    <row r="27" spans="1:12">
      <c r="A27" s="162"/>
      <c r="B27" s="80"/>
      <c r="C27" s="80"/>
      <c r="D27" s="163"/>
      <c r="E27" s="80"/>
      <c r="F27" s="80"/>
      <c r="G27" s="163"/>
      <c r="H27" s="80"/>
    </row>
    <row r="28" spans="1:12">
      <c r="A28" s="162"/>
      <c r="B28" s="80"/>
      <c r="C28" s="80"/>
      <c r="D28" s="163"/>
      <c r="E28" s="80"/>
      <c r="F28" s="80"/>
      <c r="G28" s="163"/>
      <c r="H28" s="80"/>
    </row>
    <row r="29" spans="1:12">
      <c r="A29" s="162"/>
      <c r="B29" s="80"/>
      <c r="C29" s="80"/>
      <c r="D29" s="163"/>
      <c r="E29" s="80"/>
      <c r="F29" s="80"/>
      <c r="G29" s="163"/>
      <c r="H29" s="80"/>
    </row>
    <row r="30" spans="1:12">
      <c r="A30" s="162"/>
      <c r="B30" s="80"/>
      <c r="C30" s="80"/>
      <c r="D30" s="163"/>
      <c r="E30" s="80"/>
      <c r="F30" s="80"/>
      <c r="G30" s="163"/>
      <c r="H30" s="80"/>
    </row>
    <row r="31" spans="1:12">
      <c r="A31" s="162"/>
      <c r="B31" s="80"/>
      <c r="C31" s="80"/>
      <c r="D31" s="163"/>
      <c r="E31" s="80"/>
      <c r="F31" s="80"/>
      <c r="G31" s="163"/>
      <c r="H31" s="80"/>
    </row>
    <row r="32" spans="1:12">
      <c r="A32" s="162"/>
      <c r="B32" s="80"/>
      <c r="C32" s="80"/>
      <c r="D32" s="163"/>
      <c r="E32" s="80"/>
      <c r="F32" s="80"/>
      <c r="G32" s="163"/>
      <c r="H32" s="80"/>
    </row>
    <row r="33" spans="1:8">
      <c r="A33" s="162"/>
      <c r="B33" s="80"/>
      <c r="C33" s="80"/>
      <c r="D33" s="163"/>
      <c r="E33" s="80"/>
      <c r="F33" s="80"/>
      <c r="G33" s="163"/>
      <c r="H33" s="80"/>
    </row>
    <row r="34" spans="1:8">
      <c r="A34" s="162"/>
      <c r="B34" s="80"/>
      <c r="C34" s="80"/>
      <c r="D34" s="163"/>
      <c r="E34" s="80"/>
      <c r="F34" s="80"/>
      <c r="G34" s="163"/>
      <c r="H34" s="80"/>
    </row>
    <row r="35" spans="1:8">
      <c r="A35" s="162"/>
      <c r="B35" s="80"/>
      <c r="C35" s="80"/>
      <c r="D35" s="163"/>
      <c r="E35" s="80"/>
      <c r="F35" s="80"/>
      <c r="G35" s="163"/>
      <c r="H35" s="80"/>
    </row>
    <row r="36" spans="1:8">
      <c r="A36" s="162"/>
      <c r="B36" s="80"/>
      <c r="C36" s="80"/>
      <c r="D36" s="163"/>
      <c r="E36" s="80"/>
      <c r="F36" s="80"/>
      <c r="G36" s="163"/>
      <c r="H36" s="80"/>
    </row>
    <row r="37" spans="1:8">
      <c r="A37" s="162"/>
      <c r="B37" s="80"/>
      <c r="C37" s="80"/>
      <c r="D37" s="163"/>
      <c r="E37" s="80"/>
      <c r="F37" s="80"/>
      <c r="G37" s="163"/>
      <c r="H37" s="80"/>
    </row>
    <row r="38" spans="1:8">
      <c r="A38" s="162"/>
      <c r="B38" s="80"/>
      <c r="C38" s="80"/>
      <c r="D38" s="163"/>
      <c r="E38" s="80"/>
      <c r="F38" s="80"/>
      <c r="G38" s="163"/>
      <c r="H38" s="80"/>
    </row>
    <row r="39" spans="1:8">
      <c r="A39" s="162"/>
      <c r="B39" s="80"/>
      <c r="C39" s="80"/>
      <c r="D39" s="163"/>
      <c r="E39" s="80"/>
      <c r="F39" s="80"/>
      <c r="G39" s="163"/>
      <c r="H39" s="80"/>
    </row>
    <row r="40" spans="1:8">
      <c r="A40" s="162"/>
      <c r="B40" s="80"/>
      <c r="C40" s="80"/>
      <c r="D40" s="163"/>
      <c r="E40" s="80"/>
      <c r="F40" s="80"/>
      <c r="G40" s="163"/>
      <c r="H40" s="80"/>
    </row>
    <row r="41" spans="1:8">
      <c r="A41" s="162"/>
      <c r="B41" s="80"/>
      <c r="C41" s="80"/>
      <c r="D41" s="163"/>
      <c r="E41" s="80"/>
      <c r="F41" s="80"/>
      <c r="G41" s="163"/>
      <c r="H41" s="80"/>
    </row>
    <row r="42" spans="1:8">
      <c r="A42" s="162"/>
      <c r="B42" s="80"/>
      <c r="C42" s="80"/>
      <c r="D42" s="163"/>
      <c r="E42" s="80"/>
      <c r="F42" s="80"/>
      <c r="G42" s="163"/>
      <c r="H42" s="80"/>
    </row>
    <row r="43" spans="1:8">
      <c r="A43" s="162"/>
      <c r="B43" s="80"/>
      <c r="C43" s="80"/>
      <c r="D43" s="163"/>
      <c r="E43" s="80"/>
      <c r="F43" s="80"/>
      <c r="G43" s="163"/>
      <c r="H43" s="80"/>
    </row>
    <row r="44" spans="1:8">
      <c r="A44" s="162"/>
      <c r="B44" s="80"/>
      <c r="C44" s="80"/>
      <c r="D44" s="163"/>
      <c r="E44" s="80"/>
      <c r="F44" s="80"/>
      <c r="G44" s="163"/>
      <c r="H44" s="80"/>
    </row>
    <row r="45" spans="1:8">
      <c r="A45" s="162"/>
      <c r="B45" s="80"/>
      <c r="C45" s="80"/>
      <c r="D45" s="163"/>
      <c r="E45" s="80"/>
      <c r="F45" s="80"/>
      <c r="G45" s="163"/>
      <c r="H45" s="80"/>
    </row>
    <row r="46" spans="1:8">
      <c r="A46" s="162"/>
      <c r="B46" s="80"/>
      <c r="C46" s="80"/>
      <c r="D46" s="163"/>
      <c r="E46" s="80"/>
      <c r="F46" s="80"/>
      <c r="G46" s="163"/>
      <c r="H46" s="80"/>
    </row>
    <row r="47" spans="1:8">
      <c r="A47" s="162"/>
      <c r="B47" s="80"/>
      <c r="C47" s="80"/>
      <c r="D47" s="163"/>
      <c r="E47" s="80"/>
      <c r="F47" s="80"/>
      <c r="G47" s="163"/>
      <c r="H47" s="80"/>
    </row>
    <row r="48" spans="1:8">
      <c r="A48" s="162"/>
      <c r="B48" s="80"/>
      <c r="C48" s="80"/>
      <c r="D48" s="163"/>
      <c r="E48" s="80"/>
      <c r="F48" s="80"/>
      <c r="G48" s="163"/>
      <c r="H48" s="80"/>
    </row>
    <row r="49" spans="1:8">
      <c r="A49" s="162"/>
      <c r="B49" s="80"/>
      <c r="C49" s="80"/>
      <c r="D49" s="163"/>
      <c r="E49" s="80"/>
      <c r="F49" s="80"/>
      <c r="G49" s="163"/>
      <c r="H49" s="80"/>
    </row>
    <row r="50" spans="1:8">
      <c r="A50" s="162"/>
      <c r="B50" s="80"/>
      <c r="C50" s="80"/>
      <c r="D50" s="163"/>
      <c r="E50" s="80"/>
      <c r="F50" s="80"/>
      <c r="G50" s="163"/>
      <c r="H50" s="80"/>
    </row>
  </sheetData>
  <mergeCells count="8">
    <mergeCell ref="A3:H3"/>
    <mergeCell ref="A4:H4"/>
    <mergeCell ref="A5:H5"/>
    <mergeCell ref="A6:H6"/>
    <mergeCell ref="A8:A9"/>
    <mergeCell ref="B8:D8"/>
    <mergeCell ref="E8:G8"/>
    <mergeCell ref="H8:H9"/>
  </mergeCells>
  <printOptions horizontalCentered="1"/>
  <pageMargins left="0" right="0" top="0.47244094488188981" bottom="0" header="0" footer="0"/>
  <pageSetup paperSize="11" scale="85" orientation="landscape" r:id="rId1"/>
  <rowBreaks count="1" manualBreakCount="1">
    <brk id="18" max="7" man="1"/>
  </rowBreaks>
  <colBreaks count="1" manualBreakCount="1">
    <brk id="8" max="1048575" man="1"/>
  </colBreaks>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0"/>
  <sheetViews>
    <sheetView rightToLeft="1" view="pageBreakPreview" zoomScaleNormal="100" zoomScaleSheetLayoutView="100" workbookViewId="0">
      <selection activeCell="J16" sqref="J16"/>
    </sheetView>
  </sheetViews>
  <sheetFormatPr defaultColWidth="9.140625" defaultRowHeight="12.75"/>
  <cols>
    <col min="1" max="1" width="22.28515625" style="62" customWidth="1"/>
    <col min="2" max="2" width="6.85546875" style="7" customWidth="1"/>
    <col min="3" max="3" width="7.5703125" style="7" customWidth="1"/>
    <col min="4" max="5" width="6.85546875" style="79" customWidth="1"/>
    <col min="6" max="6" width="7.7109375" style="79" customWidth="1"/>
    <col min="7" max="7" width="6.85546875" style="79" customWidth="1"/>
    <col min="8" max="8" width="6.85546875" style="7" customWidth="1"/>
    <col min="9" max="9" width="7.42578125" style="7" customWidth="1"/>
    <col min="10" max="10" width="6.85546875" style="79" customWidth="1"/>
    <col min="11" max="11" width="24.140625" style="62" customWidth="1"/>
    <col min="12" max="16384" width="9.140625" style="7"/>
  </cols>
  <sheetData>
    <row r="1" spans="1:16" s="3" customFormat="1" ht="30.75">
      <c r="A1" s="116" t="s">
        <v>203</v>
      </c>
      <c r="B1" s="117"/>
      <c r="C1" s="117"/>
      <c r="D1" s="117"/>
      <c r="E1" s="117"/>
      <c r="F1" s="117"/>
      <c r="G1" s="115"/>
      <c r="H1" s="115"/>
      <c r="I1" s="115"/>
      <c r="J1" s="115"/>
      <c r="K1" s="118" t="s">
        <v>204</v>
      </c>
    </row>
    <row r="2" spans="1:16" s="3" customFormat="1">
      <c r="A2" s="113"/>
      <c r="B2" s="114"/>
      <c r="C2" s="114"/>
      <c r="D2" s="114"/>
      <c r="E2" s="114"/>
      <c r="F2" s="114"/>
      <c r="G2" s="113"/>
      <c r="H2" s="114"/>
      <c r="I2" s="114"/>
      <c r="J2" s="114"/>
      <c r="K2" s="114"/>
    </row>
    <row r="3" spans="1:16" ht="21.75">
      <c r="A3" s="564" t="s">
        <v>126</v>
      </c>
      <c r="B3" s="564"/>
      <c r="C3" s="564"/>
      <c r="D3" s="564"/>
      <c r="E3" s="564"/>
      <c r="F3" s="564"/>
      <c r="G3" s="564"/>
      <c r="H3" s="564"/>
      <c r="I3" s="564"/>
      <c r="J3" s="564"/>
      <c r="K3" s="564"/>
    </row>
    <row r="4" spans="1:16" ht="18.75">
      <c r="A4" s="565" t="s">
        <v>473</v>
      </c>
      <c r="B4" s="565"/>
      <c r="C4" s="565"/>
      <c r="D4" s="565"/>
      <c r="E4" s="565"/>
      <c r="F4" s="565"/>
      <c r="G4" s="565"/>
      <c r="H4" s="565"/>
      <c r="I4" s="565"/>
      <c r="J4" s="565"/>
      <c r="K4" s="565"/>
    </row>
    <row r="5" spans="1:16">
      <c r="A5" s="542" t="s">
        <v>301</v>
      </c>
      <c r="B5" s="542"/>
      <c r="C5" s="542"/>
      <c r="D5" s="542"/>
      <c r="E5" s="542"/>
      <c r="F5" s="542"/>
      <c r="G5" s="542"/>
      <c r="H5" s="542"/>
      <c r="I5" s="542"/>
      <c r="J5" s="542"/>
      <c r="K5" s="542"/>
    </row>
    <row r="6" spans="1:16">
      <c r="A6" s="543" t="s">
        <v>475</v>
      </c>
      <c r="B6" s="543"/>
      <c r="C6" s="543"/>
      <c r="D6" s="543"/>
      <c r="E6" s="543"/>
      <c r="F6" s="543"/>
      <c r="G6" s="543"/>
      <c r="H6" s="543"/>
      <c r="I6" s="543"/>
      <c r="J6" s="543"/>
      <c r="K6" s="543"/>
    </row>
    <row r="7" spans="1:16" ht="15.75">
      <c r="A7" s="4"/>
      <c r="B7" s="5"/>
      <c r="C7" s="5"/>
      <c r="D7" s="6"/>
      <c r="E7" s="6"/>
      <c r="F7" s="6"/>
      <c r="G7" s="6"/>
      <c r="H7" s="5"/>
      <c r="I7" s="5"/>
      <c r="J7" s="6"/>
      <c r="K7" s="8"/>
    </row>
    <row r="8" spans="1:16" ht="15.75">
      <c r="A8" s="4" t="s">
        <v>292</v>
      </c>
      <c r="B8" s="5"/>
      <c r="C8" s="5"/>
      <c r="D8" s="6"/>
      <c r="E8" s="6"/>
      <c r="F8" s="5"/>
      <c r="G8" s="5"/>
      <c r="H8" s="6"/>
      <c r="I8" s="6"/>
      <c r="J8" s="5"/>
      <c r="K8" s="8" t="s">
        <v>293</v>
      </c>
    </row>
    <row r="9" spans="1:16" ht="21.75" customHeight="1" thickBot="1">
      <c r="A9" s="636" t="s">
        <v>127</v>
      </c>
      <c r="B9" s="639" t="s">
        <v>123</v>
      </c>
      <c r="C9" s="639"/>
      <c r="D9" s="639"/>
      <c r="E9" s="640" t="s">
        <v>124</v>
      </c>
      <c r="F9" s="641"/>
      <c r="G9" s="642"/>
      <c r="H9" s="643" t="s">
        <v>128</v>
      </c>
      <c r="I9" s="643"/>
      <c r="J9" s="643"/>
      <c r="K9" s="644" t="s">
        <v>129</v>
      </c>
    </row>
    <row r="10" spans="1:16" s="64" customFormat="1" ht="23.25" customHeight="1" thickTop="1" thickBot="1">
      <c r="A10" s="637"/>
      <c r="B10" s="634" t="s">
        <v>408</v>
      </c>
      <c r="C10" s="634" t="s">
        <v>407</v>
      </c>
      <c r="D10" s="635" t="s">
        <v>3</v>
      </c>
      <c r="E10" s="634" t="s">
        <v>408</v>
      </c>
      <c r="F10" s="634" t="s">
        <v>407</v>
      </c>
      <c r="G10" s="635" t="s">
        <v>3</v>
      </c>
      <c r="H10" s="634" t="s">
        <v>408</v>
      </c>
      <c r="I10" s="634" t="s">
        <v>407</v>
      </c>
      <c r="J10" s="635" t="s">
        <v>130</v>
      </c>
      <c r="K10" s="645"/>
    </row>
    <row r="11" spans="1:16" s="61" customFormat="1" ht="23.25" customHeight="1" thickTop="1">
      <c r="A11" s="638"/>
      <c r="B11" s="595"/>
      <c r="C11" s="595"/>
      <c r="D11" s="574"/>
      <c r="E11" s="595"/>
      <c r="F11" s="595"/>
      <c r="G11" s="574"/>
      <c r="H11" s="595"/>
      <c r="I11" s="595"/>
      <c r="J11" s="574" t="s">
        <v>131</v>
      </c>
      <c r="K11" s="646"/>
      <c r="O11" s="161" t="s">
        <v>205</v>
      </c>
      <c r="P11" s="161" t="s">
        <v>206</v>
      </c>
    </row>
    <row r="12" spans="1:16" s="61" customFormat="1" ht="21" customHeight="1" thickBot="1">
      <c r="A12" s="157">
        <v>-20</v>
      </c>
      <c r="B12" s="65">
        <v>15</v>
      </c>
      <c r="C12" s="65">
        <v>18</v>
      </c>
      <c r="D12" s="66">
        <f>B12+C12</f>
        <v>33</v>
      </c>
      <c r="E12" s="65">
        <v>46</v>
      </c>
      <c r="F12" s="65">
        <v>39</v>
      </c>
      <c r="G12" s="66">
        <f>E12+F12</f>
        <v>85</v>
      </c>
      <c r="H12" s="65">
        <f>B12+E12</f>
        <v>61</v>
      </c>
      <c r="I12" s="65">
        <f>C12+F12</f>
        <v>57</v>
      </c>
      <c r="J12" s="66">
        <f>H12+I12</f>
        <v>118</v>
      </c>
      <c r="K12" s="67">
        <v>-20</v>
      </c>
      <c r="N12" s="157">
        <v>-20</v>
      </c>
      <c r="O12" s="61">
        <f>D12</f>
        <v>33</v>
      </c>
      <c r="P12" s="61">
        <f>G12</f>
        <v>85</v>
      </c>
    </row>
    <row r="13" spans="1:16" s="61" customFormat="1" ht="21" customHeight="1" thickTop="1" thickBot="1">
      <c r="A13" s="158" t="s">
        <v>4</v>
      </c>
      <c r="B13" s="68">
        <v>172</v>
      </c>
      <c r="C13" s="68">
        <v>180</v>
      </c>
      <c r="D13" s="69">
        <f t="shared" ref="D13:D19" si="0">B13+C13</f>
        <v>352</v>
      </c>
      <c r="E13" s="68">
        <v>330</v>
      </c>
      <c r="F13" s="68">
        <v>299</v>
      </c>
      <c r="G13" s="69">
        <f t="shared" ref="G13:G19" si="1">E13+F13</f>
        <v>629</v>
      </c>
      <c r="H13" s="68">
        <f t="shared" ref="H13:I19" si="2">B13+E13</f>
        <v>502</v>
      </c>
      <c r="I13" s="68">
        <f t="shared" si="2"/>
        <v>479</v>
      </c>
      <c r="J13" s="69">
        <f t="shared" ref="J13:J19" si="3">H13+I13</f>
        <v>981</v>
      </c>
      <c r="K13" s="70" t="s">
        <v>4</v>
      </c>
      <c r="N13" s="158" t="s">
        <v>4</v>
      </c>
      <c r="O13" s="61">
        <f t="shared" ref="O13:O19" si="4">D13</f>
        <v>352</v>
      </c>
      <c r="P13" s="61">
        <f t="shared" ref="P13:P19" si="5">G13</f>
        <v>629</v>
      </c>
    </row>
    <row r="14" spans="1:16" s="61" customFormat="1" ht="21" customHeight="1" thickTop="1" thickBot="1">
      <c r="A14" s="159" t="s">
        <v>5</v>
      </c>
      <c r="B14" s="71">
        <v>305</v>
      </c>
      <c r="C14" s="71">
        <v>303</v>
      </c>
      <c r="D14" s="72">
        <f t="shared" si="0"/>
        <v>608</v>
      </c>
      <c r="E14" s="71">
        <v>810</v>
      </c>
      <c r="F14" s="71">
        <v>765</v>
      </c>
      <c r="G14" s="72">
        <f t="shared" si="1"/>
        <v>1575</v>
      </c>
      <c r="H14" s="71">
        <f t="shared" si="2"/>
        <v>1115</v>
      </c>
      <c r="I14" s="71">
        <f t="shared" si="2"/>
        <v>1068</v>
      </c>
      <c r="J14" s="72">
        <f t="shared" si="3"/>
        <v>2183</v>
      </c>
      <c r="K14" s="73" t="s">
        <v>5</v>
      </c>
      <c r="N14" s="159" t="s">
        <v>5</v>
      </c>
      <c r="O14" s="61">
        <f t="shared" si="4"/>
        <v>608</v>
      </c>
      <c r="P14" s="61">
        <f t="shared" si="5"/>
        <v>1575</v>
      </c>
    </row>
    <row r="15" spans="1:16" s="61" customFormat="1" ht="21" customHeight="1" thickTop="1" thickBot="1">
      <c r="A15" s="158" t="s">
        <v>6</v>
      </c>
      <c r="B15" s="68">
        <v>253</v>
      </c>
      <c r="C15" s="68">
        <v>246</v>
      </c>
      <c r="D15" s="69">
        <f t="shared" si="0"/>
        <v>499</v>
      </c>
      <c r="E15" s="68">
        <v>931</v>
      </c>
      <c r="F15" s="68">
        <v>836</v>
      </c>
      <c r="G15" s="69">
        <f t="shared" si="1"/>
        <v>1767</v>
      </c>
      <c r="H15" s="68">
        <f t="shared" si="2"/>
        <v>1184</v>
      </c>
      <c r="I15" s="68">
        <f t="shared" si="2"/>
        <v>1082</v>
      </c>
      <c r="J15" s="69">
        <f>H15+I15</f>
        <v>2266</v>
      </c>
      <c r="K15" s="70" t="s">
        <v>6</v>
      </c>
      <c r="N15" s="158" t="s">
        <v>6</v>
      </c>
      <c r="O15" s="61">
        <f t="shared" si="4"/>
        <v>499</v>
      </c>
      <c r="P15" s="61">
        <f t="shared" si="5"/>
        <v>1767</v>
      </c>
    </row>
    <row r="16" spans="1:16" s="61" customFormat="1" ht="21" customHeight="1" thickTop="1" thickBot="1">
      <c r="A16" s="159" t="s">
        <v>7</v>
      </c>
      <c r="B16" s="71">
        <v>139</v>
      </c>
      <c r="C16" s="71">
        <v>163</v>
      </c>
      <c r="D16" s="72">
        <f t="shared" si="0"/>
        <v>302</v>
      </c>
      <c r="E16" s="71">
        <v>465</v>
      </c>
      <c r="F16" s="71">
        <v>426</v>
      </c>
      <c r="G16" s="72">
        <f t="shared" si="1"/>
        <v>891</v>
      </c>
      <c r="H16" s="71">
        <f t="shared" si="2"/>
        <v>604</v>
      </c>
      <c r="I16" s="71">
        <f t="shared" si="2"/>
        <v>589</v>
      </c>
      <c r="J16" s="72">
        <f t="shared" si="3"/>
        <v>1193</v>
      </c>
      <c r="K16" s="73" t="s">
        <v>7</v>
      </c>
      <c r="N16" s="159" t="s">
        <v>7</v>
      </c>
      <c r="O16" s="61">
        <f t="shared" si="4"/>
        <v>302</v>
      </c>
      <c r="P16" s="61">
        <f t="shared" si="5"/>
        <v>891</v>
      </c>
    </row>
    <row r="17" spans="1:16" s="61" customFormat="1" ht="21" customHeight="1" thickTop="1" thickBot="1">
      <c r="A17" s="158" t="s">
        <v>8</v>
      </c>
      <c r="B17" s="68">
        <v>50</v>
      </c>
      <c r="C17" s="68">
        <v>61</v>
      </c>
      <c r="D17" s="69">
        <f t="shared" si="0"/>
        <v>111</v>
      </c>
      <c r="E17" s="68">
        <v>86</v>
      </c>
      <c r="F17" s="68">
        <v>97</v>
      </c>
      <c r="G17" s="69">
        <f t="shared" si="1"/>
        <v>183</v>
      </c>
      <c r="H17" s="68">
        <f t="shared" si="2"/>
        <v>136</v>
      </c>
      <c r="I17" s="68">
        <f t="shared" si="2"/>
        <v>158</v>
      </c>
      <c r="J17" s="69">
        <f t="shared" si="3"/>
        <v>294</v>
      </c>
      <c r="K17" s="70" t="s">
        <v>8</v>
      </c>
      <c r="N17" s="158" t="s">
        <v>8</v>
      </c>
      <c r="O17" s="61">
        <f t="shared" si="4"/>
        <v>111</v>
      </c>
      <c r="P17" s="61">
        <f t="shared" si="5"/>
        <v>183</v>
      </c>
    </row>
    <row r="18" spans="1:16" s="61" customFormat="1" ht="21" customHeight="1" thickTop="1" thickBot="1">
      <c r="A18" s="159" t="s">
        <v>9</v>
      </c>
      <c r="B18" s="71">
        <v>4</v>
      </c>
      <c r="C18" s="71">
        <v>3</v>
      </c>
      <c r="D18" s="72">
        <f t="shared" si="0"/>
        <v>7</v>
      </c>
      <c r="E18" s="71">
        <v>7</v>
      </c>
      <c r="F18" s="71">
        <v>1</v>
      </c>
      <c r="G18" s="72">
        <f t="shared" si="1"/>
        <v>8</v>
      </c>
      <c r="H18" s="71">
        <f t="shared" si="2"/>
        <v>11</v>
      </c>
      <c r="I18" s="71">
        <f t="shared" si="2"/>
        <v>4</v>
      </c>
      <c r="J18" s="72">
        <f t="shared" si="3"/>
        <v>15</v>
      </c>
      <c r="K18" s="73" t="s">
        <v>9</v>
      </c>
      <c r="N18" s="159" t="s">
        <v>9</v>
      </c>
      <c r="O18" s="61">
        <f t="shared" si="4"/>
        <v>7</v>
      </c>
      <c r="P18" s="61">
        <f t="shared" si="5"/>
        <v>8</v>
      </c>
    </row>
    <row r="19" spans="1:16" s="61" customFormat="1" ht="21" customHeight="1" thickTop="1">
      <c r="A19" s="160" t="s">
        <v>79</v>
      </c>
      <c r="B19" s="74">
        <v>0</v>
      </c>
      <c r="C19" s="74">
        <v>0</v>
      </c>
      <c r="D19" s="75">
        <f t="shared" si="0"/>
        <v>0</v>
      </c>
      <c r="E19" s="74">
        <v>1</v>
      </c>
      <c r="F19" s="74">
        <v>1</v>
      </c>
      <c r="G19" s="75">
        <f t="shared" si="1"/>
        <v>2</v>
      </c>
      <c r="H19" s="74">
        <f t="shared" si="2"/>
        <v>1</v>
      </c>
      <c r="I19" s="74">
        <f t="shared" si="2"/>
        <v>1</v>
      </c>
      <c r="J19" s="75">
        <f t="shared" si="3"/>
        <v>2</v>
      </c>
      <c r="K19" s="76" t="s">
        <v>79</v>
      </c>
      <c r="N19" s="160" t="s">
        <v>79</v>
      </c>
      <c r="O19" s="61">
        <f t="shared" si="4"/>
        <v>0</v>
      </c>
      <c r="P19" s="61">
        <f t="shared" si="5"/>
        <v>2</v>
      </c>
    </row>
    <row r="20" spans="1:16" s="61" customFormat="1" ht="21" customHeight="1">
      <c r="A20" s="374" t="s">
        <v>26</v>
      </c>
      <c r="B20" s="77">
        <f t="shared" ref="B20:J20" si="6">SUM(B12:B19)</f>
        <v>938</v>
      </c>
      <c r="C20" s="77">
        <f t="shared" si="6"/>
        <v>974</v>
      </c>
      <c r="D20" s="78">
        <f t="shared" si="6"/>
        <v>1912</v>
      </c>
      <c r="E20" s="77">
        <f t="shared" si="6"/>
        <v>2676</v>
      </c>
      <c r="F20" s="77">
        <f t="shared" si="6"/>
        <v>2464</v>
      </c>
      <c r="G20" s="78">
        <f t="shared" si="6"/>
        <v>5140</v>
      </c>
      <c r="H20" s="78">
        <f>SUM(H12:H19)</f>
        <v>3614</v>
      </c>
      <c r="I20" s="78">
        <f t="shared" si="6"/>
        <v>3438</v>
      </c>
      <c r="J20" s="78">
        <f t="shared" si="6"/>
        <v>7052</v>
      </c>
      <c r="K20" s="373" t="s">
        <v>27</v>
      </c>
    </row>
    <row r="21" spans="1:16">
      <c r="A21" s="162"/>
      <c r="B21" s="80"/>
      <c r="C21" s="80"/>
      <c r="D21" s="164"/>
      <c r="E21" s="164"/>
      <c r="F21" s="164"/>
      <c r="G21" s="164"/>
      <c r="H21" s="80"/>
      <c r="I21" s="80"/>
      <c r="J21" s="164"/>
      <c r="K21" s="162"/>
    </row>
    <row r="22" spans="1:16">
      <c r="A22" s="162"/>
      <c r="B22" s="80"/>
      <c r="C22" s="80"/>
      <c r="D22" s="164"/>
      <c r="E22" s="164"/>
      <c r="F22" s="164"/>
      <c r="G22" s="164"/>
      <c r="H22" s="80"/>
      <c r="I22" s="80"/>
      <c r="J22" s="164"/>
      <c r="K22" s="162"/>
    </row>
    <row r="23" spans="1:16">
      <c r="A23" s="162"/>
      <c r="B23" s="80"/>
      <c r="C23" s="80"/>
      <c r="D23" s="164"/>
      <c r="E23" s="164"/>
      <c r="F23" s="164"/>
      <c r="G23" s="164"/>
      <c r="H23" s="80"/>
      <c r="I23" s="80"/>
      <c r="J23" s="164"/>
      <c r="K23" s="162"/>
    </row>
    <row r="24" spans="1:16">
      <c r="A24" s="162"/>
      <c r="B24" s="80"/>
      <c r="C24" s="80"/>
      <c r="D24" s="164"/>
      <c r="E24" s="164"/>
      <c r="F24" s="164"/>
      <c r="G24" s="164"/>
      <c r="H24" s="80"/>
      <c r="I24" s="80"/>
      <c r="J24" s="164"/>
      <c r="K24" s="162"/>
    </row>
    <row r="25" spans="1:16">
      <c r="A25" s="162"/>
      <c r="B25" s="80"/>
      <c r="C25" s="80"/>
      <c r="D25" s="164"/>
      <c r="E25" s="164"/>
      <c r="F25" s="164"/>
      <c r="G25" s="164"/>
      <c r="H25" s="80"/>
      <c r="I25" s="80"/>
      <c r="J25" s="164"/>
      <c r="K25" s="162"/>
    </row>
    <row r="26" spans="1:16">
      <c r="A26" s="162"/>
      <c r="B26" s="80"/>
      <c r="C26" s="80"/>
      <c r="D26" s="164"/>
      <c r="E26" s="164"/>
      <c r="F26" s="164"/>
      <c r="G26" s="164"/>
      <c r="H26" s="80"/>
      <c r="I26" s="80"/>
      <c r="J26" s="164"/>
      <c r="K26" s="162"/>
    </row>
    <row r="27" spans="1:16">
      <c r="A27" s="162"/>
      <c r="B27" s="80"/>
      <c r="C27" s="80"/>
      <c r="D27" s="164"/>
      <c r="E27" s="164"/>
      <c r="F27" s="164"/>
      <c r="G27" s="164"/>
      <c r="H27" s="80"/>
      <c r="I27" s="80"/>
      <c r="J27" s="164"/>
      <c r="K27" s="162"/>
    </row>
    <row r="28" spans="1:16">
      <c r="A28" s="162"/>
      <c r="B28" s="80"/>
      <c r="C28" s="80"/>
      <c r="D28" s="164"/>
      <c r="E28" s="164"/>
      <c r="F28" s="164"/>
      <c r="G28" s="164"/>
      <c r="H28" s="80"/>
      <c r="I28" s="80"/>
      <c r="J28" s="164"/>
      <c r="K28" s="162"/>
    </row>
    <row r="29" spans="1:16">
      <c r="A29" s="162"/>
      <c r="B29" s="80"/>
      <c r="C29" s="80"/>
      <c r="D29" s="164"/>
      <c r="E29" s="164"/>
      <c r="F29" s="164"/>
      <c r="G29" s="164"/>
      <c r="H29" s="80"/>
      <c r="I29" s="80"/>
      <c r="J29" s="164"/>
      <c r="K29" s="162"/>
    </row>
    <row r="30" spans="1:16">
      <c r="A30" s="162"/>
      <c r="B30" s="80"/>
      <c r="C30" s="80"/>
      <c r="D30" s="164"/>
      <c r="E30" s="164"/>
      <c r="F30" s="164"/>
      <c r="G30" s="164"/>
      <c r="H30" s="80"/>
      <c r="I30" s="80"/>
      <c r="J30" s="164"/>
      <c r="K30" s="162"/>
    </row>
    <row r="31" spans="1:16">
      <c r="A31" s="162"/>
      <c r="B31" s="80"/>
      <c r="C31" s="80"/>
      <c r="D31" s="164"/>
      <c r="E31" s="164"/>
      <c r="F31" s="164"/>
      <c r="G31" s="164"/>
      <c r="H31" s="80"/>
      <c r="I31" s="80"/>
      <c r="J31" s="164"/>
      <c r="K31" s="162"/>
    </row>
    <row r="32" spans="1:16">
      <c r="A32" s="162"/>
      <c r="B32" s="80"/>
      <c r="C32" s="80"/>
      <c r="D32" s="164"/>
      <c r="E32" s="164"/>
      <c r="F32" s="164"/>
      <c r="G32" s="164"/>
      <c r="H32" s="80"/>
      <c r="I32" s="80"/>
      <c r="J32" s="164"/>
      <c r="K32" s="162"/>
    </row>
    <row r="33" spans="1:11">
      <c r="A33" s="162"/>
      <c r="B33" s="80"/>
      <c r="C33" s="80"/>
      <c r="D33" s="164"/>
      <c r="E33" s="164"/>
      <c r="F33" s="164"/>
      <c r="G33" s="164"/>
      <c r="H33" s="80"/>
      <c r="I33" s="80"/>
      <c r="J33" s="164"/>
      <c r="K33" s="162"/>
    </row>
    <row r="34" spans="1:11">
      <c r="A34" s="162"/>
      <c r="B34" s="80"/>
      <c r="C34" s="80"/>
      <c r="D34" s="164"/>
      <c r="E34" s="164"/>
      <c r="F34" s="164"/>
      <c r="G34" s="164"/>
      <c r="H34" s="80"/>
      <c r="I34" s="80"/>
      <c r="J34" s="164"/>
      <c r="K34" s="162"/>
    </row>
    <row r="35" spans="1:11">
      <c r="A35" s="162"/>
      <c r="B35" s="80"/>
      <c r="C35" s="80"/>
      <c r="D35" s="164"/>
      <c r="E35" s="164"/>
      <c r="F35" s="164"/>
      <c r="G35" s="164"/>
      <c r="H35" s="80"/>
      <c r="I35" s="80"/>
      <c r="J35" s="164"/>
      <c r="K35" s="162"/>
    </row>
    <row r="36" spans="1:11">
      <c r="A36" s="162"/>
      <c r="B36" s="80"/>
      <c r="C36" s="80"/>
      <c r="D36" s="164"/>
      <c r="E36" s="164"/>
      <c r="F36" s="164"/>
      <c r="G36" s="164"/>
      <c r="H36" s="80"/>
      <c r="I36" s="80"/>
      <c r="J36" s="164"/>
      <c r="K36" s="162"/>
    </row>
    <row r="37" spans="1:11">
      <c r="A37" s="162"/>
      <c r="B37" s="80"/>
      <c r="C37" s="80"/>
      <c r="D37" s="164"/>
      <c r="E37" s="164"/>
      <c r="F37" s="164"/>
      <c r="G37" s="164"/>
      <c r="H37" s="80"/>
      <c r="I37" s="80"/>
      <c r="J37" s="164"/>
      <c r="K37" s="162"/>
    </row>
    <row r="38" spans="1:11">
      <c r="A38" s="162"/>
      <c r="B38" s="80"/>
      <c r="C38" s="80"/>
      <c r="D38" s="164"/>
      <c r="E38" s="164"/>
      <c r="F38" s="164"/>
      <c r="G38" s="164"/>
      <c r="H38" s="80"/>
      <c r="I38" s="80"/>
      <c r="J38" s="164"/>
      <c r="K38" s="162"/>
    </row>
    <row r="39" spans="1:11">
      <c r="A39" s="162"/>
      <c r="B39" s="80"/>
      <c r="C39" s="80"/>
      <c r="D39" s="164"/>
      <c r="E39" s="164"/>
      <c r="F39" s="164"/>
      <c r="G39" s="164"/>
      <c r="H39" s="80"/>
      <c r="I39" s="80"/>
      <c r="J39" s="164"/>
      <c r="K39" s="162"/>
    </row>
    <row r="40" spans="1:11">
      <c r="A40" s="162"/>
      <c r="B40" s="80"/>
      <c r="C40" s="80"/>
      <c r="D40" s="164"/>
      <c r="E40" s="164"/>
      <c r="F40" s="164"/>
      <c r="G40" s="164"/>
      <c r="H40" s="80"/>
      <c r="I40" s="80"/>
      <c r="J40" s="164"/>
      <c r="K40" s="162"/>
    </row>
    <row r="41" spans="1:11">
      <c r="A41" s="162"/>
      <c r="B41" s="80"/>
      <c r="C41" s="80"/>
      <c r="D41" s="164"/>
      <c r="E41" s="164"/>
      <c r="F41" s="164"/>
      <c r="G41" s="164"/>
      <c r="H41" s="80"/>
      <c r="I41" s="80"/>
      <c r="J41" s="164"/>
      <c r="K41" s="162"/>
    </row>
    <row r="42" spans="1:11">
      <c r="A42" s="162"/>
      <c r="B42" s="80"/>
      <c r="C42" s="80"/>
      <c r="D42" s="164"/>
      <c r="E42" s="164"/>
      <c r="F42" s="164"/>
      <c r="G42" s="164"/>
      <c r="H42" s="80"/>
      <c r="I42" s="80"/>
      <c r="J42" s="164"/>
      <c r="K42" s="162"/>
    </row>
    <row r="43" spans="1:11">
      <c r="A43" s="162"/>
      <c r="B43" s="80"/>
      <c r="C43" s="80"/>
      <c r="D43" s="164"/>
      <c r="E43" s="164"/>
      <c r="F43" s="164"/>
      <c r="G43" s="164"/>
      <c r="H43" s="80"/>
      <c r="I43" s="80"/>
      <c r="J43" s="164"/>
      <c r="K43" s="162"/>
    </row>
    <row r="44" spans="1:11">
      <c r="A44" s="162"/>
      <c r="B44" s="80"/>
      <c r="C44" s="80"/>
      <c r="D44" s="164"/>
      <c r="E44" s="164"/>
      <c r="F44" s="164"/>
      <c r="G44" s="164"/>
      <c r="H44" s="80"/>
      <c r="I44" s="80"/>
      <c r="J44" s="164"/>
      <c r="K44" s="162"/>
    </row>
    <row r="45" spans="1:11">
      <c r="A45" s="162"/>
      <c r="B45" s="80"/>
      <c r="C45" s="80"/>
      <c r="D45" s="164"/>
      <c r="E45" s="164"/>
      <c r="F45" s="164"/>
      <c r="G45" s="164"/>
      <c r="H45" s="80"/>
      <c r="I45" s="80"/>
      <c r="J45" s="164"/>
      <c r="K45" s="162"/>
    </row>
    <row r="46" spans="1:11">
      <c r="A46" s="162"/>
      <c r="B46" s="80"/>
      <c r="C46" s="80"/>
      <c r="D46" s="164"/>
      <c r="E46" s="164"/>
      <c r="F46" s="164"/>
      <c r="G46" s="164"/>
      <c r="H46" s="80"/>
      <c r="I46" s="80"/>
      <c r="J46" s="164"/>
      <c r="K46" s="162"/>
    </row>
    <row r="47" spans="1:11">
      <c r="A47" s="162"/>
      <c r="B47" s="80"/>
      <c r="C47" s="80"/>
      <c r="D47" s="164"/>
      <c r="E47" s="164"/>
      <c r="F47" s="164"/>
      <c r="G47" s="164"/>
      <c r="H47" s="80"/>
      <c r="I47" s="80"/>
      <c r="J47" s="164"/>
      <c r="K47" s="162"/>
    </row>
    <row r="48" spans="1:11">
      <c r="A48" s="162"/>
      <c r="B48" s="80"/>
      <c r="C48" s="80"/>
      <c r="D48" s="164"/>
      <c r="E48" s="164"/>
      <c r="F48" s="164"/>
      <c r="G48" s="164"/>
      <c r="H48" s="80"/>
      <c r="I48" s="80"/>
      <c r="J48" s="164"/>
      <c r="K48" s="162"/>
    </row>
    <row r="49" spans="1:11">
      <c r="A49" s="162"/>
      <c r="B49" s="80"/>
      <c r="C49" s="80"/>
      <c r="D49" s="164"/>
      <c r="E49" s="164"/>
      <c r="F49" s="164"/>
      <c r="G49" s="164"/>
      <c r="H49" s="80"/>
      <c r="I49" s="80"/>
      <c r="J49" s="164"/>
      <c r="K49" s="162"/>
    </row>
    <row r="50" spans="1:11">
      <c r="A50" s="162"/>
      <c r="B50" s="80"/>
      <c r="C50" s="80"/>
      <c r="D50" s="164"/>
      <c r="E50" s="164"/>
      <c r="F50" s="164"/>
      <c r="G50" s="164"/>
      <c r="H50" s="80"/>
      <c r="I50" s="80"/>
      <c r="J50" s="164"/>
      <c r="K50" s="162"/>
    </row>
  </sheetData>
  <mergeCells count="18">
    <mergeCell ref="G10:G11"/>
    <mergeCell ref="H10:H11"/>
    <mergeCell ref="I10:I11"/>
    <mergeCell ref="J10:J11"/>
    <mergeCell ref="A6:K6"/>
    <mergeCell ref="A3:K3"/>
    <mergeCell ref="A4:K4"/>
    <mergeCell ref="A5:K5"/>
    <mergeCell ref="A9:A11"/>
    <mergeCell ref="B9:D9"/>
    <mergeCell ref="E9:G9"/>
    <mergeCell ref="H9:J9"/>
    <mergeCell ref="K9:K11"/>
    <mergeCell ref="B10:B11"/>
    <mergeCell ref="C10:C11"/>
    <mergeCell ref="D10:D11"/>
    <mergeCell ref="E10:E11"/>
    <mergeCell ref="F10:F11"/>
  </mergeCells>
  <printOptions horizontalCentered="1"/>
  <pageMargins left="0" right="0" top="0.47244094488188981" bottom="0" header="0" footer="0"/>
  <pageSetup paperSize="11" scale="85" orientation="landscape" r:id="rId1"/>
  <rowBreaks count="1" manualBreakCount="1">
    <brk id="20" max="10" man="1"/>
  </rowBreaks>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3"/>
  <sheetViews>
    <sheetView rightToLeft="1" view="pageBreakPreview" topLeftCell="A7" zoomScaleNormal="100" zoomScaleSheetLayoutView="100" workbookViewId="0">
      <selection activeCell="G12" sqref="G12"/>
    </sheetView>
  </sheetViews>
  <sheetFormatPr defaultColWidth="9.140625" defaultRowHeight="12.75"/>
  <cols>
    <col min="1" max="1" width="14" style="17" customWidth="1"/>
    <col min="2" max="10" width="7.7109375" style="17" customWidth="1"/>
    <col min="11" max="11" width="18.140625" style="17" customWidth="1"/>
    <col min="12" max="12" width="15.28515625" style="3" customWidth="1"/>
    <col min="13" max="16" width="6.42578125" style="3" customWidth="1"/>
    <col min="17" max="16384" width="9.140625" style="3"/>
  </cols>
  <sheetData>
    <row r="1" spans="1:16" ht="30.75">
      <c r="A1" s="116" t="s">
        <v>203</v>
      </c>
      <c r="B1" s="117"/>
      <c r="C1" s="117"/>
      <c r="D1" s="117"/>
      <c r="E1" s="117"/>
      <c r="F1" s="117"/>
      <c r="G1" s="115"/>
      <c r="H1" s="115"/>
      <c r="I1" s="115"/>
      <c r="J1" s="115"/>
      <c r="K1" s="118" t="s">
        <v>204</v>
      </c>
    </row>
    <row r="2" spans="1:16">
      <c r="A2" s="113"/>
      <c r="B2" s="114"/>
      <c r="C2" s="114"/>
      <c r="D2" s="114"/>
      <c r="E2" s="114"/>
      <c r="F2" s="114"/>
      <c r="G2" s="114"/>
      <c r="H2" s="3"/>
      <c r="I2" s="114"/>
      <c r="J2" s="3"/>
      <c r="K2" s="114"/>
    </row>
    <row r="3" spans="1:16" s="2" customFormat="1" ht="21.75">
      <c r="A3" s="540" t="s">
        <v>387</v>
      </c>
      <c r="B3" s="540"/>
      <c r="C3" s="540"/>
      <c r="D3" s="540"/>
      <c r="E3" s="540"/>
      <c r="F3" s="540"/>
      <c r="G3" s="540"/>
      <c r="H3" s="540"/>
      <c r="I3" s="540"/>
      <c r="J3" s="540"/>
      <c r="K3" s="540"/>
    </row>
    <row r="4" spans="1:16" s="2" customFormat="1" ht="18.75">
      <c r="A4" s="541" t="s">
        <v>473</v>
      </c>
      <c r="B4" s="541"/>
      <c r="C4" s="541"/>
      <c r="D4" s="541"/>
      <c r="E4" s="541"/>
      <c r="F4" s="541"/>
      <c r="G4" s="541"/>
      <c r="H4" s="541"/>
      <c r="I4" s="541"/>
      <c r="J4" s="541"/>
      <c r="K4" s="541"/>
    </row>
    <row r="5" spans="1:16" s="2" customFormat="1" ht="18">
      <c r="A5" s="542" t="s">
        <v>385</v>
      </c>
      <c r="B5" s="542"/>
      <c r="C5" s="542"/>
      <c r="D5" s="542"/>
      <c r="E5" s="542"/>
      <c r="F5" s="542"/>
      <c r="G5" s="542"/>
      <c r="H5" s="542"/>
      <c r="I5" s="542"/>
      <c r="J5" s="542"/>
      <c r="K5" s="542"/>
    </row>
    <row r="6" spans="1:16">
      <c r="A6" s="543" t="s">
        <v>475</v>
      </c>
      <c r="B6" s="543"/>
      <c r="C6" s="543"/>
      <c r="D6" s="543"/>
      <c r="E6" s="543"/>
      <c r="F6" s="543"/>
      <c r="G6" s="543"/>
      <c r="H6" s="543"/>
      <c r="I6" s="543"/>
      <c r="J6" s="543"/>
      <c r="K6" s="543"/>
    </row>
    <row r="7" spans="1:16" s="7" customFormat="1" ht="15.75">
      <c r="A7" s="4" t="s">
        <v>388</v>
      </c>
      <c r="B7" s="4"/>
      <c r="C7" s="4"/>
      <c r="D7" s="4"/>
      <c r="E7" s="4"/>
      <c r="F7" s="4"/>
      <c r="G7" s="4"/>
      <c r="H7" s="4"/>
      <c r="I7" s="4"/>
      <c r="J7" s="4"/>
      <c r="K7" s="8" t="s">
        <v>294</v>
      </c>
      <c r="M7" s="5"/>
      <c r="O7" s="5"/>
      <c r="P7" s="5"/>
    </row>
    <row r="8" spans="1:16" ht="33.75" customHeight="1" thickBot="1">
      <c r="A8" s="649" t="s">
        <v>584</v>
      </c>
      <c r="B8" s="546" t="s">
        <v>366</v>
      </c>
      <c r="C8" s="547"/>
      <c r="D8" s="548"/>
      <c r="E8" s="546" t="s">
        <v>369</v>
      </c>
      <c r="F8" s="547"/>
      <c r="G8" s="548"/>
      <c r="H8" s="546" t="s">
        <v>370</v>
      </c>
      <c r="I8" s="547"/>
      <c r="J8" s="548"/>
      <c r="K8" s="644" t="s">
        <v>583</v>
      </c>
    </row>
    <row r="9" spans="1:16" ht="23.45" customHeight="1" thickTop="1" thickBot="1">
      <c r="A9" s="650"/>
      <c r="B9" s="647" t="s">
        <v>367</v>
      </c>
      <c r="C9" s="647" t="s">
        <v>368</v>
      </c>
      <c r="D9" s="647" t="s">
        <v>188</v>
      </c>
      <c r="E9" s="647" t="s">
        <v>367</v>
      </c>
      <c r="F9" s="647" t="s">
        <v>368</v>
      </c>
      <c r="G9" s="647" t="s">
        <v>188</v>
      </c>
      <c r="H9" s="647" t="s">
        <v>367</v>
      </c>
      <c r="I9" s="647" t="s">
        <v>368</v>
      </c>
      <c r="J9" s="647" t="s">
        <v>188</v>
      </c>
      <c r="K9" s="645"/>
    </row>
    <row r="10" spans="1:16" s="9" customFormat="1" ht="23.45" customHeight="1" thickTop="1">
      <c r="A10" s="651"/>
      <c r="B10" s="648"/>
      <c r="C10" s="648"/>
      <c r="D10" s="648"/>
      <c r="E10" s="648"/>
      <c r="F10" s="648"/>
      <c r="G10" s="648"/>
      <c r="H10" s="648"/>
      <c r="I10" s="648"/>
      <c r="J10" s="648"/>
      <c r="K10" s="646"/>
      <c r="M10" s="272" t="s">
        <v>367</v>
      </c>
      <c r="N10" s="272" t="s">
        <v>368</v>
      </c>
    </row>
    <row r="11" spans="1:16" s="10" customFormat="1" ht="22.5" customHeight="1" thickBot="1">
      <c r="A11" s="182" t="s">
        <v>80</v>
      </c>
      <c r="B11" s="314">
        <v>61</v>
      </c>
      <c r="C11" s="314">
        <v>39</v>
      </c>
      <c r="D11" s="315">
        <f>B11+C11</f>
        <v>100</v>
      </c>
      <c r="E11" s="314">
        <v>266</v>
      </c>
      <c r="F11" s="314">
        <v>77</v>
      </c>
      <c r="G11" s="315">
        <f>E11+F11</f>
        <v>343</v>
      </c>
      <c r="H11" s="315">
        <f>B11+E11</f>
        <v>327</v>
      </c>
      <c r="I11" s="315">
        <f>C11+F11</f>
        <v>116</v>
      </c>
      <c r="J11" s="315">
        <f>H11+I11</f>
        <v>443</v>
      </c>
      <c r="K11" s="184" t="s">
        <v>81</v>
      </c>
      <c r="L11" s="136" t="s">
        <v>377</v>
      </c>
      <c r="M11" s="190">
        <f>H11</f>
        <v>327</v>
      </c>
      <c r="N11" s="190">
        <f>I11</f>
        <v>116</v>
      </c>
    </row>
    <row r="12" spans="1:16" s="10" customFormat="1" ht="22.5" customHeight="1" thickTop="1" thickBot="1">
      <c r="A12" s="183" t="s">
        <v>82</v>
      </c>
      <c r="B12" s="292">
        <v>33</v>
      </c>
      <c r="C12" s="292">
        <v>18</v>
      </c>
      <c r="D12" s="316">
        <f t="shared" ref="D12:D14" si="0">B12+C12</f>
        <v>51</v>
      </c>
      <c r="E12" s="292">
        <v>21</v>
      </c>
      <c r="F12" s="292">
        <v>15</v>
      </c>
      <c r="G12" s="316">
        <f t="shared" ref="G12:G14" si="1">E12+F12</f>
        <v>36</v>
      </c>
      <c r="H12" s="316">
        <f t="shared" ref="H12:I19" si="2">B12+E12</f>
        <v>54</v>
      </c>
      <c r="I12" s="316">
        <f t="shared" si="2"/>
        <v>33</v>
      </c>
      <c r="J12" s="316">
        <f t="shared" ref="J12:J19" si="3">H12+I12</f>
        <v>87</v>
      </c>
      <c r="K12" s="185" t="s">
        <v>83</v>
      </c>
      <c r="L12" s="136" t="s">
        <v>378</v>
      </c>
      <c r="M12" s="190">
        <f t="shared" ref="M12:N19" si="4">H12</f>
        <v>54</v>
      </c>
      <c r="N12" s="190">
        <f t="shared" si="4"/>
        <v>33</v>
      </c>
    </row>
    <row r="13" spans="1:16" s="10" customFormat="1" ht="22.5" customHeight="1" thickTop="1" thickBot="1">
      <c r="A13" s="182" t="s">
        <v>84</v>
      </c>
      <c r="B13" s="291">
        <v>7</v>
      </c>
      <c r="C13" s="291">
        <v>2</v>
      </c>
      <c r="D13" s="311">
        <f t="shared" si="0"/>
        <v>9</v>
      </c>
      <c r="E13" s="291">
        <v>10</v>
      </c>
      <c r="F13" s="291">
        <v>2</v>
      </c>
      <c r="G13" s="311">
        <f t="shared" si="1"/>
        <v>12</v>
      </c>
      <c r="H13" s="311">
        <f t="shared" si="2"/>
        <v>17</v>
      </c>
      <c r="I13" s="311">
        <f t="shared" si="2"/>
        <v>4</v>
      </c>
      <c r="J13" s="311">
        <f t="shared" si="3"/>
        <v>21</v>
      </c>
      <c r="K13" s="184" t="s">
        <v>85</v>
      </c>
      <c r="L13" s="136" t="s">
        <v>379</v>
      </c>
      <c r="M13" s="190">
        <f t="shared" si="4"/>
        <v>17</v>
      </c>
      <c r="N13" s="190">
        <f t="shared" si="4"/>
        <v>4</v>
      </c>
    </row>
    <row r="14" spans="1:16" s="10" customFormat="1" ht="22.5" customHeight="1" thickTop="1" thickBot="1">
      <c r="A14" s="183" t="s">
        <v>125</v>
      </c>
      <c r="B14" s="292">
        <v>7</v>
      </c>
      <c r="C14" s="292">
        <v>1</v>
      </c>
      <c r="D14" s="316">
        <f t="shared" si="0"/>
        <v>8</v>
      </c>
      <c r="E14" s="292">
        <v>3</v>
      </c>
      <c r="F14" s="292">
        <v>0</v>
      </c>
      <c r="G14" s="316">
        <f t="shared" si="1"/>
        <v>3</v>
      </c>
      <c r="H14" s="316">
        <f t="shared" si="2"/>
        <v>10</v>
      </c>
      <c r="I14" s="316">
        <f t="shared" si="2"/>
        <v>1</v>
      </c>
      <c r="J14" s="316">
        <f t="shared" si="3"/>
        <v>11</v>
      </c>
      <c r="K14" s="185" t="s">
        <v>86</v>
      </c>
      <c r="L14" s="136" t="s">
        <v>380</v>
      </c>
      <c r="M14" s="190">
        <f t="shared" si="4"/>
        <v>10</v>
      </c>
      <c r="N14" s="190">
        <f t="shared" si="4"/>
        <v>1</v>
      </c>
    </row>
    <row r="15" spans="1:16" s="10" customFormat="1" ht="22.5" customHeight="1" thickTop="1" thickBot="1">
      <c r="A15" s="182" t="s">
        <v>87</v>
      </c>
      <c r="B15" s="291">
        <v>0</v>
      </c>
      <c r="C15" s="291">
        <v>2</v>
      </c>
      <c r="D15" s="311">
        <f>B15+C15</f>
        <v>2</v>
      </c>
      <c r="E15" s="291">
        <v>8</v>
      </c>
      <c r="F15" s="291">
        <v>2</v>
      </c>
      <c r="G15" s="311">
        <f>E15+F15</f>
        <v>10</v>
      </c>
      <c r="H15" s="311">
        <f t="shared" si="2"/>
        <v>8</v>
      </c>
      <c r="I15" s="311">
        <f t="shared" si="2"/>
        <v>4</v>
      </c>
      <c r="J15" s="311">
        <f>H15+I15</f>
        <v>12</v>
      </c>
      <c r="K15" s="184" t="s">
        <v>88</v>
      </c>
      <c r="L15" s="136" t="s">
        <v>381</v>
      </c>
      <c r="M15" s="190">
        <f t="shared" si="4"/>
        <v>8</v>
      </c>
      <c r="N15" s="190">
        <f t="shared" si="4"/>
        <v>4</v>
      </c>
    </row>
    <row r="16" spans="1:16" s="10" customFormat="1" ht="22.5" customHeight="1" thickTop="1" thickBot="1">
      <c r="A16" s="183" t="s">
        <v>89</v>
      </c>
      <c r="B16" s="292">
        <v>0</v>
      </c>
      <c r="C16" s="292">
        <v>0</v>
      </c>
      <c r="D16" s="316">
        <f t="shared" ref="D16:D19" si="5">B16+C16</f>
        <v>0</v>
      </c>
      <c r="E16" s="292">
        <v>3</v>
      </c>
      <c r="F16" s="292">
        <v>0</v>
      </c>
      <c r="G16" s="316">
        <f t="shared" ref="G16:G17" si="6">E16+F16</f>
        <v>3</v>
      </c>
      <c r="H16" s="316">
        <f t="shared" si="2"/>
        <v>3</v>
      </c>
      <c r="I16" s="316">
        <f t="shared" si="2"/>
        <v>0</v>
      </c>
      <c r="J16" s="316">
        <f t="shared" si="3"/>
        <v>3</v>
      </c>
      <c r="K16" s="185" t="s">
        <v>90</v>
      </c>
      <c r="L16" s="136" t="s">
        <v>382</v>
      </c>
      <c r="M16" s="190">
        <f t="shared" si="4"/>
        <v>3</v>
      </c>
      <c r="N16" s="190">
        <f t="shared" si="4"/>
        <v>0</v>
      </c>
    </row>
    <row r="17" spans="1:14" s="10" customFormat="1" ht="22.5" customHeight="1" thickTop="1" thickBot="1">
      <c r="A17" s="182" t="s">
        <v>91</v>
      </c>
      <c r="B17" s="291">
        <v>3</v>
      </c>
      <c r="C17" s="291">
        <v>0</v>
      </c>
      <c r="D17" s="311">
        <f t="shared" si="5"/>
        <v>3</v>
      </c>
      <c r="E17" s="291">
        <v>3</v>
      </c>
      <c r="F17" s="291">
        <v>1</v>
      </c>
      <c r="G17" s="311">
        <f t="shared" si="6"/>
        <v>4</v>
      </c>
      <c r="H17" s="311">
        <f t="shared" si="2"/>
        <v>6</v>
      </c>
      <c r="I17" s="311">
        <f t="shared" si="2"/>
        <v>1</v>
      </c>
      <c r="J17" s="311">
        <f t="shared" si="3"/>
        <v>7</v>
      </c>
      <c r="K17" s="184" t="s">
        <v>92</v>
      </c>
      <c r="L17" s="136" t="s">
        <v>383</v>
      </c>
      <c r="M17" s="190">
        <f t="shared" si="4"/>
        <v>6</v>
      </c>
      <c r="N17" s="190">
        <f t="shared" si="4"/>
        <v>1</v>
      </c>
    </row>
    <row r="18" spans="1:14" s="10" customFormat="1" ht="22.5" customHeight="1" thickTop="1" thickBot="1">
      <c r="A18" s="183" t="s">
        <v>93</v>
      </c>
      <c r="B18" s="292">
        <v>1</v>
      </c>
      <c r="C18" s="292">
        <v>0</v>
      </c>
      <c r="D18" s="316">
        <f t="shared" si="5"/>
        <v>1</v>
      </c>
      <c r="E18" s="292">
        <v>3</v>
      </c>
      <c r="F18" s="292">
        <v>0</v>
      </c>
      <c r="G18" s="316">
        <f>E18+F18</f>
        <v>3</v>
      </c>
      <c r="H18" s="316">
        <f t="shared" si="2"/>
        <v>4</v>
      </c>
      <c r="I18" s="316">
        <f t="shared" si="2"/>
        <v>0</v>
      </c>
      <c r="J18" s="316">
        <f t="shared" si="3"/>
        <v>4</v>
      </c>
      <c r="K18" s="185" t="s">
        <v>226</v>
      </c>
      <c r="L18" s="136" t="s">
        <v>384</v>
      </c>
      <c r="M18" s="190">
        <f t="shared" si="4"/>
        <v>4</v>
      </c>
      <c r="N18" s="190">
        <f t="shared" si="4"/>
        <v>0</v>
      </c>
    </row>
    <row r="19" spans="1:14" s="10" customFormat="1" ht="22.5" customHeight="1" thickTop="1">
      <c r="A19" s="186" t="s">
        <v>94</v>
      </c>
      <c r="B19" s="293">
        <v>13</v>
      </c>
      <c r="C19" s="293">
        <v>7</v>
      </c>
      <c r="D19" s="311">
        <f t="shared" si="5"/>
        <v>20</v>
      </c>
      <c r="E19" s="293">
        <v>0</v>
      </c>
      <c r="F19" s="293">
        <v>0</v>
      </c>
      <c r="G19" s="311">
        <f>E19+F19</f>
        <v>0</v>
      </c>
      <c r="H19" s="311">
        <f t="shared" si="2"/>
        <v>13</v>
      </c>
      <c r="I19" s="311">
        <f t="shared" si="2"/>
        <v>7</v>
      </c>
      <c r="J19" s="311">
        <f t="shared" si="3"/>
        <v>20</v>
      </c>
      <c r="K19" s="187" t="s">
        <v>401</v>
      </c>
      <c r="L19" s="136" t="s">
        <v>422</v>
      </c>
      <c r="M19" s="190">
        <f t="shared" si="4"/>
        <v>13</v>
      </c>
      <c r="N19" s="190">
        <f t="shared" si="4"/>
        <v>7</v>
      </c>
    </row>
    <row r="20" spans="1:14" s="10" customFormat="1" ht="22.5" customHeight="1">
      <c r="A20" s="188" t="s">
        <v>13</v>
      </c>
      <c r="B20" s="317">
        <f>SUM(B11:B19)</f>
        <v>125</v>
      </c>
      <c r="C20" s="317">
        <f t="shared" ref="C20:J20" si="7">SUM(C11:C19)</f>
        <v>69</v>
      </c>
      <c r="D20" s="317">
        <f t="shared" si="7"/>
        <v>194</v>
      </c>
      <c r="E20" s="317">
        <f>SUM(E11:E19)</f>
        <v>317</v>
      </c>
      <c r="F20" s="317">
        <f t="shared" si="7"/>
        <v>97</v>
      </c>
      <c r="G20" s="317">
        <f t="shared" si="7"/>
        <v>414</v>
      </c>
      <c r="H20" s="317">
        <f t="shared" si="7"/>
        <v>442</v>
      </c>
      <c r="I20" s="317">
        <f t="shared" si="7"/>
        <v>166</v>
      </c>
      <c r="J20" s="317">
        <f t="shared" si="7"/>
        <v>608</v>
      </c>
      <c r="K20" s="294" t="s">
        <v>14</v>
      </c>
      <c r="M20" s="10">
        <f>SUM(M11:M19)</f>
        <v>442</v>
      </c>
      <c r="N20" s="10">
        <f>SUM(N11:N19)</f>
        <v>166</v>
      </c>
    </row>
    <row r="21" spans="1:14">
      <c r="A21" s="113"/>
      <c r="B21" s="113"/>
      <c r="C21" s="113"/>
      <c r="D21" s="113"/>
      <c r="E21" s="113"/>
      <c r="F21" s="113"/>
      <c r="G21" s="113"/>
      <c r="H21" s="113"/>
      <c r="I21" s="113"/>
      <c r="J21" s="113"/>
      <c r="K21" s="113"/>
      <c r="L21" s="17"/>
      <c r="M21" s="17"/>
    </row>
    <row r="22" spans="1:14">
      <c r="A22" s="113"/>
      <c r="B22" s="113"/>
      <c r="C22" s="113"/>
      <c r="D22" s="113"/>
      <c r="E22" s="113"/>
      <c r="F22" s="113"/>
      <c r="G22" s="113"/>
      <c r="H22" s="113"/>
      <c r="I22" s="113"/>
      <c r="J22" s="113"/>
      <c r="K22" s="113"/>
      <c r="L22" s="17"/>
      <c r="M22" s="17"/>
    </row>
    <row r="23" spans="1:14">
      <c r="A23" s="113"/>
      <c r="B23" s="113"/>
      <c r="C23" s="113"/>
      <c r="D23" s="113"/>
      <c r="E23" s="113"/>
      <c r="F23" s="113"/>
      <c r="G23" s="113"/>
      <c r="H23" s="113"/>
      <c r="I23" s="113"/>
      <c r="J23" s="113"/>
      <c r="K23" s="113"/>
      <c r="L23" s="17"/>
      <c r="M23" s="17"/>
    </row>
    <row r="24" spans="1:14">
      <c r="A24" s="113"/>
      <c r="B24" s="113"/>
      <c r="C24" s="113"/>
      <c r="D24" s="113"/>
      <c r="E24" s="113"/>
      <c r="F24" s="113"/>
      <c r="G24" s="113"/>
      <c r="H24" s="113"/>
      <c r="I24" s="113"/>
      <c r="J24" s="113"/>
      <c r="K24" s="113"/>
    </row>
    <row r="25" spans="1:14">
      <c r="A25" s="113"/>
      <c r="B25" s="113"/>
      <c r="C25" s="113"/>
      <c r="D25" s="113"/>
      <c r="E25" s="113"/>
      <c r="F25" s="113"/>
      <c r="G25" s="113"/>
      <c r="H25" s="113"/>
      <c r="I25" s="113"/>
      <c r="J25" s="113"/>
      <c r="K25" s="113"/>
    </row>
    <row r="26" spans="1:14">
      <c r="A26" s="113"/>
      <c r="B26" s="113"/>
      <c r="C26" s="113"/>
      <c r="D26" s="113"/>
      <c r="E26" s="113"/>
      <c r="F26" s="113"/>
      <c r="G26" s="113"/>
      <c r="H26" s="113"/>
      <c r="I26" s="113"/>
      <c r="J26" s="113"/>
      <c r="K26" s="113"/>
    </row>
    <row r="27" spans="1:14">
      <c r="A27" s="113"/>
      <c r="B27" s="113"/>
      <c r="C27" s="113"/>
      <c r="D27" s="113"/>
      <c r="E27" s="113"/>
      <c r="F27" s="113"/>
      <c r="G27" s="113"/>
      <c r="H27" s="113"/>
      <c r="I27" s="113"/>
      <c r="J27" s="113"/>
      <c r="K27" s="113"/>
    </row>
    <row r="28" spans="1:14">
      <c r="A28" s="113"/>
      <c r="B28" s="113"/>
      <c r="C28" s="113"/>
      <c r="D28" s="113"/>
      <c r="E28" s="113"/>
      <c r="F28" s="113"/>
      <c r="G28" s="113"/>
      <c r="H28" s="113"/>
      <c r="I28" s="113"/>
      <c r="J28" s="113"/>
      <c r="K28" s="113"/>
    </row>
    <row r="29" spans="1:14">
      <c r="A29" s="113"/>
      <c r="B29" s="113"/>
      <c r="C29" s="113"/>
      <c r="D29" s="113"/>
      <c r="E29" s="113"/>
      <c r="F29" s="113"/>
      <c r="G29" s="113"/>
      <c r="H29" s="113"/>
      <c r="I29" s="113"/>
      <c r="J29" s="113"/>
      <c r="K29" s="113"/>
    </row>
    <row r="30" spans="1:14">
      <c r="A30" s="113"/>
      <c r="B30" s="113"/>
      <c r="C30" s="113"/>
      <c r="D30" s="113"/>
      <c r="E30" s="113"/>
      <c r="F30" s="113"/>
      <c r="G30" s="113"/>
      <c r="H30" s="113"/>
      <c r="I30" s="113"/>
      <c r="J30" s="113"/>
      <c r="K30" s="113"/>
    </row>
    <row r="31" spans="1:14">
      <c r="A31" s="113"/>
      <c r="B31" s="113"/>
      <c r="C31" s="113"/>
      <c r="D31" s="113"/>
      <c r="E31" s="113"/>
      <c r="F31" s="113"/>
      <c r="G31" s="113"/>
      <c r="H31" s="113"/>
      <c r="I31" s="113"/>
      <c r="J31" s="113"/>
      <c r="K31" s="113"/>
    </row>
    <row r="32" spans="1:14">
      <c r="A32" s="113"/>
      <c r="B32" s="113"/>
      <c r="C32" s="113"/>
      <c r="D32" s="113"/>
      <c r="E32" s="113"/>
      <c r="F32" s="113"/>
      <c r="G32" s="113"/>
      <c r="H32" s="113"/>
      <c r="I32" s="113"/>
      <c r="J32" s="113"/>
      <c r="K32" s="113"/>
    </row>
    <row r="33" spans="1:11">
      <c r="A33" s="113"/>
      <c r="B33" s="113"/>
      <c r="C33" s="113"/>
      <c r="D33" s="113"/>
      <c r="E33" s="113"/>
      <c r="F33" s="113"/>
      <c r="G33" s="113"/>
      <c r="H33" s="113"/>
      <c r="I33" s="113"/>
      <c r="J33" s="113"/>
      <c r="K33" s="113"/>
    </row>
    <row r="34" spans="1:11">
      <c r="A34" s="113"/>
      <c r="B34" s="113"/>
      <c r="C34" s="113"/>
      <c r="D34" s="113"/>
      <c r="E34" s="113"/>
      <c r="F34" s="113"/>
      <c r="G34" s="113"/>
      <c r="H34" s="113"/>
      <c r="I34" s="113"/>
      <c r="J34" s="113"/>
      <c r="K34" s="113"/>
    </row>
    <row r="35" spans="1:11">
      <c r="A35" s="113"/>
      <c r="B35" s="113"/>
      <c r="C35" s="113"/>
      <c r="D35" s="113"/>
      <c r="E35" s="113"/>
      <c r="F35" s="113"/>
      <c r="G35" s="113"/>
      <c r="H35" s="113"/>
      <c r="I35" s="113"/>
      <c r="J35" s="113"/>
      <c r="K35" s="113"/>
    </row>
    <row r="36" spans="1:11">
      <c r="A36" s="113"/>
      <c r="B36" s="113"/>
      <c r="C36" s="113"/>
      <c r="D36" s="113"/>
      <c r="E36" s="113"/>
      <c r="F36" s="113"/>
      <c r="G36" s="113"/>
      <c r="H36" s="113"/>
      <c r="I36" s="113"/>
      <c r="J36" s="113"/>
      <c r="K36" s="113"/>
    </row>
    <row r="37" spans="1:11">
      <c r="A37" s="113"/>
      <c r="B37" s="113"/>
      <c r="C37" s="113"/>
      <c r="D37" s="113"/>
      <c r="E37" s="113"/>
      <c r="F37" s="113"/>
      <c r="G37" s="113"/>
      <c r="H37" s="113"/>
      <c r="I37" s="113"/>
      <c r="J37" s="113"/>
      <c r="K37" s="113"/>
    </row>
    <row r="38" spans="1:11">
      <c r="A38" s="113"/>
      <c r="B38" s="113"/>
      <c r="C38" s="113"/>
      <c r="D38" s="113"/>
      <c r="E38" s="113"/>
      <c r="F38" s="113"/>
      <c r="G38" s="113"/>
      <c r="H38" s="113"/>
      <c r="I38" s="113"/>
      <c r="J38" s="113"/>
      <c r="K38" s="113"/>
    </row>
    <row r="39" spans="1:11">
      <c r="A39" s="113"/>
      <c r="B39" s="113"/>
      <c r="C39" s="113"/>
      <c r="D39" s="113"/>
      <c r="E39" s="113"/>
      <c r="F39" s="113"/>
      <c r="G39" s="113"/>
      <c r="H39" s="113"/>
      <c r="I39" s="113"/>
      <c r="J39" s="113"/>
      <c r="K39" s="113"/>
    </row>
    <row r="40" spans="1:11">
      <c r="A40" s="113"/>
      <c r="B40" s="113"/>
      <c r="C40" s="113"/>
      <c r="D40" s="113"/>
      <c r="E40" s="113"/>
      <c r="F40" s="113"/>
      <c r="G40" s="113"/>
      <c r="H40" s="113"/>
      <c r="I40" s="113"/>
      <c r="J40" s="113"/>
      <c r="K40" s="113"/>
    </row>
    <row r="41" spans="1:11">
      <c r="A41" s="113"/>
      <c r="B41" s="113"/>
      <c r="C41" s="113"/>
      <c r="D41" s="113"/>
      <c r="E41" s="113"/>
      <c r="F41" s="113"/>
      <c r="G41" s="113"/>
      <c r="H41" s="113"/>
      <c r="I41" s="113"/>
      <c r="J41" s="113"/>
      <c r="K41" s="113"/>
    </row>
    <row r="42" spans="1:11">
      <c r="A42" s="113"/>
      <c r="B42" s="113"/>
      <c r="C42" s="113"/>
      <c r="D42" s="113"/>
      <c r="E42" s="113"/>
      <c r="F42" s="113"/>
      <c r="G42" s="113"/>
      <c r="H42" s="113"/>
      <c r="I42" s="113"/>
      <c r="J42" s="113"/>
      <c r="K42" s="113"/>
    </row>
    <row r="43" spans="1:11">
      <c r="A43" s="113"/>
      <c r="B43" s="113"/>
      <c r="C43" s="113"/>
      <c r="D43" s="113"/>
      <c r="E43" s="113"/>
      <c r="F43" s="113"/>
      <c r="G43" s="113"/>
      <c r="H43" s="113"/>
      <c r="I43" s="113"/>
      <c r="J43" s="113"/>
      <c r="K43" s="113"/>
    </row>
    <row r="44" spans="1:11">
      <c r="A44" s="113"/>
      <c r="B44" s="113"/>
      <c r="C44" s="113"/>
      <c r="D44" s="113"/>
      <c r="E44" s="113"/>
      <c r="F44" s="113"/>
      <c r="G44" s="113"/>
      <c r="H44" s="113"/>
      <c r="I44" s="113"/>
      <c r="J44" s="113"/>
      <c r="K44" s="113"/>
    </row>
    <row r="45" spans="1:11">
      <c r="A45" s="113"/>
      <c r="B45" s="113"/>
      <c r="C45" s="113"/>
      <c r="D45" s="113"/>
      <c r="E45" s="113"/>
      <c r="F45" s="113"/>
      <c r="G45" s="113"/>
      <c r="H45" s="113"/>
      <c r="I45" s="113"/>
      <c r="J45" s="113"/>
      <c r="K45" s="113"/>
    </row>
    <row r="46" spans="1:11">
      <c r="A46" s="113"/>
      <c r="B46" s="113"/>
      <c r="C46" s="113"/>
      <c r="D46" s="113"/>
      <c r="E46" s="113"/>
      <c r="F46" s="113"/>
      <c r="G46" s="113"/>
      <c r="H46" s="113"/>
      <c r="I46" s="113"/>
      <c r="J46" s="113"/>
      <c r="K46" s="113"/>
    </row>
    <row r="47" spans="1:11">
      <c r="A47" s="113"/>
      <c r="B47" s="113"/>
      <c r="C47" s="113"/>
      <c r="D47" s="113"/>
      <c r="E47" s="113"/>
      <c r="F47" s="113"/>
      <c r="G47" s="113"/>
      <c r="H47" s="113"/>
      <c r="I47" s="113"/>
      <c r="J47" s="113"/>
      <c r="K47" s="113"/>
    </row>
    <row r="48" spans="1:11">
      <c r="A48" s="113"/>
      <c r="B48" s="113"/>
      <c r="C48" s="113"/>
      <c r="D48" s="113"/>
      <c r="E48" s="113"/>
      <c r="F48" s="113"/>
      <c r="G48" s="113"/>
      <c r="H48" s="113"/>
      <c r="I48" s="113"/>
      <c r="J48" s="113"/>
      <c r="K48" s="113"/>
    </row>
    <row r="49" spans="1:11">
      <c r="A49" s="113"/>
      <c r="B49" s="113"/>
      <c r="C49" s="113"/>
      <c r="D49" s="113"/>
      <c r="E49" s="113"/>
      <c r="F49" s="113"/>
      <c r="G49" s="113"/>
      <c r="H49" s="113"/>
      <c r="I49" s="113"/>
      <c r="J49" s="113"/>
      <c r="K49" s="113"/>
    </row>
    <row r="50" spans="1:11">
      <c r="A50" s="113"/>
      <c r="B50" s="113"/>
      <c r="C50" s="113"/>
      <c r="D50" s="113"/>
      <c r="E50" s="113"/>
      <c r="F50" s="113"/>
      <c r="G50" s="113"/>
      <c r="H50" s="113"/>
      <c r="I50" s="113"/>
      <c r="J50" s="113"/>
      <c r="K50" s="113"/>
    </row>
    <row r="51" spans="1:11">
      <c r="A51" s="113"/>
      <c r="B51" s="113"/>
      <c r="C51" s="113"/>
      <c r="D51" s="113"/>
      <c r="E51" s="113"/>
      <c r="F51" s="113"/>
      <c r="G51" s="113"/>
      <c r="H51" s="113"/>
      <c r="I51" s="113"/>
      <c r="J51" s="113"/>
      <c r="K51" s="113"/>
    </row>
    <row r="52" spans="1:11">
      <c r="A52" s="113"/>
      <c r="B52" s="113"/>
      <c r="C52" s="113"/>
      <c r="D52" s="113"/>
      <c r="E52" s="113"/>
      <c r="F52" s="113"/>
      <c r="G52" s="113"/>
      <c r="H52" s="113"/>
      <c r="I52" s="113"/>
      <c r="J52" s="113"/>
      <c r="K52" s="113"/>
    </row>
    <row r="53" spans="1:11">
      <c r="A53" s="113"/>
      <c r="B53" s="113"/>
      <c r="C53" s="113"/>
      <c r="D53" s="113"/>
      <c r="E53" s="113"/>
      <c r="F53" s="113"/>
      <c r="G53" s="113"/>
      <c r="H53" s="113"/>
      <c r="I53" s="113"/>
      <c r="J53" s="113"/>
      <c r="K53" s="113"/>
    </row>
  </sheetData>
  <mergeCells count="18">
    <mergeCell ref="D9:D10"/>
    <mergeCell ref="C9:C10"/>
    <mergeCell ref="B9:B10"/>
    <mergeCell ref="A3:K3"/>
    <mergeCell ref="A4:K4"/>
    <mergeCell ref="A5:K5"/>
    <mergeCell ref="A6:K6"/>
    <mergeCell ref="A8:A10"/>
    <mergeCell ref="B8:D8"/>
    <mergeCell ref="E8:G8"/>
    <mergeCell ref="H8:J8"/>
    <mergeCell ref="K8:K10"/>
    <mergeCell ref="J9:J10"/>
    <mergeCell ref="I9:I10"/>
    <mergeCell ref="H9:H10"/>
    <mergeCell ref="G9:G10"/>
    <mergeCell ref="F9:F10"/>
    <mergeCell ref="E9:E10"/>
  </mergeCells>
  <printOptions horizontalCentered="1"/>
  <pageMargins left="0" right="0" top="0.47244094488188981" bottom="0" header="0" footer="0"/>
  <pageSetup paperSize="11" scale="85" orientation="landscape" r:id="rId1"/>
  <headerFooter alignWithMargins="0"/>
  <rowBreaks count="1" manualBreakCount="1">
    <brk id="20" max="10" man="1"/>
  </rowBreak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rightToLeft="1" view="pageBreakPreview" zoomScaleNormal="100" zoomScaleSheetLayoutView="100" workbookViewId="0">
      <selection activeCell="G17" sqref="G17"/>
    </sheetView>
  </sheetViews>
  <sheetFormatPr defaultColWidth="9.140625" defaultRowHeight="12.75"/>
  <cols>
    <col min="1" max="1" width="23.5703125" style="17" customWidth="1"/>
    <col min="2" max="7" width="9.42578125" style="17" customWidth="1"/>
    <col min="8" max="8" width="23.5703125" style="17" customWidth="1"/>
    <col min="9" max="9" width="15.28515625" style="3" customWidth="1"/>
    <col min="10" max="13" width="6.42578125" style="3" customWidth="1"/>
    <col min="14" max="16384" width="9.140625" style="3"/>
  </cols>
  <sheetData>
    <row r="1" spans="1:13" ht="30.75">
      <c r="A1" s="116" t="s">
        <v>203</v>
      </c>
      <c r="B1" s="117"/>
      <c r="C1" s="117"/>
      <c r="D1" s="117"/>
      <c r="E1" s="117"/>
      <c r="F1" s="117"/>
      <c r="G1" s="115"/>
      <c r="H1" s="118" t="s">
        <v>204</v>
      </c>
    </row>
    <row r="2" spans="1:13">
      <c r="A2" s="113"/>
      <c r="B2" s="114"/>
      <c r="C2" s="114"/>
      <c r="D2" s="114"/>
      <c r="E2" s="114"/>
      <c r="F2" s="114"/>
      <c r="G2" s="114"/>
      <c r="H2" s="114"/>
      <c r="I2" s="114"/>
    </row>
    <row r="3" spans="1:13" s="2" customFormat="1" ht="21.75">
      <c r="A3" s="540" t="s">
        <v>341</v>
      </c>
      <c r="B3" s="540"/>
      <c r="C3" s="540"/>
      <c r="D3" s="540"/>
      <c r="E3" s="540"/>
      <c r="F3" s="540"/>
      <c r="G3" s="540"/>
      <c r="H3" s="540"/>
    </row>
    <row r="4" spans="1:13" s="2" customFormat="1" ht="18.75">
      <c r="A4" s="541" t="s">
        <v>538</v>
      </c>
      <c r="B4" s="541"/>
      <c r="C4" s="541"/>
      <c r="D4" s="541"/>
      <c r="E4" s="541"/>
      <c r="F4" s="541"/>
      <c r="G4" s="541"/>
      <c r="H4" s="541"/>
    </row>
    <row r="5" spans="1:13" s="2" customFormat="1" ht="18">
      <c r="A5" s="542" t="s">
        <v>471</v>
      </c>
      <c r="B5" s="542"/>
      <c r="C5" s="542"/>
      <c r="D5" s="542"/>
      <c r="E5" s="542"/>
      <c r="F5" s="542"/>
      <c r="G5" s="542"/>
      <c r="H5" s="542"/>
    </row>
    <row r="6" spans="1:13">
      <c r="A6" s="543" t="s">
        <v>543</v>
      </c>
      <c r="B6" s="543"/>
      <c r="C6" s="543"/>
      <c r="D6" s="543"/>
      <c r="E6" s="543"/>
      <c r="F6" s="543"/>
      <c r="G6" s="543"/>
      <c r="H6" s="543"/>
    </row>
    <row r="7" spans="1:13" s="7" customFormat="1" ht="15.75">
      <c r="A7" s="4" t="s">
        <v>453</v>
      </c>
      <c r="B7" s="4"/>
      <c r="C7" s="4"/>
      <c r="D7" s="4"/>
      <c r="E7" s="4"/>
      <c r="F7" s="4"/>
      <c r="G7" s="4"/>
      <c r="H7" s="8" t="s">
        <v>452</v>
      </c>
      <c r="J7" s="5"/>
      <c r="L7" s="5"/>
      <c r="M7" s="5"/>
    </row>
    <row r="8" spans="1:13" ht="36" customHeight="1">
      <c r="A8" s="559" t="s">
        <v>236</v>
      </c>
      <c r="B8" s="546" t="s">
        <v>439</v>
      </c>
      <c r="C8" s="547"/>
      <c r="D8" s="548"/>
      <c r="E8" s="546" t="s">
        <v>541</v>
      </c>
      <c r="F8" s="547"/>
      <c r="G8" s="548"/>
      <c r="H8" s="549" t="s">
        <v>237</v>
      </c>
    </row>
    <row r="9" spans="1:13" s="9" customFormat="1" ht="33.75" customHeight="1">
      <c r="A9" s="560"/>
      <c r="B9" s="58" t="s">
        <v>234</v>
      </c>
      <c r="C9" s="58" t="s">
        <v>233</v>
      </c>
      <c r="D9" s="59" t="s">
        <v>232</v>
      </c>
      <c r="E9" s="58" t="s">
        <v>234</v>
      </c>
      <c r="F9" s="58" t="s">
        <v>233</v>
      </c>
      <c r="G9" s="59" t="s">
        <v>232</v>
      </c>
      <c r="H9" s="550"/>
    </row>
    <row r="10" spans="1:13" s="10" customFormat="1" ht="22.5" customHeight="1" thickBot="1">
      <c r="A10" s="170" t="s">
        <v>16</v>
      </c>
      <c r="B10" s="375">
        <v>84</v>
      </c>
      <c r="C10" s="375">
        <v>51</v>
      </c>
      <c r="D10" s="379">
        <f>B10+C10</f>
        <v>135</v>
      </c>
      <c r="E10" s="375">
        <v>111</v>
      </c>
      <c r="F10" s="375">
        <v>62</v>
      </c>
      <c r="G10" s="379">
        <f>E10+F10</f>
        <v>173</v>
      </c>
      <c r="H10" s="174" t="s">
        <v>189</v>
      </c>
    </row>
    <row r="11" spans="1:13" s="10" customFormat="1" ht="22.5" customHeight="1" thickTop="1" thickBot="1">
      <c r="A11" s="171" t="s">
        <v>211</v>
      </c>
      <c r="B11" s="376">
        <v>0</v>
      </c>
      <c r="C11" s="376">
        <v>3</v>
      </c>
      <c r="D11" s="380">
        <f t="shared" ref="D11:D15" si="0">B11+C11</f>
        <v>3</v>
      </c>
      <c r="E11" s="376">
        <v>0</v>
      </c>
      <c r="F11" s="376">
        <v>1</v>
      </c>
      <c r="G11" s="380">
        <f t="shared" ref="G11:G15" si="1">E11+F11</f>
        <v>1</v>
      </c>
      <c r="H11" s="175" t="s">
        <v>102</v>
      </c>
    </row>
    <row r="12" spans="1:13" s="10" customFormat="1" ht="22.5" customHeight="1" thickTop="1" thickBot="1">
      <c r="A12" s="172" t="s">
        <v>18</v>
      </c>
      <c r="B12" s="377">
        <v>0</v>
      </c>
      <c r="C12" s="377">
        <v>0</v>
      </c>
      <c r="D12" s="379">
        <f t="shared" si="0"/>
        <v>0</v>
      </c>
      <c r="E12" s="377">
        <v>1</v>
      </c>
      <c r="F12" s="377">
        <v>0</v>
      </c>
      <c r="G12" s="379">
        <f t="shared" si="1"/>
        <v>1</v>
      </c>
      <c r="H12" s="176" t="s">
        <v>103</v>
      </c>
    </row>
    <row r="13" spans="1:13" s="10" customFormat="1" ht="22.5" customHeight="1" thickTop="1" thickBot="1">
      <c r="A13" s="171" t="s">
        <v>20</v>
      </c>
      <c r="B13" s="376">
        <v>0</v>
      </c>
      <c r="C13" s="376">
        <v>2</v>
      </c>
      <c r="D13" s="380">
        <f t="shared" si="0"/>
        <v>2</v>
      </c>
      <c r="E13" s="376">
        <v>4</v>
      </c>
      <c r="F13" s="376">
        <v>1</v>
      </c>
      <c r="G13" s="380">
        <f t="shared" si="1"/>
        <v>5</v>
      </c>
      <c r="H13" s="175" t="s">
        <v>104</v>
      </c>
    </row>
    <row r="14" spans="1:13" s="10" customFormat="1" ht="22.5" customHeight="1" thickTop="1" thickBot="1">
      <c r="A14" s="172" t="s">
        <v>22</v>
      </c>
      <c r="B14" s="377">
        <v>9</v>
      </c>
      <c r="C14" s="377">
        <v>3</v>
      </c>
      <c r="D14" s="379">
        <f t="shared" si="0"/>
        <v>12</v>
      </c>
      <c r="E14" s="377">
        <v>5</v>
      </c>
      <c r="F14" s="377">
        <v>4</v>
      </c>
      <c r="G14" s="379">
        <f t="shared" si="1"/>
        <v>9</v>
      </c>
      <c r="H14" s="176" t="s">
        <v>105</v>
      </c>
    </row>
    <row r="15" spans="1:13" s="10" customFormat="1" ht="22.5" customHeight="1" thickTop="1">
      <c r="A15" s="173" t="s">
        <v>24</v>
      </c>
      <c r="B15" s="378">
        <v>1</v>
      </c>
      <c r="C15" s="378">
        <v>7</v>
      </c>
      <c r="D15" s="380">
        <f t="shared" si="0"/>
        <v>8</v>
      </c>
      <c r="E15" s="378">
        <v>4</v>
      </c>
      <c r="F15" s="378">
        <v>1</v>
      </c>
      <c r="G15" s="380">
        <f t="shared" si="1"/>
        <v>5</v>
      </c>
      <c r="H15" s="177" t="s">
        <v>106</v>
      </c>
    </row>
    <row r="16" spans="1:13" s="10" customFormat="1" ht="22.5" customHeight="1">
      <c r="A16" s="129" t="s">
        <v>26</v>
      </c>
      <c r="B16" s="381">
        <f t="shared" ref="B16:D16" si="2">SUM(B10:B15)</f>
        <v>94</v>
      </c>
      <c r="C16" s="381">
        <f t="shared" si="2"/>
        <v>66</v>
      </c>
      <c r="D16" s="381">
        <f t="shared" si="2"/>
        <v>160</v>
      </c>
      <c r="E16" s="381">
        <f t="shared" ref="E16:F16" si="3">SUM(E10:E15)</f>
        <v>125</v>
      </c>
      <c r="F16" s="381">
        <f t="shared" si="3"/>
        <v>69</v>
      </c>
      <c r="G16" s="381">
        <f>SUM(G10:G15)</f>
        <v>194</v>
      </c>
      <c r="H16" s="41" t="s">
        <v>27</v>
      </c>
    </row>
    <row r="17" spans="9:10">
      <c r="I17" s="17"/>
      <c r="J17" s="17"/>
    </row>
    <row r="18" spans="9:10">
      <c r="I18" s="17"/>
      <c r="J18" s="17"/>
    </row>
    <row r="19" spans="9:10">
      <c r="I19" s="17"/>
      <c r="J19" s="17"/>
    </row>
  </sheetData>
  <mergeCells count="8">
    <mergeCell ref="A3:H3"/>
    <mergeCell ref="A4:H4"/>
    <mergeCell ref="A5:H5"/>
    <mergeCell ref="A6:H6"/>
    <mergeCell ref="A8:A9"/>
    <mergeCell ref="B8:D8"/>
    <mergeCell ref="E8:G8"/>
    <mergeCell ref="H8:H9"/>
  </mergeCells>
  <printOptions horizontalCentered="1"/>
  <pageMargins left="0" right="0" top="0.47244094488188981" bottom="0" header="0" footer="0"/>
  <pageSetup paperSize="11" scale="85" orientation="landscape" r:id="rId1"/>
  <headerFooter alignWithMargins="0"/>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7"/>
  <sheetViews>
    <sheetView rightToLeft="1" view="pageBreakPreview" zoomScaleNormal="100" zoomScaleSheetLayoutView="100" workbookViewId="0">
      <selection activeCell="N20" sqref="N20"/>
    </sheetView>
  </sheetViews>
  <sheetFormatPr defaultColWidth="9.140625" defaultRowHeight="12.75"/>
  <cols>
    <col min="1" max="1" width="19.140625" style="92" customWidth="1"/>
    <col min="2" max="10" width="8.140625" style="85" customWidth="1"/>
    <col min="11" max="11" width="20" style="92" customWidth="1"/>
    <col min="12" max="16384" width="9.140625" style="85"/>
  </cols>
  <sheetData>
    <row r="1" spans="1:11" s="3" customFormat="1" ht="30.75">
      <c r="A1" s="116" t="s">
        <v>203</v>
      </c>
      <c r="B1" s="117"/>
      <c r="C1" s="117"/>
      <c r="D1" s="117"/>
      <c r="E1" s="115"/>
      <c r="F1" s="115"/>
      <c r="G1" s="115"/>
      <c r="H1" s="115"/>
      <c r="I1" s="115"/>
      <c r="J1" s="115"/>
      <c r="K1" s="118" t="s">
        <v>204</v>
      </c>
    </row>
    <row r="2" spans="1:11" s="3" customFormat="1">
      <c r="A2" s="113"/>
      <c r="B2" s="114"/>
      <c r="C2" s="114"/>
      <c r="D2" s="114"/>
      <c r="E2" s="114"/>
      <c r="F2" s="114"/>
      <c r="G2" s="114"/>
      <c r="H2" s="114"/>
      <c r="I2" s="114"/>
      <c r="J2" s="114"/>
      <c r="K2" s="114"/>
    </row>
    <row r="3" spans="1:11" ht="21.75">
      <c r="A3" s="564" t="s">
        <v>135</v>
      </c>
      <c r="B3" s="564"/>
      <c r="C3" s="564"/>
      <c r="D3" s="564"/>
      <c r="E3" s="564"/>
      <c r="F3" s="564"/>
      <c r="G3" s="564"/>
      <c r="H3" s="564"/>
      <c r="I3" s="564"/>
      <c r="J3" s="564"/>
      <c r="K3" s="564"/>
    </row>
    <row r="4" spans="1:11" ht="18.75">
      <c r="A4" s="565" t="s">
        <v>538</v>
      </c>
      <c r="B4" s="565"/>
      <c r="C4" s="565"/>
      <c r="D4" s="565"/>
      <c r="E4" s="565"/>
      <c r="F4" s="565"/>
      <c r="G4" s="565"/>
      <c r="H4" s="565"/>
      <c r="I4" s="565"/>
      <c r="J4" s="565"/>
      <c r="K4" s="565"/>
    </row>
    <row r="5" spans="1:11">
      <c r="A5" s="542" t="s">
        <v>472</v>
      </c>
      <c r="B5" s="542"/>
      <c r="C5" s="542"/>
      <c r="D5" s="542"/>
      <c r="E5" s="542"/>
      <c r="F5" s="542"/>
      <c r="G5" s="542"/>
      <c r="H5" s="542"/>
      <c r="I5" s="542"/>
      <c r="J5" s="542"/>
      <c r="K5" s="542"/>
    </row>
    <row r="6" spans="1:11">
      <c r="A6" s="543" t="s">
        <v>543</v>
      </c>
      <c r="B6" s="543"/>
      <c r="C6" s="543"/>
      <c r="D6" s="543"/>
      <c r="E6" s="543"/>
      <c r="F6" s="543"/>
      <c r="G6" s="543"/>
      <c r="H6" s="543"/>
      <c r="I6" s="543"/>
      <c r="J6" s="543"/>
      <c r="K6" s="543"/>
    </row>
    <row r="7" spans="1:11" ht="15.75">
      <c r="A7" s="4" t="s">
        <v>455</v>
      </c>
      <c r="B7" s="5"/>
      <c r="C7" s="5"/>
      <c r="D7" s="6"/>
      <c r="E7" s="6"/>
      <c r="F7" s="5"/>
      <c r="G7" s="5"/>
      <c r="H7" s="6"/>
      <c r="I7" s="6"/>
      <c r="J7" s="5"/>
      <c r="K7" s="8" t="s">
        <v>454</v>
      </c>
    </row>
    <row r="8" spans="1:11" ht="28.5" customHeight="1" thickBot="1">
      <c r="A8" s="636" t="s">
        <v>464</v>
      </c>
      <c r="B8" s="640" t="s">
        <v>461</v>
      </c>
      <c r="C8" s="641"/>
      <c r="D8" s="642"/>
      <c r="E8" s="640" t="s">
        <v>462</v>
      </c>
      <c r="F8" s="641"/>
      <c r="G8" s="642"/>
      <c r="H8" s="659" t="s">
        <v>463</v>
      </c>
      <c r="I8" s="660"/>
      <c r="J8" s="661"/>
      <c r="K8" s="644" t="s">
        <v>465</v>
      </c>
    </row>
    <row r="9" spans="1:11" s="86" customFormat="1" ht="23.25" customHeight="1" thickTop="1" thickBot="1">
      <c r="A9" s="637"/>
      <c r="B9" s="656" t="s">
        <v>234</v>
      </c>
      <c r="C9" s="652" t="s">
        <v>233</v>
      </c>
      <c r="D9" s="654" t="s">
        <v>232</v>
      </c>
      <c r="E9" s="656" t="s">
        <v>234</v>
      </c>
      <c r="F9" s="652" t="s">
        <v>233</v>
      </c>
      <c r="G9" s="654" t="s">
        <v>232</v>
      </c>
      <c r="H9" s="656" t="s">
        <v>234</v>
      </c>
      <c r="I9" s="652" t="s">
        <v>233</v>
      </c>
      <c r="J9" s="663" t="s">
        <v>235</v>
      </c>
      <c r="K9" s="645"/>
    </row>
    <row r="10" spans="1:11" s="87" customFormat="1" ht="33" customHeight="1" thickTop="1">
      <c r="A10" s="658"/>
      <c r="B10" s="657"/>
      <c r="C10" s="653"/>
      <c r="D10" s="655"/>
      <c r="E10" s="657"/>
      <c r="F10" s="653"/>
      <c r="G10" s="655"/>
      <c r="H10" s="657"/>
      <c r="I10" s="653"/>
      <c r="J10" s="664" t="s">
        <v>131</v>
      </c>
      <c r="K10" s="662"/>
    </row>
    <row r="11" spans="1:11" s="87" customFormat="1" ht="24" customHeight="1">
      <c r="A11" s="253" t="s">
        <v>428</v>
      </c>
      <c r="B11" s="248"/>
      <c r="C11" s="249"/>
      <c r="D11" s="250"/>
      <c r="E11" s="248"/>
      <c r="F11" s="251"/>
      <c r="G11" s="252"/>
      <c r="H11" s="248"/>
      <c r="I11" s="248"/>
      <c r="J11" s="248"/>
      <c r="K11" s="254" t="s">
        <v>432</v>
      </c>
    </row>
    <row r="12" spans="1:11" s="87" customFormat="1" ht="24" customHeight="1" thickBot="1">
      <c r="A12" s="137" t="s">
        <v>433</v>
      </c>
      <c r="B12" s="65">
        <v>26</v>
      </c>
      <c r="C12" s="65">
        <v>20</v>
      </c>
      <c r="D12" s="202">
        <v>46</v>
      </c>
      <c r="E12" s="203">
        <v>102</v>
      </c>
      <c r="F12" s="203">
        <v>24</v>
      </c>
      <c r="G12" s="202">
        <f>SUM(F12+E12)</f>
        <v>126</v>
      </c>
      <c r="H12" s="202">
        <f>SUM(E12+B12)</f>
        <v>128</v>
      </c>
      <c r="I12" s="202">
        <f>SUM(F12+C12)</f>
        <v>44</v>
      </c>
      <c r="J12" s="202">
        <f>SUM(I12+H12)</f>
        <v>172</v>
      </c>
      <c r="K12" s="245" t="s">
        <v>436</v>
      </c>
    </row>
    <row r="13" spans="1:11" s="87" customFormat="1" ht="24" customHeight="1" thickTop="1" thickBot="1">
      <c r="A13" s="126" t="s">
        <v>434</v>
      </c>
      <c r="B13" s="68">
        <v>33</v>
      </c>
      <c r="C13" s="68">
        <v>25</v>
      </c>
      <c r="D13" s="88">
        <v>58</v>
      </c>
      <c r="E13" s="89">
        <v>97</v>
      </c>
      <c r="F13" s="89">
        <v>29</v>
      </c>
      <c r="G13" s="388">
        <f t="shared" ref="G13:G14" si="0">SUM(F13+E13)</f>
        <v>126</v>
      </c>
      <c r="H13" s="388">
        <f t="shared" ref="H13:H14" si="1">SUM(E13+B13)</f>
        <v>130</v>
      </c>
      <c r="I13" s="388">
        <f t="shared" ref="I13:I14" si="2">SUM(F13+C13)</f>
        <v>54</v>
      </c>
      <c r="J13" s="388">
        <f t="shared" ref="J13:J14" si="3">SUM(I13+H13)</f>
        <v>184</v>
      </c>
      <c r="K13" s="243" t="s">
        <v>437</v>
      </c>
    </row>
    <row r="14" spans="1:11" s="87" customFormat="1" ht="24" customHeight="1" thickTop="1">
      <c r="A14" s="145" t="s">
        <v>435</v>
      </c>
      <c r="B14" s="90">
        <v>35</v>
      </c>
      <c r="C14" s="90">
        <v>21</v>
      </c>
      <c r="D14" s="78">
        <v>56</v>
      </c>
      <c r="E14" s="91">
        <v>93</v>
      </c>
      <c r="F14" s="91">
        <v>26</v>
      </c>
      <c r="G14" s="389">
        <f t="shared" si="0"/>
        <v>119</v>
      </c>
      <c r="H14" s="389">
        <f t="shared" si="1"/>
        <v>128</v>
      </c>
      <c r="I14" s="389">
        <f t="shared" si="2"/>
        <v>47</v>
      </c>
      <c r="J14" s="389">
        <f t="shared" si="3"/>
        <v>175</v>
      </c>
      <c r="K14" s="244" t="s">
        <v>438</v>
      </c>
    </row>
    <row r="15" spans="1:11" s="87" customFormat="1" ht="24" customHeight="1">
      <c r="A15" s="139" t="s">
        <v>26</v>
      </c>
      <c r="B15" s="257">
        <f t="shared" ref="B15:J15" si="4">SUM(B12:B14)</f>
        <v>94</v>
      </c>
      <c r="C15" s="257">
        <f t="shared" si="4"/>
        <v>66</v>
      </c>
      <c r="D15" s="258">
        <f t="shared" si="4"/>
        <v>160</v>
      </c>
      <c r="E15" s="257">
        <f t="shared" si="4"/>
        <v>292</v>
      </c>
      <c r="F15" s="257">
        <f t="shared" si="4"/>
        <v>79</v>
      </c>
      <c r="G15" s="258">
        <f t="shared" si="4"/>
        <v>371</v>
      </c>
      <c r="H15" s="258">
        <f t="shared" si="4"/>
        <v>386</v>
      </c>
      <c r="I15" s="258">
        <f t="shared" si="4"/>
        <v>145</v>
      </c>
      <c r="J15" s="258">
        <f t="shared" si="4"/>
        <v>531</v>
      </c>
      <c r="K15" s="370" t="s">
        <v>27</v>
      </c>
    </row>
    <row r="16" spans="1:11" s="87" customFormat="1" ht="24" customHeight="1">
      <c r="A16" s="253" t="s">
        <v>473</v>
      </c>
      <c r="B16" s="248"/>
      <c r="C16" s="249"/>
      <c r="D16" s="250"/>
      <c r="E16" s="248"/>
      <c r="F16" s="251"/>
      <c r="G16" s="252"/>
      <c r="H16" s="248"/>
      <c r="I16" s="248"/>
      <c r="J16" s="248"/>
      <c r="K16" s="254" t="s">
        <v>556</v>
      </c>
    </row>
    <row r="17" spans="1:11" s="87" customFormat="1" ht="24" customHeight="1" thickBot="1">
      <c r="A17" s="137" t="s">
        <v>545</v>
      </c>
      <c r="B17" s="65">
        <v>30</v>
      </c>
      <c r="C17" s="65">
        <v>24</v>
      </c>
      <c r="D17" s="202">
        <f>SUM(B17:C17)</f>
        <v>54</v>
      </c>
      <c r="E17" s="203">
        <v>108</v>
      </c>
      <c r="F17" s="203">
        <v>32</v>
      </c>
      <c r="G17" s="202">
        <f>F17+E17</f>
        <v>140</v>
      </c>
      <c r="H17" s="202">
        <f>B17+E17</f>
        <v>138</v>
      </c>
      <c r="I17" s="202">
        <f>C17+F17</f>
        <v>56</v>
      </c>
      <c r="J17" s="202">
        <f>I17+H17</f>
        <v>194</v>
      </c>
      <c r="K17" s="245" t="s">
        <v>548</v>
      </c>
    </row>
    <row r="18" spans="1:11" s="87" customFormat="1" ht="24" customHeight="1" thickTop="1" thickBot="1">
      <c r="A18" s="126" t="s">
        <v>546</v>
      </c>
      <c r="B18" s="68">
        <v>41</v>
      </c>
      <c r="C18" s="68">
        <v>21</v>
      </c>
      <c r="D18" s="69">
        <f t="shared" ref="D18:D19" si="5">SUM(B18:C18)</f>
        <v>62</v>
      </c>
      <c r="E18" s="89">
        <v>110</v>
      </c>
      <c r="F18" s="89">
        <v>35</v>
      </c>
      <c r="G18" s="388">
        <f>F18+E18</f>
        <v>145</v>
      </c>
      <c r="H18" s="388">
        <f t="shared" ref="H18:H19" si="6">B18+E18</f>
        <v>151</v>
      </c>
      <c r="I18" s="388">
        <f t="shared" ref="I18:I19" si="7">C18+F18</f>
        <v>56</v>
      </c>
      <c r="J18" s="388">
        <f>I18+H18</f>
        <v>207</v>
      </c>
      <c r="K18" s="243" t="s">
        <v>549</v>
      </c>
    </row>
    <row r="19" spans="1:11" s="87" customFormat="1" ht="24" customHeight="1" thickTop="1">
      <c r="A19" s="145" t="s">
        <v>547</v>
      </c>
      <c r="B19" s="90">
        <v>54</v>
      </c>
      <c r="C19" s="90">
        <v>24</v>
      </c>
      <c r="D19" s="389">
        <f t="shared" si="5"/>
        <v>78</v>
      </c>
      <c r="E19" s="91">
        <v>99</v>
      </c>
      <c r="F19" s="91">
        <v>30</v>
      </c>
      <c r="G19" s="389">
        <f>F19+E19</f>
        <v>129</v>
      </c>
      <c r="H19" s="389">
        <f t="shared" si="6"/>
        <v>153</v>
      </c>
      <c r="I19" s="389">
        <f t="shared" si="7"/>
        <v>54</v>
      </c>
      <c r="J19" s="389">
        <f>I19+H19</f>
        <v>207</v>
      </c>
      <c r="K19" s="244" t="s">
        <v>550</v>
      </c>
    </row>
    <row r="20" spans="1:11" s="87" customFormat="1" ht="24" customHeight="1">
      <c r="A20" s="139" t="s">
        <v>26</v>
      </c>
      <c r="B20" s="257">
        <f t="shared" ref="B20:J20" si="8">SUM(B17:B19)</f>
        <v>125</v>
      </c>
      <c r="C20" s="257">
        <f t="shared" si="8"/>
        <v>69</v>
      </c>
      <c r="D20" s="257">
        <f t="shared" si="8"/>
        <v>194</v>
      </c>
      <c r="E20" s="257">
        <f t="shared" si="8"/>
        <v>317</v>
      </c>
      <c r="F20" s="257">
        <f>SUM(F17:F19)</f>
        <v>97</v>
      </c>
      <c r="G20" s="257">
        <f t="shared" si="8"/>
        <v>414</v>
      </c>
      <c r="H20" s="257">
        <f t="shared" si="8"/>
        <v>442</v>
      </c>
      <c r="I20" s="258">
        <f t="shared" si="8"/>
        <v>166</v>
      </c>
      <c r="J20" s="257">
        <f t="shared" si="8"/>
        <v>608</v>
      </c>
      <c r="K20" s="370" t="s">
        <v>27</v>
      </c>
    </row>
    <row r="21" spans="1:11">
      <c r="A21" s="165"/>
      <c r="B21" s="166"/>
      <c r="C21" s="166"/>
      <c r="D21" s="166"/>
      <c r="E21" s="166"/>
      <c r="F21" s="166"/>
      <c r="G21" s="166"/>
      <c r="H21" s="166"/>
      <c r="I21" s="166"/>
      <c r="J21" s="166"/>
      <c r="K21" s="165"/>
    </row>
    <row r="22" spans="1:11">
      <c r="A22" s="165"/>
      <c r="B22" s="166"/>
      <c r="C22" s="166"/>
      <c r="D22" s="166"/>
      <c r="E22" s="166"/>
      <c r="F22" s="166"/>
      <c r="G22" s="166"/>
      <c r="H22" s="166"/>
      <c r="I22" s="166"/>
      <c r="J22" s="166"/>
      <c r="K22" s="165"/>
    </row>
    <row r="23" spans="1:11">
      <c r="A23" s="165"/>
      <c r="B23" s="166"/>
      <c r="C23" s="166"/>
      <c r="D23" s="166"/>
      <c r="E23" s="166"/>
      <c r="F23" s="166"/>
      <c r="G23" s="166"/>
      <c r="H23" s="166"/>
      <c r="I23" s="166"/>
      <c r="J23" s="166"/>
      <c r="K23" s="165"/>
    </row>
    <row r="24" spans="1:11">
      <c r="A24" s="165"/>
      <c r="B24" s="166"/>
      <c r="C24" s="166"/>
      <c r="D24" s="166"/>
      <c r="E24" s="166"/>
      <c r="F24" s="166"/>
      <c r="G24" s="166"/>
      <c r="H24" s="166"/>
      <c r="I24" s="166"/>
      <c r="J24" s="166"/>
      <c r="K24" s="165"/>
    </row>
    <row r="25" spans="1:11">
      <c r="A25" s="165"/>
      <c r="B25" s="166"/>
      <c r="C25" s="166"/>
      <c r="D25" s="166"/>
      <c r="E25" s="166"/>
      <c r="F25" s="166"/>
      <c r="G25" s="166"/>
      <c r="H25" s="166"/>
      <c r="I25" s="166"/>
      <c r="J25" s="166"/>
      <c r="K25" s="165"/>
    </row>
    <row r="26" spans="1:11">
      <c r="A26" s="165"/>
      <c r="B26" s="166"/>
      <c r="C26" s="166"/>
      <c r="D26" s="166"/>
      <c r="E26" s="166"/>
      <c r="F26" s="166"/>
      <c r="G26" s="166"/>
      <c r="H26" s="166"/>
      <c r="I26" s="166"/>
      <c r="J26" s="166"/>
      <c r="K26" s="165"/>
    </row>
    <row r="27" spans="1:11">
      <c r="A27" s="165"/>
      <c r="B27" s="166"/>
      <c r="C27" s="166"/>
      <c r="D27" s="166"/>
      <c r="E27" s="166"/>
      <c r="F27" s="166"/>
      <c r="G27" s="166"/>
      <c r="H27" s="166"/>
      <c r="I27" s="166"/>
      <c r="J27" s="166"/>
      <c r="K27" s="165"/>
    </row>
    <row r="28" spans="1:11">
      <c r="A28" s="165"/>
      <c r="B28" s="166"/>
      <c r="C28" s="166"/>
      <c r="D28" s="166"/>
      <c r="E28" s="166"/>
      <c r="F28" s="166"/>
      <c r="G28" s="166"/>
      <c r="H28" s="166"/>
      <c r="I28" s="166"/>
      <c r="J28" s="166"/>
      <c r="K28" s="165"/>
    </row>
    <row r="29" spans="1:11">
      <c r="A29" s="165"/>
      <c r="B29" s="166"/>
      <c r="C29" s="166"/>
      <c r="D29" s="166"/>
      <c r="E29" s="166"/>
      <c r="F29" s="166"/>
      <c r="G29" s="166"/>
      <c r="H29" s="166"/>
      <c r="I29" s="166"/>
      <c r="J29" s="166"/>
      <c r="K29" s="165"/>
    </row>
    <row r="30" spans="1:11">
      <c r="A30" s="165"/>
      <c r="B30" s="166"/>
      <c r="C30" s="166"/>
      <c r="D30" s="166"/>
      <c r="E30" s="166"/>
      <c r="F30" s="166"/>
      <c r="G30" s="166"/>
      <c r="H30" s="166"/>
      <c r="I30" s="166"/>
      <c r="J30" s="166"/>
      <c r="K30" s="165"/>
    </row>
    <row r="31" spans="1:11">
      <c r="A31" s="165"/>
      <c r="B31" s="166"/>
      <c r="C31" s="166"/>
      <c r="D31" s="166"/>
      <c r="E31" s="166"/>
      <c r="F31" s="166"/>
      <c r="G31" s="166"/>
      <c r="H31" s="166"/>
      <c r="I31" s="166"/>
      <c r="J31" s="166"/>
      <c r="K31" s="165"/>
    </row>
    <row r="32" spans="1:11">
      <c r="A32" s="165"/>
      <c r="B32" s="166"/>
      <c r="C32" s="166"/>
      <c r="D32" s="166"/>
      <c r="E32" s="166"/>
      <c r="F32" s="166"/>
      <c r="G32" s="166"/>
      <c r="H32" s="166"/>
      <c r="I32" s="166"/>
      <c r="J32" s="166"/>
      <c r="K32" s="165"/>
    </row>
    <row r="33" spans="1:11">
      <c r="A33" s="165"/>
      <c r="B33" s="166"/>
      <c r="C33" s="166"/>
      <c r="D33" s="166"/>
      <c r="E33" s="166"/>
      <c r="F33" s="166"/>
      <c r="G33" s="166"/>
      <c r="H33" s="166"/>
      <c r="I33" s="166"/>
      <c r="J33" s="166"/>
      <c r="K33" s="165"/>
    </row>
    <row r="34" spans="1:11">
      <c r="A34" s="165"/>
      <c r="B34" s="166"/>
      <c r="C34" s="166"/>
      <c r="D34" s="166"/>
      <c r="E34" s="166"/>
      <c r="F34" s="166"/>
      <c r="G34" s="166"/>
      <c r="H34" s="166"/>
      <c r="I34" s="166"/>
      <c r="J34" s="166"/>
      <c r="K34" s="165"/>
    </row>
    <row r="35" spans="1:11">
      <c r="A35" s="165"/>
      <c r="B35" s="166"/>
      <c r="C35" s="166"/>
      <c r="D35" s="166"/>
      <c r="E35" s="166"/>
      <c r="F35" s="166"/>
      <c r="G35" s="166"/>
      <c r="H35" s="166"/>
      <c r="I35" s="166"/>
      <c r="J35" s="166"/>
      <c r="K35" s="165"/>
    </row>
    <row r="36" spans="1:11">
      <c r="A36" s="165"/>
      <c r="B36" s="166"/>
      <c r="C36" s="166"/>
      <c r="D36" s="166"/>
      <c r="E36" s="166"/>
      <c r="F36" s="166"/>
      <c r="G36" s="166"/>
      <c r="H36" s="166"/>
      <c r="I36" s="166"/>
      <c r="J36" s="166"/>
      <c r="K36" s="165"/>
    </row>
    <row r="37" spans="1:11">
      <c r="A37" s="165"/>
      <c r="B37" s="166"/>
      <c r="C37" s="166"/>
      <c r="D37" s="166"/>
      <c r="E37" s="166"/>
      <c r="F37" s="166"/>
      <c r="G37" s="166"/>
      <c r="H37" s="166"/>
      <c r="I37" s="166"/>
      <c r="J37" s="166"/>
      <c r="K37" s="165"/>
    </row>
    <row r="38" spans="1:11">
      <c r="A38" s="165"/>
      <c r="B38" s="166"/>
      <c r="C38" s="166"/>
      <c r="D38" s="166"/>
      <c r="E38" s="166"/>
      <c r="F38" s="166"/>
      <c r="G38" s="166"/>
      <c r="H38" s="166"/>
      <c r="I38" s="166"/>
      <c r="J38" s="166"/>
      <c r="K38" s="165"/>
    </row>
    <row r="39" spans="1:11">
      <c r="A39" s="165"/>
      <c r="B39" s="166"/>
      <c r="C39" s="166"/>
      <c r="D39" s="166"/>
      <c r="E39" s="166"/>
      <c r="F39" s="166"/>
      <c r="G39" s="166"/>
      <c r="H39" s="166"/>
      <c r="I39" s="166"/>
      <c r="J39" s="166"/>
      <c r="K39" s="165"/>
    </row>
    <row r="40" spans="1:11">
      <c r="A40" s="165"/>
      <c r="B40" s="166"/>
      <c r="C40" s="166"/>
      <c r="D40" s="166"/>
      <c r="E40" s="166"/>
      <c r="F40" s="166"/>
      <c r="G40" s="166"/>
      <c r="H40" s="166"/>
      <c r="I40" s="166"/>
      <c r="J40" s="166"/>
      <c r="K40" s="165"/>
    </row>
    <row r="41" spans="1:11">
      <c r="A41" s="165"/>
      <c r="B41" s="166"/>
      <c r="C41" s="166"/>
      <c r="D41" s="166"/>
      <c r="E41" s="166"/>
      <c r="F41" s="166"/>
      <c r="G41" s="166"/>
      <c r="H41" s="166"/>
      <c r="I41" s="166"/>
      <c r="J41" s="166"/>
      <c r="K41" s="165"/>
    </row>
    <row r="42" spans="1:11">
      <c r="A42" s="165"/>
      <c r="B42" s="166"/>
      <c r="C42" s="166"/>
      <c r="D42" s="166"/>
      <c r="E42" s="166"/>
      <c r="F42" s="166"/>
      <c r="G42" s="166"/>
      <c r="H42" s="166"/>
      <c r="I42" s="166"/>
      <c r="J42" s="166"/>
      <c r="K42" s="165"/>
    </row>
    <row r="43" spans="1:11">
      <c r="A43" s="165"/>
      <c r="B43" s="166"/>
      <c r="C43" s="166"/>
      <c r="D43" s="166"/>
      <c r="E43" s="166"/>
      <c r="F43" s="166"/>
      <c r="G43" s="166"/>
      <c r="H43" s="166"/>
      <c r="I43" s="166"/>
      <c r="J43" s="166"/>
      <c r="K43" s="165"/>
    </row>
    <row r="44" spans="1:11">
      <c r="A44" s="165"/>
      <c r="B44" s="166"/>
      <c r="C44" s="166"/>
      <c r="D44" s="166"/>
      <c r="E44" s="166"/>
      <c r="F44" s="166"/>
      <c r="G44" s="166"/>
      <c r="H44" s="166"/>
      <c r="I44" s="166"/>
      <c r="J44" s="166"/>
      <c r="K44" s="165"/>
    </row>
    <row r="45" spans="1:11">
      <c r="A45" s="165"/>
      <c r="B45" s="166"/>
      <c r="C45" s="166"/>
      <c r="D45" s="166"/>
      <c r="E45" s="166"/>
      <c r="F45" s="166"/>
      <c r="G45" s="166"/>
      <c r="H45" s="166"/>
      <c r="I45" s="166"/>
      <c r="J45" s="166"/>
      <c r="K45" s="165"/>
    </row>
    <row r="46" spans="1:11">
      <c r="A46" s="165"/>
      <c r="B46" s="166"/>
      <c r="C46" s="166"/>
      <c r="D46" s="166"/>
      <c r="E46" s="166"/>
      <c r="F46" s="166"/>
      <c r="G46" s="166"/>
      <c r="H46" s="166"/>
      <c r="I46" s="166"/>
      <c r="J46" s="166"/>
      <c r="K46" s="165"/>
    </row>
    <row r="47" spans="1:11">
      <c r="A47" s="165"/>
      <c r="B47" s="166"/>
      <c r="C47" s="166"/>
      <c r="D47" s="166"/>
      <c r="E47" s="166"/>
      <c r="F47" s="166"/>
      <c r="G47" s="166"/>
      <c r="H47" s="166"/>
      <c r="I47" s="166"/>
      <c r="J47" s="166"/>
      <c r="K47" s="165"/>
    </row>
  </sheetData>
  <mergeCells count="18">
    <mergeCell ref="D9:D10"/>
    <mergeCell ref="E9:E10"/>
    <mergeCell ref="F9:F10"/>
    <mergeCell ref="G9:G10"/>
    <mergeCell ref="H9:H10"/>
    <mergeCell ref="A3:K3"/>
    <mergeCell ref="A4:K4"/>
    <mergeCell ref="A5:K5"/>
    <mergeCell ref="A6:K6"/>
    <mergeCell ref="A8:A10"/>
    <mergeCell ref="B8:D8"/>
    <mergeCell ref="E8:G8"/>
    <mergeCell ref="H8:J8"/>
    <mergeCell ref="K8:K10"/>
    <mergeCell ref="B9:B10"/>
    <mergeCell ref="I9:I10"/>
    <mergeCell ref="J9:J10"/>
    <mergeCell ref="C9:C10"/>
  </mergeCells>
  <printOptions horizontalCentered="1"/>
  <pageMargins left="0" right="0" top="0.47244094488188981" bottom="0" header="0" footer="0"/>
  <pageSetup paperSize="11" scale="85" orientation="landscape"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rightToLeft="1" view="pageBreakPreview" zoomScaleNormal="100" zoomScaleSheetLayoutView="100" workbookViewId="0">
      <selection activeCell="G15" sqref="G15"/>
    </sheetView>
  </sheetViews>
  <sheetFormatPr defaultColWidth="9.140625" defaultRowHeight="12.75"/>
  <cols>
    <col min="1" max="1" width="23.5703125" style="17" customWidth="1"/>
    <col min="2" max="7" width="9.42578125" style="17" customWidth="1"/>
    <col min="8" max="8" width="31.140625" style="17" customWidth="1"/>
    <col min="9" max="9" width="15.28515625" style="3" customWidth="1"/>
    <col min="10" max="13" width="6.42578125" style="3" customWidth="1"/>
    <col min="14" max="16384" width="9.140625" style="3"/>
  </cols>
  <sheetData>
    <row r="1" spans="1:13" ht="30.75">
      <c r="A1" s="116" t="s">
        <v>203</v>
      </c>
      <c r="B1" s="117"/>
      <c r="C1" s="117"/>
      <c r="D1" s="117"/>
      <c r="E1" s="117"/>
      <c r="F1" s="117"/>
      <c r="G1" s="115"/>
      <c r="H1" s="118" t="s">
        <v>204</v>
      </c>
    </row>
    <row r="2" spans="1:13">
      <c r="A2" s="113"/>
      <c r="B2" s="114"/>
      <c r="C2" s="114"/>
      <c r="D2" s="114"/>
      <c r="E2" s="114"/>
      <c r="F2" s="114"/>
      <c r="G2" s="114"/>
      <c r="H2" s="114"/>
      <c r="I2" s="114"/>
    </row>
    <row r="3" spans="1:13" s="2" customFormat="1" ht="21.75">
      <c r="A3" s="540" t="s">
        <v>137</v>
      </c>
      <c r="B3" s="540"/>
      <c r="C3" s="540"/>
      <c r="D3" s="540"/>
      <c r="E3" s="540"/>
      <c r="F3" s="540"/>
      <c r="G3" s="540"/>
      <c r="H3" s="540"/>
    </row>
    <row r="4" spans="1:13" s="2" customFormat="1" ht="18.75">
      <c r="A4" s="541" t="s">
        <v>538</v>
      </c>
      <c r="B4" s="541"/>
      <c r="C4" s="541"/>
      <c r="D4" s="541"/>
      <c r="E4" s="541"/>
      <c r="F4" s="541"/>
      <c r="G4" s="541"/>
      <c r="H4" s="541"/>
    </row>
    <row r="5" spans="1:13" s="2" customFormat="1" ht="18">
      <c r="A5" s="542" t="s">
        <v>223</v>
      </c>
      <c r="B5" s="542"/>
      <c r="C5" s="542"/>
      <c r="D5" s="542"/>
      <c r="E5" s="542"/>
      <c r="F5" s="542"/>
      <c r="G5" s="542"/>
      <c r="H5" s="542"/>
    </row>
    <row r="6" spans="1:13">
      <c r="A6" s="543" t="s">
        <v>543</v>
      </c>
      <c r="B6" s="543"/>
      <c r="C6" s="543"/>
      <c r="D6" s="543"/>
      <c r="E6" s="543"/>
      <c r="F6" s="543"/>
      <c r="G6" s="543"/>
      <c r="H6" s="543"/>
    </row>
    <row r="7" spans="1:13" s="7" customFormat="1" ht="15.75">
      <c r="A7" s="4" t="s">
        <v>457</v>
      </c>
      <c r="B7" s="4"/>
      <c r="C7" s="4"/>
      <c r="D7" s="4"/>
      <c r="E7" s="4"/>
      <c r="F7" s="4"/>
      <c r="G7" s="4"/>
      <c r="H7" s="8" t="s">
        <v>456</v>
      </c>
      <c r="J7" s="5"/>
      <c r="L7" s="5"/>
      <c r="M7" s="5"/>
    </row>
    <row r="8" spans="1:13" ht="34.5" customHeight="1">
      <c r="A8" s="559" t="s">
        <v>225</v>
      </c>
      <c r="B8" s="546" t="s">
        <v>430</v>
      </c>
      <c r="C8" s="547"/>
      <c r="D8" s="548"/>
      <c r="E8" s="546" t="s">
        <v>541</v>
      </c>
      <c r="F8" s="547"/>
      <c r="G8" s="548"/>
      <c r="H8" s="549" t="s">
        <v>224</v>
      </c>
    </row>
    <row r="9" spans="1:13" s="9" customFormat="1" ht="33.75" customHeight="1">
      <c r="A9" s="560"/>
      <c r="B9" s="58" t="s">
        <v>234</v>
      </c>
      <c r="C9" s="58" t="s">
        <v>233</v>
      </c>
      <c r="D9" s="59" t="s">
        <v>232</v>
      </c>
      <c r="E9" s="58" t="s">
        <v>234</v>
      </c>
      <c r="F9" s="58" t="s">
        <v>233</v>
      </c>
      <c r="G9" s="59" t="s">
        <v>232</v>
      </c>
      <c r="H9" s="550"/>
    </row>
    <row r="10" spans="1:13" s="10" customFormat="1" ht="22.5" customHeight="1" thickBot="1">
      <c r="A10" s="170" t="s">
        <v>16</v>
      </c>
      <c r="B10" s="382">
        <v>8</v>
      </c>
      <c r="C10" s="382">
        <v>4</v>
      </c>
      <c r="D10" s="379">
        <f>B10+C10</f>
        <v>12</v>
      </c>
      <c r="E10" s="382">
        <v>6</v>
      </c>
      <c r="F10" s="382">
        <v>7</v>
      </c>
      <c r="G10" s="379">
        <f>E10+F10</f>
        <v>13</v>
      </c>
      <c r="H10" s="174" t="s">
        <v>398</v>
      </c>
    </row>
    <row r="11" spans="1:13" s="10" customFormat="1" ht="22.5" customHeight="1" thickTop="1" thickBot="1">
      <c r="A11" s="171" t="s">
        <v>211</v>
      </c>
      <c r="B11" s="383">
        <v>1</v>
      </c>
      <c r="C11" s="383">
        <v>0</v>
      </c>
      <c r="D11" s="380">
        <f t="shared" ref="D11:D15" si="0">B11+C11</f>
        <v>1</v>
      </c>
      <c r="E11" s="383">
        <v>0</v>
      </c>
      <c r="F11" s="383">
        <v>1</v>
      </c>
      <c r="G11" s="380">
        <f t="shared" ref="G11:G15" si="1">E11+F11</f>
        <v>1</v>
      </c>
      <c r="H11" s="175" t="s">
        <v>17</v>
      </c>
    </row>
    <row r="12" spans="1:13" s="10" customFormat="1" ht="22.5" customHeight="1" thickTop="1" thickBot="1">
      <c r="A12" s="172" t="s">
        <v>18</v>
      </c>
      <c r="B12" s="384">
        <v>8</v>
      </c>
      <c r="C12" s="384">
        <v>6</v>
      </c>
      <c r="D12" s="379">
        <f t="shared" si="0"/>
        <v>14</v>
      </c>
      <c r="E12" s="384">
        <v>5</v>
      </c>
      <c r="F12" s="384">
        <v>6</v>
      </c>
      <c r="G12" s="379">
        <f t="shared" si="1"/>
        <v>11</v>
      </c>
      <c r="H12" s="176" t="s">
        <v>19</v>
      </c>
    </row>
    <row r="13" spans="1:13" s="10" customFormat="1" ht="22.5" customHeight="1" thickTop="1" thickBot="1">
      <c r="A13" s="171" t="s">
        <v>20</v>
      </c>
      <c r="B13" s="383">
        <v>4</v>
      </c>
      <c r="C13" s="383">
        <v>3</v>
      </c>
      <c r="D13" s="380">
        <f t="shared" si="0"/>
        <v>7</v>
      </c>
      <c r="E13" s="383">
        <v>5</v>
      </c>
      <c r="F13" s="383">
        <v>10</v>
      </c>
      <c r="G13" s="380">
        <f t="shared" si="1"/>
        <v>15</v>
      </c>
      <c r="H13" s="175" t="s">
        <v>21</v>
      </c>
    </row>
    <row r="14" spans="1:13" s="10" customFormat="1" ht="22.5" customHeight="1" thickTop="1" thickBot="1">
      <c r="A14" s="172" t="s">
        <v>22</v>
      </c>
      <c r="B14" s="384">
        <v>2</v>
      </c>
      <c r="C14" s="384">
        <v>0</v>
      </c>
      <c r="D14" s="379">
        <f t="shared" si="0"/>
        <v>2</v>
      </c>
      <c r="E14" s="384">
        <v>0</v>
      </c>
      <c r="F14" s="384">
        <v>0</v>
      </c>
      <c r="G14" s="379">
        <f t="shared" si="1"/>
        <v>0</v>
      </c>
      <c r="H14" s="176" t="s">
        <v>23</v>
      </c>
    </row>
    <row r="15" spans="1:13" s="10" customFormat="1" ht="22.5" customHeight="1" thickTop="1">
      <c r="A15" s="173" t="s">
        <v>24</v>
      </c>
      <c r="B15" s="385">
        <v>0</v>
      </c>
      <c r="C15" s="385">
        <v>1</v>
      </c>
      <c r="D15" s="380">
        <f t="shared" si="0"/>
        <v>1</v>
      </c>
      <c r="E15" s="385">
        <v>2</v>
      </c>
      <c r="F15" s="385">
        <v>1</v>
      </c>
      <c r="G15" s="380">
        <f t="shared" si="1"/>
        <v>3</v>
      </c>
      <c r="H15" s="177" t="s">
        <v>25</v>
      </c>
    </row>
    <row r="16" spans="1:13" s="10" customFormat="1" ht="22.5" customHeight="1">
      <c r="A16" s="129" t="s">
        <v>26</v>
      </c>
      <c r="B16" s="381">
        <f t="shared" ref="B16:C16" si="2">SUM(B10:B15)</f>
        <v>23</v>
      </c>
      <c r="C16" s="381">
        <f t="shared" si="2"/>
        <v>14</v>
      </c>
      <c r="D16" s="381">
        <f>SUM(D10:D15)</f>
        <v>37</v>
      </c>
      <c r="E16" s="381">
        <f t="shared" ref="E16:G16" si="3">SUM(E10:E15)</f>
        <v>18</v>
      </c>
      <c r="F16" s="381">
        <f t="shared" si="3"/>
        <v>25</v>
      </c>
      <c r="G16" s="381">
        <f t="shared" si="3"/>
        <v>43</v>
      </c>
      <c r="H16" s="41" t="s">
        <v>27</v>
      </c>
    </row>
    <row r="17" spans="9:10">
      <c r="I17" s="17"/>
      <c r="J17" s="17"/>
    </row>
    <row r="18" spans="9:10">
      <c r="I18" s="17"/>
      <c r="J18" s="17"/>
    </row>
    <row r="19" spans="9:10">
      <c r="I19" s="17"/>
      <c r="J19" s="17"/>
    </row>
  </sheetData>
  <mergeCells count="8">
    <mergeCell ref="A3:H3"/>
    <mergeCell ref="A4:H4"/>
    <mergeCell ref="A5:H5"/>
    <mergeCell ref="A6:H6"/>
    <mergeCell ref="A8:A9"/>
    <mergeCell ref="B8:D8"/>
    <mergeCell ref="E8:G8"/>
    <mergeCell ref="H8:H9"/>
  </mergeCells>
  <printOptions horizontalCentered="1"/>
  <pageMargins left="0" right="0" top="0.47244094488188981" bottom="0" header="0" footer="0"/>
  <pageSetup paperSize="11" scale="85" orientation="landscape" r:id="rId1"/>
  <headerFooter alignWithMargins="0"/>
  <rowBreaks count="1" manualBreakCount="1">
    <brk id="16" max="16383" man="1"/>
  </rowBreak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9"/>
  <sheetViews>
    <sheetView rightToLeft="1" view="pageBreakPreview" zoomScaleNormal="100" zoomScaleSheetLayoutView="100" workbookViewId="0">
      <selection activeCell="F14" sqref="F14"/>
    </sheetView>
  </sheetViews>
  <sheetFormatPr defaultColWidth="9.140625" defaultRowHeight="12.75"/>
  <cols>
    <col min="1" max="1" width="14" style="17" customWidth="1"/>
    <col min="2" max="10" width="7.7109375" style="17" customWidth="1"/>
    <col min="11" max="11" width="18.140625" style="17" customWidth="1"/>
    <col min="12" max="12" width="15.28515625" style="3" customWidth="1"/>
    <col min="13" max="16" width="6.42578125" style="3" customWidth="1"/>
    <col min="17" max="16384" width="9.140625" style="3"/>
  </cols>
  <sheetData>
    <row r="1" spans="1:16" ht="30.75">
      <c r="A1" s="116" t="s">
        <v>203</v>
      </c>
      <c r="B1" s="117"/>
      <c r="C1" s="117"/>
      <c r="D1" s="117"/>
      <c r="E1" s="117"/>
      <c r="F1" s="117"/>
      <c r="G1" s="115"/>
      <c r="H1" s="115"/>
      <c r="I1" s="115"/>
      <c r="J1" s="115"/>
      <c r="K1" s="118" t="s">
        <v>204</v>
      </c>
    </row>
    <row r="2" spans="1:16">
      <c r="A2" s="113"/>
      <c r="B2" s="114"/>
      <c r="C2" s="114"/>
      <c r="D2" s="114"/>
      <c r="E2" s="114"/>
      <c r="F2" s="114"/>
      <c r="G2" s="114"/>
      <c r="H2" s="3"/>
      <c r="I2" s="114"/>
      <c r="J2" s="3"/>
      <c r="K2" s="114"/>
    </row>
    <row r="3" spans="1:16" s="2" customFormat="1" ht="21.75">
      <c r="A3" s="540" t="s">
        <v>563</v>
      </c>
      <c r="B3" s="540"/>
      <c r="C3" s="540"/>
      <c r="D3" s="540"/>
      <c r="E3" s="540"/>
      <c r="F3" s="540"/>
      <c r="G3" s="540"/>
      <c r="H3" s="540"/>
      <c r="I3" s="540"/>
      <c r="J3" s="540"/>
      <c r="K3" s="540"/>
    </row>
    <row r="4" spans="1:16" s="2" customFormat="1" ht="18.75">
      <c r="A4" s="541" t="s">
        <v>473</v>
      </c>
      <c r="B4" s="541"/>
      <c r="C4" s="541"/>
      <c r="D4" s="541"/>
      <c r="E4" s="541"/>
      <c r="F4" s="541"/>
      <c r="G4" s="541"/>
      <c r="H4" s="541"/>
      <c r="I4" s="541"/>
      <c r="J4" s="541"/>
      <c r="K4" s="541"/>
    </row>
    <row r="5" spans="1:16" s="2" customFormat="1" ht="18">
      <c r="A5" s="542" t="s">
        <v>564</v>
      </c>
      <c r="B5" s="542"/>
      <c r="C5" s="542"/>
      <c r="D5" s="542"/>
      <c r="E5" s="542"/>
      <c r="F5" s="542"/>
      <c r="G5" s="542"/>
      <c r="H5" s="542"/>
      <c r="I5" s="542"/>
      <c r="J5" s="542"/>
      <c r="K5" s="542"/>
    </row>
    <row r="6" spans="1:16">
      <c r="A6" s="543" t="s">
        <v>475</v>
      </c>
      <c r="B6" s="543"/>
      <c r="C6" s="543"/>
      <c r="D6" s="543"/>
      <c r="E6" s="543"/>
      <c r="F6" s="543"/>
      <c r="G6" s="543"/>
      <c r="H6" s="543"/>
      <c r="I6" s="543"/>
      <c r="J6" s="543"/>
      <c r="K6" s="543"/>
    </row>
    <row r="7" spans="1:16" s="7" customFormat="1" ht="15.75">
      <c r="A7" s="4" t="s">
        <v>565</v>
      </c>
      <c r="B7" s="4"/>
      <c r="C7" s="4"/>
      <c r="D7" s="4"/>
      <c r="E7" s="4"/>
      <c r="F7" s="4"/>
      <c r="G7" s="4"/>
      <c r="H7" s="4"/>
      <c r="I7" s="4"/>
      <c r="J7" s="4"/>
      <c r="K7" s="8" t="s">
        <v>566</v>
      </c>
      <c r="M7" s="5"/>
      <c r="O7" s="5"/>
      <c r="P7" s="5"/>
    </row>
    <row r="8" spans="1:16" ht="33.75" customHeight="1" thickBot="1">
      <c r="A8" s="649" t="s">
        <v>585</v>
      </c>
      <c r="B8" s="546" t="s">
        <v>366</v>
      </c>
      <c r="C8" s="547"/>
      <c r="D8" s="548"/>
      <c r="E8" s="546" t="s">
        <v>369</v>
      </c>
      <c r="F8" s="547"/>
      <c r="G8" s="548"/>
      <c r="H8" s="546" t="s">
        <v>370</v>
      </c>
      <c r="I8" s="547"/>
      <c r="J8" s="548"/>
      <c r="K8" s="644" t="s">
        <v>586</v>
      </c>
    </row>
    <row r="9" spans="1:16" ht="23.45" customHeight="1" thickTop="1" thickBot="1">
      <c r="A9" s="650"/>
      <c r="B9" s="647" t="s">
        <v>367</v>
      </c>
      <c r="C9" s="647" t="s">
        <v>368</v>
      </c>
      <c r="D9" s="647" t="s">
        <v>188</v>
      </c>
      <c r="E9" s="647" t="s">
        <v>367</v>
      </c>
      <c r="F9" s="647" t="s">
        <v>368</v>
      </c>
      <c r="G9" s="647" t="s">
        <v>188</v>
      </c>
      <c r="H9" s="647" t="s">
        <v>367</v>
      </c>
      <c r="I9" s="647" t="s">
        <v>368</v>
      </c>
      <c r="J9" s="647" t="s">
        <v>188</v>
      </c>
      <c r="K9" s="645"/>
    </row>
    <row r="10" spans="1:16" s="9" customFormat="1" ht="23.45" customHeight="1" thickTop="1">
      <c r="A10" s="651"/>
      <c r="B10" s="648"/>
      <c r="C10" s="648"/>
      <c r="D10" s="648"/>
      <c r="E10" s="648"/>
      <c r="F10" s="648"/>
      <c r="G10" s="648"/>
      <c r="H10" s="648"/>
      <c r="I10" s="648"/>
      <c r="J10" s="648"/>
      <c r="K10" s="646"/>
      <c r="L10" s="3"/>
      <c r="M10" s="3"/>
      <c r="N10" s="3"/>
    </row>
    <row r="11" spans="1:16" s="10" customFormat="1" ht="22.5" customHeight="1" thickBot="1">
      <c r="A11" s="182" t="s">
        <v>80</v>
      </c>
      <c r="B11" s="314">
        <v>4</v>
      </c>
      <c r="C11" s="314">
        <v>7</v>
      </c>
      <c r="D11" s="315">
        <f>B11+C11</f>
        <v>11</v>
      </c>
      <c r="E11" s="314">
        <v>10</v>
      </c>
      <c r="F11" s="314">
        <v>15</v>
      </c>
      <c r="G11" s="315">
        <f>E11+F11</f>
        <v>25</v>
      </c>
      <c r="H11" s="315">
        <f>B11+E11</f>
        <v>14</v>
      </c>
      <c r="I11" s="315">
        <f>C11+F11</f>
        <v>22</v>
      </c>
      <c r="J11" s="315">
        <f>H11+I11</f>
        <v>36</v>
      </c>
      <c r="K11" s="184" t="s">
        <v>81</v>
      </c>
      <c r="L11" s="136"/>
      <c r="M11" s="190"/>
      <c r="N11" s="190"/>
    </row>
    <row r="12" spans="1:16" s="10" customFormat="1" ht="22.5" customHeight="1" thickTop="1" thickBot="1">
      <c r="A12" s="183" t="s">
        <v>82</v>
      </c>
      <c r="B12" s="292">
        <v>1</v>
      </c>
      <c r="C12" s="292">
        <v>0</v>
      </c>
      <c r="D12" s="316">
        <f t="shared" ref="D12:D14" si="0">B12+C12</f>
        <v>1</v>
      </c>
      <c r="E12" s="292">
        <v>2</v>
      </c>
      <c r="F12" s="292">
        <v>3</v>
      </c>
      <c r="G12" s="316">
        <f t="shared" ref="G12:G14" si="1">E12+F12</f>
        <v>5</v>
      </c>
      <c r="H12" s="316">
        <f t="shared" ref="H12:I15" si="2">B12+E12</f>
        <v>3</v>
      </c>
      <c r="I12" s="316">
        <f t="shared" si="2"/>
        <v>3</v>
      </c>
      <c r="J12" s="316">
        <f t="shared" ref="J12:J14" si="3">H12+I12</f>
        <v>6</v>
      </c>
      <c r="K12" s="185" t="s">
        <v>83</v>
      </c>
      <c r="L12" s="136"/>
      <c r="M12" s="190"/>
      <c r="N12" s="190"/>
    </row>
    <row r="13" spans="1:16" s="10" customFormat="1" ht="22.5" customHeight="1" thickTop="1" thickBot="1">
      <c r="A13" s="182" t="s">
        <v>84</v>
      </c>
      <c r="B13" s="291">
        <v>0</v>
      </c>
      <c r="C13" s="291">
        <v>0</v>
      </c>
      <c r="D13" s="311">
        <f t="shared" si="0"/>
        <v>0</v>
      </c>
      <c r="E13" s="291">
        <v>0</v>
      </c>
      <c r="F13" s="291">
        <v>0</v>
      </c>
      <c r="G13" s="311">
        <f t="shared" si="1"/>
        <v>0</v>
      </c>
      <c r="H13" s="311">
        <f t="shared" si="2"/>
        <v>0</v>
      </c>
      <c r="I13" s="311">
        <f t="shared" si="2"/>
        <v>0</v>
      </c>
      <c r="J13" s="311">
        <f t="shared" si="3"/>
        <v>0</v>
      </c>
      <c r="K13" s="184" t="s">
        <v>85</v>
      </c>
      <c r="L13" s="136"/>
      <c r="M13" s="190"/>
      <c r="N13" s="190"/>
    </row>
    <row r="14" spans="1:16" s="10" customFormat="1" ht="22.5" customHeight="1" thickTop="1" thickBot="1">
      <c r="A14" s="183" t="s">
        <v>125</v>
      </c>
      <c r="B14" s="292">
        <v>0</v>
      </c>
      <c r="C14" s="292">
        <v>0</v>
      </c>
      <c r="D14" s="316">
        <f t="shared" si="0"/>
        <v>0</v>
      </c>
      <c r="E14" s="292">
        <v>0</v>
      </c>
      <c r="F14" s="292">
        <v>0</v>
      </c>
      <c r="G14" s="316">
        <f t="shared" si="1"/>
        <v>0</v>
      </c>
      <c r="H14" s="316">
        <f t="shared" si="2"/>
        <v>0</v>
      </c>
      <c r="I14" s="316">
        <f t="shared" si="2"/>
        <v>0</v>
      </c>
      <c r="J14" s="316">
        <f t="shared" si="3"/>
        <v>0</v>
      </c>
      <c r="K14" s="185" t="s">
        <v>86</v>
      </c>
      <c r="L14" s="136"/>
      <c r="M14" s="190"/>
      <c r="N14" s="190"/>
    </row>
    <row r="15" spans="1:16" s="10" customFormat="1" ht="22.5" customHeight="1" thickTop="1">
      <c r="A15" s="186" t="s">
        <v>442</v>
      </c>
      <c r="B15" s="291">
        <v>1</v>
      </c>
      <c r="C15" s="291">
        <v>0</v>
      </c>
      <c r="D15" s="311">
        <f>B15+C15</f>
        <v>1</v>
      </c>
      <c r="E15" s="291">
        <v>0</v>
      </c>
      <c r="F15" s="291">
        <v>0</v>
      </c>
      <c r="G15" s="311">
        <f>E15+F15</f>
        <v>0</v>
      </c>
      <c r="H15" s="311">
        <f t="shared" si="2"/>
        <v>1</v>
      </c>
      <c r="I15" s="311">
        <f t="shared" si="2"/>
        <v>0</v>
      </c>
      <c r="J15" s="311">
        <f>H15+I15</f>
        <v>1</v>
      </c>
      <c r="K15" s="187" t="s">
        <v>226</v>
      </c>
      <c r="L15" s="136"/>
      <c r="M15" s="190"/>
      <c r="N15" s="190"/>
    </row>
    <row r="16" spans="1:16" s="10" customFormat="1" ht="22.5" customHeight="1">
      <c r="A16" s="188" t="s">
        <v>13</v>
      </c>
      <c r="B16" s="317">
        <f>SUM(B11:B15)</f>
        <v>6</v>
      </c>
      <c r="C16" s="317">
        <f t="shared" ref="C16:J16" si="4">SUM(C11:C15)</f>
        <v>7</v>
      </c>
      <c r="D16" s="317">
        <f t="shared" si="4"/>
        <v>13</v>
      </c>
      <c r="E16" s="317">
        <f t="shared" si="4"/>
        <v>12</v>
      </c>
      <c r="F16" s="317">
        <f t="shared" si="4"/>
        <v>18</v>
      </c>
      <c r="G16" s="317">
        <f t="shared" si="4"/>
        <v>30</v>
      </c>
      <c r="H16" s="317">
        <f t="shared" si="4"/>
        <v>18</v>
      </c>
      <c r="I16" s="317">
        <f t="shared" si="4"/>
        <v>25</v>
      </c>
      <c r="J16" s="317">
        <f t="shared" si="4"/>
        <v>43</v>
      </c>
      <c r="K16" s="294" t="s">
        <v>14</v>
      </c>
      <c r="L16" s="136"/>
      <c r="M16" s="190"/>
      <c r="N16" s="190"/>
    </row>
    <row r="17" spans="1:14" s="10" customFormat="1" ht="22.5" customHeight="1">
      <c r="A17" s="113"/>
      <c r="B17" s="113"/>
      <c r="C17" s="113"/>
      <c r="D17" s="113"/>
      <c r="E17" s="113"/>
      <c r="F17" s="113"/>
      <c r="G17" s="113"/>
      <c r="H17" s="113"/>
      <c r="I17" s="113"/>
      <c r="J17" s="113"/>
      <c r="K17" s="113"/>
      <c r="L17" s="136"/>
      <c r="M17" s="190"/>
      <c r="N17" s="190"/>
    </row>
    <row r="18" spans="1:14" s="10" customFormat="1" ht="22.5" customHeight="1">
      <c r="A18" s="113"/>
      <c r="B18" s="113"/>
      <c r="C18" s="113"/>
      <c r="D18" s="113"/>
      <c r="E18" s="113"/>
      <c r="F18" s="113"/>
      <c r="G18" s="113"/>
      <c r="H18" s="113"/>
      <c r="I18" s="113"/>
      <c r="J18" s="113"/>
      <c r="K18" s="113"/>
      <c r="L18" s="136"/>
      <c r="M18" s="190"/>
      <c r="N18" s="190"/>
    </row>
    <row r="19" spans="1:14" s="10" customFormat="1" ht="22.5" customHeight="1">
      <c r="A19" s="113"/>
      <c r="B19" s="113"/>
      <c r="C19" s="113"/>
      <c r="D19" s="113"/>
      <c r="E19" s="113"/>
      <c r="F19" s="113"/>
      <c r="G19" s="113"/>
      <c r="H19" s="113"/>
      <c r="I19" s="113"/>
      <c r="J19" s="113"/>
      <c r="K19" s="113"/>
      <c r="L19" s="136"/>
      <c r="M19" s="190"/>
      <c r="N19" s="190"/>
    </row>
    <row r="20" spans="1:14" s="10" customFormat="1" ht="22.5" customHeight="1">
      <c r="A20" s="113"/>
      <c r="B20" s="113"/>
      <c r="C20" s="113"/>
      <c r="D20" s="113"/>
      <c r="E20" s="113"/>
      <c r="F20" s="113"/>
      <c r="G20" s="113"/>
      <c r="H20" s="113"/>
      <c r="I20" s="113"/>
      <c r="J20" s="113"/>
      <c r="K20" s="113"/>
    </row>
    <row r="21" spans="1:14">
      <c r="A21" s="113"/>
      <c r="B21" s="113"/>
      <c r="C21" s="113"/>
      <c r="D21" s="113"/>
      <c r="E21" s="113"/>
      <c r="F21" s="113"/>
      <c r="G21" s="113"/>
      <c r="H21" s="113"/>
      <c r="I21" s="113"/>
      <c r="J21" s="113"/>
      <c r="K21" s="113"/>
      <c r="L21" s="17"/>
      <c r="M21" s="17"/>
    </row>
    <row r="22" spans="1:14">
      <c r="A22" s="113"/>
      <c r="B22" s="113"/>
      <c r="C22" s="113"/>
      <c r="D22" s="113"/>
      <c r="E22" s="113"/>
      <c r="F22" s="113"/>
      <c r="G22" s="113"/>
      <c r="H22" s="113"/>
      <c r="I22" s="113"/>
      <c r="J22" s="113"/>
      <c r="K22" s="113"/>
      <c r="L22" s="17"/>
      <c r="M22" s="17"/>
    </row>
    <row r="23" spans="1:14">
      <c r="A23" s="113"/>
      <c r="B23" s="113"/>
      <c r="C23" s="113"/>
      <c r="D23" s="113"/>
      <c r="E23" s="113"/>
      <c r="F23" s="113"/>
      <c r="G23" s="113"/>
      <c r="H23" s="113"/>
      <c r="I23" s="113"/>
      <c r="J23" s="113"/>
      <c r="K23" s="113"/>
      <c r="L23" s="17"/>
      <c r="M23" s="17"/>
    </row>
    <row r="24" spans="1:14">
      <c r="A24" s="113"/>
      <c r="B24" s="113"/>
      <c r="C24" s="113"/>
      <c r="D24" s="113"/>
      <c r="E24" s="113"/>
      <c r="F24" s="113"/>
      <c r="G24" s="113"/>
      <c r="H24" s="113"/>
      <c r="I24" s="113"/>
      <c r="J24" s="113"/>
      <c r="K24" s="113"/>
    </row>
    <row r="25" spans="1:14">
      <c r="A25" s="113"/>
      <c r="B25" s="113"/>
      <c r="C25" s="113"/>
      <c r="D25" s="113"/>
      <c r="E25" s="113"/>
      <c r="F25" s="113"/>
      <c r="G25" s="113"/>
      <c r="H25" s="113"/>
      <c r="I25" s="113"/>
      <c r="J25" s="113"/>
      <c r="K25" s="113"/>
    </row>
    <row r="26" spans="1:14">
      <c r="A26" s="113"/>
      <c r="B26" s="113"/>
      <c r="C26" s="113"/>
      <c r="D26" s="113"/>
      <c r="E26" s="113"/>
      <c r="F26" s="113"/>
      <c r="G26" s="113"/>
      <c r="H26" s="113"/>
      <c r="I26" s="113"/>
      <c r="J26" s="113"/>
      <c r="K26" s="113"/>
    </row>
    <row r="27" spans="1:14">
      <c r="A27" s="113"/>
      <c r="B27" s="113"/>
      <c r="C27" s="113"/>
      <c r="D27" s="113"/>
      <c r="E27" s="113"/>
      <c r="F27" s="113"/>
      <c r="G27" s="113"/>
      <c r="H27" s="113"/>
      <c r="I27" s="113"/>
      <c r="J27" s="113"/>
      <c r="K27" s="113"/>
    </row>
    <row r="28" spans="1:14">
      <c r="A28" s="113"/>
      <c r="B28" s="113"/>
      <c r="C28" s="113"/>
      <c r="D28" s="113"/>
      <c r="E28" s="113"/>
      <c r="F28" s="113"/>
      <c r="G28" s="113"/>
      <c r="H28" s="113"/>
      <c r="I28" s="113"/>
      <c r="J28" s="113"/>
      <c r="K28" s="113"/>
    </row>
    <row r="29" spans="1:14">
      <c r="A29" s="113"/>
      <c r="B29" s="113"/>
      <c r="C29" s="113"/>
      <c r="D29" s="113"/>
      <c r="E29" s="113"/>
      <c r="F29" s="113"/>
      <c r="G29" s="113"/>
      <c r="H29" s="113"/>
      <c r="I29" s="113"/>
      <c r="J29" s="113"/>
      <c r="K29" s="113"/>
    </row>
    <row r="30" spans="1:14">
      <c r="A30" s="113"/>
      <c r="B30" s="113"/>
      <c r="C30" s="113"/>
      <c r="D30" s="113"/>
      <c r="E30" s="113"/>
      <c r="F30" s="113"/>
      <c r="G30" s="113"/>
      <c r="H30" s="113"/>
      <c r="I30" s="113"/>
      <c r="J30" s="113"/>
      <c r="K30" s="113"/>
    </row>
    <row r="31" spans="1:14">
      <c r="A31" s="113"/>
      <c r="B31" s="113"/>
      <c r="C31" s="113"/>
      <c r="D31" s="113"/>
      <c r="E31" s="113"/>
      <c r="F31" s="113"/>
      <c r="G31" s="113"/>
      <c r="H31" s="113"/>
      <c r="I31" s="113"/>
      <c r="J31" s="113"/>
      <c r="K31" s="113"/>
    </row>
    <row r="32" spans="1:14">
      <c r="A32" s="113"/>
      <c r="B32" s="113"/>
      <c r="C32" s="113"/>
      <c r="D32" s="113"/>
      <c r="E32" s="113"/>
      <c r="F32" s="113"/>
      <c r="G32" s="113"/>
      <c r="H32" s="113"/>
      <c r="I32" s="113"/>
      <c r="J32" s="113"/>
      <c r="K32" s="113"/>
    </row>
    <row r="33" spans="1:11">
      <c r="A33" s="113"/>
      <c r="B33" s="113"/>
      <c r="C33" s="113"/>
      <c r="D33" s="113"/>
      <c r="E33" s="113"/>
      <c r="F33" s="113"/>
      <c r="G33" s="113"/>
      <c r="H33" s="113"/>
      <c r="I33" s="113"/>
      <c r="J33" s="113"/>
      <c r="K33" s="113"/>
    </row>
    <row r="34" spans="1:11">
      <c r="A34" s="113"/>
      <c r="B34" s="113"/>
      <c r="C34" s="113"/>
      <c r="D34" s="113"/>
      <c r="E34" s="113"/>
      <c r="F34" s="113"/>
      <c r="G34" s="113"/>
      <c r="H34" s="113"/>
      <c r="I34" s="113"/>
      <c r="J34" s="113"/>
      <c r="K34" s="113"/>
    </row>
    <row r="35" spans="1:11">
      <c r="A35" s="113"/>
      <c r="B35" s="113"/>
      <c r="C35" s="113"/>
      <c r="D35" s="113"/>
      <c r="E35" s="113"/>
      <c r="F35" s="113"/>
      <c r="G35" s="113"/>
      <c r="H35" s="113"/>
      <c r="I35" s="113"/>
      <c r="J35" s="113"/>
      <c r="K35" s="113"/>
    </row>
    <row r="36" spans="1:11">
      <c r="A36" s="113"/>
      <c r="B36" s="113"/>
      <c r="C36" s="113"/>
      <c r="D36" s="113"/>
      <c r="E36" s="113"/>
      <c r="F36" s="113"/>
      <c r="G36" s="113"/>
      <c r="H36" s="113"/>
      <c r="I36" s="113"/>
      <c r="J36" s="113"/>
      <c r="K36" s="113"/>
    </row>
    <row r="37" spans="1:11">
      <c r="A37" s="113"/>
      <c r="B37" s="113"/>
      <c r="C37" s="113"/>
      <c r="D37" s="113"/>
      <c r="E37" s="113"/>
      <c r="F37" s="113"/>
      <c r="G37" s="113"/>
      <c r="H37" s="113"/>
      <c r="I37" s="113"/>
      <c r="J37" s="113"/>
      <c r="K37" s="113"/>
    </row>
    <row r="38" spans="1:11">
      <c r="A38" s="113"/>
      <c r="B38" s="113"/>
      <c r="C38" s="113"/>
      <c r="D38" s="113"/>
      <c r="E38" s="113"/>
      <c r="F38" s="113"/>
      <c r="G38" s="113"/>
      <c r="H38" s="113"/>
      <c r="I38" s="113"/>
      <c r="J38" s="113"/>
      <c r="K38" s="113"/>
    </row>
    <row r="39" spans="1:11">
      <c r="A39" s="113"/>
      <c r="B39" s="113"/>
      <c r="C39" s="113"/>
      <c r="D39" s="113"/>
      <c r="E39" s="113"/>
      <c r="F39" s="113"/>
      <c r="G39" s="113"/>
      <c r="H39" s="113"/>
      <c r="I39" s="113"/>
      <c r="J39" s="113"/>
      <c r="K39" s="113"/>
    </row>
    <row r="40" spans="1:11">
      <c r="A40" s="113"/>
      <c r="B40" s="113"/>
      <c r="C40" s="113"/>
      <c r="D40" s="113"/>
      <c r="E40" s="113"/>
      <c r="F40" s="113"/>
      <c r="G40" s="113"/>
      <c r="H40" s="113"/>
      <c r="I40" s="113"/>
      <c r="J40" s="113"/>
      <c r="K40" s="113"/>
    </row>
    <row r="41" spans="1:11">
      <c r="A41" s="113"/>
      <c r="B41" s="113"/>
      <c r="C41" s="113"/>
      <c r="D41" s="113"/>
      <c r="E41" s="113"/>
      <c r="F41" s="113"/>
      <c r="G41" s="113"/>
      <c r="H41" s="113"/>
      <c r="I41" s="113"/>
      <c r="J41" s="113"/>
      <c r="K41" s="113"/>
    </row>
    <row r="42" spans="1:11">
      <c r="A42" s="113"/>
      <c r="B42" s="113"/>
      <c r="C42" s="113"/>
      <c r="D42" s="113"/>
      <c r="E42" s="113"/>
      <c r="F42" s="113"/>
      <c r="G42" s="113"/>
      <c r="H42" s="113"/>
      <c r="I42" s="113"/>
      <c r="J42" s="113"/>
      <c r="K42" s="113"/>
    </row>
    <row r="43" spans="1:11">
      <c r="A43" s="113"/>
      <c r="B43" s="113"/>
      <c r="C43" s="113"/>
      <c r="D43" s="113"/>
      <c r="E43" s="113"/>
      <c r="F43" s="113"/>
      <c r="G43" s="113"/>
      <c r="H43" s="113"/>
      <c r="I43" s="113"/>
      <c r="J43" s="113"/>
      <c r="K43" s="113"/>
    </row>
    <row r="44" spans="1:11">
      <c r="A44" s="113"/>
      <c r="B44" s="113"/>
      <c r="C44" s="113"/>
      <c r="D44" s="113"/>
      <c r="E44" s="113"/>
      <c r="F44" s="113"/>
      <c r="G44" s="113"/>
      <c r="H44" s="113"/>
      <c r="I44" s="113"/>
      <c r="J44" s="113"/>
      <c r="K44" s="113"/>
    </row>
    <row r="45" spans="1:11">
      <c r="A45" s="113"/>
      <c r="B45" s="113"/>
      <c r="C45" s="113"/>
      <c r="D45" s="113"/>
      <c r="E45" s="113"/>
      <c r="F45" s="113"/>
      <c r="G45" s="113"/>
      <c r="H45" s="113"/>
      <c r="I45" s="113"/>
      <c r="J45" s="113"/>
      <c r="K45" s="113"/>
    </row>
    <row r="46" spans="1:11">
      <c r="A46" s="113"/>
      <c r="B46" s="113"/>
      <c r="C46" s="113"/>
      <c r="D46" s="113"/>
      <c r="E46" s="113"/>
      <c r="F46" s="113"/>
      <c r="G46" s="113"/>
      <c r="H46" s="113"/>
      <c r="I46" s="113"/>
      <c r="J46" s="113"/>
      <c r="K46" s="113"/>
    </row>
    <row r="47" spans="1:11">
      <c r="A47" s="113"/>
      <c r="B47" s="113"/>
      <c r="C47" s="113"/>
      <c r="D47" s="113"/>
      <c r="E47" s="113"/>
      <c r="F47" s="113"/>
      <c r="G47" s="113"/>
      <c r="H47" s="113"/>
      <c r="I47" s="113"/>
      <c r="J47" s="113"/>
      <c r="K47" s="113"/>
    </row>
    <row r="48" spans="1:11">
      <c r="A48" s="113"/>
      <c r="B48" s="113"/>
      <c r="C48" s="113"/>
      <c r="D48" s="113"/>
      <c r="E48" s="113"/>
      <c r="F48" s="113"/>
      <c r="G48" s="113"/>
      <c r="H48" s="113"/>
      <c r="I48" s="113"/>
      <c r="J48" s="113"/>
      <c r="K48" s="113"/>
    </row>
    <row r="49" spans="1:11">
      <c r="A49" s="113"/>
      <c r="B49" s="113"/>
      <c r="C49" s="113"/>
      <c r="D49" s="113"/>
      <c r="E49" s="113"/>
      <c r="F49" s="113"/>
      <c r="G49" s="113"/>
      <c r="H49" s="113"/>
      <c r="I49" s="113"/>
      <c r="J49" s="113"/>
      <c r="K49" s="113"/>
    </row>
  </sheetData>
  <mergeCells count="18">
    <mergeCell ref="G9:G10"/>
    <mergeCell ref="H9:H10"/>
    <mergeCell ref="A3:K3"/>
    <mergeCell ref="A4:K4"/>
    <mergeCell ref="A5:K5"/>
    <mergeCell ref="A6:K6"/>
    <mergeCell ref="A8:A10"/>
    <mergeCell ref="B8:D8"/>
    <mergeCell ref="E8:G8"/>
    <mergeCell ref="H8:J8"/>
    <mergeCell ref="K8:K10"/>
    <mergeCell ref="B9:B10"/>
    <mergeCell ref="I9:I10"/>
    <mergeCell ref="J9:J10"/>
    <mergeCell ref="C9:C10"/>
    <mergeCell ref="D9:D10"/>
    <mergeCell ref="E9:E10"/>
    <mergeCell ref="F9:F10"/>
  </mergeCells>
  <printOptions horizontalCentered="1"/>
  <pageMargins left="0" right="0" top="0.47244094488188981" bottom="0" header="0" footer="0"/>
  <pageSetup paperSize="11" scale="85" orientation="landscape" r:id="rId1"/>
  <headerFooter alignWithMargins="0"/>
  <rowBreaks count="1" manualBreakCount="1">
    <brk id="16" max="10" man="1"/>
  </rowBreaks>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7"/>
  <sheetViews>
    <sheetView rightToLeft="1" view="pageBreakPreview" zoomScaleNormal="100" zoomScaleSheetLayoutView="100" workbookViewId="0">
      <selection activeCell="R8" sqref="R8"/>
    </sheetView>
  </sheetViews>
  <sheetFormatPr defaultColWidth="9.140625" defaultRowHeight="12.75"/>
  <cols>
    <col min="1" max="1" width="19.140625" style="92" customWidth="1"/>
    <col min="2" max="10" width="8.140625" style="85" customWidth="1"/>
    <col min="11" max="11" width="20" style="92" customWidth="1"/>
    <col min="12" max="16384" width="9.140625" style="85"/>
  </cols>
  <sheetData>
    <row r="1" spans="1:11" s="3" customFormat="1" ht="30.75">
      <c r="A1" s="116" t="s">
        <v>203</v>
      </c>
      <c r="B1" s="117"/>
      <c r="C1" s="117"/>
      <c r="D1" s="117"/>
      <c r="E1" s="115"/>
      <c r="F1" s="115"/>
      <c r="G1" s="115"/>
      <c r="H1" s="115"/>
      <c r="I1" s="115"/>
      <c r="J1" s="115"/>
      <c r="K1" s="118" t="s">
        <v>204</v>
      </c>
    </row>
    <row r="2" spans="1:11" s="3" customFormat="1">
      <c r="A2" s="113"/>
      <c r="B2" s="114"/>
      <c r="C2" s="114"/>
      <c r="D2" s="114"/>
      <c r="E2" s="114"/>
      <c r="F2" s="114"/>
      <c r="G2" s="114"/>
      <c r="H2" s="114"/>
      <c r="I2" s="114"/>
      <c r="J2" s="114"/>
      <c r="K2" s="114"/>
    </row>
    <row r="3" spans="1:11" ht="21.75">
      <c r="A3" s="564" t="s">
        <v>569</v>
      </c>
      <c r="B3" s="564"/>
      <c r="C3" s="564"/>
      <c r="D3" s="564"/>
      <c r="E3" s="564"/>
      <c r="F3" s="564"/>
      <c r="G3" s="564"/>
      <c r="H3" s="564"/>
      <c r="I3" s="564"/>
      <c r="J3" s="564"/>
      <c r="K3" s="564"/>
    </row>
    <row r="4" spans="1:11" ht="18.75">
      <c r="A4" s="565" t="s">
        <v>538</v>
      </c>
      <c r="B4" s="565"/>
      <c r="C4" s="565"/>
      <c r="D4" s="565"/>
      <c r="E4" s="565"/>
      <c r="F4" s="565"/>
      <c r="G4" s="565"/>
      <c r="H4" s="565"/>
      <c r="I4" s="565"/>
      <c r="J4" s="565"/>
      <c r="K4" s="565"/>
    </row>
    <row r="5" spans="1:11">
      <c r="A5" s="542" t="s">
        <v>570</v>
      </c>
      <c r="B5" s="542"/>
      <c r="C5" s="542"/>
      <c r="D5" s="542"/>
      <c r="E5" s="542"/>
      <c r="F5" s="542"/>
      <c r="G5" s="542"/>
      <c r="H5" s="542"/>
      <c r="I5" s="542"/>
      <c r="J5" s="542"/>
      <c r="K5" s="542"/>
    </row>
    <row r="6" spans="1:11">
      <c r="A6" s="543" t="s">
        <v>543</v>
      </c>
      <c r="B6" s="543"/>
      <c r="C6" s="543"/>
      <c r="D6" s="543"/>
      <c r="E6" s="543"/>
      <c r="F6" s="543"/>
      <c r="G6" s="543"/>
      <c r="H6" s="543"/>
      <c r="I6" s="543"/>
      <c r="J6" s="543"/>
      <c r="K6" s="543"/>
    </row>
    <row r="7" spans="1:11" ht="15.75">
      <c r="A7" s="4" t="s">
        <v>568</v>
      </c>
      <c r="B7" s="5"/>
      <c r="C7" s="5"/>
      <c r="D7" s="6"/>
      <c r="E7" s="6"/>
      <c r="F7" s="5"/>
      <c r="G7" s="5"/>
      <c r="H7" s="6"/>
      <c r="I7" s="6"/>
      <c r="J7" s="5"/>
      <c r="K7" s="8" t="s">
        <v>567</v>
      </c>
    </row>
    <row r="8" spans="1:11" ht="28.5" customHeight="1" thickBot="1">
      <c r="A8" s="636" t="s">
        <v>464</v>
      </c>
      <c r="B8" s="640" t="s">
        <v>461</v>
      </c>
      <c r="C8" s="641"/>
      <c r="D8" s="642"/>
      <c r="E8" s="640" t="s">
        <v>462</v>
      </c>
      <c r="F8" s="641"/>
      <c r="G8" s="642"/>
      <c r="H8" s="659" t="s">
        <v>463</v>
      </c>
      <c r="I8" s="660"/>
      <c r="J8" s="661"/>
      <c r="K8" s="644" t="s">
        <v>465</v>
      </c>
    </row>
    <row r="9" spans="1:11" s="86" customFormat="1" ht="23.25" customHeight="1" thickTop="1" thickBot="1">
      <c r="A9" s="637"/>
      <c r="B9" s="656" t="s">
        <v>234</v>
      </c>
      <c r="C9" s="652" t="s">
        <v>233</v>
      </c>
      <c r="D9" s="654" t="s">
        <v>232</v>
      </c>
      <c r="E9" s="656" t="s">
        <v>234</v>
      </c>
      <c r="F9" s="652" t="s">
        <v>233</v>
      </c>
      <c r="G9" s="654" t="s">
        <v>232</v>
      </c>
      <c r="H9" s="656" t="s">
        <v>234</v>
      </c>
      <c r="I9" s="652" t="s">
        <v>233</v>
      </c>
      <c r="J9" s="663" t="s">
        <v>235</v>
      </c>
      <c r="K9" s="645"/>
    </row>
    <row r="10" spans="1:11" s="87" customFormat="1" ht="33" customHeight="1" thickTop="1">
      <c r="A10" s="658"/>
      <c r="B10" s="657"/>
      <c r="C10" s="653"/>
      <c r="D10" s="655"/>
      <c r="E10" s="657"/>
      <c r="F10" s="653"/>
      <c r="G10" s="655"/>
      <c r="H10" s="657"/>
      <c r="I10" s="653"/>
      <c r="J10" s="664" t="s">
        <v>131</v>
      </c>
      <c r="K10" s="662"/>
    </row>
    <row r="11" spans="1:11" s="87" customFormat="1" ht="21.75" customHeight="1">
      <c r="A11" s="253" t="s">
        <v>428</v>
      </c>
      <c r="B11" s="248"/>
      <c r="C11" s="249"/>
      <c r="D11" s="250"/>
      <c r="E11" s="248"/>
      <c r="F11" s="251"/>
      <c r="G11" s="252"/>
      <c r="H11" s="248"/>
      <c r="I11" s="248"/>
      <c r="J11" s="248"/>
      <c r="K11" s="254" t="s">
        <v>432</v>
      </c>
    </row>
    <row r="12" spans="1:11" s="87" customFormat="1" ht="21.75" customHeight="1" thickBot="1">
      <c r="A12" s="137" t="s">
        <v>433</v>
      </c>
      <c r="B12" s="65">
        <v>3</v>
      </c>
      <c r="C12" s="65">
        <v>0</v>
      </c>
      <c r="D12" s="202">
        <f>C12+B12</f>
        <v>3</v>
      </c>
      <c r="E12" s="203">
        <v>4</v>
      </c>
      <c r="F12" s="203">
        <v>4</v>
      </c>
      <c r="G12" s="202">
        <f>SUM(F12+E12)</f>
        <v>8</v>
      </c>
      <c r="H12" s="202">
        <f>SUM(E12+B12)</f>
        <v>7</v>
      </c>
      <c r="I12" s="202">
        <f>SUM(F12+C12)</f>
        <v>4</v>
      </c>
      <c r="J12" s="202">
        <f>SUM(I12+H12)</f>
        <v>11</v>
      </c>
      <c r="K12" s="245" t="s">
        <v>436</v>
      </c>
    </row>
    <row r="13" spans="1:11" s="87" customFormat="1" ht="21.75" customHeight="1" thickTop="1" thickBot="1">
      <c r="A13" s="126" t="s">
        <v>434</v>
      </c>
      <c r="B13" s="68">
        <v>3</v>
      </c>
      <c r="C13" s="68">
        <v>2</v>
      </c>
      <c r="D13" s="69">
        <f t="shared" ref="D13:D14" si="0">C13+B13</f>
        <v>5</v>
      </c>
      <c r="E13" s="89">
        <v>3</v>
      </c>
      <c r="F13" s="89">
        <v>3</v>
      </c>
      <c r="G13" s="388">
        <f t="shared" ref="G13:G14" si="1">SUM(F13+E13)</f>
        <v>6</v>
      </c>
      <c r="H13" s="388">
        <f t="shared" ref="H13:I14" si="2">SUM(E13+B13)</f>
        <v>6</v>
      </c>
      <c r="I13" s="388">
        <f t="shared" si="2"/>
        <v>5</v>
      </c>
      <c r="J13" s="388">
        <f t="shared" ref="J13:J14" si="3">SUM(I13+H13)</f>
        <v>11</v>
      </c>
      <c r="K13" s="243" t="s">
        <v>437</v>
      </c>
    </row>
    <row r="14" spans="1:11" s="87" customFormat="1" ht="21.75" customHeight="1" thickTop="1">
      <c r="A14" s="145" t="s">
        <v>435</v>
      </c>
      <c r="B14" s="90">
        <v>2</v>
      </c>
      <c r="C14" s="90">
        <v>2</v>
      </c>
      <c r="D14" s="389">
        <f t="shared" si="0"/>
        <v>4</v>
      </c>
      <c r="E14" s="91">
        <v>8</v>
      </c>
      <c r="F14" s="91">
        <v>3</v>
      </c>
      <c r="G14" s="389">
        <f t="shared" si="1"/>
        <v>11</v>
      </c>
      <c r="H14" s="389">
        <f t="shared" si="2"/>
        <v>10</v>
      </c>
      <c r="I14" s="389">
        <f t="shared" si="2"/>
        <v>5</v>
      </c>
      <c r="J14" s="389">
        <f t="shared" si="3"/>
        <v>15</v>
      </c>
      <c r="K14" s="244" t="s">
        <v>438</v>
      </c>
    </row>
    <row r="15" spans="1:11" s="87" customFormat="1" ht="21.75" customHeight="1">
      <c r="A15" s="139" t="s">
        <v>26</v>
      </c>
      <c r="B15" s="257">
        <f t="shared" ref="B15:J15" si="4">SUM(B12:B14)</f>
        <v>8</v>
      </c>
      <c r="C15" s="257">
        <f t="shared" si="4"/>
        <v>4</v>
      </c>
      <c r="D15" s="418">
        <f t="shared" si="4"/>
        <v>12</v>
      </c>
      <c r="E15" s="257">
        <f t="shared" si="4"/>
        <v>15</v>
      </c>
      <c r="F15" s="257">
        <f t="shared" si="4"/>
        <v>10</v>
      </c>
      <c r="G15" s="258">
        <f t="shared" si="4"/>
        <v>25</v>
      </c>
      <c r="H15" s="258">
        <f t="shared" si="4"/>
        <v>23</v>
      </c>
      <c r="I15" s="258">
        <f t="shared" si="4"/>
        <v>14</v>
      </c>
      <c r="J15" s="258">
        <f t="shared" si="4"/>
        <v>37</v>
      </c>
      <c r="K15" s="370" t="s">
        <v>27</v>
      </c>
    </row>
    <row r="16" spans="1:11" s="87" customFormat="1" ht="21.75" customHeight="1">
      <c r="A16" s="253" t="s">
        <v>473</v>
      </c>
      <c r="B16" s="248"/>
      <c r="C16" s="249"/>
      <c r="D16" s="250"/>
      <c r="E16" s="248"/>
      <c r="F16" s="251"/>
      <c r="G16" s="252"/>
      <c r="H16" s="248"/>
      <c r="I16" s="248"/>
      <c r="J16" s="248"/>
      <c r="K16" s="254" t="s">
        <v>556</v>
      </c>
    </row>
    <row r="17" spans="1:11" s="87" customFormat="1" ht="21.75" customHeight="1" thickBot="1">
      <c r="A17" s="137" t="s">
        <v>545</v>
      </c>
      <c r="B17" s="65">
        <v>1</v>
      </c>
      <c r="C17" s="65">
        <v>2</v>
      </c>
      <c r="D17" s="202">
        <f>SUM(B17:C17)</f>
        <v>3</v>
      </c>
      <c r="E17" s="203">
        <v>2</v>
      </c>
      <c r="F17" s="203">
        <v>8</v>
      </c>
      <c r="G17" s="202">
        <f>F17+E17</f>
        <v>10</v>
      </c>
      <c r="H17" s="202">
        <f>B17+E17</f>
        <v>3</v>
      </c>
      <c r="I17" s="202">
        <f>C17+F17</f>
        <v>10</v>
      </c>
      <c r="J17" s="202">
        <f>I17+H17</f>
        <v>13</v>
      </c>
      <c r="K17" s="245" t="s">
        <v>548</v>
      </c>
    </row>
    <row r="18" spans="1:11" s="87" customFormat="1" ht="21.75" customHeight="1" thickTop="1" thickBot="1">
      <c r="A18" s="126" t="s">
        <v>546</v>
      </c>
      <c r="B18" s="68">
        <v>1</v>
      </c>
      <c r="C18" s="68">
        <v>2</v>
      </c>
      <c r="D18" s="69">
        <f t="shared" ref="D18:D19" si="5">SUM(B18:C18)</f>
        <v>3</v>
      </c>
      <c r="E18" s="89">
        <v>7</v>
      </c>
      <c r="F18" s="89">
        <v>3</v>
      </c>
      <c r="G18" s="388">
        <f>F18+E18</f>
        <v>10</v>
      </c>
      <c r="H18" s="388">
        <f t="shared" ref="H18:I19" si="6">B18+E18</f>
        <v>8</v>
      </c>
      <c r="I18" s="388">
        <f t="shared" si="6"/>
        <v>5</v>
      </c>
      <c r="J18" s="388">
        <f>I18+H18</f>
        <v>13</v>
      </c>
      <c r="K18" s="243" t="s">
        <v>549</v>
      </c>
    </row>
    <row r="19" spans="1:11" s="87" customFormat="1" ht="21.75" customHeight="1" thickTop="1">
      <c r="A19" s="145" t="s">
        <v>547</v>
      </c>
      <c r="B19" s="90">
        <v>4</v>
      </c>
      <c r="C19" s="90">
        <v>3</v>
      </c>
      <c r="D19" s="389">
        <f t="shared" si="5"/>
        <v>7</v>
      </c>
      <c r="E19" s="91">
        <v>3</v>
      </c>
      <c r="F19" s="91">
        <v>7</v>
      </c>
      <c r="G19" s="389">
        <f>F19+E19</f>
        <v>10</v>
      </c>
      <c r="H19" s="389">
        <f t="shared" si="6"/>
        <v>7</v>
      </c>
      <c r="I19" s="389">
        <f t="shared" si="6"/>
        <v>10</v>
      </c>
      <c r="J19" s="389">
        <f>I19+H19</f>
        <v>17</v>
      </c>
      <c r="K19" s="244" t="s">
        <v>550</v>
      </c>
    </row>
    <row r="20" spans="1:11" s="87" customFormat="1" ht="21.75" customHeight="1">
      <c r="A20" s="139" t="s">
        <v>26</v>
      </c>
      <c r="B20" s="257">
        <f t="shared" ref="B20:J20" si="7">SUM(B17:B19)</f>
        <v>6</v>
      </c>
      <c r="C20" s="257">
        <f t="shared" si="7"/>
        <v>7</v>
      </c>
      <c r="D20" s="257">
        <f t="shared" si="7"/>
        <v>13</v>
      </c>
      <c r="E20" s="257">
        <f t="shared" si="7"/>
        <v>12</v>
      </c>
      <c r="F20" s="257">
        <f>SUM(F17:F19)</f>
        <v>18</v>
      </c>
      <c r="G20" s="257">
        <f t="shared" si="7"/>
        <v>30</v>
      </c>
      <c r="H20" s="257">
        <f t="shared" si="7"/>
        <v>18</v>
      </c>
      <c r="I20" s="258">
        <f t="shared" si="7"/>
        <v>25</v>
      </c>
      <c r="J20" s="257">
        <f t="shared" si="7"/>
        <v>43</v>
      </c>
      <c r="K20" s="370" t="s">
        <v>27</v>
      </c>
    </row>
    <row r="21" spans="1:11">
      <c r="A21" s="165"/>
      <c r="B21" s="166"/>
      <c r="C21" s="166"/>
      <c r="D21" s="166"/>
      <c r="E21" s="166"/>
      <c r="F21" s="166"/>
      <c r="G21" s="166"/>
      <c r="H21" s="166"/>
      <c r="I21" s="166"/>
      <c r="J21" s="166"/>
      <c r="K21" s="165"/>
    </row>
    <row r="22" spans="1:11">
      <c r="A22" s="165"/>
      <c r="B22" s="166"/>
      <c r="C22" s="166"/>
      <c r="D22" s="166"/>
      <c r="E22" s="166"/>
      <c r="F22" s="166"/>
      <c r="G22" s="166"/>
      <c r="H22" s="166"/>
      <c r="I22" s="166"/>
      <c r="J22" s="166"/>
      <c r="K22" s="165"/>
    </row>
    <row r="23" spans="1:11">
      <c r="A23" s="165"/>
      <c r="B23" s="166"/>
      <c r="C23" s="166"/>
      <c r="D23" s="166"/>
      <c r="E23" s="166"/>
      <c r="F23" s="166"/>
      <c r="G23" s="166"/>
      <c r="H23" s="166"/>
      <c r="I23" s="166"/>
      <c r="J23" s="166"/>
      <c r="K23" s="165"/>
    </row>
    <row r="24" spans="1:11">
      <c r="A24" s="165"/>
      <c r="B24" s="166"/>
      <c r="C24" s="166"/>
      <c r="D24" s="166"/>
      <c r="E24" s="166"/>
      <c r="F24" s="166"/>
      <c r="G24" s="166"/>
      <c r="H24" s="166"/>
      <c r="I24" s="166"/>
      <c r="J24" s="166"/>
      <c r="K24" s="165"/>
    </row>
    <row r="25" spans="1:11">
      <c r="A25" s="165"/>
      <c r="B25" s="166"/>
      <c r="C25" s="166"/>
      <c r="D25" s="166"/>
      <c r="E25" s="166"/>
      <c r="F25" s="166"/>
      <c r="G25" s="166"/>
      <c r="H25" s="166"/>
      <c r="I25" s="166"/>
      <c r="J25" s="166"/>
      <c r="K25" s="165"/>
    </row>
    <row r="26" spans="1:11">
      <c r="A26" s="165"/>
      <c r="B26" s="166"/>
      <c r="C26" s="166"/>
      <c r="D26" s="166"/>
      <c r="E26" s="166"/>
      <c r="F26" s="166"/>
      <c r="G26" s="166"/>
      <c r="H26" s="166"/>
      <c r="I26" s="166"/>
      <c r="J26" s="166"/>
      <c r="K26" s="165"/>
    </row>
    <row r="27" spans="1:11">
      <c r="A27" s="165"/>
      <c r="B27" s="166"/>
      <c r="C27" s="166"/>
      <c r="D27" s="166"/>
      <c r="E27" s="166"/>
      <c r="F27" s="166"/>
      <c r="G27" s="166"/>
      <c r="H27" s="166"/>
      <c r="I27" s="166"/>
      <c r="J27" s="166"/>
      <c r="K27" s="165"/>
    </row>
    <row r="28" spans="1:11">
      <c r="A28" s="165"/>
      <c r="B28" s="166"/>
      <c r="C28" s="166"/>
      <c r="D28" s="166"/>
      <c r="E28" s="166"/>
      <c r="F28" s="166"/>
      <c r="G28" s="166"/>
      <c r="H28" s="166"/>
      <c r="I28" s="166"/>
      <c r="J28" s="166"/>
      <c r="K28" s="165"/>
    </row>
    <row r="29" spans="1:11">
      <c r="A29" s="165"/>
      <c r="B29" s="166"/>
      <c r="C29" s="166"/>
      <c r="D29" s="166"/>
      <c r="E29" s="166"/>
      <c r="F29" s="166"/>
      <c r="G29" s="166"/>
      <c r="H29" s="166"/>
      <c r="I29" s="166"/>
      <c r="J29" s="166"/>
      <c r="K29" s="165"/>
    </row>
    <row r="30" spans="1:11">
      <c r="A30" s="165"/>
      <c r="B30" s="166"/>
      <c r="C30" s="166"/>
      <c r="D30" s="166"/>
      <c r="E30" s="166"/>
      <c r="F30" s="166"/>
      <c r="G30" s="166"/>
      <c r="H30" s="166"/>
      <c r="I30" s="166"/>
      <c r="J30" s="166"/>
      <c r="K30" s="165"/>
    </row>
    <row r="31" spans="1:11">
      <c r="A31" s="165"/>
      <c r="B31" s="166"/>
      <c r="C31" s="166"/>
      <c r="D31" s="166"/>
      <c r="E31" s="166"/>
      <c r="F31" s="166"/>
      <c r="G31" s="166"/>
      <c r="H31" s="166"/>
      <c r="I31" s="166"/>
      <c r="J31" s="166"/>
      <c r="K31" s="165"/>
    </row>
    <row r="32" spans="1:11">
      <c r="A32" s="165"/>
      <c r="B32" s="166"/>
      <c r="C32" s="166"/>
      <c r="D32" s="166"/>
      <c r="E32" s="166"/>
      <c r="F32" s="166"/>
      <c r="G32" s="166"/>
      <c r="H32" s="166"/>
      <c r="I32" s="166"/>
      <c r="J32" s="166"/>
      <c r="K32" s="165"/>
    </row>
    <row r="33" spans="1:11">
      <c r="A33" s="165"/>
      <c r="B33" s="166"/>
      <c r="C33" s="166"/>
      <c r="D33" s="166"/>
      <c r="E33" s="166"/>
      <c r="F33" s="166"/>
      <c r="G33" s="166"/>
      <c r="H33" s="166"/>
      <c r="I33" s="166"/>
      <c r="J33" s="166"/>
      <c r="K33" s="165"/>
    </row>
    <row r="34" spans="1:11">
      <c r="A34" s="165"/>
      <c r="B34" s="166"/>
      <c r="C34" s="166"/>
      <c r="D34" s="166"/>
      <c r="E34" s="166"/>
      <c r="F34" s="166"/>
      <c r="G34" s="166"/>
      <c r="H34" s="166"/>
      <c r="I34" s="166"/>
      <c r="J34" s="166"/>
      <c r="K34" s="165"/>
    </row>
    <row r="35" spans="1:11">
      <c r="A35" s="165"/>
      <c r="B35" s="166"/>
      <c r="C35" s="166"/>
      <c r="D35" s="166"/>
      <c r="E35" s="166"/>
      <c r="F35" s="166"/>
      <c r="G35" s="166"/>
      <c r="H35" s="166"/>
      <c r="I35" s="166"/>
      <c r="J35" s="166"/>
      <c r="K35" s="165"/>
    </row>
    <row r="36" spans="1:11">
      <c r="A36" s="165"/>
      <c r="B36" s="166"/>
      <c r="C36" s="166"/>
      <c r="D36" s="166"/>
      <c r="E36" s="166"/>
      <c r="F36" s="166"/>
      <c r="G36" s="166"/>
      <c r="H36" s="166"/>
      <c r="I36" s="166"/>
      <c r="J36" s="166"/>
      <c r="K36" s="165"/>
    </row>
    <row r="37" spans="1:11">
      <c r="A37" s="165"/>
      <c r="B37" s="166"/>
      <c r="C37" s="166"/>
      <c r="D37" s="166"/>
      <c r="E37" s="166"/>
      <c r="F37" s="166"/>
      <c r="G37" s="166"/>
      <c r="H37" s="166"/>
      <c r="I37" s="166"/>
      <c r="J37" s="166"/>
      <c r="K37" s="165"/>
    </row>
    <row r="38" spans="1:11">
      <c r="A38" s="165"/>
      <c r="B38" s="166"/>
      <c r="C38" s="166"/>
      <c r="D38" s="166"/>
      <c r="E38" s="166"/>
      <c r="F38" s="166"/>
      <c r="G38" s="166"/>
      <c r="H38" s="166"/>
      <c r="I38" s="166"/>
      <c r="J38" s="166"/>
      <c r="K38" s="165"/>
    </row>
    <row r="39" spans="1:11">
      <c r="A39" s="165"/>
      <c r="B39" s="166"/>
      <c r="C39" s="166"/>
      <c r="D39" s="166"/>
      <c r="E39" s="166"/>
      <c r="F39" s="166"/>
      <c r="G39" s="166"/>
      <c r="H39" s="166"/>
      <c r="I39" s="166"/>
      <c r="J39" s="166"/>
      <c r="K39" s="165"/>
    </row>
    <row r="40" spans="1:11">
      <c r="A40" s="165"/>
      <c r="B40" s="166"/>
      <c r="C40" s="166"/>
      <c r="D40" s="166"/>
      <c r="E40" s="166"/>
      <c r="F40" s="166"/>
      <c r="G40" s="166"/>
      <c r="H40" s="166"/>
      <c r="I40" s="166"/>
      <c r="J40" s="166"/>
      <c r="K40" s="165"/>
    </row>
    <row r="41" spans="1:11">
      <c r="A41" s="165"/>
      <c r="B41" s="166"/>
      <c r="C41" s="166"/>
      <c r="D41" s="166"/>
      <c r="E41" s="166"/>
      <c r="F41" s="166"/>
      <c r="G41" s="166"/>
      <c r="H41" s="166"/>
      <c r="I41" s="166"/>
      <c r="J41" s="166"/>
      <c r="K41" s="165"/>
    </row>
    <row r="42" spans="1:11">
      <c r="A42" s="165"/>
      <c r="B42" s="166"/>
      <c r="C42" s="166"/>
      <c r="D42" s="166"/>
      <c r="E42" s="166"/>
      <c r="F42" s="166"/>
      <c r="G42" s="166"/>
      <c r="H42" s="166"/>
      <c r="I42" s="166"/>
      <c r="J42" s="166"/>
      <c r="K42" s="165"/>
    </row>
    <row r="43" spans="1:11">
      <c r="A43" s="165"/>
      <c r="B43" s="166"/>
      <c r="C43" s="166"/>
      <c r="D43" s="166"/>
      <c r="E43" s="166"/>
      <c r="F43" s="166"/>
      <c r="G43" s="166"/>
      <c r="H43" s="166"/>
      <c r="I43" s="166"/>
      <c r="J43" s="166"/>
      <c r="K43" s="165"/>
    </row>
    <row r="44" spans="1:11">
      <c r="A44" s="165"/>
      <c r="B44" s="166"/>
      <c r="C44" s="166"/>
      <c r="D44" s="166"/>
      <c r="E44" s="166"/>
      <c r="F44" s="166"/>
      <c r="G44" s="166"/>
      <c r="H44" s="166"/>
      <c r="I44" s="166"/>
      <c r="J44" s="166"/>
      <c r="K44" s="165"/>
    </row>
    <row r="45" spans="1:11">
      <c r="A45" s="165"/>
      <c r="B45" s="166"/>
      <c r="C45" s="166"/>
      <c r="D45" s="166"/>
      <c r="E45" s="166"/>
      <c r="F45" s="166"/>
      <c r="G45" s="166"/>
      <c r="H45" s="166"/>
      <c r="I45" s="166"/>
      <c r="J45" s="166"/>
      <c r="K45" s="165"/>
    </row>
    <row r="46" spans="1:11">
      <c r="A46" s="165"/>
      <c r="B46" s="166"/>
      <c r="C46" s="166"/>
      <c r="D46" s="166"/>
      <c r="E46" s="166"/>
      <c r="F46" s="166"/>
      <c r="G46" s="166"/>
      <c r="H46" s="166"/>
      <c r="I46" s="166"/>
      <c r="J46" s="166"/>
      <c r="K46" s="165"/>
    </row>
    <row r="47" spans="1:11">
      <c r="A47" s="165"/>
      <c r="B47" s="166"/>
      <c r="C47" s="166"/>
      <c r="D47" s="166"/>
      <c r="E47" s="166"/>
      <c r="F47" s="166"/>
      <c r="G47" s="166"/>
      <c r="H47" s="166"/>
      <c r="I47" s="166"/>
      <c r="J47" s="166"/>
      <c r="K47" s="165"/>
    </row>
  </sheetData>
  <mergeCells count="18">
    <mergeCell ref="G9:G10"/>
    <mergeCell ref="H9:H10"/>
    <mergeCell ref="A3:K3"/>
    <mergeCell ref="A4:K4"/>
    <mergeCell ref="A5:K5"/>
    <mergeCell ref="A6:K6"/>
    <mergeCell ref="A8:A10"/>
    <mergeCell ref="B8:D8"/>
    <mergeCell ref="E8:G8"/>
    <mergeCell ref="H8:J8"/>
    <mergeCell ref="K8:K10"/>
    <mergeCell ref="B9:B10"/>
    <mergeCell ref="I9:I10"/>
    <mergeCell ref="J9:J10"/>
    <mergeCell ref="C9:C10"/>
    <mergeCell ref="D9:D10"/>
    <mergeCell ref="E9:E10"/>
    <mergeCell ref="F9:F10"/>
  </mergeCells>
  <printOptions horizontalCentered="1"/>
  <pageMargins left="0" right="0" top="0.47244094488188981" bottom="0" header="0" footer="0"/>
  <pageSetup paperSize="11" scale="85"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rightToLeft="1" view="pageBreakPreview" zoomScaleNormal="100" zoomScaleSheetLayoutView="100" workbookViewId="0">
      <selection activeCell="L12" sqref="L12"/>
    </sheetView>
  </sheetViews>
  <sheetFormatPr defaultRowHeight="12.75"/>
  <cols>
    <col min="1" max="10" width="9" style="1" customWidth="1"/>
    <col min="11" max="11" width="9.7109375" style="1" customWidth="1"/>
    <col min="12" max="266" width="9.140625" style="1"/>
    <col min="267" max="267" width="12.7109375" style="1" customWidth="1"/>
    <col min="268" max="522" width="9.140625" style="1"/>
    <col min="523" max="523" width="12.7109375" style="1" customWidth="1"/>
    <col min="524" max="778" width="9.140625" style="1"/>
    <col min="779" max="779" width="12.7109375" style="1" customWidth="1"/>
    <col min="780" max="1034" width="9.140625" style="1"/>
    <col min="1035" max="1035" width="12.7109375" style="1" customWidth="1"/>
    <col min="1036" max="1290" width="9.140625" style="1"/>
    <col min="1291" max="1291" width="12.7109375" style="1" customWidth="1"/>
    <col min="1292" max="1546" width="9.140625" style="1"/>
    <col min="1547" max="1547" width="12.7109375" style="1" customWidth="1"/>
    <col min="1548" max="1802" width="9.140625" style="1"/>
    <col min="1803" max="1803" width="12.7109375" style="1" customWidth="1"/>
    <col min="1804" max="2058" width="9.140625" style="1"/>
    <col min="2059" max="2059" width="12.7109375" style="1" customWidth="1"/>
    <col min="2060" max="2314" width="9.140625" style="1"/>
    <col min="2315" max="2315" width="12.7109375" style="1" customWidth="1"/>
    <col min="2316" max="2570" width="9.140625" style="1"/>
    <col min="2571" max="2571" width="12.7109375" style="1" customWidth="1"/>
    <col min="2572" max="2826" width="9.140625" style="1"/>
    <col min="2827" max="2827" width="12.7109375" style="1" customWidth="1"/>
    <col min="2828" max="3082" width="9.140625" style="1"/>
    <col min="3083" max="3083" width="12.7109375" style="1" customWidth="1"/>
    <col min="3084" max="3338" width="9.140625" style="1"/>
    <col min="3339" max="3339" width="12.7109375" style="1" customWidth="1"/>
    <col min="3340" max="3594" width="9.140625" style="1"/>
    <col min="3595" max="3595" width="12.7109375" style="1" customWidth="1"/>
    <col min="3596" max="3850" width="9.140625" style="1"/>
    <col min="3851" max="3851" width="12.7109375" style="1" customWidth="1"/>
    <col min="3852" max="4106" width="9.140625" style="1"/>
    <col min="4107" max="4107" width="12.7109375" style="1" customWidth="1"/>
    <col min="4108" max="4362" width="9.140625" style="1"/>
    <col min="4363" max="4363" width="12.7109375" style="1" customWidth="1"/>
    <col min="4364" max="4618" width="9.140625" style="1"/>
    <col min="4619" max="4619" width="12.7109375" style="1" customWidth="1"/>
    <col min="4620" max="4874" width="9.140625" style="1"/>
    <col min="4875" max="4875" width="12.7109375" style="1" customWidth="1"/>
    <col min="4876" max="5130" width="9.140625" style="1"/>
    <col min="5131" max="5131" width="12.7109375" style="1" customWidth="1"/>
    <col min="5132" max="5386" width="9.140625" style="1"/>
    <col min="5387" max="5387" width="12.7109375" style="1" customWidth="1"/>
    <col min="5388" max="5642" width="9.140625" style="1"/>
    <col min="5643" max="5643" width="12.7109375" style="1" customWidth="1"/>
    <col min="5644" max="5898" width="9.140625" style="1"/>
    <col min="5899" max="5899" width="12.7109375" style="1" customWidth="1"/>
    <col min="5900" max="6154" width="9.140625" style="1"/>
    <col min="6155" max="6155" width="12.7109375" style="1" customWidth="1"/>
    <col min="6156" max="6410" width="9.140625" style="1"/>
    <col min="6411" max="6411" width="12.7109375" style="1" customWidth="1"/>
    <col min="6412" max="6666" width="9.140625" style="1"/>
    <col min="6667" max="6667" width="12.7109375" style="1" customWidth="1"/>
    <col min="6668" max="6922" width="9.140625" style="1"/>
    <col min="6923" max="6923" width="12.7109375" style="1" customWidth="1"/>
    <col min="6924" max="7178" width="9.140625" style="1"/>
    <col min="7179" max="7179" width="12.7109375" style="1" customWidth="1"/>
    <col min="7180" max="7434" width="9.140625" style="1"/>
    <col min="7435" max="7435" width="12.7109375" style="1" customWidth="1"/>
    <col min="7436" max="7690" width="9.140625" style="1"/>
    <col min="7691" max="7691" width="12.7109375" style="1" customWidth="1"/>
    <col min="7692" max="7946" width="9.140625" style="1"/>
    <col min="7947" max="7947" width="12.7109375" style="1" customWidth="1"/>
    <col min="7948" max="8202" width="9.140625" style="1"/>
    <col min="8203" max="8203" width="12.7109375" style="1" customWidth="1"/>
    <col min="8204" max="8458" width="9.140625" style="1"/>
    <col min="8459" max="8459" width="12.7109375" style="1" customWidth="1"/>
    <col min="8460" max="8714" width="9.140625" style="1"/>
    <col min="8715" max="8715" width="12.7109375" style="1" customWidth="1"/>
    <col min="8716" max="8970" width="9.140625" style="1"/>
    <col min="8971" max="8971" width="12.7109375" style="1" customWidth="1"/>
    <col min="8972" max="9226" width="9.140625" style="1"/>
    <col min="9227" max="9227" width="12.7109375" style="1" customWidth="1"/>
    <col min="9228" max="9482" width="9.140625" style="1"/>
    <col min="9483" max="9483" width="12.7109375" style="1" customWidth="1"/>
    <col min="9484" max="9738" width="9.140625" style="1"/>
    <col min="9739" max="9739" width="12.7109375" style="1" customWidth="1"/>
    <col min="9740" max="9994" width="9.140625" style="1"/>
    <col min="9995" max="9995" width="12.7109375" style="1" customWidth="1"/>
    <col min="9996" max="10250" width="9.140625" style="1"/>
    <col min="10251" max="10251" width="12.7109375" style="1" customWidth="1"/>
    <col min="10252" max="10506" width="9.140625" style="1"/>
    <col min="10507" max="10507" width="12.7109375" style="1" customWidth="1"/>
    <col min="10508" max="10762" width="9.140625" style="1"/>
    <col min="10763" max="10763" width="12.7109375" style="1" customWidth="1"/>
    <col min="10764" max="11018" width="9.140625" style="1"/>
    <col min="11019" max="11019" width="12.7109375" style="1" customWidth="1"/>
    <col min="11020" max="11274" width="9.140625" style="1"/>
    <col min="11275" max="11275" width="12.7109375" style="1" customWidth="1"/>
    <col min="11276" max="11530" width="9.140625" style="1"/>
    <col min="11531" max="11531" width="12.7109375" style="1" customWidth="1"/>
    <col min="11532" max="11786" width="9.140625" style="1"/>
    <col min="11787" max="11787" width="12.7109375" style="1" customWidth="1"/>
    <col min="11788" max="12042" width="9.140625" style="1"/>
    <col min="12043" max="12043" width="12.7109375" style="1" customWidth="1"/>
    <col min="12044" max="12298" width="9.140625" style="1"/>
    <col min="12299" max="12299" width="12.7109375" style="1" customWidth="1"/>
    <col min="12300" max="12554" width="9.140625" style="1"/>
    <col min="12555" max="12555" width="12.7109375" style="1" customWidth="1"/>
    <col min="12556" max="12810" width="9.140625" style="1"/>
    <col min="12811" max="12811" width="12.7109375" style="1" customWidth="1"/>
    <col min="12812" max="13066" width="9.140625" style="1"/>
    <col min="13067" max="13067" width="12.7109375" style="1" customWidth="1"/>
    <col min="13068" max="13322" width="9.140625" style="1"/>
    <col min="13323" max="13323" width="12.7109375" style="1" customWidth="1"/>
    <col min="13324" max="13578" width="9.140625" style="1"/>
    <col min="13579" max="13579" width="12.7109375" style="1" customWidth="1"/>
    <col min="13580" max="13834" width="9.140625" style="1"/>
    <col min="13835" max="13835" width="12.7109375" style="1" customWidth="1"/>
    <col min="13836" max="14090" width="9.140625" style="1"/>
    <col min="14091" max="14091" width="12.7109375" style="1" customWidth="1"/>
    <col min="14092" max="14346" width="9.140625" style="1"/>
    <col min="14347" max="14347" width="12.7109375" style="1" customWidth="1"/>
    <col min="14348" max="14602" width="9.140625" style="1"/>
    <col min="14603" max="14603" width="12.7109375" style="1" customWidth="1"/>
    <col min="14604" max="14858" width="9.140625" style="1"/>
    <col min="14859" max="14859" width="12.7109375" style="1" customWidth="1"/>
    <col min="14860" max="15114" width="9.140625" style="1"/>
    <col min="15115" max="15115" width="12.7109375" style="1" customWidth="1"/>
    <col min="15116" max="15370" width="9.140625" style="1"/>
    <col min="15371" max="15371" width="12.7109375" style="1" customWidth="1"/>
    <col min="15372" max="15626" width="9.140625" style="1"/>
    <col min="15627" max="15627" width="12.7109375" style="1" customWidth="1"/>
    <col min="15628" max="15882" width="9.140625" style="1"/>
    <col min="15883" max="15883" width="12.7109375" style="1" customWidth="1"/>
    <col min="15884" max="16138" width="9.140625" style="1"/>
    <col min="16139" max="16139" width="12.7109375" style="1" customWidth="1"/>
    <col min="16140" max="16384" width="9.140625" style="1"/>
  </cols>
  <sheetData>
    <row r="1" spans="1:12" ht="6.75" customHeight="1">
      <c r="A1" s="510"/>
      <c r="B1" s="510"/>
      <c r="C1" s="510"/>
      <c r="D1" s="510"/>
      <c r="E1" s="510"/>
      <c r="F1" s="510"/>
      <c r="G1" s="510"/>
      <c r="H1" s="510"/>
      <c r="I1" s="510"/>
      <c r="J1" s="510"/>
      <c r="K1" s="510"/>
    </row>
    <row r="2" spans="1:12">
      <c r="A2" s="35"/>
      <c r="B2" s="35"/>
      <c r="C2" s="35"/>
      <c r="D2" s="35"/>
      <c r="E2" s="35"/>
      <c r="F2" s="35"/>
      <c r="G2" s="35"/>
      <c r="H2" s="35"/>
      <c r="I2" s="35"/>
      <c r="J2" s="35"/>
      <c r="K2" s="35"/>
    </row>
    <row r="3" spans="1:12">
      <c r="A3" s="35"/>
      <c r="B3" s="35"/>
      <c r="C3" s="35"/>
      <c r="D3" s="35"/>
      <c r="E3" s="35"/>
      <c r="F3" s="35"/>
      <c r="G3" s="35"/>
      <c r="H3" s="35"/>
      <c r="I3" s="35"/>
      <c r="J3" s="35"/>
      <c r="K3" s="35"/>
    </row>
    <row r="4" spans="1:12" ht="41.25" customHeight="1">
      <c r="A4" s="506" t="s">
        <v>302</v>
      </c>
      <c r="B4" s="506"/>
      <c r="C4" s="506"/>
      <c r="D4" s="506"/>
      <c r="E4" s="506"/>
      <c r="F4" s="240"/>
      <c r="G4" s="511" t="s">
        <v>333</v>
      </c>
      <c r="H4" s="511"/>
      <c r="I4" s="511"/>
      <c r="J4" s="511"/>
      <c r="K4" s="511"/>
    </row>
    <row r="5" spans="1:12" ht="70.5" customHeight="1">
      <c r="A5" s="504" t="s">
        <v>528</v>
      </c>
      <c r="B5" s="504"/>
      <c r="C5" s="504"/>
      <c r="D5" s="504"/>
      <c r="E5" s="504"/>
      <c r="F5" s="239"/>
      <c r="G5" s="512" t="s">
        <v>529</v>
      </c>
      <c r="H5" s="512"/>
      <c r="I5" s="512"/>
      <c r="J5" s="512"/>
      <c r="K5" s="512"/>
    </row>
    <row r="6" spans="1:12">
      <c r="A6" s="204"/>
      <c r="B6" s="204"/>
      <c r="C6" s="204"/>
      <c r="D6" s="204"/>
      <c r="E6" s="204"/>
      <c r="F6" s="204"/>
      <c r="G6" s="241"/>
      <c r="H6" s="241"/>
      <c r="I6" s="241"/>
      <c r="J6" s="241"/>
      <c r="K6" s="241"/>
    </row>
    <row r="7" spans="1:12" ht="78.75" customHeight="1">
      <c r="A7" s="504" t="s">
        <v>607</v>
      </c>
      <c r="B7" s="504"/>
      <c r="C7" s="504"/>
      <c r="D7" s="504"/>
      <c r="E7" s="504"/>
      <c r="F7" s="239"/>
      <c r="G7" s="512" t="s">
        <v>606</v>
      </c>
      <c r="H7" s="512"/>
      <c r="I7" s="512"/>
      <c r="J7" s="512"/>
      <c r="K7" s="512"/>
    </row>
    <row r="8" spans="1:12">
      <c r="A8" s="35"/>
      <c r="B8" s="35"/>
      <c r="C8" s="35"/>
      <c r="D8" s="35"/>
      <c r="E8" s="35"/>
      <c r="F8" s="35"/>
      <c r="G8" s="206"/>
      <c r="H8" s="206"/>
      <c r="I8" s="206"/>
      <c r="J8" s="206"/>
      <c r="K8" s="206"/>
    </row>
    <row r="9" spans="1:12" ht="18.75">
      <c r="A9" s="504"/>
      <c r="B9" s="504"/>
      <c r="C9" s="504"/>
      <c r="D9" s="504"/>
      <c r="E9" s="504"/>
      <c r="F9" s="239"/>
      <c r="G9" s="505"/>
      <c r="H9" s="505"/>
      <c r="I9" s="505"/>
      <c r="J9" s="505"/>
      <c r="K9" s="505"/>
    </row>
    <row r="10" spans="1:12" ht="18.75">
      <c r="A10" s="504"/>
      <c r="B10" s="504"/>
      <c r="C10" s="504"/>
      <c r="D10" s="504"/>
      <c r="E10" s="504"/>
      <c r="F10" s="239"/>
      <c r="G10" s="505"/>
      <c r="H10" s="505"/>
      <c r="I10" s="505"/>
      <c r="J10" s="505"/>
      <c r="K10" s="505"/>
    </row>
    <row r="11" spans="1:12">
      <c r="A11" s="35"/>
      <c r="B11" s="35"/>
      <c r="C11" s="35"/>
      <c r="D11" s="35"/>
      <c r="E11" s="35"/>
      <c r="F11" s="35"/>
      <c r="G11" s="35"/>
      <c r="H11" s="35"/>
      <c r="I11" s="35"/>
      <c r="J11" s="35"/>
      <c r="K11" s="35"/>
    </row>
    <row r="12" spans="1:12" ht="18">
      <c r="A12" s="232"/>
      <c r="B12" s="35"/>
      <c r="C12" s="233"/>
      <c r="D12" s="35"/>
      <c r="E12" s="35"/>
      <c r="F12" s="35"/>
      <c r="G12" s="35"/>
      <c r="H12" s="35"/>
      <c r="I12" s="35"/>
      <c r="J12" s="35"/>
      <c r="K12" s="35"/>
    </row>
    <row r="13" spans="1:12" ht="18">
      <c r="A13" s="234"/>
      <c r="B13" s="35"/>
      <c r="C13" s="235"/>
      <c r="D13" s="35"/>
      <c r="E13" s="35"/>
      <c r="F13" s="35"/>
      <c r="G13" s="35"/>
      <c r="H13" s="35"/>
      <c r="I13" s="35"/>
      <c r="J13" s="35"/>
      <c r="K13" s="35"/>
    </row>
    <row r="14" spans="1:12">
      <c r="A14" s="35"/>
      <c r="B14" s="35"/>
      <c r="C14" s="35"/>
      <c r="D14" s="35"/>
      <c r="E14" s="35"/>
      <c r="F14" s="35"/>
      <c r="G14" s="35"/>
      <c r="H14" s="35"/>
      <c r="I14" s="35"/>
      <c r="J14" s="35"/>
      <c r="K14" s="35"/>
    </row>
    <row r="15" spans="1:12">
      <c r="A15" s="35"/>
      <c r="B15" s="35"/>
      <c r="C15" s="35"/>
      <c r="D15" s="35"/>
      <c r="E15" s="35"/>
      <c r="F15" s="35"/>
      <c r="G15" s="35"/>
      <c r="H15" s="35"/>
      <c r="I15" s="35"/>
      <c r="J15" s="35"/>
      <c r="K15" s="35"/>
    </row>
    <row r="16" spans="1:12">
      <c r="A16" s="35"/>
      <c r="B16" s="35"/>
      <c r="C16" s="35"/>
      <c r="D16" s="35"/>
      <c r="E16" s="35"/>
      <c r="F16" s="35"/>
      <c r="G16" s="35"/>
      <c r="H16" s="35"/>
      <c r="I16" s="35"/>
      <c r="J16" s="35"/>
      <c r="K16" s="35"/>
      <c r="L16" s="35"/>
    </row>
    <row r="17" spans="1:12">
      <c r="A17" s="35"/>
      <c r="B17" s="35"/>
      <c r="C17" s="35"/>
      <c r="D17" s="35"/>
      <c r="E17" s="35"/>
      <c r="F17" s="35"/>
      <c r="G17" s="35"/>
      <c r="H17" s="35"/>
      <c r="I17" s="35"/>
      <c r="J17" s="35"/>
      <c r="K17" s="35"/>
      <c r="L17" s="35"/>
    </row>
    <row r="18" spans="1:12">
      <c r="A18" s="35"/>
      <c r="B18" s="35"/>
      <c r="C18" s="35"/>
      <c r="D18" s="35"/>
      <c r="E18" s="35"/>
      <c r="F18" s="35"/>
      <c r="G18" s="35"/>
      <c r="H18" s="35"/>
      <c r="I18" s="35"/>
      <c r="J18" s="35"/>
      <c r="K18" s="35"/>
      <c r="L18" s="35"/>
    </row>
    <row r="19" spans="1:12">
      <c r="A19" s="35"/>
      <c r="B19" s="35"/>
      <c r="C19" s="35"/>
      <c r="D19" s="35"/>
      <c r="E19" s="35"/>
      <c r="F19" s="35"/>
      <c r="G19" s="35"/>
      <c r="H19" s="35"/>
      <c r="I19" s="35"/>
      <c r="J19" s="35"/>
      <c r="K19" s="35"/>
      <c r="L19" s="35"/>
    </row>
    <row r="20" spans="1:12">
      <c r="A20" s="35"/>
      <c r="B20" s="35"/>
      <c r="C20" s="35"/>
      <c r="D20" s="35"/>
      <c r="E20" s="35"/>
      <c r="F20" s="35"/>
      <c r="G20" s="35"/>
      <c r="H20" s="35"/>
      <c r="I20" s="35"/>
      <c r="J20" s="35"/>
      <c r="K20" s="35"/>
      <c r="L20" s="35"/>
    </row>
    <row r="21" spans="1:12">
      <c r="A21" s="35"/>
      <c r="B21" s="35"/>
      <c r="C21" s="35"/>
      <c r="D21" s="35"/>
      <c r="E21" s="35"/>
      <c r="F21" s="35"/>
      <c r="G21" s="35"/>
      <c r="H21" s="35"/>
      <c r="I21" s="35"/>
      <c r="J21" s="35"/>
      <c r="K21" s="35"/>
      <c r="L21" s="35"/>
    </row>
    <row r="22" spans="1:12">
      <c r="A22" s="35"/>
      <c r="B22" s="35"/>
      <c r="C22" s="35"/>
      <c r="D22" s="35"/>
      <c r="E22" s="35"/>
      <c r="F22" s="35"/>
      <c r="G22" s="35"/>
      <c r="H22" s="35"/>
      <c r="I22" s="35"/>
      <c r="J22" s="35"/>
      <c r="K22" s="35"/>
      <c r="L22" s="35"/>
    </row>
    <row r="23" spans="1:12">
      <c r="A23" s="35"/>
      <c r="B23" s="35"/>
      <c r="C23" s="35"/>
      <c r="D23" s="35"/>
      <c r="E23" s="35"/>
      <c r="F23" s="35"/>
      <c r="G23" s="35"/>
      <c r="H23" s="35"/>
      <c r="I23" s="35"/>
      <c r="J23" s="35"/>
      <c r="K23" s="35"/>
      <c r="L23" s="35"/>
    </row>
    <row r="24" spans="1:12">
      <c r="A24" s="35"/>
      <c r="B24" s="35"/>
      <c r="C24" s="35"/>
      <c r="D24" s="35"/>
      <c r="E24" s="35"/>
      <c r="F24" s="35"/>
      <c r="G24" s="35"/>
      <c r="H24" s="35"/>
      <c r="I24" s="35"/>
      <c r="J24" s="35"/>
      <c r="K24" s="35"/>
      <c r="L24" s="35"/>
    </row>
    <row r="25" spans="1:12">
      <c r="A25" s="35"/>
      <c r="B25" s="35"/>
      <c r="C25" s="35"/>
      <c r="D25" s="35"/>
      <c r="E25" s="35"/>
      <c r="F25" s="35"/>
      <c r="G25" s="35"/>
      <c r="H25" s="35"/>
      <c r="I25" s="35"/>
      <c r="J25" s="35"/>
      <c r="K25" s="35"/>
      <c r="L25" s="35"/>
    </row>
    <row r="26" spans="1:12">
      <c r="A26" s="35"/>
      <c r="B26" s="35"/>
      <c r="C26" s="35"/>
      <c r="D26" s="35"/>
      <c r="E26" s="35"/>
      <c r="F26" s="35"/>
      <c r="G26" s="35"/>
      <c r="H26" s="35"/>
      <c r="I26" s="35"/>
      <c r="J26" s="35"/>
      <c r="K26" s="35"/>
      <c r="L26" s="35"/>
    </row>
    <row r="27" spans="1:12">
      <c r="A27" s="35"/>
      <c r="B27" s="35"/>
      <c r="C27" s="35"/>
      <c r="D27" s="35"/>
      <c r="E27" s="35"/>
      <c r="F27" s="35"/>
      <c r="G27" s="35"/>
      <c r="H27" s="35"/>
      <c r="I27" s="35"/>
      <c r="J27" s="35"/>
      <c r="K27" s="35"/>
      <c r="L27" s="35"/>
    </row>
    <row r="28" spans="1:12">
      <c r="A28" s="35"/>
      <c r="B28" s="35"/>
      <c r="C28" s="35"/>
      <c r="D28" s="35"/>
      <c r="E28" s="35"/>
      <c r="F28" s="35"/>
      <c r="G28" s="35"/>
      <c r="H28" s="35"/>
      <c r="I28" s="35"/>
      <c r="J28" s="35"/>
      <c r="K28" s="35"/>
      <c r="L28" s="35"/>
    </row>
    <row r="29" spans="1:12">
      <c r="A29" s="35"/>
      <c r="B29" s="35"/>
      <c r="C29" s="35"/>
      <c r="D29" s="35"/>
      <c r="E29" s="35"/>
      <c r="F29" s="35"/>
      <c r="G29" s="35"/>
      <c r="H29" s="35"/>
      <c r="I29" s="35"/>
      <c r="J29" s="35"/>
      <c r="K29" s="35"/>
      <c r="L29" s="35"/>
    </row>
    <row r="30" spans="1:12">
      <c r="A30" s="35"/>
      <c r="B30" s="35"/>
      <c r="C30" s="35"/>
      <c r="D30" s="35"/>
      <c r="E30" s="35"/>
      <c r="F30" s="35"/>
      <c r="G30" s="35"/>
      <c r="H30" s="35"/>
      <c r="I30" s="35"/>
      <c r="J30" s="35"/>
      <c r="K30" s="35"/>
      <c r="L30" s="35"/>
    </row>
    <row r="31" spans="1:12">
      <c r="A31" s="35"/>
      <c r="B31" s="35"/>
      <c r="C31" s="35"/>
      <c r="D31" s="35"/>
      <c r="E31" s="35"/>
      <c r="F31" s="35"/>
      <c r="G31" s="35"/>
      <c r="H31" s="35"/>
      <c r="I31" s="35"/>
      <c r="J31" s="35"/>
      <c r="K31" s="35"/>
      <c r="L31" s="35"/>
    </row>
    <row r="32" spans="1:12">
      <c r="A32" s="35"/>
      <c r="B32" s="35"/>
      <c r="C32" s="35"/>
      <c r="D32" s="35"/>
      <c r="E32" s="35"/>
      <c r="F32" s="35"/>
      <c r="G32" s="35"/>
      <c r="H32" s="35"/>
      <c r="I32" s="35"/>
      <c r="J32" s="35"/>
      <c r="K32" s="35"/>
      <c r="L32" s="35"/>
    </row>
    <row r="33" spans="1:12">
      <c r="A33" s="35"/>
      <c r="B33" s="35"/>
      <c r="C33" s="35"/>
      <c r="D33" s="35"/>
      <c r="E33" s="35"/>
      <c r="F33" s="35"/>
      <c r="G33" s="35"/>
      <c r="H33" s="35"/>
      <c r="I33" s="35"/>
      <c r="J33" s="35"/>
      <c r="K33" s="35"/>
      <c r="L33" s="35"/>
    </row>
    <row r="34" spans="1:12">
      <c r="A34" s="35"/>
      <c r="B34" s="35"/>
      <c r="C34" s="35"/>
      <c r="D34" s="35"/>
      <c r="E34" s="35"/>
      <c r="F34" s="35"/>
      <c r="G34" s="35"/>
      <c r="H34" s="35"/>
      <c r="I34" s="35"/>
      <c r="J34" s="35"/>
      <c r="K34" s="35"/>
      <c r="L34" s="35"/>
    </row>
  </sheetData>
  <mergeCells count="11">
    <mergeCell ref="A1:K1"/>
    <mergeCell ref="A9:E9"/>
    <mergeCell ref="G9:K9"/>
    <mergeCell ref="A10:E10"/>
    <mergeCell ref="G10:K10"/>
    <mergeCell ref="A4:E4"/>
    <mergeCell ref="G4:K4"/>
    <mergeCell ref="A5:E5"/>
    <mergeCell ref="G5:K5"/>
    <mergeCell ref="A7:E7"/>
    <mergeCell ref="G7:K7"/>
  </mergeCells>
  <printOptions horizontalCentered="1"/>
  <pageMargins left="0" right="0" top="0.47244094488188981" bottom="0" header="0" footer="0"/>
  <pageSetup paperSize="11" scale="93"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rightToLeft="1" view="pageBreakPreview" topLeftCell="A4" zoomScaleNormal="100" zoomScaleSheetLayoutView="100" workbookViewId="0">
      <selection activeCell="E15" sqref="E15"/>
    </sheetView>
  </sheetViews>
  <sheetFormatPr defaultRowHeight="12.75"/>
  <cols>
    <col min="1" max="1" width="47.7109375" style="1" customWidth="1"/>
    <col min="2" max="3" width="8.140625" style="1" customWidth="1"/>
    <col min="4" max="4" width="47.7109375" style="1" customWidth="1"/>
    <col min="5" max="259" width="9.140625" style="1"/>
    <col min="260" max="260" width="12.7109375" style="1" customWidth="1"/>
    <col min="261" max="515" width="9.140625" style="1"/>
    <col min="516" max="516" width="12.7109375" style="1" customWidth="1"/>
    <col min="517" max="771" width="9.140625" style="1"/>
    <col min="772" max="772" width="12.7109375" style="1" customWidth="1"/>
    <col min="773" max="1027" width="9.140625" style="1"/>
    <col min="1028" max="1028" width="12.7109375" style="1" customWidth="1"/>
    <col min="1029" max="1283" width="9.140625" style="1"/>
    <col min="1284" max="1284" width="12.7109375" style="1" customWidth="1"/>
    <col min="1285" max="1539" width="9.140625" style="1"/>
    <col min="1540" max="1540" width="12.7109375" style="1" customWidth="1"/>
    <col min="1541" max="1795" width="9.140625" style="1"/>
    <col min="1796" max="1796" width="12.7109375" style="1" customWidth="1"/>
    <col min="1797" max="2051" width="9.140625" style="1"/>
    <col min="2052" max="2052" width="12.7109375" style="1" customWidth="1"/>
    <col min="2053" max="2307" width="9.140625" style="1"/>
    <col min="2308" max="2308" width="12.7109375" style="1" customWidth="1"/>
    <col min="2309" max="2563" width="9.140625" style="1"/>
    <col min="2564" max="2564" width="12.7109375" style="1" customWidth="1"/>
    <col min="2565" max="2819" width="9.140625" style="1"/>
    <col min="2820" max="2820" width="12.7109375" style="1" customWidth="1"/>
    <col min="2821" max="3075" width="9.140625" style="1"/>
    <col min="3076" max="3076" width="12.7109375" style="1" customWidth="1"/>
    <col min="3077" max="3331" width="9.140625" style="1"/>
    <col min="3332" max="3332" width="12.7109375" style="1" customWidth="1"/>
    <col min="3333" max="3587" width="9.140625" style="1"/>
    <col min="3588" max="3588" width="12.7109375" style="1" customWidth="1"/>
    <col min="3589" max="3843" width="9.140625" style="1"/>
    <col min="3844" max="3844" width="12.7109375" style="1" customWidth="1"/>
    <col min="3845" max="4099" width="9.140625" style="1"/>
    <col min="4100" max="4100" width="12.7109375" style="1" customWidth="1"/>
    <col min="4101" max="4355" width="9.140625" style="1"/>
    <col min="4356" max="4356" width="12.7109375" style="1" customWidth="1"/>
    <col min="4357" max="4611" width="9.140625" style="1"/>
    <col min="4612" max="4612" width="12.7109375" style="1" customWidth="1"/>
    <col min="4613" max="4867" width="9.140625" style="1"/>
    <col min="4868" max="4868" width="12.7109375" style="1" customWidth="1"/>
    <col min="4869" max="5123" width="9.140625" style="1"/>
    <col min="5124" max="5124" width="12.7109375" style="1" customWidth="1"/>
    <col min="5125" max="5379" width="9.140625" style="1"/>
    <col min="5380" max="5380" width="12.7109375" style="1" customWidth="1"/>
    <col min="5381" max="5635" width="9.140625" style="1"/>
    <col min="5636" max="5636" width="12.7109375" style="1" customWidth="1"/>
    <col min="5637" max="5891" width="9.140625" style="1"/>
    <col min="5892" max="5892" width="12.7109375" style="1" customWidth="1"/>
    <col min="5893" max="6147" width="9.140625" style="1"/>
    <col min="6148" max="6148" width="12.7109375" style="1" customWidth="1"/>
    <col min="6149" max="6403" width="9.140625" style="1"/>
    <col min="6404" max="6404" width="12.7109375" style="1" customWidth="1"/>
    <col min="6405" max="6659" width="9.140625" style="1"/>
    <col min="6660" max="6660" width="12.7109375" style="1" customWidth="1"/>
    <col min="6661" max="6915" width="9.140625" style="1"/>
    <col min="6916" max="6916" width="12.7109375" style="1" customWidth="1"/>
    <col min="6917" max="7171" width="9.140625" style="1"/>
    <col min="7172" max="7172" width="12.7109375" style="1" customWidth="1"/>
    <col min="7173" max="7427" width="9.140625" style="1"/>
    <col min="7428" max="7428" width="12.7109375" style="1" customWidth="1"/>
    <col min="7429" max="7683" width="9.140625" style="1"/>
    <col min="7684" max="7684" width="12.7109375" style="1" customWidth="1"/>
    <col min="7685" max="7939" width="9.140625" style="1"/>
    <col min="7940" max="7940" width="12.7109375" style="1" customWidth="1"/>
    <col min="7941" max="8195" width="9.140625" style="1"/>
    <col min="8196" max="8196" width="12.7109375" style="1" customWidth="1"/>
    <col min="8197" max="8451" width="9.140625" style="1"/>
    <col min="8452" max="8452" width="12.7109375" style="1" customWidth="1"/>
    <col min="8453" max="8707" width="9.140625" style="1"/>
    <col min="8708" max="8708" width="12.7109375" style="1" customWidth="1"/>
    <col min="8709" max="8963" width="9.140625" style="1"/>
    <col min="8964" max="8964" width="12.7109375" style="1" customWidth="1"/>
    <col min="8965" max="9219" width="9.140625" style="1"/>
    <col min="9220" max="9220" width="12.7109375" style="1" customWidth="1"/>
    <col min="9221" max="9475" width="9.140625" style="1"/>
    <col min="9476" max="9476" width="12.7109375" style="1" customWidth="1"/>
    <col min="9477" max="9731" width="9.140625" style="1"/>
    <col min="9732" max="9732" width="12.7109375" style="1" customWidth="1"/>
    <col min="9733" max="9987" width="9.140625" style="1"/>
    <col min="9988" max="9988" width="12.7109375" style="1" customWidth="1"/>
    <col min="9989" max="10243" width="9.140625" style="1"/>
    <col min="10244" max="10244" width="12.7109375" style="1" customWidth="1"/>
    <col min="10245" max="10499" width="9.140625" style="1"/>
    <col min="10500" max="10500" width="12.7109375" style="1" customWidth="1"/>
    <col min="10501" max="10755" width="9.140625" style="1"/>
    <col min="10756" max="10756" width="12.7109375" style="1" customWidth="1"/>
    <col min="10757" max="11011" width="9.140625" style="1"/>
    <col min="11012" max="11012" width="12.7109375" style="1" customWidth="1"/>
    <col min="11013" max="11267" width="9.140625" style="1"/>
    <col min="11268" max="11268" width="12.7109375" style="1" customWidth="1"/>
    <col min="11269" max="11523" width="9.140625" style="1"/>
    <col min="11524" max="11524" width="12.7109375" style="1" customWidth="1"/>
    <col min="11525" max="11779" width="9.140625" style="1"/>
    <col min="11780" max="11780" width="12.7109375" style="1" customWidth="1"/>
    <col min="11781" max="12035" width="9.140625" style="1"/>
    <col min="12036" max="12036" width="12.7109375" style="1" customWidth="1"/>
    <col min="12037" max="12291" width="9.140625" style="1"/>
    <col min="12292" max="12292" width="12.7109375" style="1" customWidth="1"/>
    <col min="12293" max="12547" width="9.140625" style="1"/>
    <col min="12548" max="12548" width="12.7109375" style="1" customWidth="1"/>
    <col min="12549" max="12803" width="9.140625" style="1"/>
    <col min="12804" max="12804" width="12.7109375" style="1" customWidth="1"/>
    <col min="12805" max="13059" width="9.140625" style="1"/>
    <col min="13060" max="13060" width="12.7109375" style="1" customWidth="1"/>
    <col min="13061" max="13315" width="9.140625" style="1"/>
    <col min="13316" max="13316" width="12.7109375" style="1" customWidth="1"/>
    <col min="13317" max="13571" width="9.140625" style="1"/>
    <col min="13572" max="13572" width="12.7109375" style="1" customWidth="1"/>
    <col min="13573" max="13827" width="9.140625" style="1"/>
    <col min="13828" max="13828" width="12.7109375" style="1" customWidth="1"/>
    <col min="13829" max="14083" width="9.140625" style="1"/>
    <col min="14084" max="14084" width="12.7109375" style="1" customWidth="1"/>
    <col min="14085" max="14339" width="9.140625" style="1"/>
    <col min="14340" max="14340" width="12.7109375" style="1" customWidth="1"/>
    <col min="14341" max="14595" width="9.140625" style="1"/>
    <col min="14596" max="14596" width="12.7109375" style="1" customWidth="1"/>
    <col min="14597" max="14851" width="9.140625" style="1"/>
    <col min="14852" max="14852" width="12.7109375" style="1" customWidth="1"/>
    <col min="14853" max="15107" width="9.140625" style="1"/>
    <col min="15108" max="15108" width="12.7109375" style="1" customWidth="1"/>
    <col min="15109" max="15363" width="9.140625" style="1"/>
    <col min="15364" max="15364" width="12.7109375" style="1" customWidth="1"/>
    <col min="15365" max="15619" width="9.140625" style="1"/>
    <col min="15620" max="15620" width="12.7109375" style="1" customWidth="1"/>
    <col min="15621" max="15875" width="9.140625" style="1"/>
    <col min="15876" max="15876" width="12.7109375" style="1" customWidth="1"/>
    <col min="15877" max="16131" width="9.140625" style="1"/>
    <col min="16132" max="16132" width="12.7109375" style="1" customWidth="1"/>
    <col min="16133" max="16384" width="9.140625" style="1"/>
  </cols>
  <sheetData>
    <row r="1" spans="1:4">
      <c r="A1" s="35"/>
      <c r="B1" s="35"/>
      <c r="C1" s="35"/>
      <c r="D1" s="35"/>
    </row>
    <row r="2" spans="1:4" ht="41.25" customHeight="1" thickBot="1">
      <c r="A2" s="263" t="s">
        <v>254</v>
      </c>
      <c r="B2" s="263"/>
      <c r="C2" s="513" t="s">
        <v>255</v>
      </c>
      <c r="D2" s="513"/>
    </row>
    <row r="3" spans="1:4" ht="29.25" customHeight="1" thickBot="1">
      <c r="A3" s="264" t="s">
        <v>252</v>
      </c>
      <c r="B3" s="265" t="s">
        <v>360</v>
      </c>
      <c r="C3" s="266" t="s">
        <v>361</v>
      </c>
      <c r="D3" s="267" t="s">
        <v>253</v>
      </c>
    </row>
    <row r="4" spans="1:4" ht="26.25" customHeight="1">
      <c r="A4" s="278" t="s">
        <v>356</v>
      </c>
      <c r="B4" s="279"/>
      <c r="C4" s="280"/>
      <c r="D4" s="281" t="s">
        <v>357</v>
      </c>
    </row>
    <row r="5" spans="1:4" ht="22.5">
      <c r="A5" s="219" t="s">
        <v>476</v>
      </c>
      <c r="B5" s="212" t="s">
        <v>259</v>
      </c>
      <c r="C5" s="218"/>
      <c r="D5" s="217" t="s">
        <v>479</v>
      </c>
    </row>
    <row r="6" spans="1:4" ht="36">
      <c r="A6" s="219" t="s">
        <v>477</v>
      </c>
      <c r="B6" s="212" t="s">
        <v>260</v>
      </c>
      <c r="C6" s="218"/>
      <c r="D6" s="217" t="s">
        <v>480</v>
      </c>
    </row>
    <row r="7" spans="1:4" ht="36">
      <c r="A7" s="219" t="s">
        <v>478</v>
      </c>
      <c r="B7" s="212" t="s">
        <v>256</v>
      </c>
      <c r="C7" s="218"/>
      <c r="D7" s="217" t="s">
        <v>481</v>
      </c>
    </row>
    <row r="8" spans="1:4" ht="26.25" customHeight="1">
      <c r="A8" s="274" t="s">
        <v>153</v>
      </c>
      <c r="B8" s="277"/>
      <c r="C8" s="275"/>
      <c r="D8" s="276" t="s">
        <v>358</v>
      </c>
    </row>
    <row r="9" spans="1:4" ht="36">
      <c r="A9" s="219" t="s">
        <v>482</v>
      </c>
      <c r="B9" s="212" t="s">
        <v>257</v>
      </c>
      <c r="C9" s="218"/>
      <c r="D9" s="217" t="s">
        <v>487</v>
      </c>
    </row>
    <row r="10" spans="1:4" ht="36">
      <c r="A10" s="219" t="s">
        <v>483</v>
      </c>
      <c r="B10" s="212" t="s">
        <v>258</v>
      </c>
      <c r="C10" s="218"/>
      <c r="D10" s="217" t="s">
        <v>488</v>
      </c>
    </row>
    <row r="11" spans="1:4" ht="22.5">
      <c r="A11" s="219" t="s">
        <v>587</v>
      </c>
      <c r="B11" s="212" t="s">
        <v>261</v>
      </c>
      <c r="C11" s="218"/>
      <c r="D11" s="217" t="s">
        <v>590</v>
      </c>
    </row>
    <row r="12" spans="1:4" ht="36">
      <c r="A12" s="219" t="s">
        <v>484</v>
      </c>
      <c r="B12" s="212" t="s">
        <v>262</v>
      </c>
      <c r="C12" s="218"/>
      <c r="D12" s="217" t="s">
        <v>489</v>
      </c>
    </row>
    <row r="13" spans="1:4" ht="22.5">
      <c r="A13" s="219" t="s">
        <v>485</v>
      </c>
      <c r="B13" s="212" t="s">
        <v>263</v>
      </c>
      <c r="C13" s="218"/>
      <c r="D13" s="217" t="s">
        <v>490</v>
      </c>
    </row>
    <row r="14" spans="1:4" ht="22.5">
      <c r="A14" s="219" t="s">
        <v>486</v>
      </c>
      <c r="B14" s="212" t="s">
        <v>264</v>
      </c>
      <c r="C14" s="218"/>
      <c r="D14" s="217" t="s">
        <v>491</v>
      </c>
    </row>
    <row r="15" spans="1:4" ht="36.75" thickBot="1">
      <c r="A15" s="216" t="s">
        <v>608</v>
      </c>
      <c r="B15" s="215" t="s">
        <v>265</v>
      </c>
      <c r="C15" s="214"/>
      <c r="D15" s="213" t="s">
        <v>609</v>
      </c>
    </row>
    <row r="16" spans="1:4" ht="36">
      <c r="A16" s="414" t="s">
        <v>500</v>
      </c>
      <c r="B16" s="415" t="s">
        <v>266</v>
      </c>
      <c r="C16" s="416"/>
      <c r="D16" s="417" t="s">
        <v>501</v>
      </c>
    </row>
    <row r="17" spans="1:4" ht="22.5">
      <c r="A17" s="219" t="s">
        <v>492</v>
      </c>
      <c r="B17" s="212" t="s">
        <v>267</v>
      </c>
      <c r="C17" s="218"/>
      <c r="D17" s="217" t="s">
        <v>502</v>
      </c>
    </row>
    <row r="18" spans="1:4" ht="22.5">
      <c r="A18" s="219" t="s">
        <v>588</v>
      </c>
      <c r="B18" s="212" t="s">
        <v>268</v>
      </c>
      <c r="C18" s="218"/>
      <c r="D18" s="217" t="s">
        <v>589</v>
      </c>
    </row>
    <row r="19" spans="1:4" ht="36">
      <c r="A19" s="219" t="s">
        <v>493</v>
      </c>
      <c r="B19" s="212" t="s">
        <v>269</v>
      </c>
      <c r="C19" s="218"/>
      <c r="D19" s="217" t="s">
        <v>503</v>
      </c>
    </row>
    <row r="20" spans="1:4" ht="36">
      <c r="A20" s="219" t="s">
        <v>494</v>
      </c>
      <c r="B20" s="212" t="s">
        <v>270</v>
      </c>
      <c r="C20" s="218"/>
      <c r="D20" s="217" t="s">
        <v>504</v>
      </c>
    </row>
    <row r="21" spans="1:4" ht="28.5" customHeight="1">
      <c r="A21" s="219" t="s">
        <v>495</v>
      </c>
      <c r="B21" s="212" t="s">
        <v>271</v>
      </c>
      <c r="C21" s="218"/>
      <c r="D21" s="217" t="s">
        <v>505</v>
      </c>
    </row>
    <row r="22" spans="1:4" ht="22.5">
      <c r="A22" s="219" t="s">
        <v>496</v>
      </c>
      <c r="B22" s="212" t="s">
        <v>272</v>
      </c>
      <c r="C22" s="218"/>
      <c r="D22" s="217" t="s">
        <v>506</v>
      </c>
    </row>
    <row r="23" spans="1:4" ht="36">
      <c r="A23" s="219" t="s">
        <v>497</v>
      </c>
      <c r="B23" s="212" t="s">
        <v>273</v>
      </c>
      <c r="C23" s="218"/>
      <c r="D23" s="217" t="s">
        <v>507</v>
      </c>
    </row>
    <row r="24" spans="1:4" ht="36">
      <c r="A24" s="219" t="s">
        <v>498</v>
      </c>
      <c r="B24" s="212" t="s">
        <v>274</v>
      </c>
      <c r="C24" s="218"/>
      <c r="D24" s="217" t="s">
        <v>508</v>
      </c>
    </row>
    <row r="25" spans="1:4" ht="36">
      <c r="A25" s="219" t="s">
        <v>499</v>
      </c>
      <c r="B25" s="212" t="s">
        <v>275</v>
      </c>
      <c r="C25" s="218"/>
      <c r="D25" s="217" t="s">
        <v>509</v>
      </c>
    </row>
    <row r="26" spans="1:4" ht="41.25" customHeight="1" thickBot="1">
      <c r="A26" s="216" t="s">
        <v>510</v>
      </c>
      <c r="B26" s="215" t="s">
        <v>276</v>
      </c>
      <c r="C26" s="214"/>
      <c r="D26" s="213" t="s">
        <v>519</v>
      </c>
    </row>
    <row r="27" spans="1:4" ht="26.25" customHeight="1">
      <c r="A27" s="274" t="s">
        <v>203</v>
      </c>
      <c r="B27" s="212"/>
      <c r="C27" s="275"/>
      <c r="D27" s="276" t="s">
        <v>359</v>
      </c>
    </row>
    <row r="28" spans="1:4" ht="36">
      <c r="A28" s="219" t="s">
        <v>511</v>
      </c>
      <c r="B28" s="212" t="s">
        <v>277</v>
      </c>
      <c r="C28" s="218"/>
      <c r="D28" s="217" t="s">
        <v>520</v>
      </c>
    </row>
    <row r="29" spans="1:4" ht="36">
      <c r="A29" s="219" t="s">
        <v>512</v>
      </c>
      <c r="B29" s="212" t="s">
        <v>278</v>
      </c>
      <c r="C29" s="218"/>
      <c r="D29" s="217" t="s">
        <v>523</v>
      </c>
    </row>
    <row r="30" spans="1:4" ht="36">
      <c r="A30" s="219" t="s">
        <v>513</v>
      </c>
      <c r="B30" s="212" t="s">
        <v>279</v>
      </c>
      <c r="C30" s="218"/>
      <c r="D30" s="217" t="s">
        <v>524</v>
      </c>
    </row>
    <row r="31" spans="1:4" ht="36">
      <c r="A31" s="219" t="s">
        <v>514</v>
      </c>
      <c r="B31" s="212" t="s">
        <v>280</v>
      </c>
      <c r="C31" s="218"/>
      <c r="D31" s="217" t="s">
        <v>521</v>
      </c>
    </row>
    <row r="32" spans="1:4" ht="31.5" customHeight="1">
      <c r="A32" s="219" t="s">
        <v>515</v>
      </c>
      <c r="B32" s="212" t="s">
        <v>300</v>
      </c>
      <c r="C32" s="218"/>
      <c r="D32" s="217" t="s">
        <v>522</v>
      </c>
    </row>
    <row r="33" spans="1:5" ht="36">
      <c r="A33" s="219" t="s">
        <v>516</v>
      </c>
      <c r="B33" s="212" t="s">
        <v>458</v>
      </c>
      <c r="C33" s="218"/>
      <c r="D33" s="217" t="s">
        <v>525</v>
      </c>
    </row>
    <row r="34" spans="1:5" ht="36">
      <c r="A34" s="219" t="s">
        <v>517</v>
      </c>
      <c r="B34" s="212" t="s">
        <v>459</v>
      </c>
      <c r="C34" s="218"/>
      <c r="D34" s="217" t="s">
        <v>526</v>
      </c>
    </row>
    <row r="35" spans="1:5" ht="36">
      <c r="A35" s="219" t="s">
        <v>518</v>
      </c>
      <c r="B35" s="212" t="s">
        <v>460</v>
      </c>
      <c r="C35" s="218"/>
      <c r="D35" s="217" t="s">
        <v>527</v>
      </c>
    </row>
    <row r="36" spans="1:5" ht="36">
      <c r="A36" s="219" t="s">
        <v>573</v>
      </c>
      <c r="B36" s="212" t="s">
        <v>571</v>
      </c>
      <c r="C36" s="218"/>
      <c r="D36" s="217" t="s">
        <v>574</v>
      </c>
    </row>
    <row r="37" spans="1:5" ht="36.75" thickBot="1">
      <c r="A37" s="216" t="s">
        <v>575</v>
      </c>
      <c r="B37" s="215" t="s">
        <v>572</v>
      </c>
      <c r="C37" s="214"/>
      <c r="D37" s="213" t="s">
        <v>576</v>
      </c>
    </row>
    <row r="38" spans="1:5">
      <c r="A38" s="35"/>
      <c r="B38" s="35"/>
      <c r="C38" s="35"/>
      <c r="D38" s="211"/>
      <c r="E38" s="35"/>
    </row>
    <row r="39" spans="1:5">
      <c r="A39" s="35"/>
      <c r="B39" s="35"/>
      <c r="C39" s="35"/>
      <c r="D39" s="35"/>
      <c r="E39" s="35"/>
    </row>
    <row r="40" spans="1:5">
      <c r="A40" s="35"/>
      <c r="B40" s="35"/>
      <c r="C40" s="35"/>
      <c r="D40" s="35"/>
      <c r="E40" s="35"/>
    </row>
    <row r="41" spans="1:5">
      <c r="A41" s="35"/>
      <c r="B41" s="35"/>
      <c r="C41" s="35"/>
      <c r="D41" s="35"/>
      <c r="E41" s="35"/>
    </row>
    <row r="42" spans="1:5">
      <c r="A42" s="35"/>
      <c r="B42" s="35"/>
      <c r="C42" s="35"/>
      <c r="D42" s="35"/>
      <c r="E42" s="35"/>
    </row>
  </sheetData>
  <mergeCells count="1">
    <mergeCell ref="C2:D2"/>
  </mergeCells>
  <printOptions horizontalCentered="1"/>
  <pageMargins left="0" right="0" top="0.27559055118110237" bottom="0" header="0" footer="0"/>
  <pageSetup paperSize="11" scale="85" orientation="landscape" r:id="rId1"/>
  <rowBreaks count="2" manualBreakCount="2">
    <brk id="15" max="3" man="1"/>
    <brk id="26" max="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
  <sheetViews>
    <sheetView rightToLeft="1" view="pageBreakPreview" topLeftCell="A7" zoomScaleNormal="100" zoomScaleSheetLayoutView="100" workbookViewId="0">
      <selection activeCell="P23" sqref="P23"/>
    </sheetView>
  </sheetViews>
  <sheetFormatPr defaultRowHeight="24.95" customHeight="1"/>
  <cols>
    <col min="1" max="1" width="12.85546875" style="107" customWidth="1"/>
    <col min="2" max="2" width="10.28515625" style="107" customWidth="1"/>
    <col min="3" max="3" width="9.140625" style="107" customWidth="1"/>
    <col min="4" max="5" width="11" style="107" bestFit="1" customWidth="1"/>
    <col min="6" max="6" width="9" style="107" customWidth="1"/>
    <col min="7" max="7" width="11" style="107" bestFit="1" customWidth="1"/>
    <col min="8" max="8" width="10.28515625" style="107" customWidth="1"/>
    <col min="9" max="9" width="9.28515625" style="107" customWidth="1"/>
    <col min="10" max="10" width="11" style="107" bestFit="1" customWidth="1"/>
    <col min="11" max="11" width="13.5703125" style="107" customWidth="1"/>
    <col min="12" max="252" width="9.140625" style="107"/>
    <col min="253" max="253" width="20.7109375" style="107" customWidth="1"/>
    <col min="254" max="256" width="9.7109375" style="107" customWidth="1"/>
    <col min="257" max="257" width="12" style="107" bestFit="1" customWidth="1"/>
    <col min="258" max="258" width="10.42578125" style="107" bestFit="1" customWidth="1"/>
    <col min="259" max="260" width="12" style="107" bestFit="1" customWidth="1"/>
    <col min="261" max="261" width="10.42578125" style="107" bestFit="1" customWidth="1"/>
    <col min="262" max="262" width="12" style="107" bestFit="1" customWidth="1"/>
    <col min="263" max="263" width="20.7109375" style="107" customWidth="1"/>
    <col min="264" max="508" width="9.140625" style="107"/>
    <col min="509" max="509" width="20.7109375" style="107" customWidth="1"/>
    <col min="510" max="512" width="9.7109375" style="107" customWidth="1"/>
    <col min="513" max="513" width="12" style="107" bestFit="1" customWidth="1"/>
    <col min="514" max="514" width="10.42578125" style="107" bestFit="1" customWidth="1"/>
    <col min="515" max="516" width="12" style="107" bestFit="1" customWidth="1"/>
    <col min="517" max="517" width="10.42578125" style="107" bestFit="1" customWidth="1"/>
    <col min="518" max="518" width="12" style="107" bestFit="1" customWidth="1"/>
    <col min="519" max="519" width="20.7109375" style="107" customWidth="1"/>
    <col min="520" max="764" width="9.140625" style="107"/>
    <col min="765" max="765" width="20.7109375" style="107" customWidth="1"/>
    <col min="766" max="768" width="9.7109375" style="107" customWidth="1"/>
    <col min="769" max="769" width="12" style="107" bestFit="1" customWidth="1"/>
    <col min="770" max="770" width="10.42578125" style="107" bestFit="1" customWidth="1"/>
    <col min="771" max="772" width="12" style="107" bestFit="1" customWidth="1"/>
    <col min="773" max="773" width="10.42578125" style="107" bestFit="1" customWidth="1"/>
    <col min="774" max="774" width="12" style="107" bestFit="1" customWidth="1"/>
    <col min="775" max="775" width="20.7109375" style="107" customWidth="1"/>
    <col min="776" max="1020" width="9.140625" style="107"/>
    <col min="1021" max="1021" width="20.7109375" style="107" customWidth="1"/>
    <col min="1022" max="1024" width="9.7109375" style="107" customWidth="1"/>
    <col min="1025" max="1025" width="12" style="107" bestFit="1" customWidth="1"/>
    <col min="1026" max="1026" width="10.42578125" style="107" bestFit="1" customWidth="1"/>
    <col min="1027" max="1028" width="12" style="107" bestFit="1" customWidth="1"/>
    <col min="1029" max="1029" width="10.42578125" style="107" bestFit="1" customWidth="1"/>
    <col min="1030" max="1030" width="12" style="107" bestFit="1" customWidth="1"/>
    <col min="1031" max="1031" width="20.7109375" style="107" customWidth="1"/>
    <col min="1032" max="1276" width="9.140625" style="107"/>
    <col min="1277" max="1277" width="20.7109375" style="107" customWidth="1"/>
    <col min="1278" max="1280" width="9.7109375" style="107" customWidth="1"/>
    <col min="1281" max="1281" width="12" style="107" bestFit="1" customWidth="1"/>
    <col min="1282" max="1282" width="10.42578125" style="107" bestFit="1" customWidth="1"/>
    <col min="1283" max="1284" width="12" style="107" bestFit="1" customWidth="1"/>
    <col min="1285" max="1285" width="10.42578125" style="107" bestFit="1" customWidth="1"/>
    <col min="1286" max="1286" width="12" style="107" bestFit="1" customWidth="1"/>
    <col min="1287" max="1287" width="20.7109375" style="107" customWidth="1"/>
    <col min="1288" max="1532" width="9.140625" style="107"/>
    <col min="1533" max="1533" width="20.7109375" style="107" customWidth="1"/>
    <col min="1534" max="1536" width="9.7109375" style="107" customWidth="1"/>
    <col min="1537" max="1537" width="12" style="107" bestFit="1" customWidth="1"/>
    <col min="1538" max="1538" width="10.42578125" style="107" bestFit="1" customWidth="1"/>
    <col min="1539" max="1540" width="12" style="107" bestFit="1" customWidth="1"/>
    <col min="1541" max="1541" width="10.42578125" style="107" bestFit="1" customWidth="1"/>
    <col min="1542" max="1542" width="12" style="107" bestFit="1" customWidth="1"/>
    <col min="1543" max="1543" width="20.7109375" style="107" customWidth="1"/>
    <col min="1544" max="1788" width="9.140625" style="107"/>
    <col min="1789" max="1789" width="20.7109375" style="107" customWidth="1"/>
    <col min="1790" max="1792" width="9.7109375" style="107" customWidth="1"/>
    <col min="1793" max="1793" width="12" style="107" bestFit="1" customWidth="1"/>
    <col min="1794" max="1794" width="10.42578125" style="107" bestFit="1" customWidth="1"/>
    <col min="1795" max="1796" width="12" style="107" bestFit="1" customWidth="1"/>
    <col min="1797" max="1797" width="10.42578125" style="107" bestFit="1" customWidth="1"/>
    <col min="1798" max="1798" width="12" style="107" bestFit="1" customWidth="1"/>
    <col min="1799" max="1799" width="20.7109375" style="107" customWidth="1"/>
    <col min="1800" max="2044" width="9.140625" style="107"/>
    <col min="2045" max="2045" width="20.7109375" style="107" customWidth="1"/>
    <col min="2046" max="2048" width="9.7109375" style="107" customWidth="1"/>
    <col min="2049" max="2049" width="12" style="107" bestFit="1" customWidth="1"/>
    <col min="2050" max="2050" width="10.42578125" style="107" bestFit="1" customWidth="1"/>
    <col min="2051" max="2052" width="12" style="107" bestFit="1" customWidth="1"/>
    <col min="2053" max="2053" width="10.42578125" style="107" bestFit="1" customWidth="1"/>
    <col min="2054" max="2054" width="12" style="107" bestFit="1" customWidth="1"/>
    <col min="2055" max="2055" width="20.7109375" style="107" customWidth="1"/>
    <col min="2056" max="2300" width="9.140625" style="107"/>
    <col min="2301" max="2301" width="20.7109375" style="107" customWidth="1"/>
    <col min="2302" max="2304" width="9.7109375" style="107" customWidth="1"/>
    <col min="2305" max="2305" width="12" style="107" bestFit="1" customWidth="1"/>
    <col min="2306" max="2306" width="10.42578125" style="107" bestFit="1" customWidth="1"/>
    <col min="2307" max="2308" width="12" style="107" bestFit="1" customWidth="1"/>
    <col min="2309" max="2309" width="10.42578125" style="107" bestFit="1" customWidth="1"/>
    <col min="2310" max="2310" width="12" style="107" bestFit="1" customWidth="1"/>
    <col min="2311" max="2311" width="20.7109375" style="107" customWidth="1"/>
    <col min="2312" max="2556" width="9.140625" style="107"/>
    <col min="2557" max="2557" width="20.7109375" style="107" customWidth="1"/>
    <col min="2558" max="2560" width="9.7109375" style="107" customWidth="1"/>
    <col min="2561" max="2561" width="12" style="107" bestFit="1" customWidth="1"/>
    <col min="2562" max="2562" width="10.42578125" style="107" bestFit="1" customWidth="1"/>
    <col min="2563" max="2564" width="12" style="107" bestFit="1" customWidth="1"/>
    <col min="2565" max="2565" width="10.42578125" style="107" bestFit="1" customWidth="1"/>
    <col min="2566" max="2566" width="12" style="107" bestFit="1" customWidth="1"/>
    <col min="2567" max="2567" width="20.7109375" style="107" customWidth="1"/>
    <col min="2568" max="2812" width="9.140625" style="107"/>
    <col min="2813" max="2813" width="20.7109375" style="107" customWidth="1"/>
    <col min="2814" max="2816" width="9.7109375" style="107" customWidth="1"/>
    <col min="2817" max="2817" width="12" style="107" bestFit="1" customWidth="1"/>
    <col min="2818" max="2818" width="10.42578125" style="107" bestFit="1" customWidth="1"/>
    <col min="2819" max="2820" width="12" style="107" bestFit="1" customWidth="1"/>
    <col min="2821" max="2821" width="10.42578125" style="107" bestFit="1" customWidth="1"/>
    <col min="2822" max="2822" width="12" style="107" bestFit="1" customWidth="1"/>
    <col min="2823" max="2823" width="20.7109375" style="107" customWidth="1"/>
    <col min="2824" max="3068" width="9.140625" style="107"/>
    <col min="3069" max="3069" width="20.7109375" style="107" customWidth="1"/>
    <col min="3070" max="3072" width="9.7109375" style="107" customWidth="1"/>
    <col min="3073" max="3073" width="12" style="107" bestFit="1" customWidth="1"/>
    <col min="3074" max="3074" width="10.42578125" style="107" bestFit="1" customWidth="1"/>
    <col min="3075" max="3076" width="12" style="107" bestFit="1" customWidth="1"/>
    <col min="3077" max="3077" width="10.42578125" style="107" bestFit="1" customWidth="1"/>
    <col min="3078" max="3078" width="12" style="107" bestFit="1" customWidth="1"/>
    <col min="3079" max="3079" width="20.7109375" style="107" customWidth="1"/>
    <col min="3080" max="3324" width="9.140625" style="107"/>
    <col min="3325" max="3325" width="20.7109375" style="107" customWidth="1"/>
    <col min="3326" max="3328" width="9.7109375" style="107" customWidth="1"/>
    <col min="3329" max="3329" width="12" style="107" bestFit="1" customWidth="1"/>
    <col min="3330" max="3330" width="10.42578125" style="107" bestFit="1" customWidth="1"/>
    <col min="3331" max="3332" width="12" style="107" bestFit="1" customWidth="1"/>
    <col min="3333" max="3333" width="10.42578125" style="107" bestFit="1" customWidth="1"/>
    <col min="3334" max="3334" width="12" style="107" bestFit="1" customWidth="1"/>
    <col min="3335" max="3335" width="20.7109375" style="107" customWidth="1"/>
    <col min="3336" max="3580" width="9.140625" style="107"/>
    <col min="3581" max="3581" width="20.7109375" style="107" customWidth="1"/>
    <col min="3582" max="3584" width="9.7109375" style="107" customWidth="1"/>
    <col min="3585" max="3585" width="12" style="107" bestFit="1" customWidth="1"/>
    <col min="3586" max="3586" width="10.42578125" style="107" bestFit="1" customWidth="1"/>
    <col min="3587" max="3588" width="12" style="107" bestFit="1" customWidth="1"/>
    <col min="3589" max="3589" width="10.42578125" style="107" bestFit="1" customWidth="1"/>
    <col min="3590" max="3590" width="12" style="107" bestFit="1" customWidth="1"/>
    <col min="3591" max="3591" width="20.7109375" style="107" customWidth="1"/>
    <col min="3592" max="3836" width="9.140625" style="107"/>
    <col min="3837" max="3837" width="20.7109375" style="107" customWidth="1"/>
    <col min="3838" max="3840" width="9.7109375" style="107" customWidth="1"/>
    <col min="3841" max="3841" width="12" style="107" bestFit="1" customWidth="1"/>
    <col min="3842" max="3842" width="10.42578125" style="107" bestFit="1" customWidth="1"/>
    <col min="3843" max="3844" width="12" style="107" bestFit="1" customWidth="1"/>
    <col min="3845" max="3845" width="10.42578125" style="107" bestFit="1" customWidth="1"/>
    <col min="3846" max="3846" width="12" style="107" bestFit="1" customWidth="1"/>
    <col min="3847" max="3847" width="20.7109375" style="107" customWidth="1"/>
    <col min="3848" max="4092" width="9.140625" style="107"/>
    <col min="4093" max="4093" width="20.7109375" style="107" customWidth="1"/>
    <col min="4094" max="4096" width="9.7109375" style="107" customWidth="1"/>
    <col min="4097" max="4097" width="12" style="107" bestFit="1" customWidth="1"/>
    <col min="4098" max="4098" width="10.42578125" style="107" bestFit="1" customWidth="1"/>
    <col min="4099" max="4100" width="12" style="107" bestFit="1" customWidth="1"/>
    <col min="4101" max="4101" width="10.42578125" style="107" bestFit="1" customWidth="1"/>
    <col min="4102" max="4102" width="12" style="107" bestFit="1" customWidth="1"/>
    <col min="4103" max="4103" width="20.7109375" style="107" customWidth="1"/>
    <col min="4104" max="4348" width="9.140625" style="107"/>
    <col min="4349" max="4349" width="20.7109375" style="107" customWidth="1"/>
    <col min="4350" max="4352" width="9.7109375" style="107" customWidth="1"/>
    <col min="4353" max="4353" width="12" style="107" bestFit="1" customWidth="1"/>
    <col min="4354" max="4354" width="10.42578125" style="107" bestFit="1" customWidth="1"/>
    <col min="4355" max="4356" width="12" style="107" bestFit="1" customWidth="1"/>
    <col min="4357" max="4357" width="10.42578125" style="107" bestFit="1" customWidth="1"/>
    <col min="4358" max="4358" width="12" style="107" bestFit="1" customWidth="1"/>
    <col min="4359" max="4359" width="20.7109375" style="107" customWidth="1"/>
    <col min="4360" max="4604" width="9.140625" style="107"/>
    <col min="4605" max="4605" width="20.7109375" style="107" customWidth="1"/>
    <col min="4606" max="4608" width="9.7109375" style="107" customWidth="1"/>
    <col min="4609" max="4609" width="12" style="107" bestFit="1" customWidth="1"/>
    <col min="4610" max="4610" width="10.42578125" style="107" bestFit="1" customWidth="1"/>
    <col min="4611" max="4612" width="12" style="107" bestFit="1" customWidth="1"/>
    <col min="4613" max="4613" width="10.42578125" style="107" bestFit="1" customWidth="1"/>
    <col min="4614" max="4614" width="12" style="107" bestFit="1" customWidth="1"/>
    <col min="4615" max="4615" width="20.7109375" style="107" customWidth="1"/>
    <col min="4616" max="4860" width="9.140625" style="107"/>
    <col min="4861" max="4861" width="20.7109375" style="107" customWidth="1"/>
    <col min="4862" max="4864" width="9.7109375" style="107" customWidth="1"/>
    <col min="4865" max="4865" width="12" style="107" bestFit="1" customWidth="1"/>
    <col min="4866" max="4866" width="10.42578125" style="107" bestFit="1" customWidth="1"/>
    <col min="4867" max="4868" width="12" style="107" bestFit="1" customWidth="1"/>
    <col min="4869" max="4869" width="10.42578125" style="107" bestFit="1" customWidth="1"/>
    <col min="4870" max="4870" width="12" style="107" bestFit="1" customWidth="1"/>
    <col min="4871" max="4871" width="20.7109375" style="107" customWidth="1"/>
    <col min="4872" max="5116" width="9.140625" style="107"/>
    <col min="5117" max="5117" width="20.7109375" style="107" customWidth="1"/>
    <col min="5118" max="5120" width="9.7109375" style="107" customWidth="1"/>
    <col min="5121" max="5121" width="12" style="107" bestFit="1" customWidth="1"/>
    <col min="5122" max="5122" width="10.42578125" style="107" bestFit="1" customWidth="1"/>
    <col min="5123" max="5124" width="12" style="107" bestFit="1" customWidth="1"/>
    <col min="5125" max="5125" width="10.42578125" style="107" bestFit="1" customWidth="1"/>
    <col min="5126" max="5126" width="12" style="107" bestFit="1" customWidth="1"/>
    <col min="5127" max="5127" width="20.7109375" style="107" customWidth="1"/>
    <col min="5128" max="5372" width="9.140625" style="107"/>
    <col min="5373" max="5373" width="20.7109375" style="107" customWidth="1"/>
    <col min="5374" max="5376" width="9.7109375" style="107" customWidth="1"/>
    <col min="5377" max="5377" width="12" style="107" bestFit="1" customWidth="1"/>
    <col min="5378" max="5378" width="10.42578125" style="107" bestFit="1" customWidth="1"/>
    <col min="5379" max="5380" width="12" style="107" bestFit="1" customWidth="1"/>
    <col min="5381" max="5381" width="10.42578125" style="107" bestFit="1" customWidth="1"/>
    <col min="5382" max="5382" width="12" style="107" bestFit="1" customWidth="1"/>
    <col min="5383" max="5383" width="20.7109375" style="107" customWidth="1"/>
    <col min="5384" max="5628" width="9.140625" style="107"/>
    <col min="5629" max="5629" width="20.7109375" style="107" customWidth="1"/>
    <col min="5630" max="5632" width="9.7109375" style="107" customWidth="1"/>
    <col min="5633" max="5633" width="12" style="107" bestFit="1" customWidth="1"/>
    <col min="5634" max="5634" width="10.42578125" style="107" bestFit="1" customWidth="1"/>
    <col min="5635" max="5636" width="12" style="107" bestFit="1" customWidth="1"/>
    <col min="5637" max="5637" width="10.42578125" style="107" bestFit="1" customWidth="1"/>
    <col min="5638" max="5638" width="12" style="107" bestFit="1" customWidth="1"/>
    <col min="5639" max="5639" width="20.7109375" style="107" customWidth="1"/>
    <col min="5640" max="5884" width="9.140625" style="107"/>
    <col min="5885" max="5885" width="20.7109375" style="107" customWidth="1"/>
    <col min="5886" max="5888" width="9.7109375" style="107" customWidth="1"/>
    <col min="5889" max="5889" width="12" style="107" bestFit="1" customWidth="1"/>
    <col min="5890" max="5890" width="10.42578125" style="107" bestFit="1" customWidth="1"/>
    <col min="5891" max="5892" width="12" style="107" bestFit="1" customWidth="1"/>
    <col min="5893" max="5893" width="10.42578125" style="107" bestFit="1" customWidth="1"/>
    <col min="5894" max="5894" width="12" style="107" bestFit="1" customWidth="1"/>
    <col min="5895" max="5895" width="20.7109375" style="107" customWidth="1"/>
    <col min="5896" max="6140" width="9.140625" style="107"/>
    <col min="6141" max="6141" width="20.7109375" style="107" customWidth="1"/>
    <col min="6142" max="6144" width="9.7109375" style="107" customWidth="1"/>
    <col min="6145" max="6145" width="12" style="107" bestFit="1" customWidth="1"/>
    <col min="6146" max="6146" width="10.42578125" style="107" bestFit="1" customWidth="1"/>
    <col min="6147" max="6148" width="12" style="107" bestFit="1" customWidth="1"/>
    <col min="6149" max="6149" width="10.42578125" style="107" bestFit="1" customWidth="1"/>
    <col min="6150" max="6150" width="12" style="107" bestFit="1" customWidth="1"/>
    <col min="6151" max="6151" width="20.7109375" style="107" customWidth="1"/>
    <col min="6152" max="6396" width="9.140625" style="107"/>
    <col min="6397" max="6397" width="20.7109375" style="107" customWidth="1"/>
    <col min="6398" max="6400" width="9.7109375" style="107" customWidth="1"/>
    <col min="6401" max="6401" width="12" style="107" bestFit="1" customWidth="1"/>
    <col min="6402" max="6402" width="10.42578125" style="107" bestFit="1" customWidth="1"/>
    <col min="6403" max="6404" width="12" style="107" bestFit="1" customWidth="1"/>
    <col min="6405" max="6405" width="10.42578125" style="107" bestFit="1" customWidth="1"/>
    <col min="6406" max="6406" width="12" style="107" bestFit="1" customWidth="1"/>
    <col min="6407" max="6407" width="20.7109375" style="107" customWidth="1"/>
    <col min="6408" max="6652" width="9.140625" style="107"/>
    <col min="6653" max="6653" width="20.7109375" style="107" customWidth="1"/>
    <col min="6654" max="6656" width="9.7109375" style="107" customWidth="1"/>
    <col min="6657" max="6657" width="12" style="107" bestFit="1" customWidth="1"/>
    <col min="6658" max="6658" width="10.42578125" style="107" bestFit="1" customWidth="1"/>
    <col min="6659" max="6660" width="12" style="107" bestFit="1" customWidth="1"/>
    <col min="6661" max="6661" width="10.42578125" style="107" bestFit="1" customWidth="1"/>
    <col min="6662" max="6662" width="12" style="107" bestFit="1" customWidth="1"/>
    <col min="6663" max="6663" width="20.7109375" style="107" customWidth="1"/>
    <col min="6664" max="6908" width="9.140625" style="107"/>
    <col min="6909" max="6909" width="20.7109375" style="107" customWidth="1"/>
    <col min="6910" max="6912" width="9.7109375" style="107" customWidth="1"/>
    <col min="6913" max="6913" width="12" style="107" bestFit="1" customWidth="1"/>
    <col min="6914" max="6914" width="10.42578125" style="107" bestFit="1" customWidth="1"/>
    <col min="6915" max="6916" width="12" style="107" bestFit="1" customWidth="1"/>
    <col min="6917" max="6917" width="10.42578125" style="107" bestFit="1" customWidth="1"/>
    <col min="6918" max="6918" width="12" style="107" bestFit="1" customWidth="1"/>
    <col min="6919" max="6919" width="20.7109375" style="107" customWidth="1"/>
    <col min="6920" max="7164" width="9.140625" style="107"/>
    <col min="7165" max="7165" width="20.7109375" style="107" customWidth="1"/>
    <col min="7166" max="7168" width="9.7109375" style="107" customWidth="1"/>
    <col min="7169" max="7169" width="12" style="107" bestFit="1" customWidth="1"/>
    <col min="7170" max="7170" width="10.42578125" style="107" bestFit="1" customWidth="1"/>
    <col min="7171" max="7172" width="12" style="107" bestFit="1" customWidth="1"/>
    <col min="7173" max="7173" width="10.42578125" style="107" bestFit="1" customWidth="1"/>
    <col min="7174" max="7174" width="12" style="107" bestFit="1" customWidth="1"/>
    <col min="7175" max="7175" width="20.7109375" style="107" customWidth="1"/>
    <col min="7176" max="7420" width="9.140625" style="107"/>
    <col min="7421" max="7421" width="20.7109375" style="107" customWidth="1"/>
    <col min="7422" max="7424" width="9.7109375" style="107" customWidth="1"/>
    <col min="7425" max="7425" width="12" style="107" bestFit="1" customWidth="1"/>
    <col min="7426" max="7426" width="10.42578125" style="107" bestFit="1" customWidth="1"/>
    <col min="7427" max="7428" width="12" style="107" bestFit="1" customWidth="1"/>
    <col min="7429" max="7429" width="10.42578125" style="107" bestFit="1" customWidth="1"/>
    <col min="7430" max="7430" width="12" style="107" bestFit="1" customWidth="1"/>
    <col min="7431" max="7431" width="20.7109375" style="107" customWidth="1"/>
    <col min="7432" max="7676" width="9.140625" style="107"/>
    <col min="7677" max="7677" width="20.7109375" style="107" customWidth="1"/>
    <col min="7678" max="7680" width="9.7109375" style="107" customWidth="1"/>
    <col min="7681" max="7681" width="12" style="107" bestFit="1" customWidth="1"/>
    <col min="7682" max="7682" width="10.42578125" style="107" bestFit="1" customWidth="1"/>
    <col min="7683" max="7684" width="12" style="107" bestFit="1" customWidth="1"/>
    <col min="7685" max="7685" width="10.42578125" style="107" bestFit="1" customWidth="1"/>
    <col min="7686" max="7686" width="12" style="107" bestFit="1" customWidth="1"/>
    <col min="7687" max="7687" width="20.7109375" style="107" customWidth="1"/>
    <col min="7688" max="7932" width="9.140625" style="107"/>
    <col min="7933" max="7933" width="20.7109375" style="107" customWidth="1"/>
    <col min="7934" max="7936" width="9.7109375" style="107" customWidth="1"/>
    <col min="7937" max="7937" width="12" style="107" bestFit="1" customWidth="1"/>
    <col min="7938" max="7938" width="10.42578125" style="107" bestFit="1" customWidth="1"/>
    <col min="7939" max="7940" width="12" style="107" bestFit="1" customWidth="1"/>
    <col min="7941" max="7941" width="10.42578125" style="107" bestFit="1" customWidth="1"/>
    <col min="7942" max="7942" width="12" style="107" bestFit="1" customWidth="1"/>
    <col min="7943" max="7943" width="20.7109375" style="107" customWidth="1"/>
    <col min="7944" max="8188" width="9.140625" style="107"/>
    <col min="8189" max="8189" width="20.7109375" style="107" customWidth="1"/>
    <col min="8190" max="8192" width="9.7109375" style="107" customWidth="1"/>
    <col min="8193" max="8193" width="12" style="107" bestFit="1" customWidth="1"/>
    <col min="8194" max="8194" width="10.42578125" style="107" bestFit="1" customWidth="1"/>
    <col min="8195" max="8196" width="12" style="107" bestFit="1" customWidth="1"/>
    <col min="8197" max="8197" width="10.42578125" style="107" bestFit="1" customWidth="1"/>
    <col min="8198" max="8198" width="12" style="107" bestFit="1" customWidth="1"/>
    <col min="8199" max="8199" width="20.7109375" style="107" customWidth="1"/>
    <col min="8200" max="8444" width="9.140625" style="107"/>
    <col min="8445" max="8445" width="20.7109375" style="107" customWidth="1"/>
    <col min="8446" max="8448" width="9.7109375" style="107" customWidth="1"/>
    <col min="8449" max="8449" width="12" style="107" bestFit="1" customWidth="1"/>
    <col min="8450" max="8450" width="10.42578125" style="107" bestFit="1" customWidth="1"/>
    <col min="8451" max="8452" width="12" style="107" bestFit="1" customWidth="1"/>
    <col min="8453" max="8453" width="10.42578125" style="107" bestFit="1" customWidth="1"/>
    <col min="8454" max="8454" width="12" style="107" bestFit="1" customWidth="1"/>
    <col min="8455" max="8455" width="20.7109375" style="107" customWidth="1"/>
    <col min="8456" max="8700" width="9.140625" style="107"/>
    <col min="8701" max="8701" width="20.7109375" style="107" customWidth="1"/>
    <col min="8702" max="8704" width="9.7109375" style="107" customWidth="1"/>
    <col min="8705" max="8705" width="12" style="107" bestFit="1" customWidth="1"/>
    <col min="8706" max="8706" width="10.42578125" style="107" bestFit="1" customWidth="1"/>
    <col min="8707" max="8708" width="12" style="107" bestFit="1" customWidth="1"/>
    <col min="8709" max="8709" width="10.42578125" style="107" bestFit="1" customWidth="1"/>
    <col min="8710" max="8710" width="12" style="107" bestFit="1" customWidth="1"/>
    <col min="8711" max="8711" width="20.7109375" style="107" customWidth="1"/>
    <col min="8712" max="8956" width="9.140625" style="107"/>
    <col min="8957" max="8957" width="20.7109375" style="107" customWidth="1"/>
    <col min="8958" max="8960" width="9.7109375" style="107" customWidth="1"/>
    <col min="8961" max="8961" width="12" style="107" bestFit="1" customWidth="1"/>
    <col min="8962" max="8962" width="10.42578125" style="107" bestFit="1" customWidth="1"/>
    <col min="8963" max="8964" width="12" style="107" bestFit="1" customWidth="1"/>
    <col min="8965" max="8965" width="10.42578125" style="107" bestFit="1" customWidth="1"/>
    <col min="8966" max="8966" width="12" style="107" bestFit="1" customWidth="1"/>
    <col min="8967" max="8967" width="20.7109375" style="107" customWidth="1"/>
    <col min="8968" max="9212" width="9.140625" style="107"/>
    <col min="9213" max="9213" width="20.7109375" style="107" customWidth="1"/>
    <col min="9214" max="9216" width="9.7109375" style="107" customWidth="1"/>
    <col min="9217" max="9217" width="12" style="107" bestFit="1" customWidth="1"/>
    <col min="9218" max="9218" width="10.42578125" style="107" bestFit="1" customWidth="1"/>
    <col min="9219" max="9220" width="12" style="107" bestFit="1" customWidth="1"/>
    <col min="9221" max="9221" width="10.42578125" style="107" bestFit="1" customWidth="1"/>
    <col min="9222" max="9222" width="12" style="107" bestFit="1" customWidth="1"/>
    <col min="9223" max="9223" width="20.7109375" style="107" customWidth="1"/>
    <col min="9224" max="9468" width="9.140625" style="107"/>
    <col min="9469" max="9469" width="20.7109375" style="107" customWidth="1"/>
    <col min="9470" max="9472" width="9.7109375" style="107" customWidth="1"/>
    <col min="9473" max="9473" width="12" style="107" bestFit="1" customWidth="1"/>
    <col min="9474" max="9474" width="10.42578125" style="107" bestFit="1" customWidth="1"/>
    <col min="9475" max="9476" width="12" style="107" bestFit="1" customWidth="1"/>
    <col min="9477" max="9477" width="10.42578125" style="107" bestFit="1" customWidth="1"/>
    <col min="9478" max="9478" width="12" style="107" bestFit="1" customWidth="1"/>
    <col min="9479" max="9479" width="20.7109375" style="107" customWidth="1"/>
    <col min="9480" max="9724" width="9.140625" style="107"/>
    <col min="9725" max="9725" width="20.7109375" style="107" customWidth="1"/>
    <col min="9726" max="9728" width="9.7109375" style="107" customWidth="1"/>
    <col min="9729" max="9729" width="12" style="107" bestFit="1" customWidth="1"/>
    <col min="9730" max="9730" width="10.42578125" style="107" bestFit="1" customWidth="1"/>
    <col min="9731" max="9732" width="12" style="107" bestFit="1" customWidth="1"/>
    <col min="9733" max="9733" width="10.42578125" style="107" bestFit="1" customWidth="1"/>
    <col min="9734" max="9734" width="12" style="107" bestFit="1" customWidth="1"/>
    <col min="9735" max="9735" width="20.7109375" style="107" customWidth="1"/>
    <col min="9736" max="9980" width="9.140625" style="107"/>
    <col min="9981" max="9981" width="20.7109375" style="107" customWidth="1"/>
    <col min="9982" max="9984" width="9.7109375" style="107" customWidth="1"/>
    <col min="9985" max="9985" width="12" style="107" bestFit="1" customWidth="1"/>
    <col min="9986" max="9986" width="10.42578125" style="107" bestFit="1" customWidth="1"/>
    <col min="9987" max="9988" width="12" style="107" bestFit="1" customWidth="1"/>
    <col min="9989" max="9989" width="10.42578125" style="107" bestFit="1" customWidth="1"/>
    <col min="9990" max="9990" width="12" style="107" bestFit="1" customWidth="1"/>
    <col min="9991" max="9991" width="20.7109375" style="107" customWidth="1"/>
    <col min="9992" max="10236" width="9.140625" style="107"/>
    <col min="10237" max="10237" width="20.7109375" style="107" customWidth="1"/>
    <col min="10238" max="10240" width="9.7109375" style="107" customWidth="1"/>
    <col min="10241" max="10241" width="12" style="107" bestFit="1" customWidth="1"/>
    <col min="10242" max="10242" width="10.42578125" style="107" bestFit="1" customWidth="1"/>
    <col min="10243" max="10244" width="12" style="107" bestFit="1" customWidth="1"/>
    <col min="10245" max="10245" width="10.42578125" style="107" bestFit="1" customWidth="1"/>
    <col min="10246" max="10246" width="12" style="107" bestFit="1" customWidth="1"/>
    <col min="10247" max="10247" width="20.7109375" style="107" customWidth="1"/>
    <col min="10248" max="10492" width="9.140625" style="107"/>
    <col min="10493" max="10493" width="20.7109375" style="107" customWidth="1"/>
    <col min="10494" max="10496" width="9.7109375" style="107" customWidth="1"/>
    <col min="10497" max="10497" width="12" style="107" bestFit="1" customWidth="1"/>
    <col min="10498" max="10498" width="10.42578125" style="107" bestFit="1" customWidth="1"/>
    <col min="10499" max="10500" width="12" style="107" bestFit="1" customWidth="1"/>
    <col min="10501" max="10501" width="10.42578125" style="107" bestFit="1" customWidth="1"/>
    <col min="10502" max="10502" width="12" style="107" bestFit="1" customWidth="1"/>
    <col min="10503" max="10503" width="20.7109375" style="107" customWidth="1"/>
    <col min="10504" max="10748" width="9.140625" style="107"/>
    <col min="10749" max="10749" width="20.7109375" style="107" customWidth="1"/>
    <col min="10750" max="10752" width="9.7109375" style="107" customWidth="1"/>
    <col min="10753" max="10753" width="12" style="107" bestFit="1" customWidth="1"/>
    <col min="10754" max="10754" width="10.42578125" style="107" bestFit="1" customWidth="1"/>
    <col min="10755" max="10756" width="12" style="107" bestFit="1" customWidth="1"/>
    <col min="10757" max="10757" width="10.42578125" style="107" bestFit="1" customWidth="1"/>
    <col min="10758" max="10758" width="12" style="107" bestFit="1" customWidth="1"/>
    <col min="10759" max="10759" width="20.7109375" style="107" customWidth="1"/>
    <col min="10760" max="11004" width="9.140625" style="107"/>
    <col min="11005" max="11005" width="20.7109375" style="107" customWidth="1"/>
    <col min="11006" max="11008" width="9.7109375" style="107" customWidth="1"/>
    <col min="11009" max="11009" width="12" style="107" bestFit="1" customWidth="1"/>
    <col min="11010" max="11010" width="10.42578125" style="107" bestFit="1" customWidth="1"/>
    <col min="11011" max="11012" width="12" style="107" bestFit="1" customWidth="1"/>
    <col min="11013" max="11013" width="10.42578125" style="107" bestFit="1" customWidth="1"/>
    <col min="11014" max="11014" width="12" style="107" bestFit="1" customWidth="1"/>
    <col min="11015" max="11015" width="20.7109375" style="107" customWidth="1"/>
    <col min="11016" max="11260" width="9.140625" style="107"/>
    <col min="11261" max="11261" width="20.7109375" style="107" customWidth="1"/>
    <col min="11262" max="11264" width="9.7109375" style="107" customWidth="1"/>
    <col min="11265" max="11265" width="12" style="107" bestFit="1" customWidth="1"/>
    <col min="11266" max="11266" width="10.42578125" style="107" bestFit="1" customWidth="1"/>
    <col min="11267" max="11268" width="12" style="107" bestFit="1" customWidth="1"/>
    <col min="11269" max="11269" width="10.42578125" style="107" bestFit="1" customWidth="1"/>
    <col min="11270" max="11270" width="12" style="107" bestFit="1" customWidth="1"/>
    <col min="11271" max="11271" width="20.7109375" style="107" customWidth="1"/>
    <col min="11272" max="11516" width="9.140625" style="107"/>
    <col min="11517" max="11517" width="20.7109375" style="107" customWidth="1"/>
    <col min="11518" max="11520" width="9.7109375" style="107" customWidth="1"/>
    <col min="11521" max="11521" width="12" style="107" bestFit="1" customWidth="1"/>
    <col min="11522" max="11522" width="10.42578125" style="107" bestFit="1" customWidth="1"/>
    <col min="11523" max="11524" width="12" style="107" bestFit="1" customWidth="1"/>
    <col min="11525" max="11525" width="10.42578125" style="107" bestFit="1" customWidth="1"/>
    <col min="11526" max="11526" width="12" style="107" bestFit="1" customWidth="1"/>
    <col min="11527" max="11527" width="20.7109375" style="107" customWidth="1"/>
    <col min="11528" max="11772" width="9.140625" style="107"/>
    <col min="11773" max="11773" width="20.7109375" style="107" customWidth="1"/>
    <col min="11774" max="11776" width="9.7109375" style="107" customWidth="1"/>
    <col min="11777" max="11777" width="12" style="107" bestFit="1" customWidth="1"/>
    <col min="11778" max="11778" width="10.42578125" style="107" bestFit="1" customWidth="1"/>
    <col min="11779" max="11780" width="12" style="107" bestFit="1" customWidth="1"/>
    <col min="11781" max="11781" width="10.42578125" style="107" bestFit="1" customWidth="1"/>
    <col min="11782" max="11782" width="12" style="107" bestFit="1" customWidth="1"/>
    <col min="11783" max="11783" width="20.7109375" style="107" customWidth="1"/>
    <col min="11784" max="12028" width="9.140625" style="107"/>
    <col min="12029" max="12029" width="20.7109375" style="107" customWidth="1"/>
    <col min="12030" max="12032" width="9.7109375" style="107" customWidth="1"/>
    <col min="12033" max="12033" width="12" style="107" bestFit="1" customWidth="1"/>
    <col min="12034" max="12034" width="10.42578125" style="107" bestFit="1" customWidth="1"/>
    <col min="12035" max="12036" width="12" style="107" bestFit="1" customWidth="1"/>
    <col min="12037" max="12037" width="10.42578125" style="107" bestFit="1" customWidth="1"/>
    <col min="12038" max="12038" width="12" style="107" bestFit="1" customWidth="1"/>
    <col min="12039" max="12039" width="20.7109375" style="107" customWidth="1"/>
    <col min="12040" max="12284" width="9.140625" style="107"/>
    <col min="12285" max="12285" width="20.7109375" style="107" customWidth="1"/>
    <col min="12286" max="12288" width="9.7109375" style="107" customWidth="1"/>
    <col min="12289" max="12289" width="12" style="107" bestFit="1" customWidth="1"/>
    <col min="12290" max="12290" width="10.42578125" style="107" bestFit="1" customWidth="1"/>
    <col min="12291" max="12292" width="12" style="107" bestFit="1" customWidth="1"/>
    <col min="12293" max="12293" width="10.42578125" style="107" bestFit="1" customWidth="1"/>
    <col min="12294" max="12294" width="12" style="107" bestFit="1" customWidth="1"/>
    <col min="12295" max="12295" width="20.7109375" style="107" customWidth="1"/>
    <col min="12296" max="12540" width="9.140625" style="107"/>
    <col min="12541" max="12541" width="20.7109375" style="107" customWidth="1"/>
    <col min="12542" max="12544" width="9.7109375" style="107" customWidth="1"/>
    <col min="12545" max="12545" width="12" style="107" bestFit="1" customWidth="1"/>
    <col min="12546" max="12546" width="10.42578125" style="107" bestFit="1" customWidth="1"/>
    <col min="12547" max="12548" width="12" style="107" bestFit="1" customWidth="1"/>
    <col min="12549" max="12549" width="10.42578125" style="107" bestFit="1" customWidth="1"/>
    <col min="12550" max="12550" width="12" style="107" bestFit="1" customWidth="1"/>
    <col min="12551" max="12551" width="20.7109375" style="107" customWidth="1"/>
    <col min="12552" max="12796" width="9.140625" style="107"/>
    <col min="12797" max="12797" width="20.7109375" style="107" customWidth="1"/>
    <col min="12798" max="12800" width="9.7109375" style="107" customWidth="1"/>
    <col min="12801" max="12801" width="12" style="107" bestFit="1" customWidth="1"/>
    <col min="12802" max="12802" width="10.42578125" style="107" bestFit="1" customWidth="1"/>
    <col min="12803" max="12804" width="12" style="107" bestFit="1" customWidth="1"/>
    <col min="12805" max="12805" width="10.42578125" style="107" bestFit="1" customWidth="1"/>
    <col min="12806" max="12806" width="12" style="107" bestFit="1" customWidth="1"/>
    <col min="12807" max="12807" width="20.7109375" style="107" customWidth="1"/>
    <col min="12808" max="13052" width="9.140625" style="107"/>
    <col min="13053" max="13053" width="20.7109375" style="107" customWidth="1"/>
    <col min="13054" max="13056" width="9.7109375" style="107" customWidth="1"/>
    <col min="13057" max="13057" width="12" style="107" bestFit="1" customWidth="1"/>
    <col min="13058" max="13058" width="10.42578125" style="107" bestFit="1" customWidth="1"/>
    <col min="13059" max="13060" width="12" style="107" bestFit="1" customWidth="1"/>
    <col min="13061" max="13061" width="10.42578125" style="107" bestFit="1" customWidth="1"/>
    <col min="13062" max="13062" width="12" style="107" bestFit="1" customWidth="1"/>
    <col min="13063" max="13063" width="20.7109375" style="107" customWidth="1"/>
    <col min="13064" max="13308" width="9.140625" style="107"/>
    <col min="13309" max="13309" width="20.7109375" style="107" customWidth="1"/>
    <col min="13310" max="13312" width="9.7109375" style="107" customWidth="1"/>
    <col min="13313" max="13313" width="12" style="107" bestFit="1" customWidth="1"/>
    <col min="13314" max="13314" width="10.42578125" style="107" bestFit="1" customWidth="1"/>
    <col min="13315" max="13316" width="12" style="107" bestFit="1" customWidth="1"/>
    <col min="13317" max="13317" width="10.42578125" style="107" bestFit="1" customWidth="1"/>
    <col min="13318" max="13318" width="12" style="107" bestFit="1" customWidth="1"/>
    <col min="13319" max="13319" width="20.7109375" style="107" customWidth="1"/>
    <col min="13320" max="13564" width="9.140625" style="107"/>
    <col min="13565" max="13565" width="20.7109375" style="107" customWidth="1"/>
    <col min="13566" max="13568" width="9.7109375" style="107" customWidth="1"/>
    <col min="13569" max="13569" width="12" style="107" bestFit="1" customWidth="1"/>
    <col min="13570" max="13570" width="10.42578125" style="107" bestFit="1" customWidth="1"/>
    <col min="13571" max="13572" width="12" style="107" bestFit="1" customWidth="1"/>
    <col min="13573" max="13573" width="10.42578125" style="107" bestFit="1" customWidth="1"/>
    <col min="13574" max="13574" width="12" style="107" bestFit="1" customWidth="1"/>
    <col min="13575" max="13575" width="20.7109375" style="107" customWidth="1"/>
    <col min="13576" max="13820" width="9.140625" style="107"/>
    <col min="13821" max="13821" width="20.7109375" style="107" customWidth="1"/>
    <col min="13822" max="13824" width="9.7109375" style="107" customWidth="1"/>
    <col min="13825" max="13825" width="12" style="107" bestFit="1" customWidth="1"/>
    <col min="13826" max="13826" width="10.42578125" style="107" bestFit="1" customWidth="1"/>
    <col min="13827" max="13828" width="12" style="107" bestFit="1" customWidth="1"/>
    <col min="13829" max="13829" width="10.42578125" style="107" bestFit="1" customWidth="1"/>
    <col min="13830" max="13830" width="12" style="107" bestFit="1" customWidth="1"/>
    <col min="13831" max="13831" width="20.7109375" style="107" customWidth="1"/>
    <col min="13832" max="14076" width="9.140625" style="107"/>
    <col min="14077" max="14077" width="20.7109375" style="107" customWidth="1"/>
    <col min="14078" max="14080" width="9.7109375" style="107" customWidth="1"/>
    <col min="14081" max="14081" width="12" style="107" bestFit="1" customWidth="1"/>
    <col min="14082" max="14082" width="10.42578125" style="107" bestFit="1" customWidth="1"/>
    <col min="14083" max="14084" width="12" style="107" bestFit="1" customWidth="1"/>
    <col min="14085" max="14085" width="10.42578125" style="107" bestFit="1" customWidth="1"/>
    <col min="14086" max="14086" width="12" style="107" bestFit="1" customWidth="1"/>
    <col min="14087" max="14087" width="20.7109375" style="107" customWidth="1"/>
    <col min="14088" max="14332" width="9.140625" style="107"/>
    <col min="14333" max="14333" width="20.7109375" style="107" customWidth="1"/>
    <col min="14334" max="14336" width="9.7109375" style="107" customWidth="1"/>
    <col min="14337" max="14337" width="12" style="107" bestFit="1" customWidth="1"/>
    <col min="14338" max="14338" width="10.42578125" style="107" bestFit="1" customWidth="1"/>
    <col min="14339" max="14340" width="12" style="107" bestFit="1" customWidth="1"/>
    <col min="14341" max="14341" width="10.42578125" style="107" bestFit="1" customWidth="1"/>
    <col min="14342" max="14342" width="12" style="107" bestFit="1" customWidth="1"/>
    <col min="14343" max="14343" width="20.7109375" style="107" customWidth="1"/>
    <col min="14344" max="14588" width="9.140625" style="107"/>
    <col min="14589" max="14589" width="20.7109375" style="107" customWidth="1"/>
    <col min="14590" max="14592" width="9.7109375" style="107" customWidth="1"/>
    <col min="14593" max="14593" width="12" style="107" bestFit="1" customWidth="1"/>
    <col min="14594" max="14594" width="10.42578125" style="107" bestFit="1" customWidth="1"/>
    <col min="14595" max="14596" width="12" style="107" bestFit="1" customWidth="1"/>
    <col min="14597" max="14597" width="10.42578125" style="107" bestFit="1" customWidth="1"/>
    <col min="14598" max="14598" width="12" style="107" bestFit="1" customWidth="1"/>
    <col min="14599" max="14599" width="20.7109375" style="107" customWidth="1"/>
    <col min="14600" max="14844" width="9.140625" style="107"/>
    <col min="14845" max="14845" width="20.7109375" style="107" customWidth="1"/>
    <col min="14846" max="14848" width="9.7109375" style="107" customWidth="1"/>
    <col min="14849" max="14849" width="12" style="107" bestFit="1" customWidth="1"/>
    <col min="14850" max="14850" width="10.42578125" style="107" bestFit="1" customWidth="1"/>
    <col min="14851" max="14852" width="12" style="107" bestFit="1" customWidth="1"/>
    <col min="14853" max="14853" width="10.42578125" style="107" bestFit="1" customWidth="1"/>
    <col min="14854" max="14854" width="12" style="107" bestFit="1" customWidth="1"/>
    <col min="14855" max="14855" width="20.7109375" style="107" customWidth="1"/>
    <col min="14856" max="15100" width="9.140625" style="107"/>
    <col min="15101" max="15101" width="20.7109375" style="107" customWidth="1"/>
    <col min="15102" max="15104" width="9.7109375" style="107" customWidth="1"/>
    <col min="15105" max="15105" width="12" style="107" bestFit="1" customWidth="1"/>
    <col min="15106" max="15106" width="10.42578125" style="107" bestFit="1" customWidth="1"/>
    <col min="15107" max="15108" width="12" style="107" bestFit="1" customWidth="1"/>
    <col min="15109" max="15109" width="10.42578125" style="107" bestFit="1" customWidth="1"/>
    <col min="15110" max="15110" width="12" style="107" bestFit="1" customWidth="1"/>
    <col min="15111" max="15111" width="20.7109375" style="107" customWidth="1"/>
    <col min="15112" max="15356" width="9.140625" style="107"/>
    <col min="15357" max="15357" width="20.7109375" style="107" customWidth="1"/>
    <col min="15358" max="15360" width="9.7109375" style="107" customWidth="1"/>
    <col min="15361" max="15361" width="12" style="107" bestFit="1" customWidth="1"/>
    <col min="15362" max="15362" width="10.42578125" style="107" bestFit="1" customWidth="1"/>
    <col min="15363" max="15364" width="12" style="107" bestFit="1" customWidth="1"/>
    <col min="15365" max="15365" width="10.42578125" style="107" bestFit="1" customWidth="1"/>
    <col min="15366" max="15366" width="12" style="107" bestFit="1" customWidth="1"/>
    <col min="15367" max="15367" width="20.7109375" style="107" customWidth="1"/>
    <col min="15368" max="15612" width="9.140625" style="107"/>
    <col min="15613" max="15613" width="20.7109375" style="107" customWidth="1"/>
    <col min="15614" max="15616" width="9.7109375" style="107" customWidth="1"/>
    <col min="15617" max="15617" width="12" style="107" bestFit="1" customWidth="1"/>
    <col min="15618" max="15618" width="10.42578125" style="107" bestFit="1" customWidth="1"/>
    <col min="15619" max="15620" width="12" style="107" bestFit="1" customWidth="1"/>
    <col min="15621" max="15621" width="10.42578125" style="107" bestFit="1" customWidth="1"/>
    <col min="15622" max="15622" width="12" style="107" bestFit="1" customWidth="1"/>
    <col min="15623" max="15623" width="20.7109375" style="107" customWidth="1"/>
    <col min="15624" max="15868" width="9.140625" style="107"/>
    <col min="15869" max="15869" width="20.7109375" style="107" customWidth="1"/>
    <col min="15870" max="15872" width="9.7109375" style="107" customWidth="1"/>
    <col min="15873" max="15873" width="12" style="107" bestFit="1" customWidth="1"/>
    <col min="15874" max="15874" width="10.42578125" style="107" bestFit="1" customWidth="1"/>
    <col min="15875" max="15876" width="12" style="107" bestFit="1" customWidth="1"/>
    <col min="15877" max="15877" width="10.42578125" style="107" bestFit="1" customWidth="1"/>
    <col min="15878" max="15878" width="12" style="107" bestFit="1" customWidth="1"/>
    <col min="15879" max="15879" width="20.7109375" style="107" customWidth="1"/>
    <col min="15880" max="16124" width="9.140625" style="107"/>
    <col min="16125" max="16125" width="20.7109375" style="107" customWidth="1"/>
    <col min="16126" max="16128" width="9.7109375" style="107" customWidth="1"/>
    <col min="16129" max="16129" width="12" style="107" bestFit="1" customWidth="1"/>
    <col min="16130" max="16130" width="10.42578125" style="107" bestFit="1" customWidth="1"/>
    <col min="16131" max="16132" width="12" style="107" bestFit="1" customWidth="1"/>
    <col min="16133" max="16133" width="10.42578125" style="107" bestFit="1" customWidth="1"/>
    <col min="16134" max="16134" width="12" style="107" bestFit="1" customWidth="1"/>
    <col min="16135" max="16135" width="20.7109375" style="107" customWidth="1"/>
    <col min="16136" max="16384" width="9.140625" style="107"/>
  </cols>
  <sheetData>
    <row r="1" spans="1:12" s="3" customFormat="1" ht="30.75">
      <c r="A1" s="116" t="s">
        <v>155</v>
      </c>
      <c r="B1" s="117"/>
      <c r="C1" s="117"/>
      <c r="D1" s="117"/>
      <c r="E1" s="117"/>
      <c r="F1" s="115"/>
      <c r="G1" s="115"/>
      <c r="H1" s="115"/>
      <c r="I1" s="115"/>
      <c r="J1" s="115"/>
      <c r="K1" s="118" t="s">
        <v>154</v>
      </c>
    </row>
    <row r="2" spans="1:12" s="3" customFormat="1" ht="12.75">
      <c r="A2" s="113"/>
      <c r="B2" s="114"/>
      <c r="C2" s="114"/>
      <c r="D2" s="114"/>
      <c r="E2" s="114"/>
      <c r="F2" s="114"/>
      <c r="G2" s="114"/>
      <c r="H2" s="114"/>
      <c r="I2" s="114"/>
      <c r="J2" s="114"/>
      <c r="K2" s="114"/>
    </row>
    <row r="3" spans="1:12" s="93" customFormat="1" ht="21.75">
      <c r="A3" s="514" t="s">
        <v>148</v>
      </c>
      <c r="B3" s="514"/>
      <c r="C3" s="514"/>
      <c r="D3" s="514"/>
      <c r="E3" s="514"/>
      <c r="F3" s="514"/>
      <c r="G3" s="514"/>
      <c r="H3" s="514"/>
      <c r="I3" s="514"/>
      <c r="J3" s="514"/>
      <c r="K3" s="514"/>
    </row>
    <row r="4" spans="1:12" s="93" customFormat="1" ht="20.25">
      <c r="A4" s="515" t="s">
        <v>473</v>
      </c>
      <c r="B4" s="515"/>
      <c r="C4" s="515"/>
      <c r="D4" s="515"/>
      <c r="E4" s="515"/>
      <c r="F4" s="515"/>
      <c r="G4" s="515"/>
      <c r="H4" s="515"/>
      <c r="I4" s="515"/>
      <c r="J4" s="515"/>
      <c r="K4" s="515"/>
    </row>
    <row r="5" spans="1:12" s="95" customFormat="1" ht="17.25">
      <c r="A5" s="516" t="s">
        <v>281</v>
      </c>
      <c r="B5" s="516"/>
      <c r="C5" s="516"/>
      <c r="D5" s="516"/>
      <c r="E5" s="516"/>
      <c r="F5" s="516"/>
      <c r="G5" s="516"/>
      <c r="H5" s="516"/>
      <c r="I5" s="516"/>
      <c r="J5" s="516"/>
      <c r="K5" s="516"/>
      <c r="L5" s="94"/>
    </row>
    <row r="6" spans="1:12" s="95" customFormat="1" ht="17.25">
      <c r="A6" s="516" t="s">
        <v>530</v>
      </c>
      <c r="B6" s="516"/>
      <c r="C6" s="516"/>
      <c r="D6" s="516"/>
      <c r="E6" s="516"/>
      <c r="F6" s="516"/>
      <c r="G6" s="516"/>
      <c r="H6" s="516"/>
      <c r="I6" s="516"/>
      <c r="J6" s="516"/>
      <c r="K6" s="516"/>
      <c r="L6" s="94"/>
    </row>
    <row r="7" spans="1:12" s="22" customFormat="1" ht="16.5">
      <c r="A7" s="19" t="s">
        <v>58</v>
      </c>
      <c r="B7" s="20"/>
      <c r="C7" s="20"/>
      <c r="D7" s="20"/>
      <c r="E7" s="20"/>
      <c r="F7" s="20"/>
      <c r="G7" s="20"/>
      <c r="H7" s="20"/>
      <c r="I7" s="20"/>
      <c r="J7" s="20"/>
      <c r="K7" s="21" t="s">
        <v>393</v>
      </c>
      <c r="L7" s="20"/>
    </row>
    <row r="8" spans="1:12" s="108" customFormat="1" ht="31.15" customHeight="1">
      <c r="A8" s="517" t="s">
        <v>149</v>
      </c>
      <c r="B8" s="519" t="s">
        <v>531</v>
      </c>
      <c r="C8" s="520"/>
      <c r="D8" s="521"/>
      <c r="E8" s="519" t="s">
        <v>532</v>
      </c>
      <c r="F8" s="520"/>
      <c r="G8" s="521"/>
      <c r="H8" s="519" t="s">
        <v>533</v>
      </c>
      <c r="I8" s="520"/>
      <c r="J8" s="521"/>
      <c r="K8" s="522" t="s">
        <v>406</v>
      </c>
    </row>
    <row r="9" spans="1:12" s="98" customFormat="1" ht="29.25" customHeight="1">
      <c r="A9" s="518"/>
      <c r="B9" s="97" t="s">
        <v>409</v>
      </c>
      <c r="C9" s="97" t="s">
        <v>410</v>
      </c>
      <c r="D9" s="97" t="s">
        <v>411</v>
      </c>
      <c r="E9" s="97" t="s">
        <v>409</v>
      </c>
      <c r="F9" s="97" t="s">
        <v>410</v>
      </c>
      <c r="G9" s="97" t="s">
        <v>411</v>
      </c>
      <c r="H9" s="97" t="s">
        <v>409</v>
      </c>
      <c r="I9" s="97" t="s">
        <v>410</v>
      </c>
      <c r="J9" s="97" t="s">
        <v>411</v>
      </c>
      <c r="K9" s="523"/>
    </row>
    <row r="10" spans="1:12" s="110" customFormat="1" ht="21.75" customHeight="1" thickBot="1">
      <c r="A10" s="298" t="s">
        <v>295</v>
      </c>
      <c r="B10" s="220">
        <v>11427</v>
      </c>
      <c r="C10" s="220">
        <v>10862</v>
      </c>
      <c r="D10" s="221">
        <f>B10+C10</f>
        <v>22289</v>
      </c>
      <c r="E10" s="220">
        <v>11572</v>
      </c>
      <c r="F10" s="220">
        <v>10967</v>
      </c>
      <c r="G10" s="221">
        <f>E10+F10</f>
        <v>22539</v>
      </c>
      <c r="H10" s="220">
        <v>11206</v>
      </c>
      <c r="I10" s="220">
        <v>10619</v>
      </c>
      <c r="J10" s="221">
        <f>H10+I10</f>
        <v>21825</v>
      </c>
      <c r="K10" s="302" t="s">
        <v>295</v>
      </c>
    </row>
    <row r="11" spans="1:12" s="110" customFormat="1" ht="21.75" customHeight="1" thickBot="1">
      <c r="A11" s="299" t="s">
        <v>296</v>
      </c>
      <c r="B11" s="223">
        <v>56906</v>
      </c>
      <c r="C11" s="223">
        <v>54621</v>
      </c>
      <c r="D11" s="224">
        <f t="shared" ref="D11:D17" si="0">B11+C11</f>
        <v>111527</v>
      </c>
      <c r="E11" s="223">
        <v>57317</v>
      </c>
      <c r="F11" s="223">
        <v>55098</v>
      </c>
      <c r="G11" s="224">
        <f t="shared" ref="G11:G17" si="1">E11+F11</f>
        <v>112415</v>
      </c>
      <c r="H11" s="223">
        <v>56017</v>
      </c>
      <c r="I11" s="223">
        <v>53861</v>
      </c>
      <c r="J11" s="224">
        <f t="shared" ref="J11:J17" si="2">H11+I11</f>
        <v>109878</v>
      </c>
      <c r="K11" s="303" t="s">
        <v>296</v>
      </c>
    </row>
    <row r="12" spans="1:12" s="110" customFormat="1" ht="21.75" customHeight="1" thickBot="1">
      <c r="A12" s="300" t="s">
        <v>297</v>
      </c>
      <c r="B12" s="225">
        <v>66774</v>
      </c>
      <c r="C12" s="225">
        <v>64271</v>
      </c>
      <c r="D12" s="221">
        <f t="shared" si="0"/>
        <v>131045</v>
      </c>
      <c r="E12" s="225">
        <v>67225</v>
      </c>
      <c r="F12" s="225">
        <v>64634</v>
      </c>
      <c r="G12" s="221">
        <f t="shared" si="1"/>
        <v>131859</v>
      </c>
      <c r="H12" s="225">
        <v>65163</v>
      </c>
      <c r="I12" s="225">
        <v>62832</v>
      </c>
      <c r="J12" s="226">
        <f t="shared" si="2"/>
        <v>127995</v>
      </c>
      <c r="K12" s="304" t="s">
        <v>297</v>
      </c>
    </row>
    <row r="13" spans="1:12" s="110" customFormat="1" ht="21.75" customHeight="1" thickBot="1">
      <c r="A13" s="299" t="s">
        <v>150</v>
      </c>
      <c r="B13" s="223">
        <v>51178</v>
      </c>
      <c r="C13" s="223">
        <v>48781</v>
      </c>
      <c r="D13" s="224">
        <f t="shared" si="0"/>
        <v>99959</v>
      </c>
      <c r="E13" s="223">
        <v>51656</v>
      </c>
      <c r="F13" s="223">
        <v>49175</v>
      </c>
      <c r="G13" s="224">
        <f t="shared" si="1"/>
        <v>100831</v>
      </c>
      <c r="H13" s="223">
        <v>50354</v>
      </c>
      <c r="I13" s="223">
        <v>47806</v>
      </c>
      <c r="J13" s="224">
        <f t="shared" si="2"/>
        <v>98160</v>
      </c>
      <c r="K13" s="303" t="s">
        <v>150</v>
      </c>
    </row>
    <row r="14" spans="1:12" s="110" customFormat="1" ht="21.75" customHeight="1" thickBot="1">
      <c r="A14" s="300" t="s">
        <v>151</v>
      </c>
      <c r="B14" s="225">
        <v>44323</v>
      </c>
      <c r="C14" s="225">
        <v>33802</v>
      </c>
      <c r="D14" s="221">
        <f t="shared" si="0"/>
        <v>78125</v>
      </c>
      <c r="E14" s="225">
        <v>44374</v>
      </c>
      <c r="F14" s="225">
        <v>34095</v>
      </c>
      <c r="G14" s="221">
        <f t="shared" si="1"/>
        <v>78469</v>
      </c>
      <c r="H14" s="225">
        <v>45112</v>
      </c>
      <c r="I14" s="225">
        <v>34870</v>
      </c>
      <c r="J14" s="226">
        <f t="shared" si="2"/>
        <v>79982</v>
      </c>
      <c r="K14" s="304" t="s">
        <v>151</v>
      </c>
    </row>
    <row r="15" spans="1:12" s="110" customFormat="1" ht="21.75" customHeight="1" thickBot="1">
      <c r="A15" s="299" t="s">
        <v>4</v>
      </c>
      <c r="B15" s="223">
        <v>224630</v>
      </c>
      <c r="C15" s="223">
        <v>42536</v>
      </c>
      <c r="D15" s="224">
        <f t="shared" si="0"/>
        <v>267166</v>
      </c>
      <c r="E15" s="223">
        <v>224744</v>
      </c>
      <c r="F15" s="223">
        <v>42576</v>
      </c>
      <c r="G15" s="224">
        <f t="shared" si="1"/>
        <v>267320</v>
      </c>
      <c r="H15" s="223">
        <v>221226</v>
      </c>
      <c r="I15" s="223">
        <v>42612</v>
      </c>
      <c r="J15" s="224">
        <f t="shared" si="2"/>
        <v>263838</v>
      </c>
      <c r="K15" s="303" t="s">
        <v>4</v>
      </c>
    </row>
    <row r="16" spans="1:12" s="110" customFormat="1" ht="21.75" customHeight="1" thickBot="1">
      <c r="A16" s="300" t="s">
        <v>298</v>
      </c>
      <c r="B16" s="225">
        <v>1527422</v>
      </c>
      <c r="C16" s="225">
        <v>401889</v>
      </c>
      <c r="D16" s="221">
        <f t="shared" si="0"/>
        <v>1929311</v>
      </c>
      <c r="E16" s="225">
        <v>1535009</v>
      </c>
      <c r="F16" s="225">
        <v>404792</v>
      </c>
      <c r="G16" s="221">
        <f t="shared" si="1"/>
        <v>1939801</v>
      </c>
      <c r="H16" s="225">
        <v>1517736</v>
      </c>
      <c r="I16" s="225">
        <v>391128</v>
      </c>
      <c r="J16" s="226">
        <f t="shared" si="2"/>
        <v>1908864</v>
      </c>
      <c r="K16" s="304" t="s">
        <v>298</v>
      </c>
    </row>
    <row r="17" spans="1:11" s="110" customFormat="1" ht="21.75" customHeight="1">
      <c r="A17" s="301" t="s">
        <v>152</v>
      </c>
      <c r="B17" s="229">
        <v>17854</v>
      </c>
      <c r="C17" s="229">
        <v>11139</v>
      </c>
      <c r="D17" s="230">
        <f t="shared" si="0"/>
        <v>28993</v>
      </c>
      <c r="E17" s="229">
        <v>18120</v>
      </c>
      <c r="F17" s="229">
        <v>11242</v>
      </c>
      <c r="G17" s="230">
        <f t="shared" si="1"/>
        <v>29362</v>
      </c>
      <c r="H17" s="229">
        <v>19199</v>
      </c>
      <c r="I17" s="229">
        <v>11928</v>
      </c>
      <c r="J17" s="230">
        <f t="shared" si="2"/>
        <v>31127</v>
      </c>
      <c r="K17" s="305" t="s">
        <v>152</v>
      </c>
    </row>
    <row r="18" spans="1:11" s="110" customFormat="1" ht="21.75" customHeight="1">
      <c r="A18" s="386" t="s">
        <v>13</v>
      </c>
      <c r="B18" s="231">
        <f>SUM(B10:B17)</f>
        <v>2000514</v>
      </c>
      <c r="C18" s="231">
        <f t="shared" ref="C18:J18" si="3">SUM(C10:C17)</f>
        <v>667901</v>
      </c>
      <c r="D18" s="231">
        <f t="shared" si="3"/>
        <v>2668415</v>
      </c>
      <c r="E18" s="231">
        <f t="shared" si="3"/>
        <v>2010017</v>
      </c>
      <c r="F18" s="231">
        <f t="shared" si="3"/>
        <v>672579</v>
      </c>
      <c r="G18" s="231">
        <f t="shared" si="3"/>
        <v>2682596</v>
      </c>
      <c r="H18" s="231">
        <f t="shared" si="3"/>
        <v>1986013</v>
      </c>
      <c r="I18" s="231">
        <f t="shared" si="3"/>
        <v>655656</v>
      </c>
      <c r="J18" s="231">
        <f t="shared" si="3"/>
        <v>2641669</v>
      </c>
      <c r="K18" s="313" t="s">
        <v>14</v>
      </c>
    </row>
    <row r="19" spans="1:11" ht="12.75" customHeight="1">
      <c r="A19" s="124" t="s">
        <v>314</v>
      </c>
      <c r="B19" s="124"/>
      <c r="C19" s="124"/>
      <c r="D19" s="124"/>
      <c r="E19" s="124"/>
      <c r="F19" s="124"/>
      <c r="G19" s="124"/>
      <c r="H19" s="124"/>
      <c r="I19" s="124"/>
      <c r="J19" s="124"/>
      <c r="K19" s="236" t="s">
        <v>346</v>
      </c>
    </row>
    <row r="20" spans="1:11" ht="24.95" customHeight="1">
      <c r="A20" s="124"/>
      <c r="B20" s="124"/>
      <c r="C20" s="124"/>
      <c r="D20" s="124"/>
      <c r="E20" s="124"/>
      <c r="F20" s="124"/>
      <c r="G20" s="124"/>
      <c r="H20" s="124"/>
      <c r="I20" s="124"/>
      <c r="J20" s="124"/>
      <c r="K20" s="124"/>
    </row>
    <row r="21" spans="1:11" ht="24.95" customHeight="1">
      <c r="A21" s="124"/>
      <c r="B21" s="124"/>
      <c r="C21" s="124"/>
      <c r="D21" s="124"/>
      <c r="E21" s="124"/>
      <c r="F21" s="124"/>
      <c r="G21" s="124"/>
      <c r="H21" s="124"/>
      <c r="I21" s="124"/>
      <c r="J21" s="124"/>
      <c r="K21" s="124"/>
    </row>
    <row r="22" spans="1:11" ht="24.95" customHeight="1">
      <c r="A22" s="124"/>
      <c r="B22" s="124"/>
      <c r="C22" s="124"/>
      <c r="D22" s="124"/>
      <c r="E22" s="124"/>
      <c r="F22" s="124"/>
      <c r="G22" s="124"/>
      <c r="H22" s="124"/>
      <c r="I22" s="124"/>
      <c r="J22" s="124"/>
      <c r="K22" s="124"/>
    </row>
    <row r="23" spans="1:11" ht="24.95" customHeight="1">
      <c r="A23" s="124"/>
      <c r="B23" s="124"/>
      <c r="C23" s="124"/>
      <c r="D23" s="124"/>
      <c r="E23" s="124"/>
      <c r="F23" s="124"/>
      <c r="G23" s="124"/>
      <c r="H23" s="124"/>
      <c r="I23" s="124"/>
      <c r="J23" s="124"/>
      <c r="K23" s="124"/>
    </row>
    <row r="24" spans="1:11" ht="24.95" customHeight="1">
      <c r="A24" s="124"/>
      <c r="B24" s="124"/>
      <c r="C24" s="124"/>
      <c r="D24" s="124"/>
      <c r="E24" s="124"/>
      <c r="F24" s="124"/>
      <c r="G24" s="124"/>
      <c r="H24" s="124"/>
      <c r="I24" s="124"/>
      <c r="J24" s="124"/>
      <c r="K24" s="124"/>
    </row>
    <row r="25" spans="1:11" ht="24.95" customHeight="1">
      <c r="A25" s="124"/>
      <c r="B25" s="124"/>
      <c r="C25" s="124"/>
      <c r="D25" s="124"/>
      <c r="E25" s="124"/>
      <c r="F25" s="124"/>
      <c r="G25" s="124"/>
      <c r="H25" s="124"/>
      <c r="I25" s="124"/>
      <c r="J25" s="124"/>
      <c r="K25" s="124"/>
    </row>
    <row r="26" spans="1:11" ht="24.95" customHeight="1">
      <c r="A26" s="124"/>
      <c r="B26" s="124"/>
      <c r="C26" s="124"/>
      <c r="D26" s="124"/>
      <c r="E26" s="124"/>
      <c r="F26" s="124"/>
      <c r="G26" s="124"/>
      <c r="H26" s="124"/>
      <c r="I26" s="124"/>
      <c r="J26" s="124"/>
      <c r="K26" s="124"/>
    </row>
    <row r="27" spans="1:11" ht="24.95" customHeight="1">
      <c r="A27" s="124"/>
      <c r="B27" s="124"/>
      <c r="C27" s="124"/>
      <c r="D27" s="124"/>
      <c r="E27" s="124"/>
      <c r="F27" s="124"/>
      <c r="G27" s="124"/>
      <c r="H27" s="124"/>
      <c r="I27" s="124"/>
      <c r="J27" s="124"/>
      <c r="K27" s="124"/>
    </row>
    <row r="28" spans="1:11" ht="24.95" customHeight="1">
      <c r="A28" s="124"/>
      <c r="B28" s="124"/>
      <c r="C28" s="124"/>
      <c r="D28" s="124"/>
      <c r="E28" s="124"/>
      <c r="F28" s="124"/>
      <c r="G28" s="124"/>
      <c r="H28" s="124"/>
      <c r="I28" s="124"/>
      <c r="J28" s="124"/>
      <c r="K28" s="124"/>
    </row>
    <row r="29" spans="1:11" ht="24.95" customHeight="1">
      <c r="A29" s="124"/>
      <c r="B29" s="124"/>
      <c r="C29" s="124"/>
      <c r="D29" s="124"/>
      <c r="E29" s="124"/>
      <c r="F29" s="124"/>
      <c r="G29" s="124"/>
      <c r="H29" s="124"/>
      <c r="I29" s="124"/>
      <c r="J29" s="124"/>
      <c r="K29" s="124"/>
    </row>
    <row r="30" spans="1:11" ht="24.95" customHeight="1">
      <c r="A30" s="124"/>
      <c r="B30" s="124"/>
      <c r="C30" s="124"/>
      <c r="D30" s="124"/>
      <c r="E30" s="124"/>
      <c r="F30" s="124"/>
      <c r="G30" s="124"/>
      <c r="H30" s="124"/>
      <c r="I30" s="124"/>
      <c r="J30" s="124"/>
      <c r="K30" s="124"/>
    </row>
    <row r="31" spans="1:11" ht="24.95" customHeight="1">
      <c r="A31" s="124"/>
      <c r="B31" s="124"/>
      <c r="C31" s="124"/>
      <c r="D31" s="124"/>
      <c r="E31" s="124"/>
      <c r="F31" s="124"/>
      <c r="G31" s="124"/>
      <c r="H31" s="124"/>
      <c r="I31" s="124"/>
      <c r="J31" s="124"/>
      <c r="K31" s="124"/>
    </row>
    <row r="32" spans="1:11" ht="24.95" customHeight="1">
      <c r="A32" s="124"/>
      <c r="B32" s="124"/>
      <c r="C32" s="124"/>
      <c r="D32" s="124"/>
      <c r="E32" s="124"/>
      <c r="F32" s="124"/>
      <c r="G32" s="124"/>
      <c r="H32" s="124"/>
      <c r="I32" s="124"/>
      <c r="J32" s="124"/>
      <c r="K32" s="124"/>
    </row>
    <row r="33" spans="1:11" ht="24.95" customHeight="1">
      <c r="A33" s="124"/>
      <c r="B33" s="124"/>
      <c r="C33" s="124"/>
      <c r="D33" s="124"/>
      <c r="E33" s="124"/>
      <c r="F33" s="124"/>
      <c r="G33" s="124"/>
      <c r="H33" s="124"/>
      <c r="I33" s="124"/>
      <c r="J33" s="124"/>
      <c r="K33" s="124"/>
    </row>
    <row r="34" spans="1:11" ht="24.95" customHeight="1">
      <c r="A34" s="124"/>
      <c r="B34" s="124"/>
      <c r="C34" s="124"/>
      <c r="D34" s="124"/>
      <c r="E34" s="124"/>
      <c r="F34" s="124"/>
      <c r="G34" s="124"/>
      <c r="H34" s="124"/>
      <c r="I34" s="124"/>
      <c r="J34" s="124"/>
      <c r="K34" s="124"/>
    </row>
    <row r="35" spans="1:11" ht="24.95" customHeight="1">
      <c r="A35" s="124"/>
      <c r="B35" s="124"/>
      <c r="C35" s="124"/>
      <c r="D35" s="124"/>
      <c r="E35" s="124"/>
      <c r="F35" s="124"/>
      <c r="G35" s="124"/>
      <c r="H35" s="124"/>
      <c r="I35" s="124"/>
      <c r="J35" s="124"/>
      <c r="K35" s="124"/>
    </row>
    <row r="37" spans="1:11" ht="24.95" customHeight="1">
      <c r="B37" s="131" t="s">
        <v>531</v>
      </c>
      <c r="C37" s="131" t="s">
        <v>534</v>
      </c>
      <c r="D37" s="131" t="s">
        <v>533</v>
      </c>
    </row>
    <row r="38" spans="1:11" ht="24.95" customHeight="1" thickBot="1">
      <c r="A38" s="109" t="s">
        <v>299</v>
      </c>
      <c r="B38" s="123">
        <f>D10+D11</f>
        <v>133816</v>
      </c>
      <c r="C38" s="123">
        <f>G10+G11</f>
        <v>134954</v>
      </c>
      <c r="D38" s="123">
        <f>J10+J11</f>
        <v>131703</v>
      </c>
    </row>
    <row r="39" spans="1:11" ht="24.95" customHeight="1" thickBot="1">
      <c r="A39" s="227" t="s">
        <v>297</v>
      </c>
      <c r="B39" s="123">
        <f>D12</f>
        <v>131045</v>
      </c>
      <c r="C39" s="123">
        <f>G12</f>
        <v>131859</v>
      </c>
      <c r="D39" s="123">
        <f>J12</f>
        <v>127995</v>
      </c>
    </row>
    <row r="40" spans="1:11" ht="24.95" customHeight="1" thickBot="1">
      <c r="A40" s="222" t="s">
        <v>150</v>
      </c>
      <c r="B40" s="123">
        <f>D13</f>
        <v>99959</v>
      </c>
      <c r="C40" s="123">
        <f t="shared" ref="C40:C44" si="4">G13</f>
        <v>100831</v>
      </c>
      <c r="D40" s="123">
        <f t="shared" ref="D40:D44" si="5">J13</f>
        <v>98160</v>
      </c>
    </row>
    <row r="41" spans="1:11" ht="24.95" customHeight="1" thickBot="1">
      <c r="A41" s="227" t="s">
        <v>151</v>
      </c>
      <c r="B41" s="123">
        <f t="shared" ref="B41:B43" si="6">D14</f>
        <v>78125</v>
      </c>
      <c r="C41" s="123">
        <f t="shared" si="4"/>
        <v>78469</v>
      </c>
      <c r="D41" s="123">
        <f t="shared" si="5"/>
        <v>79982</v>
      </c>
    </row>
    <row r="42" spans="1:11" ht="24.95" customHeight="1" thickBot="1">
      <c r="A42" s="222" t="s">
        <v>4</v>
      </c>
      <c r="B42" s="123">
        <f t="shared" si="6"/>
        <v>267166</v>
      </c>
      <c r="C42" s="123">
        <f t="shared" si="4"/>
        <v>267320</v>
      </c>
      <c r="D42" s="123">
        <f t="shared" si="5"/>
        <v>263838</v>
      </c>
    </row>
    <row r="43" spans="1:11" ht="24.95" customHeight="1" thickBot="1">
      <c r="A43" s="227" t="s">
        <v>298</v>
      </c>
      <c r="B43" s="123">
        <f t="shared" si="6"/>
        <v>1929311</v>
      </c>
      <c r="C43" s="123">
        <f t="shared" si="4"/>
        <v>1939801</v>
      </c>
      <c r="D43" s="123">
        <f t="shared" si="5"/>
        <v>1908864</v>
      </c>
    </row>
    <row r="44" spans="1:11" ht="24.95" customHeight="1">
      <c r="A44" s="228" t="s">
        <v>152</v>
      </c>
      <c r="B44" s="123">
        <f>D17</f>
        <v>28993</v>
      </c>
      <c r="C44" s="123">
        <f t="shared" si="4"/>
        <v>29362</v>
      </c>
      <c r="D44" s="123">
        <f t="shared" si="5"/>
        <v>31127</v>
      </c>
    </row>
    <row r="45" spans="1:11" ht="24.95" customHeight="1">
      <c r="A45" s="123"/>
      <c r="B45" s="123">
        <f>SUM(B38:B44)</f>
        <v>2668415</v>
      </c>
      <c r="C45" s="123">
        <f>SUM(C38:C44)</f>
        <v>2682596</v>
      </c>
      <c r="D45" s="123">
        <f>SUM(D38:D44)</f>
        <v>2641669</v>
      </c>
    </row>
  </sheetData>
  <mergeCells count="9">
    <mergeCell ref="A3:K3"/>
    <mergeCell ref="A4:K4"/>
    <mergeCell ref="A5:K5"/>
    <mergeCell ref="A8:A9"/>
    <mergeCell ref="B8:D8"/>
    <mergeCell ref="E8:G8"/>
    <mergeCell ref="H8:J8"/>
    <mergeCell ref="K8:K9"/>
    <mergeCell ref="A6:K6"/>
  </mergeCells>
  <printOptions horizontalCentered="1"/>
  <pageMargins left="0" right="0" top="0.47244094488188981" bottom="0" header="0" footer="0"/>
  <pageSetup paperSize="11" scale="78" orientation="landscape" r:id="rId1"/>
  <headerFooter alignWithMargins="0"/>
  <rowBreaks count="1" manualBreakCount="1">
    <brk id="19" max="10"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0"/>
  <sheetViews>
    <sheetView rightToLeft="1" view="pageBreakPreview" topLeftCell="A4" zoomScaleNormal="100" zoomScaleSheetLayoutView="100" workbookViewId="0">
      <selection activeCell="H11" sqref="H11"/>
    </sheetView>
  </sheetViews>
  <sheetFormatPr defaultRowHeight="24.95" customHeight="1"/>
  <cols>
    <col min="1" max="1" width="20.5703125" style="107" customWidth="1"/>
    <col min="2" max="5" width="15.7109375" style="107" customWidth="1"/>
    <col min="6" max="6" width="20.5703125" style="107" customWidth="1"/>
    <col min="7" max="249" width="9.140625" style="107"/>
    <col min="250" max="250" width="20.7109375" style="107" customWidth="1"/>
    <col min="251" max="253" width="9.7109375" style="107" customWidth="1"/>
    <col min="254" max="254" width="12" style="107" bestFit="1" customWidth="1"/>
    <col min="255" max="255" width="10.42578125" style="107" bestFit="1" customWidth="1"/>
    <col min="256" max="257" width="12" style="107" bestFit="1" customWidth="1"/>
    <col min="258" max="258" width="10.42578125" style="107" bestFit="1" customWidth="1"/>
    <col min="259" max="259" width="12" style="107" bestFit="1" customWidth="1"/>
    <col min="260" max="260" width="20.7109375" style="107" customWidth="1"/>
    <col min="261" max="505" width="9.140625" style="107"/>
    <col min="506" max="506" width="20.7109375" style="107" customWidth="1"/>
    <col min="507" max="509" width="9.7109375" style="107" customWidth="1"/>
    <col min="510" max="510" width="12" style="107" bestFit="1" customWidth="1"/>
    <col min="511" max="511" width="10.42578125" style="107" bestFit="1" customWidth="1"/>
    <col min="512" max="513" width="12" style="107" bestFit="1" customWidth="1"/>
    <col min="514" max="514" width="10.42578125" style="107" bestFit="1" customWidth="1"/>
    <col min="515" max="515" width="12" style="107" bestFit="1" customWidth="1"/>
    <col min="516" max="516" width="20.7109375" style="107" customWidth="1"/>
    <col min="517" max="761" width="9.140625" style="107"/>
    <col min="762" max="762" width="20.7109375" style="107" customWidth="1"/>
    <col min="763" max="765" width="9.7109375" style="107" customWidth="1"/>
    <col min="766" max="766" width="12" style="107" bestFit="1" customWidth="1"/>
    <col min="767" max="767" width="10.42578125" style="107" bestFit="1" customWidth="1"/>
    <col min="768" max="769" width="12" style="107" bestFit="1" customWidth="1"/>
    <col min="770" max="770" width="10.42578125" style="107" bestFit="1" customWidth="1"/>
    <col min="771" max="771" width="12" style="107" bestFit="1" customWidth="1"/>
    <col min="772" max="772" width="20.7109375" style="107" customWidth="1"/>
    <col min="773" max="1017" width="9.140625" style="107"/>
    <col min="1018" max="1018" width="20.7109375" style="107" customWidth="1"/>
    <col min="1019" max="1021" width="9.7109375" style="107" customWidth="1"/>
    <col min="1022" max="1022" width="12" style="107" bestFit="1" customWidth="1"/>
    <col min="1023" max="1023" width="10.42578125" style="107" bestFit="1" customWidth="1"/>
    <col min="1024" max="1025" width="12" style="107" bestFit="1" customWidth="1"/>
    <col min="1026" max="1026" width="10.42578125" style="107" bestFit="1" customWidth="1"/>
    <col min="1027" max="1027" width="12" style="107" bestFit="1" customWidth="1"/>
    <col min="1028" max="1028" width="20.7109375" style="107" customWidth="1"/>
    <col min="1029" max="1273" width="9.140625" style="107"/>
    <col min="1274" max="1274" width="20.7109375" style="107" customWidth="1"/>
    <col min="1275" max="1277" width="9.7109375" style="107" customWidth="1"/>
    <col min="1278" max="1278" width="12" style="107" bestFit="1" customWidth="1"/>
    <col min="1279" max="1279" width="10.42578125" style="107" bestFit="1" customWidth="1"/>
    <col min="1280" max="1281" width="12" style="107" bestFit="1" customWidth="1"/>
    <col min="1282" max="1282" width="10.42578125" style="107" bestFit="1" customWidth="1"/>
    <col min="1283" max="1283" width="12" style="107" bestFit="1" customWidth="1"/>
    <col min="1284" max="1284" width="20.7109375" style="107" customWidth="1"/>
    <col min="1285" max="1529" width="9.140625" style="107"/>
    <col min="1530" max="1530" width="20.7109375" style="107" customWidth="1"/>
    <col min="1531" max="1533" width="9.7109375" style="107" customWidth="1"/>
    <col min="1534" max="1534" width="12" style="107" bestFit="1" customWidth="1"/>
    <col min="1535" max="1535" width="10.42578125" style="107" bestFit="1" customWidth="1"/>
    <col min="1536" max="1537" width="12" style="107" bestFit="1" customWidth="1"/>
    <col min="1538" max="1538" width="10.42578125" style="107" bestFit="1" customWidth="1"/>
    <col min="1539" max="1539" width="12" style="107" bestFit="1" customWidth="1"/>
    <col min="1540" max="1540" width="20.7109375" style="107" customWidth="1"/>
    <col min="1541" max="1785" width="9.140625" style="107"/>
    <col min="1786" max="1786" width="20.7109375" style="107" customWidth="1"/>
    <col min="1787" max="1789" width="9.7109375" style="107" customWidth="1"/>
    <col min="1790" max="1790" width="12" style="107" bestFit="1" customWidth="1"/>
    <col min="1791" max="1791" width="10.42578125" style="107" bestFit="1" customWidth="1"/>
    <col min="1792" max="1793" width="12" style="107" bestFit="1" customWidth="1"/>
    <col min="1794" max="1794" width="10.42578125" style="107" bestFit="1" customWidth="1"/>
    <col min="1795" max="1795" width="12" style="107" bestFit="1" customWidth="1"/>
    <col min="1796" max="1796" width="20.7109375" style="107" customWidth="1"/>
    <col min="1797" max="2041" width="9.140625" style="107"/>
    <col min="2042" max="2042" width="20.7109375" style="107" customWidth="1"/>
    <col min="2043" max="2045" width="9.7109375" style="107" customWidth="1"/>
    <col min="2046" max="2046" width="12" style="107" bestFit="1" customWidth="1"/>
    <col min="2047" max="2047" width="10.42578125" style="107" bestFit="1" customWidth="1"/>
    <col min="2048" max="2049" width="12" style="107" bestFit="1" customWidth="1"/>
    <col min="2050" max="2050" width="10.42578125" style="107" bestFit="1" customWidth="1"/>
    <col min="2051" max="2051" width="12" style="107" bestFit="1" customWidth="1"/>
    <col min="2052" max="2052" width="20.7109375" style="107" customWidth="1"/>
    <col min="2053" max="2297" width="9.140625" style="107"/>
    <col min="2298" max="2298" width="20.7109375" style="107" customWidth="1"/>
    <col min="2299" max="2301" width="9.7109375" style="107" customWidth="1"/>
    <col min="2302" max="2302" width="12" style="107" bestFit="1" customWidth="1"/>
    <col min="2303" max="2303" width="10.42578125" style="107" bestFit="1" customWidth="1"/>
    <col min="2304" max="2305" width="12" style="107" bestFit="1" customWidth="1"/>
    <col min="2306" max="2306" width="10.42578125" style="107" bestFit="1" customWidth="1"/>
    <col min="2307" max="2307" width="12" style="107" bestFit="1" customWidth="1"/>
    <col min="2308" max="2308" width="20.7109375" style="107" customWidth="1"/>
    <col min="2309" max="2553" width="9.140625" style="107"/>
    <col min="2554" max="2554" width="20.7109375" style="107" customWidth="1"/>
    <col min="2555" max="2557" width="9.7109375" style="107" customWidth="1"/>
    <col min="2558" max="2558" width="12" style="107" bestFit="1" customWidth="1"/>
    <col min="2559" max="2559" width="10.42578125" style="107" bestFit="1" customWidth="1"/>
    <col min="2560" max="2561" width="12" style="107" bestFit="1" customWidth="1"/>
    <col min="2562" max="2562" width="10.42578125" style="107" bestFit="1" customWidth="1"/>
    <col min="2563" max="2563" width="12" style="107" bestFit="1" customWidth="1"/>
    <col min="2564" max="2564" width="20.7109375" style="107" customWidth="1"/>
    <col min="2565" max="2809" width="9.140625" style="107"/>
    <col min="2810" max="2810" width="20.7109375" style="107" customWidth="1"/>
    <col min="2811" max="2813" width="9.7109375" style="107" customWidth="1"/>
    <col min="2814" max="2814" width="12" style="107" bestFit="1" customWidth="1"/>
    <col min="2815" max="2815" width="10.42578125" style="107" bestFit="1" customWidth="1"/>
    <col min="2816" max="2817" width="12" style="107" bestFit="1" customWidth="1"/>
    <col min="2818" max="2818" width="10.42578125" style="107" bestFit="1" customWidth="1"/>
    <col min="2819" max="2819" width="12" style="107" bestFit="1" customWidth="1"/>
    <col min="2820" max="2820" width="20.7109375" style="107" customWidth="1"/>
    <col min="2821" max="3065" width="9.140625" style="107"/>
    <col min="3066" max="3066" width="20.7109375" style="107" customWidth="1"/>
    <col min="3067" max="3069" width="9.7109375" style="107" customWidth="1"/>
    <col min="3070" max="3070" width="12" style="107" bestFit="1" customWidth="1"/>
    <col min="3071" max="3071" width="10.42578125" style="107" bestFit="1" customWidth="1"/>
    <col min="3072" max="3073" width="12" style="107" bestFit="1" customWidth="1"/>
    <col min="3074" max="3074" width="10.42578125" style="107" bestFit="1" customWidth="1"/>
    <col min="3075" max="3075" width="12" style="107" bestFit="1" customWidth="1"/>
    <col min="3076" max="3076" width="20.7109375" style="107" customWidth="1"/>
    <col min="3077" max="3321" width="9.140625" style="107"/>
    <col min="3322" max="3322" width="20.7109375" style="107" customWidth="1"/>
    <col min="3323" max="3325" width="9.7109375" style="107" customWidth="1"/>
    <col min="3326" max="3326" width="12" style="107" bestFit="1" customWidth="1"/>
    <col min="3327" max="3327" width="10.42578125" style="107" bestFit="1" customWidth="1"/>
    <col min="3328" max="3329" width="12" style="107" bestFit="1" customWidth="1"/>
    <col min="3330" max="3330" width="10.42578125" style="107" bestFit="1" customWidth="1"/>
    <col min="3331" max="3331" width="12" style="107" bestFit="1" customWidth="1"/>
    <col min="3332" max="3332" width="20.7109375" style="107" customWidth="1"/>
    <col min="3333" max="3577" width="9.140625" style="107"/>
    <col min="3578" max="3578" width="20.7109375" style="107" customWidth="1"/>
    <col min="3579" max="3581" width="9.7109375" style="107" customWidth="1"/>
    <col min="3582" max="3582" width="12" style="107" bestFit="1" customWidth="1"/>
    <col min="3583" max="3583" width="10.42578125" style="107" bestFit="1" customWidth="1"/>
    <col min="3584" max="3585" width="12" style="107" bestFit="1" customWidth="1"/>
    <col min="3586" max="3586" width="10.42578125" style="107" bestFit="1" customWidth="1"/>
    <col min="3587" max="3587" width="12" style="107" bestFit="1" customWidth="1"/>
    <col min="3588" max="3588" width="20.7109375" style="107" customWidth="1"/>
    <col min="3589" max="3833" width="9.140625" style="107"/>
    <col min="3834" max="3834" width="20.7109375" style="107" customWidth="1"/>
    <col min="3835" max="3837" width="9.7109375" style="107" customWidth="1"/>
    <col min="3838" max="3838" width="12" style="107" bestFit="1" customWidth="1"/>
    <col min="3839" max="3839" width="10.42578125" style="107" bestFit="1" customWidth="1"/>
    <col min="3840" max="3841" width="12" style="107" bestFit="1" customWidth="1"/>
    <col min="3842" max="3842" width="10.42578125" style="107" bestFit="1" customWidth="1"/>
    <col min="3843" max="3843" width="12" style="107" bestFit="1" customWidth="1"/>
    <col min="3844" max="3844" width="20.7109375" style="107" customWidth="1"/>
    <col min="3845" max="4089" width="9.140625" style="107"/>
    <col min="4090" max="4090" width="20.7109375" style="107" customWidth="1"/>
    <col min="4091" max="4093" width="9.7109375" style="107" customWidth="1"/>
    <col min="4094" max="4094" width="12" style="107" bestFit="1" customWidth="1"/>
    <col min="4095" max="4095" width="10.42578125" style="107" bestFit="1" customWidth="1"/>
    <col min="4096" max="4097" width="12" style="107" bestFit="1" customWidth="1"/>
    <col min="4098" max="4098" width="10.42578125" style="107" bestFit="1" customWidth="1"/>
    <col min="4099" max="4099" width="12" style="107" bestFit="1" customWidth="1"/>
    <col min="4100" max="4100" width="20.7109375" style="107" customWidth="1"/>
    <col min="4101" max="4345" width="9.140625" style="107"/>
    <col min="4346" max="4346" width="20.7109375" style="107" customWidth="1"/>
    <col min="4347" max="4349" width="9.7109375" style="107" customWidth="1"/>
    <col min="4350" max="4350" width="12" style="107" bestFit="1" customWidth="1"/>
    <col min="4351" max="4351" width="10.42578125" style="107" bestFit="1" customWidth="1"/>
    <col min="4352" max="4353" width="12" style="107" bestFit="1" customWidth="1"/>
    <col min="4354" max="4354" width="10.42578125" style="107" bestFit="1" customWidth="1"/>
    <col min="4355" max="4355" width="12" style="107" bestFit="1" customWidth="1"/>
    <col min="4356" max="4356" width="20.7109375" style="107" customWidth="1"/>
    <col min="4357" max="4601" width="9.140625" style="107"/>
    <col min="4602" max="4602" width="20.7109375" style="107" customWidth="1"/>
    <col min="4603" max="4605" width="9.7109375" style="107" customWidth="1"/>
    <col min="4606" max="4606" width="12" style="107" bestFit="1" customWidth="1"/>
    <col min="4607" max="4607" width="10.42578125" style="107" bestFit="1" customWidth="1"/>
    <col min="4608" max="4609" width="12" style="107" bestFit="1" customWidth="1"/>
    <col min="4610" max="4610" width="10.42578125" style="107" bestFit="1" customWidth="1"/>
    <col min="4611" max="4611" width="12" style="107" bestFit="1" customWidth="1"/>
    <col min="4612" max="4612" width="20.7109375" style="107" customWidth="1"/>
    <col min="4613" max="4857" width="9.140625" style="107"/>
    <col min="4858" max="4858" width="20.7109375" style="107" customWidth="1"/>
    <col min="4859" max="4861" width="9.7109375" style="107" customWidth="1"/>
    <col min="4862" max="4862" width="12" style="107" bestFit="1" customWidth="1"/>
    <col min="4863" max="4863" width="10.42578125" style="107" bestFit="1" customWidth="1"/>
    <col min="4864" max="4865" width="12" style="107" bestFit="1" customWidth="1"/>
    <col min="4866" max="4866" width="10.42578125" style="107" bestFit="1" customWidth="1"/>
    <col min="4867" max="4867" width="12" style="107" bestFit="1" customWidth="1"/>
    <col min="4868" max="4868" width="20.7109375" style="107" customWidth="1"/>
    <col min="4869" max="5113" width="9.140625" style="107"/>
    <col min="5114" max="5114" width="20.7109375" style="107" customWidth="1"/>
    <col min="5115" max="5117" width="9.7109375" style="107" customWidth="1"/>
    <col min="5118" max="5118" width="12" style="107" bestFit="1" customWidth="1"/>
    <col min="5119" max="5119" width="10.42578125" style="107" bestFit="1" customWidth="1"/>
    <col min="5120" max="5121" width="12" style="107" bestFit="1" customWidth="1"/>
    <col min="5122" max="5122" width="10.42578125" style="107" bestFit="1" customWidth="1"/>
    <col min="5123" max="5123" width="12" style="107" bestFit="1" customWidth="1"/>
    <col min="5124" max="5124" width="20.7109375" style="107" customWidth="1"/>
    <col min="5125" max="5369" width="9.140625" style="107"/>
    <col min="5370" max="5370" width="20.7109375" style="107" customWidth="1"/>
    <col min="5371" max="5373" width="9.7109375" style="107" customWidth="1"/>
    <col min="5374" max="5374" width="12" style="107" bestFit="1" customWidth="1"/>
    <col min="5375" max="5375" width="10.42578125" style="107" bestFit="1" customWidth="1"/>
    <col min="5376" max="5377" width="12" style="107" bestFit="1" customWidth="1"/>
    <col min="5378" max="5378" width="10.42578125" style="107" bestFit="1" customWidth="1"/>
    <col min="5379" max="5379" width="12" style="107" bestFit="1" customWidth="1"/>
    <col min="5380" max="5380" width="20.7109375" style="107" customWidth="1"/>
    <col min="5381" max="5625" width="9.140625" style="107"/>
    <col min="5626" max="5626" width="20.7109375" style="107" customWidth="1"/>
    <col min="5627" max="5629" width="9.7109375" style="107" customWidth="1"/>
    <col min="5630" max="5630" width="12" style="107" bestFit="1" customWidth="1"/>
    <col min="5631" max="5631" width="10.42578125" style="107" bestFit="1" customWidth="1"/>
    <col min="5632" max="5633" width="12" style="107" bestFit="1" customWidth="1"/>
    <col min="5634" max="5634" width="10.42578125" style="107" bestFit="1" customWidth="1"/>
    <col min="5635" max="5635" width="12" style="107" bestFit="1" customWidth="1"/>
    <col min="5636" max="5636" width="20.7109375" style="107" customWidth="1"/>
    <col min="5637" max="5881" width="9.140625" style="107"/>
    <col min="5882" max="5882" width="20.7109375" style="107" customWidth="1"/>
    <col min="5883" max="5885" width="9.7109375" style="107" customWidth="1"/>
    <col min="5886" max="5886" width="12" style="107" bestFit="1" customWidth="1"/>
    <col min="5887" max="5887" width="10.42578125" style="107" bestFit="1" customWidth="1"/>
    <col min="5888" max="5889" width="12" style="107" bestFit="1" customWidth="1"/>
    <col min="5890" max="5890" width="10.42578125" style="107" bestFit="1" customWidth="1"/>
    <col min="5891" max="5891" width="12" style="107" bestFit="1" customWidth="1"/>
    <col min="5892" max="5892" width="20.7109375" style="107" customWidth="1"/>
    <col min="5893" max="6137" width="9.140625" style="107"/>
    <col min="6138" max="6138" width="20.7109375" style="107" customWidth="1"/>
    <col min="6139" max="6141" width="9.7109375" style="107" customWidth="1"/>
    <col min="6142" max="6142" width="12" style="107" bestFit="1" customWidth="1"/>
    <col min="6143" max="6143" width="10.42578125" style="107" bestFit="1" customWidth="1"/>
    <col min="6144" max="6145" width="12" style="107" bestFit="1" customWidth="1"/>
    <col min="6146" max="6146" width="10.42578125" style="107" bestFit="1" customWidth="1"/>
    <col min="6147" max="6147" width="12" style="107" bestFit="1" customWidth="1"/>
    <col min="6148" max="6148" width="20.7109375" style="107" customWidth="1"/>
    <col min="6149" max="6393" width="9.140625" style="107"/>
    <col min="6394" max="6394" width="20.7109375" style="107" customWidth="1"/>
    <col min="6395" max="6397" width="9.7109375" style="107" customWidth="1"/>
    <col min="6398" max="6398" width="12" style="107" bestFit="1" customWidth="1"/>
    <col min="6399" max="6399" width="10.42578125" style="107" bestFit="1" customWidth="1"/>
    <col min="6400" max="6401" width="12" style="107" bestFit="1" customWidth="1"/>
    <col min="6402" max="6402" width="10.42578125" style="107" bestFit="1" customWidth="1"/>
    <col min="6403" max="6403" width="12" style="107" bestFit="1" customWidth="1"/>
    <col min="6404" max="6404" width="20.7109375" style="107" customWidth="1"/>
    <col min="6405" max="6649" width="9.140625" style="107"/>
    <col min="6650" max="6650" width="20.7109375" style="107" customWidth="1"/>
    <col min="6651" max="6653" width="9.7109375" style="107" customWidth="1"/>
    <col min="6654" max="6654" width="12" style="107" bestFit="1" customWidth="1"/>
    <col min="6655" max="6655" width="10.42578125" style="107" bestFit="1" customWidth="1"/>
    <col min="6656" max="6657" width="12" style="107" bestFit="1" customWidth="1"/>
    <col min="6658" max="6658" width="10.42578125" style="107" bestFit="1" customWidth="1"/>
    <col min="6659" max="6659" width="12" style="107" bestFit="1" customWidth="1"/>
    <col min="6660" max="6660" width="20.7109375" style="107" customWidth="1"/>
    <col min="6661" max="6905" width="9.140625" style="107"/>
    <col min="6906" max="6906" width="20.7109375" style="107" customWidth="1"/>
    <col min="6907" max="6909" width="9.7109375" style="107" customWidth="1"/>
    <col min="6910" max="6910" width="12" style="107" bestFit="1" customWidth="1"/>
    <col min="6911" max="6911" width="10.42578125" style="107" bestFit="1" customWidth="1"/>
    <col min="6912" max="6913" width="12" style="107" bestFit="1" customWidth="1"/>
    <col min="6914" max="6914" width="10.42578125" style="107" bestFit="1" customWidth="1"/>
    <col min="6915" max="6915" width="12" style="107" bestFit="1" customWidth="1"/>
    <col min="6916" max="6916" width="20.7109375" style="107" customWidth="1"/>
    <col min="6917" max="7161" width="9.140625" style="107"/>
    <col min="7162" max="7162" width="20.7109375" style="107" customWidth="1"/>
    <col min="7163" max="7165" width="9.7109375" style="107" customWidth="1"/>
    <col min="7166" max="7166" width="12" style="107" bestFit="1" customWidth="1"/>
    <col min="7167" max="7167" width="10.42578125" style="107" bestFit="1" customWidth="1"/>
    <col min="7168" max="7169" width="12" style="107" bestFit="1" customWidth="1"/>
    <col min="7170" max="7170" width="10.42578125" style="107" bestFit="1" customWidth="1"/>
    <col min="7171" max="7171" width="12" style="107" bestFit="1" customWidth="1"/>
    <col min="7172" max="7172" width="20.7109375" style="107" customWidth="1"/>
    <col min="7173" max="7417" width="9.140625" style="107"/>
    <col min="7418" max="7418" width="20.7109375" style="107" customWidth="1"/>
    <col min="7419" max="7421" width="9.7109375" style="107" customWidth="1"/>
    <col min="7422" max="7422" width="12" style="107" bestFit="1" customWidth="1"/>
    <col min="7423" max="7423" width="10.42578125" style="107" bestFit="1" customWidth="1"/>
    <col min="7424" max="7425" width="12" style="107" bestFit="1" customWidth="1"/>
    <col min="7426" max="7426" width="10.42578125" style="107" bestFit="1" customWidth="1"/>
    <col min="7427" max="7427" width="12" style="107" bestFit="1" customWidth="1"/>
    <col min="7428" max="7428" width="20.7109375" style="107" customWidth="1"/>
    <col min="7429" max="7673" width="9.140625" style="107"/>
    <col min="7674" max="7674" width="20.7109375" style="107" customWidth="1"/>
    <col min="7675" max="7677" width="9.7109375" style="107" customWidth="1"/>
    <col min="7678" max="7678" width="12" style="107" bestFit="1" customWidth="1"/>
    <col min="7679" max="7679" width="10.42578125" style="107" bestFit="1" customWidth="1"/>
    <col min="7680" max="7681" width="12" style="107" bestFit="1" customWidth="1"/>
    <col min="7682" max="7682" width="10.42578125" style="107" bestFit="1" customWidth="1"/>
    <col min="7683" max="7683" width="12" style="107" bestFit="1" customWidth="1"/>
    <col min="7684" max="7684" width="20.7109375" style="107" customWidth="1"/>
    <col min="7685" max="7929" width="9.140625" style="107"/>
    <col min="7930" max="7930" width="20.7109375" style="107" customWidth="1"/>
    <col min="7931" max="7933" width="9.7109375" style="107" customWidth="1"/>
    <col min="7934" max="7934" width="12" style="107" bestFit="1" customWidth="1"/>
    <col min="7935" max="7935" width="10.42578125" style="107" bestFit="1" customWidth="1"/>
    <col min="7936" max="7937" width="12" style="107" bestFit="1" customWidth="1"/>
    <col min="7938" max="7938" width="10.42578125" style="107" bestFit="1" customWidth="1"/>
    <col min="7939" max="7939" width="12" style="107" bestFit="1" customWidth="1"/>
    <col min="7940" max="7940" width="20.7109375" style="107" customWidth="1"/>
    <col min="7941" max="8185" width="9.140625" style="107"/>
    <col min="8186" max="8186" width="20.7109375" style="107" customWidth="1"/>
    <col min="8187" max="8189" width="9.7109375" style="107" customWidth="1"/>
    <col min="8190" max="8190" width="12" style="107" bestFit="1" customWidth="1"/>
    <col min="8191" max="8191" width="10.42578125" style="107" bestFit="1" customWidth="1"/>
    <col min="8192" max="8193" width="12" style="107" bestFit="1" customWidth="1"/>
    <col min="8194" max="8194" width="10.42578125" style="107" bestFit="1" customWidth="1"/>
    <col min="8195" max="8195" width="12" style="107" bestFit="1" customWidth="1"/>
    <col min="8196" max="8196" width="20.7109375" style="107" customWidth="1"/>
    <col min="8197" max="8441" width="9.140625" style="107"/>
    <col min="8442" max="8442" width="20.7109375" style="107" customWidth="1"/>
    <col min="8443" max="8445" width="9.7109375" style="107" customWidth="1"/>
    <col min="8446" max="8446" width="12" style="107" bestFit="1" customWidth="1"/>
    <col min="8447" max="8447" width="10.42578125" style="107" bestFit="1" customWidth="1"/>
    <col min="8448" max="8449" width="12" style="107" bestFit="1" customWidth="1"/>
    <col min="8450" max="8450" width="10.42578125" style="107" bestFit="1" customWidth="1"/>
    <col min="8451" max="8451" width="12" style="107" bestFit="1" customWidth="1"/>
    <col min="8452" max="8452" width="20.7109375" style="107" customWidth="1"/>
    <col min="8453" max="8697" width="9.140625" style="107"/>
    <col min="8698" max="8698" width="20.7109375" style="107" customWidth="1"/>
    <col min="8699" max="8701" width="9.7109375" style="107" customWidth="1"/>
    <col min="8702" max="8702" width="12" style="107" bestFit="1" customWidth="1"/>
    <col min="8703" max="8703" width="10.42578125" style="107" bestFit="1" customWidth="1"/>
    <col min="8704" max="8705" width="12" style="107" bestFit="1" customWidth="1"/>
    <col min="8706" max="8706" width="10.42578125" style="107" bestFit="1" customWidth="1"/>
    <col min="8707" max="8707" width="12" style="107" bestFit="1" customWidth="1"/>
    <col min="8708" max="8708" width="20.7109375" style="107" customWidth="1"/>
    <col min="8709" max="8953" width="9.140625" style="107"/>
    <col min="8954" max="8954" width="20.7109375" style="107" customWidth="1"/>
    <col min="8955" max="8957" width="9.7109375" style="107" customWidth="1"/>
    <col min="8958" max="8958" width="12" style="107" bestFit="1" customWidth="1"/>
    <col min="8959" max="8959" width="10.42578125" style="107" bestFit="1" customWidth="1"/>
    <col min="8960" max="8961" width="12" style="107" bestFit="1" customWidth="1"/>
    <col min="8962" max="8962" width="10.42578125" style="107" bestFit="1" customWidth="1"/>
    <col min="8963" max="8963" width="12" style="107" bestFit="1" customWidth="1"/>
    <col min="8964" max="8964" width="20.7109375" style="107" customWidth="1"/>
    <col min="8965" max="9209" width="9.140625" style="107"/>
    <col min="9210" max="9210" width="20.7109375" style="107" customWidth="1"/>
    <col min="9211" max="9213" width="9.7109375" style="107" customWidth="1"/>
    <col min="9214" max="9214" width="12" style="107" bestFit="1" customWidth="1"/>
    <col min="9215" max="9215" width="10.42578125" style="107" bestFit="1" customWidth="1"/>
    <col min="9216" max="9217" width="12" style="107" bestFit="1" customWidth="1"/>
    <col min="9218" max="9218" width="10.42578125" style="107" bestFit="1" customWidth="1"/>
    <col min="9219" max="9219" width="12" style="107" bestFit="1" customWidth="1"/>
    <col min="9220" max="9220" width="20.7109375" style="107" customWidth="1"/>
    <col min="9221" max="9465" width="9.140625" style="107"/>
    <col min="9466" max="9466" width="20.7109375" style="107" customWidth="1"/>
    <col min="9467" max="9469" width="9.7109375" style="107" customWidth="1"/>
    <col min="9470" max="9470" width="12" style="107" bestFit="1" customWidth="1"/>
    <col min="9471" max="9471" width="10.42578125" style="107" bestFit="1" customWidth="1"/>
    <col min="9472" max="9473" width="12" style="107" bestFit="1" customWidth="1"/>
    <col min="9474" max="9474" width="10.42578125" style="107" bestFit="1" customWidth="1"/>
    <col min="9475" max="9475" width="12" style="107" bestFit="1" customWidth="1"/>
    <col min="9476" max="9476" width="20.7109375" style="107" customWidth="1"/>
    <col min="9477" max="9721" width="9.140625" style="107"/>
    <col min="9722" max="9722" width="20.7109375" style="107" customWidth="1"/>
    <col min="9723" max="9725" width="9.7109375" style="107" customWidth="1"/>
    <col min="9726" max="9726" width="12" style="107" bestFit="1" customWidth="1"/>
    <col min="9727" max="9727" width="10.42578125" style="107" bestFit="1" customWidth="1"/>
    <col min="9728" max="9729" width="12" style="107" bestFit="1" customWidth="1"/>
    <col min="9730" max="9730" width="10.42578125" style="107" bestFit="1" customWidth="1"/>
    <col min="9731" max="9731" width="12" style="107" bestFit="1" customWidth="1"/>
    <col min="9732" max="9732" width="20.7109375" style="107" customWidth="1"/>
    <col min="9733" max="9977" width="9.140625" style="107"/>
    <col min="9978" max="9978" width="20.7109375" style="107" customWidth="1"/>
    <col min="9979" max="9981" width="9.7109375" style="107" customWidth="1"/>
    <col min="9982" max="9982" width="12" style="107" bestFit="1" customWidth="1"/>
    <col min="9983" max="9983" width="10.42578125" style="107" bestFit="1" customWidth="1"/>
    <col min="9984" max="9985" width="12" style="107" bestFit="1" customWidth="1"/>
    <col min="9986" max="9986" width="10.42578125" style="107" bestFit="1" customWidth="1"/>
    <col min="9987" max="9987" width="12" style="107" bestFit="1" customWidth="1"/>
    <col min="9988" max="9988" width="20.7109375" style="107" customWidth="1"/>
    <col min="9989" max="10233" width="9.140625" style="107"/>
    <col min="10234" max="10234" width="20.7109375" style="107" customWidth="1"/>
    <col min="10235" max="10237" width="9.7109375" style="107" customWidth="1"/>
    <col min="10238" max="10238" width="12" style="107" bestFit="1" customWidth="1"/>
    <col min="10239" max="10239" width="10.42578125" style="107" bestFit="1" customWidth="1"/>
    <col min="10240" max="10241" width="12" style="107" bestFit="1" customWidth="1"/>
    <col min="10242" max="10242" width="10.42578125" style="107" bestFit="1" customWidth="1"/>
    <col min="10243" max="10243" width="12" style="107" bestFit="1" customWidth="1"/>
    <col min="10244" max="10244" width="20.7109375" style="107" customWidth="1"/>
    <col min="10245" max="10489" width="9.140625" style="107"/>
    <col min="10490" max="10490" width="20.7109375" style="107" customWidth="1"/>
    <col min="10491" max="10493" width="9.7109375" style="107" customWidth="1"/>
    <col min="10494" max="10494" width="12" style="107" bestFit="1" customWidth="1"/>
    <col min="10495" max="10495" width="10.42578125" style="107" bestFit="1" customWidth="1"/>
    <col min="10496" max="10497" width="12" style="107" bestFit="1" customWidth="1"/>
    <col min="10498" max="10498" width="10.42578125" style="107" bestFit="1" customWidth="1"/>
    <col min="10499" max="10499" width="12" style="107" bestFit="1" customWidth="1"/>
    <col min="10500" max="10500" width="20.7109375" style="107" customWidth="1"/>
    <col min="10501" max="10745" width="9.140625" style="107"/>
    <col min="10746" max="10746" width="20.7109375" style="107" customWidth="1"/>
    <col min="10747" max="10749" width="9.7109375" style="107" customWidth="1"/>
    <col min="10750" max="10750" width="12" style="107" bestFit="1" customWidth="1"/>
    <col min="10751" max="10751" width="10.42578125" style="107" bestFit="1" customWidth="1"/>
    <col min="10752" max="10753" width="12" style="107" bestFit="1" customWidth="1"/>
    <col min="10754" max="10754" width="10.42578125" style="107" bestFit="1" customWidth="1"/>
    <col min="10755" max="10755" width="12" style="107" bestFit="1" customWidth="1"/>
    <col min="10756" max="10756" width="20.7109375" style="107" customWidth="1"/>
    <col min="10757" max="11001" width="9.140625" style="107"/>
    <col min="11002" max="11002" width="20.7109375" style="107" customWidth="1"/>
    <col min="11003" max="11005" width="9.7109375" style="107" customWidth="1"/>
    <col min="11006" max="11006" width="12" style="107" bestFit="1" customWidth="1"/>
    <col min="11007" max="11007" width="10.42578125" style="107" bestFit="1" customWidth="1"/>
    <col min="11008" max="11009" width="12" style="107" bestFit="1" customWidth="1"/>
    <col min="11010" max="11010" width="10.42578125" style="107" bestFit="1" customWidth="1"/>
    <col min="11011" max="11011" width="12" style="107" bestFit="1" customWidth="1"/>
    <col min="11012" max="11012" width="20.7109375" style="107" customWidth="1"/>
    <col min="11013" max="11257" width="9.140625" style="107"/>
    <col min="11258" max="11258" width="20.7109375" style="107" customWidth="1"/>
    <col min="11259" max="11261" width="9.7109375" style="107" customWidth="1"/>
    <col min="11262" max="11262" width="12" style="107" bestFit="1" customWidth="1"/>
    <col min="11263" max="11263" width="10.42578125" style="107" bestFit="1" customWidth="1"/>
    <col min="11264" max="11265" width="12" style="107" bestFit="1" customWidth="1"/>
    <col min="11266" max="11266" width="10.42578125" style="107" bestFit="1" customWidth="1"/>
    <col min="11267" max="11267" width="12" style="107" bestFit="1" customWidth="1"/>
    <col min="11268" max="11268" width="20.7109375" style="107" customWidth="1"/>
    <col min="11269" max="11513" width="9.140625" style="107"/>
    <col min="11514" max="11514" width="20.7109375" style="107" customWidth="1"/>
    <col min="11515" max="11517" width="9.7109375" style="107" customWidth="1"/>
    <col min="11518" max="11518" width="12" style="107" bestFit="1" customWidth="1"/>
    <col min="11519" max="11519" width="10.42578125" style="107" bestFit="1" customWidth="1"/>
    <col min="11520" max="11521" width="12" style="107" bestFit="1" customWidth="1"/>
    <col min="11522" max="11522" width="10.42578125" style="107" bestFit="1" customWidth="1"/>
    <col min="11523" max="11523" width="12" style="107" bestFit="1" customWidth="1"/>
    <col min="11524" max="11524" width="20.7109375" style="107" customWidth="1"/>
    <col min="11525" max="11769" width="9.140625" style="107"/>
    <col min="11770" max="11770" width="20.7109375" style="107" customWidth="1"/>
    <col min="11771" max="11773" width="9.7109375" style="107" customWidth="1"/>
    <col min="11774" max="11774" width="12" style="107" bestFit="1" customWidth="1"/>
    <col min="11775" max="11775" width="10.42578125" style="107" bestFit="1" customWidth="1"/>
    <col min="11776" max="11777" width="12" style="107" bestFit="1" customWidth="1"/>
    <col min="11778" max="11778" width="10.42578125" style="107" bestFit="1" customWidth="1"/>
    <col min="11779" max="11779" width="12" style="107" bestFit="1" customWidth="1"/>
    <col min="11780" max="11780" width="20.7109375" style="107" customWidth="1"/>
    <col min="11781" max="12025" width="9.140625" style="107"/>
    <col min="12026" max="12026" width="20.7109375" style="107" customWidth="1"/>
    <col min="12027" max="12029" width="9.7109375" style="107" customWidth="1"/>
    <col min="12030" max="12030" width="12" style="107" bestFit="1" customWidth="1"/>
    <col min="12031" max="12031" width="10.42578125" style="107" bestFit="1" customWidth="1"/>
    <col min="12032" max="12033" width="12" style="107" bestFit="1" customWidth="1"/>
    <col min="12034" max="12034" width="10.42578125" style="107" bestFit="1" customWidth="1"/>
    <col min="12035" max="12035" width="12" style="107" bestFit="1" customWidth="1"/>
    <col min="12036" max="12036" width="20.7109375" style="107" customWidth="1"/>
    <col min="12037" max="12281" width="9.140625" style="107"/>
    <col min="12282" max="12282" width="20.7109375" style="107" customWidth="1"/>
    <col min="12283" max="12285" width="9.7109375" style="107" customWidth="1"/>
    <col min="12286" max="12286" width="12" style="107" bestFit="1" customWidth="1"/>
    <col min="12287" max="12287" width="10.42578125" style="107" bestFit="1" customWidth="1"/>
    <col min="12288" max="12289" width="12" style="107" bestFit="1" customWidth="1"/>
    <col min="12290" max="12290" width="10.42578125" style="107" bestFit="1" customWidth="1"/>
    <col min="12291" max="12291" width="12" style="107" bestFit="1" customWidth="1"/>
    <col min="12292" max="12292" width="20.7109375" style="107" customWidth="1"/>
    <col min="12293" max="12537" width="9.140625" style="107"/>
    <col min="12538" max="12538" width="20.7109375" style="107" customWidth="1"/>
    <col min="12539" max="12541" width="9.7109375" style="107" customWidth="1"/>
    <col min="12542" max="12542" width="12" style="107" bestFit="1" customWidth="1"/>
    <col min="12543" max="12543" width="10.42578125" style="107" bestFit="1" customWidth="1"/>
    <col min="12544" max="12545" width="12" style="107" bestFit="1" customWidth="1"/>
    <col min="12546" max="12546" width="10.42578125" style="107" bestFit="1" customWidth="1"/>
    <col min="12547" max="12547" width="12" style="107" bestFit="1" customWidth="1"/>
    <col min="12548" max="12548" width="20.7109375" style="107" customWidth="1"/>
    <col min="12549" max="12793" width="9.140625" style="107"/>
    <col min="12794" max="12794" width="20.7109375" style="107" customWidth="1"/>
    <col min="12795" max="12797" width="9.7109375" style="107" customWidth="1"/>
    <col min="12798" max="12798" width="12" style="107" bestFit="1" customWidth="1"/>
    <col min="12799" max="12799" width="10.42578125" style="107" bestFit="1" customWidth="1"/>
    <col min="12800" max="12801" width="12" style="107" bestFit="1" customWidth="1"/>
    <col min="12802" max="12802" width="10.42578125" style="107" bestFit="1" customWidth="1"/>
    <col min="12803" max="12803" width="12" style="107" bestFit="1" customWidth="1"/>
    <col min="12804" max="12804" width="20.7109375" style="107" customWidth="1"/>
    <col min="12805" max="13049" width="9.140625" style="107"/>
    <col min="13050" max="13050" width="20.7109375" style="107" customWidth="1"/>
    <col min="13051" max="13053" width="9.7109375" style="107" customWidth="1"/>
    <col min="13054" max="13054" width="12" style="107" bestFit="1" customWidth="1"/>
    <col min="13055" max="13055" width="10.42578125" style="107" bestFit="1" customWidth="1"/>
    <col min="13056" max="13057" width="12" style="107" bestFit="1" customWidth="1"/>
    <col min="13058" max="13058" width="10.42578125" style="107" bestFit="1" customWidth="1"/>
    <col min="13059" max="13059" width="12" style="107" bestFit="1" customWidth="1"/>
    <col min="13060" max="13060" width="20.7109375" style="107" customWidth="1"/>
    <col min="13061" max="13305" width="9.140625" style="107"/>
    <col min="13306" max="13306" width="20.7109375" style="107" customWidth="1"/>
    <col min="13307" max="13309" width="9.7109375" style="107" customWidth="1"/>
    <col min="13310" max="13310" width="12" style="107" bestFit="1" customWidth="1"/>
    <col min="13311" max="13311" width="10.42578125" style="107" bestFit="1" customWidth="1"/>
    <col min="13312" max="13313" width="12" style="107" bestFit="1" customWidth="1"/>
    <col min="13314" max="13314" width="10.42578125" style="107" bestFit="1" customWidth="1"/>
    <col min="13315" max="13315" width="12" style="107" bestFit="1" customWidth="1"/>
    <col min="13316" max="13316" width="20.7109375" style="107" customWidth="1"/>
    <col min="13317" max="13561" width="9.140625" style="107"/>
    <col min="13562" max="13562" width="20.7109375" style="107" customWidth="1"/>
    <col min="13563" max="13565" width="9.7109375" style="107" customWidth="1"/>
    <col min="13566" max="13566" width="12" style="107" bestFit="1" customWidth="1"/>
    <col min="13567" max="13567" width="10.42578125" style="107" bestFit="1" customWidth="1"/>
    <col min="13568" max="13569" width="12" style="107" bestFit="1" customWidth="1"/>
    <col min="13570" max="13570" width="10.42578125" style="107" bestFit="1" customWidth="1"/>
    <col min="13571" max="13571" width="12" style="107" bestFit="1" customWidth="1"/>
    <col min="13572" max="13572" width="20.7109375" style="107" customWidth="1"/>
    <col min="13573" max="13817" width="9.140625" style="107"/>
    <col min="13818" max="13818" width="20.7109375" style="107" customWidth="1"/>
    <col min="13819" max="13821" width="9.7109375" style="107" customWidth="1"/>
    <col min="13822" max="13822" width="12" style="107" bestFit="1" customWidth="1"/>
    <col min="13823" max="13823" width="10.42578125" style="107" bestFit="1" customWidth="1"/>
    <col min="13824" max="13825" width="12" style="107" bestFit="1" customWidth="1"/>
    <col min="13826" max="13826" width="10.42578125" style="107" bestFit="1" customWidth="1"/>
    <col min="13827" max="13827" width="12" style="107" bestFit="1" customWidth="1"/>
    <col min="13828" max="13828" width="20.7109375" style="107" customWidth="1"/>
    <col min="13829" max="14073" width="9.140625" style="107"/>
    <col min="14074" max="14074" width="20.7109375" style="107" customWidth="1"/>
    <col min="14075" max="14077" width="9.7109375" style="107" customWidth="1"/>
    <col min="14078" max="14078" width="12" style="107" bestFit="1" customWidth="1"/>
    <col min="14079" max="14079" width="10.42578125" style="107" bestFit="1" customWidth="1"/>
    <col min="14080" max="14081" width="12" style="107" bestFit="1" customWidth="1"/>
    <col min="14082" max="14082" width="10.42578125" style="107" bestFit="1" customWidth="1"/>
    <col min="14083" max="14083" width="12" style="107" bestFit="1" customWidth="1"/>
    <col min="14084" max="14084" width="20.7109375" style="107" customWidth="1"/>
    <col min="14085" max="14329" width="9.140625" style="107"/>
    <col min="14330" max="14330" width="20.7109375" style="107" customWidth="1"/>
    <col min="14331" max="14333" width="9.7109375" style="107" customWidth="1"/>
    <col min="14334" max="14334" width="12" style="107" bestFit="1" customWidth="1"/>
    <col min="14335" max="14335" width="10.42578125" style="107" bestFit="1" customWidth="1"/>
    <col min="14336" max="14337" width="12" style="107" bestFit="1" customWidth="1"/>
    <col min="14338" max="14338" width="10.42578125" style="107" bestFit="1" customWidth="1"/>
    <col min="14339" max="14339" width="12" style="107" bestFit="1" customWidth="1"/>
    <col min="14340" max="14340" width="20.7109375" style="107" customWidth="1"/>
    <col min="14341" max="14585" width="9.140625" style="107"/>
    <col min="14586" max="14586" width="20.7109375" style="107" customWidth="1"/>
    <col min="14587" max="14589" width="9.7109375" style="107" customWidth="1"/>
    <col min="14590" max="14590" width="12" style="107" bestFit="1" customWidth="1"/>
    <col min="14591" max="14591" width="10.42578125" style="107" bestFit="1" customWidth="1"/>
    <col min="14592" max="14593" width="12" style="107" bestFit="1" customWidth="1"/>
    <col min="14594" max="14594" width="10.42578125" style="107" bestFit="1" customWidth="1"/>
    <col min="14595" max="14595" width="12" style="107" bestFit="1" customWidth="1"/>
    <col min="14596" max="14596" width="20.7109375" style="107" customWidth="1"/>
    <col min="14597" max="14841" width="9.140625" style="107"/>
    <col min="14842" max="14842" width="20.7109375" style="107" customWidth="1"/>
    <col min="14843" max="14845" width="9.7109375" style="107" customWidth="1"/>
    <col min="14846" max="14846" width="12" style="107" bestFit="1" customWidth="1"/>
    <col min="14847" max="14847" width="10.42578125" style="107" bestFit="1" customWidth="1"/>
    <col min="14848" max="14849" width="12" style="107" bestFit="1" customWidth="1"/>
    <col min="14850" max="14850" width="10.42578125" style="107" bestFit="1" customWidth="1"/>
    <col min="14851" max="14851" width="12" style="107" bestFit="1" customWidth="1"/>
    <col min="14852" max="14852" width="20.7109375" style="107" customWidth="1"/>
    <col min="14853" max="15097" width="9.140625" style="107"/>
    <col min="15098" max="15098" width="20.7109375" style="107" customWidth="1"/>
    <col min="15099" max="15101" width="9.7109375" style="107" customWidth="1"/>
    <col min="15102" max="15102" width="12" style="107" bestFit="1" customWidth="1"/>
    <col min="15103" max="15103" width="10.42578125" style="107" bestFit="1" customWidth="1"/>
    <col min="15104" max="15105" width="12" style="107" bestFit="1" customWidth="1"/>
    <col min="15106" max="15106" width="10.42578125" style="107" bestFit="1" customWidth="1"/>
    <col min="15107" max="15107" width="12" style="107" bestFit="1" customWidth="1"/>
    <col min="15108" max="15108" width="20.7109375" style="107" customWidth="1"/>
    <col min="15109" max="15353" width="9.140625" style="107"/>
    <col min="15354" max="15354" width="20.7109375" style="107" customWidth="1"/>
    <col min="15355" max="15357" width="9.7109375" style="107" customWidth="1"/>
    <col min="15358" max="15358" width="12" style="107" bestFit="1" customWidth="1"/>
    <col min="15359" max="15359" width="10.42578125" style="107" bestFit="1" customWidth="1"/>
    <col min="15360" max="15361" width="12" style="107" bestFit="1" customWidth="1"/>
    <col min="15362" max="15362" width="10.42578125" style="107" bestFit="1" customWidth="1"/>
    <col min="15363" max="15363" width="12" style="107" bestFit="1" customWidth="1"/>
    <col min="15364" max="15364" width="20.7109375" style="107" customWidth="1"/>
    <col min="15365" max="15609" width="9.140625" style="107"/>
    <col min="15610" max="15610" width="20.7109375" style="107" customWidth="1"/>
    <col min="15611" max="15613" width="9.7109375" style="107" customWidth="1"/>
    <col min="15614" max="15614" width="12" style="107" bestFit="1" customWidth="1"/>
    <col min="15615" max="15615" width="10.42578125" style="107" bestFit="1" customWidth="1"/>
    <col min="15616" max="15617" width="12" style="107" bestFit="1" customWidth="1"/>
    <col min="15618" max="15618" width="10.42578125" style="107" bestFit="1" customWidth="1"/>
    <col min="15619" max="15619" width="12" style="107" bestFit="1" customWidth="1"/>
    <col min="15620" max="15620" width="20.7109375" style="107" customWidth="1"/>
    <col min="15621" max="15865" width="9.140625" style="107"/>
    <col min="15866" max="15866" width="20.7109375" style="107" customWidth="1"/>
    <col min="15867" max="15869" width="9.7109375" style="107" customWidth="1"/>
    <col min="15870" max="15870" width="12" style="107" bestFit="1" customWidth="1"/>
    <col min="15871" max="15871" width="10.42578125" style="107" bestFit="1" customWidth="1"/>
    <col min="15872" max="15873" width="12" style="107" bestFit="1" customWidth="1"/>
    <col min="15874" max="15874" width="10.42578125" style="107" bestFit="1" customWidth="1"/>
    <col min="15875" max="15875" width="12" style="107" bestFit="1" customWidth="1"/>
    <col min="15876" max="15876" width="20.7109375" style="107" customWidth="1"/>
    <col min="15877" max="16121" width="9.140625" style="107"/>
    <col min="16122" max="16122" width="20.7109375" style="107" customWidth="1"/>
    <col min="16123" max="16125" width="9.7109375" style="107" customWidth="1"/>
    <col min="16126" max="16126" width="12" style="107" bestFit="1" customWidth="1"/>
    <col min="16127" max="16127" width="10.42578125" style="107" bestFit="1" customWidth="1"/>
    <col min="16128" max="16129" width="12" style="107" bestFit="1" customWidth="1"/>
    <col min="16130" max="16130" width="10.42578125" style="107" bestFit="1" customWidth="1"/>
    <col min="16131" max="16131" width="12" style="107" bestFit="1" customWidth="1"/>
    <col min="16132" max="16132" width="20.7109375" style="107" customWidth="1"/>
    <col min="16133" max="16384" width="9.140625" style="107"/>
  </cols>
  <sheetData>
    <row r="1" spans="1:9" s="3" customFormat="1" ht="30.75">
      <c r="A1" s="116" t="s">
        <v>155</v>
      </c>
      <c r="B1" s="117"/>
      <c r="C1" s="117"/>
      <c r="D1" s="117"/>
      <c r="E1" s="117"/>
      <c r="F1" s="118" t="s">
        <v>154</v>
      </c>
    </row>
    <row r="2" spans="1:9" s="3" customFormat="1" ht="9" customHeight="1">
      <c r="A2" s="113"/>
      <c r="B2" s="114"/>
      <c r="C2" s="114"/>
      <c r="D2" s="114"/>
      <c r="E2" s="114"/>
      <c r="F2" s="114"/>
    </row>
    <row r="3" spans="1:9" s="93" customFormat="1" ht="17.25" customHeight="1">
      <c r="A3" s="514" t="s">
        <v>138</v>
      </c>
      <c r="B3" s="514"/>
      <c r="C3" s="514"/>
      <c r="D3" s="514"/>
      <c r="E3" s="514"/>
      <c r="F3" s="514"/>
    </row>
    <row r="4" spans="1:9" s="95" customFormat="1" ht="18.75">
      <c r="A4" s="524" t="s">
        <v>473</v>
      </c>
      <c r="B4" s="524"/>
      <c r="C4" s="524"/>
      <c r="D4" s="524"/>
      <c r="E4" s="524"/>
      <c r="F4" s="524"/>
      <c r="G4" s="94"/>
      <c r="H4" s="94"/>
      <c r="I4" s="94"/>
    </row>
    <row r="5" spans="1:9" s="93" customFormat="1" ht="20.25">
      <c r="A5" s="525" t="s">
        <v>325</v>
      </c>
      <c r="B5" s="526"/>
      <c r="C5" s="526"/>
      <c r="D5" s="526"/>
      <c r="E5" s="526"/>
      <c r="F5" s="526"/>
    </row>
    <row r="6" spans="1:9" s="95" customFormat="1" ht="14.25" customHeight="1">
      <c r="A6" s="516" t="s">
        <v>530</v>
      </c>
      <c r="B6" s="516"/>
      <c r="C6" s="516"/>
      <c r="D6" s="516"/>
      <c r="E6" s="516"/>
      <c r="F6" s="516"/>
      <c r="G6" s="94"/>
      <c r="H6" s="94"/>
      <c r="I6" s="94"/>
    </row>
    <row r="7" spans="1:9" s="93" customFormat="1" ht="19.5" customHeight="1">
      <c r="A7" s="19" t="s">
        <v>59</v>
      </c>
      <c r="B7" s="20"/>
      <c r="C7" s="20"/>
      <c r="D7" s="20"/>
      <c r="E7" s="96"/>
      <c r="F7" s="21" t="s">
        <v>394</v>
      </c>
    </row>
    <row r="8" spans="1:9" s="98" customFormat="1" ht="18.75">
      <c r="A8" s="527" t="s">
        <v>139</v>
      </c>
      <c r="B8" s="530" t="s">
        <v>349</v>
      </c>
      <c r="C8" s="531"/>
      <c r="D8" s="532"/>
      <c r="E8" s="533" t="s">
        <v>156</v>
      </c>
      <c r="F8" s="536" t="s">
        <v>350</v>
      </c>
    </row>
    <row r="9" spans="1:9" s="98" customFormat="1" ht="18.75">
      <c r="A9" s="528"/>
      <c r="B9" s="259" t="s">
        <v>320</v>
      </c>
      <c r="C9" s="259" t="s">
        <v>321</v>
      </c>
      <c r="D9" s="259" t="s">
        <v>322</v>
      </c>
      <c r="E9" s="534"/>
      <c r="F9" s="537"/>
    </row>
    <row r="10" spans="1:9" s="98" customFormat="1" ht="12.75">
      <c r="A10" s="529"/>
      <c r="B10" s="255" t="s">
        <v>351</v>
      </c>
      <c r="C10" s="255" t="s">
        <v>352</v>
      </c>
      <c r="D10" s="255" t="s">
        <v>353</v>
      </c>
      <c r="E10" s="535"/>
      <c r="F10" s="538"/>
    </row>
    <row r="11" spans="1:9" s="101" customFormat="1" ht="18.75" customHeight="1" thickBot="1">
      <c r="A11" s="119" t="s">
        <v>132</v>
      </c>
      <c r="B11" s="99">
        <v>88124</v>
      </c>
      <c r="C11" s="99">
        <v>19928</v>
      </c>
      <c r="D11" s="99">
        <v>35</v>
      </c>
      <c r="E11" s="100">
        <f>SUM(B11:D11)</f>
        <v>108087</v>
      </c>
      <c r="F11" s="325" t="s">
        <v>189</v>
      </c>
    </row>
    <row r="12" spans="1:9" s="101" customFormat="1" ht="18.75" customHeight="1" thickBot="1">
      <c r="A12" s="120" t="s">
        <v>133</v>
      </c>
      <c r="B12" s="102">
        <v>38019</v>
      </c>
      <c r="C12" s="102">
        <v>11751</v>
      </c>
      <c r="D12" s="102">
        <v>100</v>
      </c>
      <c r="E12" s="103">
        <f>SUM(B12:D12)</f>
        <v>49870</v>
      </c>
      <c r="F12" s="223" t="s">
        <v>102</v>
      </c>
    </row>
    <row r="13" spans="1:9" s="101" customFormat="1" ht="18.75" customHeight="1" thickBot="1">
      <c r="A13" s="119" t="s">
        <v>134</v>
      </c>
      <c r="B13" s="99">
        <v>169633</v>
      </c>
      <c r="C13" s="99">
        <v>184</v>
      </c>
      <c r="D13" s="99">
        <v>85</v>
      </c>
      <c r="E13" s="100">
        <f t="shared" ref="E13:E21" si="0">SUM(B13:D13)</f>
        <v>169902</v>
      </c>
      <c r="F13" s="325" t="s">
        <v>103</v>
      </c>
    </row>
    <row r="14" spans="1:9" s="101" customFormat="1" ht="18.75" customHeight="1" thickBot="1">
      <c r="A14" s="120" t="s">
        <v>140</v>
      </c>
      <c r="B14" s="102">
        <v>763575</v>
      </c>
      <c r="C14" s="102">
        <v>670</v>
      </c>
      <c r="D14" s="102">
        <v>6184</v>
      </c>
      <c r="E14" s="103">
        <f t="shared" si="0"/>
        <v>770429</v>
      </c>
      <c r="F14" s="223" t="s">
        <v>104</v>
      </c>
    </row>
    <row r="15" spans="1:9" s="101" customFormat="1" ht="18.75" customHeight="1" thickBot="1">
      <c r="A15" s="119" t="s">
        <v>141</v>
      </c>
      <c r="B15" s="99">
        <v>51512</v>
      </c>
      <c r="C15" s="99">
        <v>21</v>
      </c>
      <c r="D15" s="99">
        <v>364</v>
      </c>
      <c r="E15" s="100">
        <f t="shared" si="0"/>
        <v>51897</v>
      </c>
      <c r="F15" s="325" t="s">
        <v>412</v>
      </c>
    </row>
    <row r="16" spans="1:9" s="101" customFormat="1" ht="18.75" customHeight="1" thickBot="1">
      <c r="A16" s="120" t="s">
        <v>142</v>
      </c>
      <c r="B16" s="102">
        <v>223238</v>
      </c>
      <c r="C16" s="102">
        <v>5</v>
      </c>
      <c r="D16" s="102">
        <v>13010</v>
      </c>
      <c r="E16" s="103">
        <f>SUM(B16:D16)</f>
        <v>236253</v>
      </c>
      <c r="F16" s="223" t="s">
        <v>105</v>
      </c>
    </row>
    <row r="17" spans="1:6" s="101" customFormat="1" ht="18.75" customHeight="1" thickBot="1">
      <c r="A17" s="119" t="s">
        <v>143</v>
      </c>
      <c r="B17" s="99">
        <v>80316</v>
      </c>
      <c r="C17" s="99">
        <v>1</v>
      </c>
      <c r="D17" s="99">
        <v>925</v>
      </c>
      <c r="E17" s="100">
        <f t="shared" si="0"/>
        <v>81242</v>
      </c>
      <c r="F17" s="325" t="s">
        <v>310</v>
      </c>
    </row>
    <row r="18" spans="1:6" s="101" customFormat="1" ht="38.1" customHeight="1" thickBot="1">
      <c r="A18" s="120" t="s">
        <v>144</v>
      </c>
      <c r="B18" s="102">
        <v>7548</v>
      </c>
      <c r="C18" s="102">
        <v>0</v>
      </c>
      <c r="D18" s="102">
        <v>341</v>
      </c>
      <c r="E18" s="103">
        <f t="shared" si="0"/>
        <v>7889</v>
      </c>
      <c r="F18" s="223" t="s">
        <v>311</v>
      </c>
    </row>
    <row r="19" spans="1:6" s="101" customFormat="1" ht="18.75" customHeight="1" thickBot="1">
      <c r="A19" s="119" t="s">
        <v>145</v>
      </c>
      <c r="B19" s="99">
        <v>20287</v>
      </c>
      <c r="C19" s="99">
        <v>0</v>
      </c>
      <c r="D19" s="99">
        <v>135</v>
      </c>
      <c r="E19" s="100">
        <f t="shared" si="0"/>
        <v>20422</v>
      </c>
      <c r="F19" s="325" t="s">
        <v>312</v>
      </c>
    </row>
    <row r="20" spans="1:6" s="101" customFormat="1" ht="18.75" customHeight="1" thickBot="1">
      <c r="A20" s="120" t="s">
        <v>146</v>
      </c>
      <c r="B20" s="102">
        <v>22027</v>
      </c>
      <c r="C20" s="102">
        <v>0</v>
      </c>
      <c r="D20" s="102">
        <v>311</v>
      </c>
      <c r="E20" s="103">
        <f>SUM(B20:D20)</f>
        <v>22338</v>
      </c>
      <c r="F20" s="223" t="s">
        <v>313</v>
      </c>
    </row>
    <row r="21" spans="1:6" s="101" customFormat="1" ht="18.75" customHeight="1">
      <c r="A21" s="121" t="s">
        <v>111</v>
      </c>
      <c r="B21" s="104">
        <v>3869</v>
      </c>
      <c r="C21" s="104">
        <v>5</v>
      </c>
      <c r="D21" s="104">
        <v>0</v>
      </c>
      <c r="E21" s="105">
        <f t="shared" si="0"/>
        <v>3874</v>
      </c>
      <c r="F21" s="326" t="s">
        <v>106</v>
      </c>
    </row>
    <row r="22" spans="1:6" s="101" customFormat="1" ht="22.5" customHeight="1">
      <c r="A22" s="122" t="s">
        <v>13</v>
      </c>
      <c r="B22" s="106">
        <f>SUM(B11:B21)</f>
        <v>1468148</v>
      </c>
      <c r="C22" s="106">
        <f t="shared" ref="C22:E22" si="1">SUM(C11:C21)</f>
        <v>32565</v>
      </c>
      <c r="D22" s="106">
        <f t="shared" si="1"/>
        <v>21490</v>
      </c>
      <c r="E22" s="106">
        <f t="shared" si="1"/>
        <v>1522203</v>
      </c>
      <c r="F22" s="327" t="s">
        <v>14</v>
      </c>
    </row>
    <row r="23" spans="1:6" ht="24.95" customHeight="1">
      <c r="A23" s="124"/>
      <c r="B23" s="124"/>
      <c r="C23" s="124"/>
      <c r="D23" s="124"/>
      <c r="E23" s="124"/>
      <c r="F23" s="124"/>
    </row>
    <row r="24" spans="1:6" ht="24.95" customHeight="1">
      <c r="A24" s="124"/>
      <c r="B24" s="124"/>
      <c r="C24" s="124"/>
      <c r="D24" s="124"/>
      <c r="E24" s="124"/>
      <c r="F24" s="124"/>
    </row>
    <row r="25" spans="1:6" ht="24.95" customHeight="1">
      <c r="A25" s="124"/>
      <c r="B25" s="124"/>
      <c r="C25" s="124"/>
      <c r="D25" s="124"/>
      <c r="E25" s="124"/>
      <c r="F25" s="124"/>
    </row>
    <row r="26" spans="1:6" ht="24.95" customHeight="1">
      <c r="A26" s="124"/>
      <c r="B26" s="124"/>
      <c r="C26" s="124"/>
      <c r="D26" s="124"/>
      <c r="E26" s="124"/>
      <c r="F26" s="124"/>
    </row>
    <row r="27" spans="1:6" ht="24.95" customHeight="1">
      <c r="A27" s="124"/>
      <c r="B27" s="124"/>
      <c r="C27" s="124"/>
      <c r="D27" s="124"/>
      <c r="E27" s="124"/>
      <c r="F27" s="124"/>
    </row>
    <row r="28" spans="1:6" ht="24.95" customHeight="1">
      <c r="A28" s="124"/>
      <c r="B28" s="124"/>
      <c r="C28" s="124"/>
      <c r="D28" s="124"/>
      <c r="E28" s="124"/>
      <c r="F28" s="124"/>
    </row>
    <row r="29" spans="1:6" ht="24.95" customHeight="1">
      <c r="A29" s="124"/>
      <c r="B29" s="124"/>
      <c r="C29" s="124"/>
      <c r="D29" s="124"/>
      <c r="E29" s="124"/>
      <c r="F29" s="124"/>
    </row>
    <row r="30" spans="1:6" ht="24.95" customHeight="1">
      <c r="A30" s="124"/>
      <c r="B30" s="124"/>
      <c r="C30" s="124"/>
      <c r="D30" s="124"/>
      <c r="E30" s="124"/>
      <c r="F30" s="124"/>
    </row>
    <row r="31" spans="1:6" ht="24.95" customHeight="1">
      <c r="A31" s="124"/>
      <c r="B31" s="124"/>
      <c r="C31" s="124"/>
      <c r="D31" s="124"/>
      <c r="E31" s="124"/>
      <c r="F31" s="124"/>
    </row>
    <row r="32" spans="1:6" ht="24.95" customHeight="1">
      <c r="A32" s="124"/>
      <c r="B32" s="124"/>
      <c r="C32" s="124"/>
      <c r="D32" s="124"/>
      <c r="E32" s="124"/>
      <c r="F32" s="124"/>
    </row>
    <row r="33" spans="1:6" ht="24.95" customHeight="1">
      <c r="A33" s="124"/>
      <c r="B33" s="124"/>
      <c r="C33" s="124"/>
      <c r="D33" s="124"/>
      <c r="E33" s="124"/>
      <c r="F33" s="124"/>
    </row>
    <row r="34" spans="1:6" ht="24.95" customHeight="1">
      <c r="A34" s="124"/>
      <c r="B34" s="124"/>
      <c r="C34" s="124"/>
      <c r="D34" s="124"/>
      <c r="E34" s="124"/>
      <c r="F34" s="124"/>
    </row>
    <row r="35" spans="1:6" ht="24.95" customHeight="1">
      <c r="A35" s="124"/>
      <c r="B35" s="124"/>
      <c r="C35" s="124"/>
      <c r="D35" s="124"/>
      <c r="E35" s="124"/>
      <c r="F35" s="124"/>
    </row>
    <row r="36" spans="1:6" ht="24.95" customHeight="1">
      <c r="A36" s="124"/>
      <c r="B36" s="124"/>
      <c r="C36" s="124"/>
      <c r="D36" s="124"/>
      <c r="E36" s="124"/>
      <c r="F36" s="124"/>
    </row>
    <row r="37" spans="1:6" ht="24.95" customHeight="1">
      <c r="A37" s="124"/>
      <c r="B37" s="124"/>
      <c r="C37" s="124"/>
      <c r="D37" s="124"/>
      <c r="E37" s="124"/>
      <c r="F37" s="124"/>
    </row>
    <row r="50" spans="1:2" ht="24.95" customHeight="1">
      <c r="A50" s="107" t="s">
        <v>399</v>
      </c>
      <c r="B50" s="123">
        <f>E11</f>
        <v>108087</v>
      </c>
    </row>
    <row r="51" spans="1:2" ht="24.95" customHeight="1">
      <c r="A51" s="107" t="s">
        <v>157</v>
      </c>
      <c r="B51" s="123">
        <f>E12</f>
        <v>49870</v>
      </c>
    </row>
    <row r="52" spans="1:2" ht="24.95" customHeight="1">
      <c r="A52" s="107" t="s">
        <v>158</v>
      </c>
      <c r="B52" s="123">
        <f t="shared" ref="B52:B60" si="2">E13</f>
        <v>169902</v>
      </c>
    </row>
    <row r="53" spans="1:2" ht="24.95" customHeight="1">
      <c r="A53" s="107" t="s">
        <v>159</v>
      </c>
      <c r="B53" s="123">
        <f t="shared" si="2"/>
        <v>770429</v>
      </c>
    </row>
    <row r="54" spans="1:2" ht="24.95" customHeight="1">
      <c r="A54" s="107" t="s">
        <v>160</v>
      </c>
      <c r="B54" s="123">
        <f t="shared" si="2"/>
        <v>51897</v>
      </c>
    </row>
    <row r="55" spans="1:2" ht="24.95" customHeight="1">
      <c r="A55" s="107" t="s">
        <v>161</v>
      </c>
      <c r="B55" s="123">
        <f t="shared" si="2"/>
        <v>236253</v>
      </c>
    </row>
    <row r="56" spans="1:2" ht="24.95" customHeight="1">
      <c r="A56" s="107" t="s">
        <v>337</v>
      </c>
      <c r="B56" s="123">
        <f t="shared" si="2"/>
        <v>81242</v>
      </c>
    </row>
    <row r="57" spans="1:2" ht="24.95" customHeight="1">
      <c r="A57" s="107" t="s">
        <v>338</v>
      </c>
      <c r="B57" s="123">
        <f t="shared" si="2"/>
        <v>7889</v>
      </c>
    </row>
    <row r="58" spans="1:2" ht="24.95" customHeight="1">
      <c r="A58" s="107" t="s">
        <v>339</v>
      </c>
      <c r="B58" s="123">
        <f t="shared" si="2"/>
        <v>20422</v>
      </c>
    </row>
    <row r="59" spans="1:2" ht="24.95" customHeight="1">
      <c r="A59" s="107" t="s">
        <v>340</v>
      </c>
      <c r="B59" s="123">
        <f t="shared" si="2"/>
        <v>22338</v>
      </c>
    </row>
    <row r="60" spans="1:2" ht="24.95" customHeight="1">
      <c r="A60" s="107" t="s">
        <v>336</v>
      </c>
      <c r="B60" s="123">
        <f t="shared" si="2"/>
        <v>3874</v>
      </c>
    </row>
  </sheetData>
  <sortState ref="A48:B58">
    <sortCondition ref="B23"/>
  </sortState>
  <mergeCells count="8">
    <mergeCell ref="A3:F3"/>
    <mergeCell ref="A4:F4"/>
    <mergeCell ref="A5:F5"/>
    <mergeCell ref="A6:F6"/>
    <mergeCell ref="A8:A10"/>
    <mergeCell ref="B8:D8"/>
    <mergeCell ref="E8:E10"/>
    <mergeCell ref="F8:F10"/>
  </mergeCells>
  <printOptions horizontalCentered="1"/>
  <pageMargins left="0" right="0" top="0.47244094488188981" bottom="0" header="0" footer="0"/>
  <pageSetup paperSize="11" scale="85" orientation="landscape" r:id="rId1"/>
  <headerFooter alignWithMargins="0"/>
  <rowBreaks count="1" manualBreakCount="1">
    <brk id="22" max="16383"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1"/>
  <sheetViews>
    <sheetView rightToLeft="1" view="pageBreakPreview" zoomScaleNormal="100" zoomScaleSheetLayoutView="100" workbookViewId="0">
      <selection activeCell="A19" sqref="A19:XFD21"/>
    </sheetView>
  </sheetViews>
  <sheetFormatPr defaultRowHeight="24.95" customHeight="1"/>
  <cols>
    <col min="1" max="1" width="20.5703125" style="107" customWidth="1"/>
    <col min="2" max="5" width="15.7109375" style="107" customWidth="1"/>
    <col min="6" max="6" width="20.5703125" style="107" customWidth="1"/>
    <col min="7" max="249" width="9.140625" style="107"/>
    <col min="250" max="250" width="20.7109375" style="107" customWidth="1"/>
    <col min="251" max="253" width="9.7109375" style="107" customWidth="1"/>
    <col min="254" max="254" width="12" style="107" bestFit="1" customWidth="1"/>
    <col min="255" max="255" width="10.42578125" style="107" bestFit="1" customWidth="1"/>
    <col min="256" max="257" width="12" style="107" bestFit="1" customWidth="1"/>
    <col min="258" max="258" width="10.42578125" style="107" bestFit="1" customWidth="1"/>
    <col min="259" max="259" width="12" style="107" bestFit="1" customWidth="1"/>
    <col min="260" max="260" width="20.7109375" style="107" customWidth="1"/>
    <col min="261" max="505" width="9.140625" style="107"/>
    <col min="506" max="506" width="20.7109375" style="107" customWidth="1"/>
    <col min="507" max="509" width="9.7109375" style="107" customWidth="1"/>
    <col min="510" max="510" width="12" style="107" bestFit="1" customWidth="1"/>
    <col min="511" max="511" width="10.42578125" style="107" bestFit="1" customWidth="1"/>
    <col min="512" max="513" width="12" style="107" bestFit="1" customWidth="1"/>
    <col min="514" max="514" width="10.42578125" style="107" bestFit="1" customWidth="1"/>
    <col min="515" max="515" width="12" style="107" bestFit="1" customWidth="1"/>
    <col min="516" max="516" width="20.7109375" style="107" customWidth="1"/>
    <col min="517" max="761" width="9.140625" style="107"/>
    <col min="762" max="762" width="20.7109375" style="107" customWidth="1"/>
    <col min="763" max="765" width="9.7109375" style="107" customWidth="1"/>
    <col min="766" max="766" width="12" style="107" bestFit="1" customWidth="1"/>
    <col min="767" max="767" width="10.42578125" style="107" bestFit="1" customWidth="1"/>
    <col min="768" max="769" width="12" style="107" bestFit="1" customWidth="1"/>
    <col min="770" max="770" width="10.42578125" style="107" bestFit="1" customWidth="1"/>
    <col min="771" max="771" width="12" style="107" bestFit="1" customWidth="1"/>
    <col min="772" max="772" width="20.7109375" style="107" customWidth="1"/>
    <col min="773" max="1017" width="9.140625" style="107"/>
    <col min="1018" max="1018" width="20.7109375" style="107" customWidth="1"/>
    <col min="1019" max="1021" width="9.7109375" style="107" customWidth="1"/>
    <col min="1022" max="1022" width="12" style="107" bestFit="1" customWidth="1"/>
    <col min="1023" max="1023" width="10.42578125" style="107" bestFit="1" customWidth="1"/>
    <col min="1024" max="1025" width="12" style="107" bestFit="1" customWidth="1"/>
    <col min="1026" max="1026" width="10.42578125" style="107" bestFit="1" customWidth="1"/>
    <col min="1027" max="1027" width="12" style="107" bestFit="1" customWidth="1"/>
    <col min="1028" max="1028" width="20.7109375" style="107" customWidth="1"/>
    <col min="1029" max="1273" width="9.140625" style="107"/>
    <col min="1274" max="1274" width="20.7109375" style="107" customWidth="1"/>
    <col min="1275" max="1277" width="9.7109375" style="107" customWidth="1"/>
    <col min="1278" max="1278" width="12" style="107" bestFit="1" customWidth="1"/>
    <col min="1279" max="1279" width="10.42578125" style="107" bestFit="1" customWidth="1"/>
    <col min="1280" max="1281" width="12" style="107" bestFit="1" customWidth="1"/>
    <col min="1282" max="1282" width="10.42578125" style="107" bestFit="1" customWidth="1"/>
    <col min="1283" max="1283" width="12" style="107" bestFit="1" customWidth="1"/>
    <col min="1284" max="1284" width="20.7109375" style="107" customWidth="1"/>
    <col min="1285" max="1529" width="9.140625" style="107"/>
    <col min="1530" max="1530" width="20.7109375" style="107" customWidth="1"/>
    <col min="1531" max="1533" width="9.7109375" style="107" customWidth="1"/>
    <col min="1534" max="1534" width="12" style="107" bestFit="1" customWidth="1"/>
    <col min="1535" max="1535" width="10.42578125" style="107" bestFit="1" customWidth="1"/>
    <col min="1536" max="1537" width="12" style="107" bestFit="1" customWidth="1"/>
    <col min="1538" max="1538" width="10.42578125" style="107" bestFit="1" customWidth="1"/>
    <col min="1539" max="1539" width="12" style="107" bestFit="1" customWidth="1"/>
    <col min="1540" max="1540" width="20.7109375" style="107" customWidth="1"/>
    <col min="1541" max="1785" width="9.140625" style="107"/>
    <col min="1786" max="1786" width="20.7109375" style="107" customWidth="1"/>
    <col min="1787" max="1789" width="9.7109375" style="107" customWidth="1"/>
    <col min="1790" max="1790" width="12" style="107" bestFit="1" customWidth="1"/>
    <col min="1791" max="1791" width="10.42578125" style="107" bestFit="1" customWidth="1"/>
    <col min="1792" max="1793" width="12" style="107" bestFit="1" customWidth="1"/>
    <col min="1794" max="1794" width="10.42578125" style="107" bestFit="1" customWidth="1"/>
    <col min="1795" max="1795" width="12" style="107" bestFit="1" customWidth="1"/>
    <col min="1796" max="1796" width="20.7109375" style="107" customWidth="1"/>
    <col min="1797" max="2041" width="9.140625" style="107"/>
    <col min="2042" max="2042" width="20.7109375" style="107" customWidth="1"/>
    <col min="2043" max="2045" width="9.7109375" style="107" customWidth="1"/>
    <col min="2046" max="2046" width="12" style="107" bestFit="1" customWidth="1"/>
    <col min="2047" max="2047" width="10.42578125" style="107" bestFit="1" customWidth="1"/>
    <col min="2048" max="2049" width="12" style="107" bestFit="1" customWidth="1"/>
    <col min="2050" max="2050" width="10.42578125" style="107" bestFit="1" customWidth="1"/>
    <col min="2051" max="2051" width="12" style="107" bestFit="1" customWidth="1"/>
    <col min="2052" max="2052" width="20.7109375" style="107" customWidth="1"/>
    <col min="2053" max="2297" width="9.140625" style="107"/>
    <col min="2298" max="2298" width="20.7109375" style="107" customWidth="1"/>
    <col min="2299" max="2301" width="9.7109375" style="107" customWidth="1"/>
    <col min="2302" max="2302" width="12" style="107" bestFit="1" customWidth="1"/>
    <col min="2303" max="2303" width="10.42578125" style="107" bestFit="1" customWidth="1"/>
    <col min="2304" max="2305" width="12" style="107" bestFit="1" customWidth="1"/>
    <col min="2306" max="2306" width="10.42578125" style="107" bestFit="1" customWidth="1"/>
    <col min="2307" max="2307" width="12" style="107" bestFit="1" customWidth="1"/>
    <col min="2308" max="2308" width="20.7109375" style="107" customWidth="1"/>
    <col min="2309" max="2553" width="9.140625" style="107"/>
    <col min="2554" max="2554" width="20.7109375" style="107" customWidth="1"/>
    <col min="2555" max="2557" width="9.7109375" style="107" customWidth="1"/>
    <col min="2558" max="2558" width="12" style="107" bestFit="1" customWidth="1"/>
    <col min="2559" max="2559" width="10.42578125" style="107" bestFit="1" customWidth="1"/>
    <col min="2560" max="2561" width="12" style="107" bestFit="1" customWidth="1"/>
    <col min="2562" max="2562" width="10.42578125" style="107" bestFit="1" customWidth="1"/>
    <col min="2563" max="2563" width="12" style="107" bestFit="1" customWidth="1"/>
    <col min="2564" max="2564" width="20.7109375" style="107" customWidth="1"/>
    <col min="2565" max="2809" width="9.140625" style="107"/>
    <col min="2810" max="2810" width="20.7109375" style="107" customWidth="1"/>
    <col min="2811" max="2813" width="9.7109375" style="107" customWidth="1"/>
    <col min="2814" max="2814" width="12" style="107" bestFit="1" customWidth="1"/>
    <col min="2815" max="2815" width="10.42578125" style="107" bestFit="1" customWidth="1"/>
    <col min="2816" max="2817" width="12" style="107" bestFit="1" customWidth="1"/>
    <col min="2818" max="2818" width="10.42578125" style="107" bestFit="1" customWidth="1"/>
    <col min="2819" max="2819" width="12" style="107" bestFit="1" customWidth="1"/>
    <col min="2820" max="2820" width="20.7109375" style="107" customWidth="1"/>
    <col min="2821" max="3065" width="9.140625" style="107"/>
    <col min="3066" max="3066" width="20.7109375" style="107" customWidth="1"/>
    <col min="3067" max="3069" width="9.7109375" style="107" customWidth="1"/>
    <col min="3070" max="3070" width="12" style="107" bestFit="1" customWidth="1"/>
    <col min="3071" max="3071" width="10.42578125" style="107" bestFit="1" customWidth="1"/>
    <col min="3072" max="3073" width="12" style="107" bestFit="1" customWidth="1"/>
    <col min="3074" max="3074" width="10.42578125" style="107" bestFit="1" customWidth="1"/>
    <col min="3075" max="3075" width="12" style="107" bestFit="1" customWidth="1"/>
    <col min="3076" max="3076" width="20.7109375" style="107" customWidth="1"/>
    <col min="3077" max="3321" width="9.140625" style="107"/>
    <col min="3322" max="3322" width="20.7109375" style="107" customWidth="1"/>
    <col min="3323" max="3325" width="9.7109375" style="107" customWidth="1"/>
    <col min="3326" max="3326" width="12" style="107" bestFit="1" customWidth="1"/>
    <col min="3327" max="3327" width="10.42578125" style="107" bestFit="1" customWidth="1"/>
    <col min="3328" max="3329" width="12" style="107" bestFit="1" customWidth="1"/>
    <col min="3330" max="3330" width="10.42578125" style="107" bestFit="1" customWidth="1"/>
    <col min="3331" max="3331" width="12" style="107" bestFit="1" customWidth="1"/>
    <col min="3332" max="3332" width="20.7109375" style="107" customWidth="1"/>
    <col min="3333" max="3577" width="9.140625" style="107"/>
    <col min="3578" max="3578" width="20.7109375" style="107" customWidth="1"/>
    <col min="3579" max="3581" width="9.7109375" style="107" customWidth="1"/>
    <col min="3582" max="3582" width="12" style="107" bestFit="1" customWidth="1"/>
    <col min="3583" max="3583" width="10.42578125" style="107" bestFit="1" customWidth="1"/>
    <col min="3584" max="3585" width="12" style="107" bestFit="1" customWidth="1"/>
    <col min="3586" max="3586" width="10.42578125" style="107" bestFit="1" customWidth="1"/>
    <col min="3587" max="3587" width="12" style="107" bestFit="1" customWidth="1"/>
    <col min="3588" max="3588" width="20.7109375" style="107" customWidth="1"/>
    <col min="3589" max="3833" width="9.140625" style="107"/>
    <col min="3834" max="3834" width="20.7109375" style="107" customWidth="1"/>
    <col min="3835" max="3837" width="9.7109375" style="107" customWidth="1"/>
    <col min="3838" max="3838" width="12" style="107" bestFit="1" customWidth="1"/>
    <col min="3839" max="3839" width="10.42578125" style="107" bestFit="1" customWidth="1"/>
    <col min="3840" max="3841" width="12" style="107" bestFit="1" customWidth="1"/>
    <col min="3842" max="3842" width="10.42578125" style="107" bestFit="1" customWidth="1"/>
    <col min="3843" max="3843" width="12" style="107" bestFit="1" customWidth="1"/>
    <col min="3844" max="3844" width="20.7109375" style="107" customWidth="1"/>
    <col min="3845" max="4089" width="9.140625" style="107"/>
    <col min="4090" max="4090" width="20.7109375" style="107" customWidth="1"/>
    <col min="4091" max="4093" width="9.7109375" style="107" customWidth="1"/>
    <col min="4094" max="4094" width="12" style="107" bestFit="1" customWidth="1"/>
    <col min="4095" max="4095" width="10.42578125" style="107" bestFit="1" customWidth="1"/>
    <col min="4096" max="4097" width="12" style="107" bestFit="1" customWidth="1"/>
    <col min="4098" max="4098" width="10.42578125" style="107" bestFit="1" customWidth="1"/>
    <col min="4099" max="4099" width="12" style="107" bestFit="1" customWidth="1"/>
    <col min="4100" max="4100" width="20.7109375" style="107" customWidth="1"/>
    <col min="4101" max="4345" width="9.140625" style="107"/>
    <col min="4346" max="4346" width="20.7109375" style="107" customWidth="1"/>
    <col min="4347" max="4349" width="9.7109375" style="107" customWidth="1"/>
    <col min="4350" max="4350" width="12" style="107" bestFit="1" customWidth="1"/>
    <col min="4351" max="4351" width="10.42578125" style="107" bestFit="1" customWidth="1"/>
    <col min="4352" max="4353" width="12" style="107" bestFit="1" customWidth="1"/>
    <col min="4354" max="4354" width="10.42578125" style="107" bestFit="1" customWidth="1"/>
    <col min="4355" max="4355" width="12" style="107" bestFit="1" customWidth="1"/>
    <col min="4356" max="4356" width="20.7109375" style="107" customWidth="1"/>
    <col min="4357" max="4601" width="9.140625" style="107"/>
    <col min="4602" max="4602" width="20.7109375" style="107" customWidth="1"/>
    <col min="4603" max="4605" width="9.7109375" style="107" customWidth="1"/>
    <col min="4606" max="4606" width="12" style="107" bestFit="1" customWidth="1"/>
    <col min="4607" max="4607" width="10.42578125" style="107" bestFit="1" customWidth="1"/>
    <col min="4608" max="4609" width="12" style="107" bestFit="1" customWidth="1"/>
    <col min="4610" max="4610" width="10.42578125" style="107" bestFit="1" customWidth="1"/>
    <col min="4611" max="4611" width="12" style="107" bestFit="1" customWidth="1"/>
    <col min="4612" max="4612" width="20.7109375" style="107" customWidth="1"/>
    <col min="4613" max="4857" width="9.140625" style="107"/>
    <col min="4858" max="4858" width="20.7109375" style="107" customWidth="1"/>
    <col min="4859" max="4861" width="9.7109375" style="107" customWidth="1"/>
    <col min="4862" max="4862" width="12" style="107" bestFit="1" customWidth="1"/>
    <col min="4863" max="4863" width="10.42578125" style="107" bestFit="1" customWidth="1"/>
    <col min="4864" max="4865" width="12" style="107" bestFit="1" customWidth="1"/>
    <col min="4866" max="4866" width="10.42578125" style="107" bestFit="1" customWidth="1"/>
    <col min="4867" max="4867" width="12" style="107" bestFit="1" customWidth="1"/>
    <col min="4868" max="4868" width="20.7109375" style="107" customWidth="1"/>
    <col min="4869" max="5113" width="9.140625" style="107"/>
    <col min="5114" max="5114" width="20.7109375" style="107" customWidth="1"/>
    <col min="5115" max="5117" width="9.7109375" style="107" customWidth="1"/>
    <col min="5118" max="5118" width="12" style="107" bestFit="1" customWidth="1"/>
    <col min="5119" max="5119" width="10.42578125" style="107" bestFit="1" customWidth="1"/>
    <col min="5120" max="5121" width="12" style="107" bestFit="1" customWidth="1"/>
    <col min="5122" max="5122" width="10.42578125" style="107" bestFit="1" customWidth="1"/>
    <col min="5123" max="5123" width="12" style="107" bestFit="1" customWidth="1"/>
    <col min="5124" max="5124" width="20.7109375" style="107" customWidth="1"/>
    <col min="5125" max="5369" width="9.140625" style="107"/>
    <col min="5370" max="5370" width="20.7109375" style="107" customWidth="1"/>
    <col min="5371" max="5373" width="9.7109375" style="107" customWidth="1"/>
    <col min="5374" max="5374" width="12" style="107" bestFit="1" customWidth="1"/>
    <col min="5375" max="5375" width="10.42578125" style="107" bestFit="1" customWidth="1"/>
    <col min="5376" max="5377" width="12" style="107" bestFit="1" customWidth="1"/>
    <col min="5378" max="5378" width="10.42578125" style="107" bestFit="1" customWidth="1"/>
    <col min="5379" max="5379" width="12" style="107" bestFit="1" customWidth="1"/>
    <col min="5380" max="5380" width="20.7109375" style="107" customWidth="1"/>
    <col min="5381" max="5625" width="9.140625" style="107"/>
    <col min="5626" max="5626" width="20.7109375" style="107" customWidth="1"/>
    <col min="5627" max="5629" width="9.7109375" style="107" customWidth="1"/>
    <col min="5630" max="5630" width="12" style="107" bestFit="1" customWidth="1"/>
    <col min="5631" max="5631" width="10.42578125" style="107" bestFit="1" customWidth="1"/>
    <col min="5632" max="5633" width="12" style="107" bestFit="1" customWidth="1"/>
    <col min="5634" max="5634" width="10.42578125" style="107" bestFit="1" customWidth="1"/>
    <col min="5635" max="5635" width="12" style="107" bestFit="1" customWidth="1"/>
    <col min="5636" max="5636" width="20.7109375" style="107" customWidth="1"/>
    <col min="5637" max="5881" width="9.140625" style="107"/>
    <col min="5882" max="5882" width="20.7109375" style="107" customWidth="1"/>
    <col min="5883" max="5885" width="9.7109375" style="107" customWidth="1"/>
    <col min="5886" max="5886" width="12" style="107" bestFit="1" customWidth="1"/>
    <col min="5887" max="5887" width="10.42578125" style="107" bestFit="1" customWidth="1"/>
    <col min="5888" max="5889" width="12" style="107" bestFit="1" customWidth="1"/>
    <col min="5890" max="5890" width="10.42578125" style="107" bestFit="1" customWidth="1"/>
    <col min="5891" max="5891" width="12" style="107" bestFit="1" customWidth="1"/>
    <col min="5892" max="5892" width="20.7109375" style="107" customWidth="1"/>
    <col min="5893" max="6137" width="9.140625" style="107"/>
    <col min="6138" max="6138" width="20.7109375" style="107" customWidth="1"/>
    <col min="6139" max="6141" width="9.7109375" style="107" customWidth="1"/>
    <col min="6142" max="6142" width="12" style="107" bestFit="1" customWidth="1"/>
    <col min="6143" max="6143" width="10.42578125" style="107" bestFit="1" customWidth="1"/>
    <col min="6144" max="6145" width="12" style="107" bestFit="1" customWidth="1"/>
    <col min="6146" max="6146" width="10.42578125" style="107" bestFit="1" customWidth="1"/>
    <col min="6147" max="6147" width="12" style="107" bestFit="1" customWidth="1"/>
    <col min="6148" max="6148" width="20.7109375" style="107" customWidth="1"/>
    <col min="6149" max="6393" width="9.140625" style="107"/>
    <col min="6394" max="6394" width="20.7109375" style="107" customWidth="1"/>
    <col min="6395" max="6397" width="9.7109375" style="107" customWidth="1"/>
    <col min="6398" max="6398" width="12" style="107" bestFit="1" customWidth="1"/>
    <col min="6399" max="6399" width="10.42578125" style="107" bestFit="1" customWidth="1"/>
    <col min="6400" max="6401" width="12" style="107" bestFit="1" customWidth="1"/>
    <col min="6402" max="6402" width="10.42578125" style="107" bestFit="1" customWidth="1"/>
    <col min="6403" max="6403" width="12" style="107" bestFit="1" customWidth="1"/>
    <col min="6404" max="6404" width="20.7109375" style="107" customWidth="1"/>
    <col min="6405" max="6649" width="9.140625" style="107"/>
    <col min="6650" max="6650" width="20.7109375" style="107" customWidth="1"/>
    <col min="6651" max="6653" width="9.7109375" style="107" customWidth="1"/>
    <col min="6654" max="6654" width="12" style="107" bestFit="1" customWidth="1"/>
    <col min="6655" max="6655" width="10.42578125" style="107" bestFit="1" customWidth="1"/>
    <col min="6656" max="6657" width="12" style="107" bestFit="1" customWidth="1"/>
    <col min="6658" max="6658" width="10.42578125" style="107" bestFit="1" customWidth="1"/>
    <col min="6659" max="6659" width="12" style="107" bestFit="1" customWidth="1"/>
    <col min="6660" max="6660" width="20.7109375" style="107" customWidth="1"/>
    <col min="6661" max="6905" width="9.140625" style="107"/>
    <col min="6906" max="6906" width="20.7109375" style="107" customWidth="1"/>
    <col min="6907" max="6909" width="9.7109375" style="107" customWidth="1"/>
    <col min="6910" max="6910" width="12" style="107" bestFit="1" customWidth="1"/>
    <col min="6911" max="6911" width="10.42578125" style="107" bestFit="1" customWidth="1"/>
    <col min="6912" max="6913" width="12" style="107" bestFit="1" customWidth="1"/>
    <col min="6914" max="6914" width="10.42578125" style="107" bestFit="1" customWidth="1"/>
    <col min="6915" max="6915" width="12" style="107" bestFit="1" customWidth="1"/>
    <col min="6916" max="6916" width="20.7109375" style="107" customWidth="1"/>
    <col min="6917" max="7161" width="9.140625" style="107"/>
    <col min="7162" max="7162" width="20.7109375" style="107" customWidth="1"/>
    <col min="7163" max="7165" width="9.7109375" style="107" customWidth="1"/>
    <col min="7166" max="7166" width="12" style="107" bestFit="1" customWidth="1"/>
    <col min="7167" max="7167" width="10.42578125" style="107" bestFit="1" customWidth="1"/>
    <col min="7168" max="7169" width="12" style="107" bestFit="1" customWidth="1"/>
    <col min="7170" max="7170" width="10.42578125" style="107" bestFit="1" customWidth="1"/>
    <col min="7171" max="7171" width="12" style="107" bestFit="1" customWidth="1"/>
    <col min="7172" max="7172" width="20.7109375" style="107" customWidth="1"/>
    <col min="7173" max="7417" width="9.140625" style="107"/>
    <col min="7418" max="7418" width="20.7109375" style="107" customWidth="1"/>
    <col min="7419" max="7421" width="9.7109375" style="107" customWidth="1"/>
    <col min="7422" max="7422" width="12" style="107" bestFit="1" customWidth="1"/>
    <col min="7423" max="7423" width="10.42578125" style="107" bestFit="1" customWidth="1"/>
    <col min="7424" max="7425" width="12" style="107" bestFit="1" customWidth="1"/>
    <col min="7426" max="7426" width="10.42578125" style="107" bestFit="1" customWidth="1"/>
    <col min="7427" max="7427" width="12" style="107" bestFit="1" customWidth="1"/>
    <col min="7428" max="7428" width="20.7109375" style="107" customWidth="1"/>
    <col min="7429" max="7673" width="9.140625" style="107"/>
    <col min="7674" max="7674" width="20.7109375" style="107" customWidth="1"/>
    <col min="7675" max="7677" width="9.7109375" style="107" customWidth="1"/>
    <col min="7678" max="7678" width="12" style="107" bestFit="1" customWidth="1"/>
    <col min="7679" max="7679" width="10.42578125" style="107" bestFit="1" customWidth="1"/>
    <col min="7680" max="7681" width="12" style="107" bestFit="1" customWidth="1"/>
    <col min="7682" max="7682" width="10.42578125" style="107" bestFit="1" customWidth="1"/>
    <col min="7683" max="7683" width="12" style="107" bestFit="1" customWidth="1"/>
    <col min="7684" max="7684" width="20.7109375" style="107" customWidth="1"/>
    <col min="7685" max="7929" width="9.140625" style="107"/>
    <col min="7930" max="7930" width="20.7109375" style="107" customWidth="1"/>
    <col min="7931" max="7933" width="9.7109375" style="107" customWidth="1"/>
    <col min="7934" max="7934" width="12" style="107" bestFit="1" customWidth="1"/>
    <col min="7935" max="7935" width="10.42578125" style="107" bestFit="1" customWidth="1"/>
    <col min="7936" max="7937" width="12" style="107" bestFit="1" customWidth="1"/>
    <col min="7938" max="7938" width="10.42578125" style="107" bestFit="1" customWidth="1"/>
    <col min="7939" max="7939" width="12" style="107" bestFit="1" customWidth="1"/>
    <col min="7940" max="7940" width="20.7109375" style="107" customWidth="1"/>
    <col min="7941" max="8185" width="9.140625" style="107"/>
    <col min="8186" max="8186" width="20.7109375" style="107" customWidth="1"/>
    <col min="8187" max="8189" width="9.7109375" style="107" customWidth="1"/>
    <col min="8190" max="8190" width="12" style="107" bestFit="1" customWidth="1"/>
    <col min="8191" max="8191" width="10.42578125" style="107" bestFit="1" customWidth="1"/>
    <col min="8192" max="8193" width="12" style="107" bestFit="1" customWidth="1"/>
    <col min="8194" max="8194" width="10.42578125" style="107" bestFit="1" customWidth="1"/>
    <col min="8195" max="8195" width="12" style="107" bestFit="1" customWidth="1"/>
    <col min="8196" max="8196" width="20.7109375" style="107" customWidth="1"/>
    <col min="8197" max="8441" width="9.140625" style="107"/>
    <col min="8442" max="8442" width="20.7109375" style="107" customWidth="1"/>
    <col min="8443" max="8445" width="9.7109375" style="107" customWidth="1"/>
    <col min="8446" max="8446" width="12" style="107" bestFit="1" customWidth="1"/>
    <col min="8447" max="8447" width="10.42578125" style="107" bestFit="1" customWidth="1"/>
    <col min="8448" max="8449" width="12" style="107" bestFit="1" customWidth="1"/>
    <col min="8450" max="8450" width="10.42578125" style="107" bestFit="1" customWidth="1"/>
    <col min="8451" max="8451" width="12" style="107" bestFit="1" customWidth="1"/>
    <col min="8452" max="8452" width="20.7109375" style="107" customWidth="1"/>
    <col min="8453" max="8697" width="9.140625" style="107"/>
    <col min="8698" max="8698" width="20.7109375" style="107" customWidth="1"/>
    <col min="8699" max="8701" width="9.7109375" style="107" customWidth="1"/>
    <col min="8702" max="8702" width="12" style="107" bestFit="1" customWidth="1"/>
    <col min="8703" max="8703" width="10.42578125" style="107" bestFit="1" customWidth="1"/>
    <col min="8704" max="8705" width="12" style="107" bestFit="1" customWidth="1"/>
    <col min="8706" max="8706" width="10.42578125" style="107" bestFit="1" customWidth="1"/>
    <col min="8707" max="8707" width="12" style="107" bestFit="1" customWidth="1"/>
    <col min="8708" max="8708" width="20.7109375" style="107" customWidth="1"/>
    <col min="8709" max="8953" width="9.140625" style="107"/>
    <col min="8954" max="8954" width="20.7109375" style="107" customWidth="1"/>
    <col min="8955" max="8957" width="9.7109375" style="107" customWidth="1"/>
    <col min="8958" max="8958" width="12" style="107" bestFit="1" customWidth="1"/>
    <col min="8959" max="8959" width="10.42578125" style="107" bestFit="1" customWidth="1"/>
    <col min="8960" max="8961" width="12" style="107" bestFit="1" customWidth="1"/>
    <col min="8962" max="8962" width="10.42578125" style="107" bestFit="1" customWidth="1"/>
    <col min="8963" max="8963" width="12" style="107" bestFit="1" customWidth="1"/>
    <col min="8964" max="8964" width="20.7109375" style="107" customWidth="1"/>
    <col min="8965" max="9209" width="9.140625" style="107"/>
    <col min="9210" max="9210" width="20.7109375" style="107" customWidth="1"/>
    <col min="9211" max="9213" width="9.7109375" style="107" customWidth="1"/>
    <col min="9214" max="9214" width="12" style="107" bestFit="1" customWidth="1"/>
    <col min="9215" max="9215" width="10.42578125" style="107" bestFit="1" customWidth="1"/>
    <col min="9216" max="9217" width="12" style="107" bestFit="1" customWidth="1"/>
    <col min="9218" max="9218" width="10.42578125" style="107" bestFit="1" customWidth="1"/>
    <col min="9219" max="9219" width="12" style="107" bestFit="1" customWidth="1"/>
    <col min="9220" max="9220" width="20.7109375" style="107" customWidth="1"/>
    <col min="9221" max="9465" width="9.140625" style="107"/>
    <col min="9466" max="9466" width="20.7109375" style="107" customWidth="1"/>
    <col min="9467" max="9469" width="9.7109375" style="107" customWidth="1"/>
    <col min="9470" max="9470" width="12" style="107" bestFit="1" customWidth="1"/>
    <col min="9471" max="9471" width="10.42578125" style="107" bestFit="1" customWidth="1"/>
    <col min="9472" max="9473" width="12" style="107" bestFit="1" customWidth="1"/>
    <col min="9474" max="9474" width="10.42578125" style="107" bestFit="1" customWidth="1"/>
    <col min="9475" max="9475" width="12" style="107" bestFit="1" customWidth="1"/>
    <col min="9476" max="9476" width="20.7109375" style="107" customWidth="1"/>
    <col min="9477" max="9721" width="9.140625" style="107"/>
    <col min="9722" max="9722" width="20.7109375" style="107" customWidth="1"/>
    <col min="9723" max="9725" width="9.7109375" style="107" customWidth="1"/>
    <col min="9726" max="9726" width="12" style="107" bestFit="1" customWidth="1"/>
    <col min="9727" max="9727" width="10.42578125" style="107" bestFit="1" customWidth="1"/>
    <col min="9728" max="9729" width="12" style="107" bestFit="1" customWidth="1"/>
    <col min="9730" max="9730" width="10.42578125" style="107" bestFit="1" customWidth="1"/>
    <col min="9731" max="9731" width="12" style="107" bestFit="1" customWidth="1"/>
    <col min="9732" max="9732" width="20.7109375" style="107" customWidth="1"/>
    <col min="9733" max="9977" width="9.140625" style="107"/>
    <col min="9978" max="9978" width="20.7109375" style="107" customWidth="1"/>
    <col min="9979" max="9981" width="9.7109375" style="107" customWidth="1"/>
    <col min="9982" max="9982" width="12" style="107" bestFit="1" customWidth="1"/>
    <col min="9983" max="9983" width="10.42578125" style="107" bestFit="1" customWidth="1"/>
    <col min="9984" max="9985" width="12" style="107" bestFit="1" customWidth="1"/>
    <col min="9986" max="9986" width="10.42578125" style="107" bestFit="1" customWidth="1"/>
    <col min="9987" max="9987" width="12" style="107" bestFit="1" customWidth="1"/>
    <col min="9988" max="9988" width="20.7109375" style="107" customWidth="1"/>
    <col min="9989" max="10233" width="9.140625" style="107"/>
    <col min="10234" max="10234" width="20.7109375" style="107" customWidth="1"/>
    <col min="10235" max="10237" width="9.7109375" style="107" customWidth="1"/>
    <col min="10238" max="10238" width="12" style="107" bestFit="1" customWidth="1"/>
    <col min="10239" max="10239" width="10.42578125" style="107" bestFit="1" customWidth="1"/>
    <col min="10240" max="10241" width="12" style="107" bestFit="1" customWidth="1"/>
    <col min="10242" max="10242" width="10.42578125" style="107" bestFit="1" customWidth="1"/>
    <col min="10243" max="10243" width="12" style="107" bestFit="1" customWidth="1"/>
    <col min="10244" max="10244" width="20.7109375" style="107" customWidth="1"/>
    <col min="10245" max="10489" width="9.140625" style="107"/>
    <col min="10490" max="10490" width="20.7109375" style="107" customWidth="1"/>
    <col min="10491" max="10493" width="9.7109375" style="107" customWidth="1"/>
    <col min="10494" max="10494" width="12" style="107" bestFit="1" customWidth="1"/>
    <col min="10495" max="10495" width="10.42578125" style="107" bestFit="1" customWidth="1"/>
    <col min="10496" max="10497" width="12" style="107" bestFit="1" customWidth="1"/>
    <col min="10498" max="10498" width="10.42578125" style="107" bestFit="1" customWidth="1"/>
    <col min="10499" max="10499" width="12" style="107" bestFit="1" customWidth="1"/>
    <col min="10500" max="10500" width="20.7109375" style="107" customWidth="1"/>
    <col min="10501" max="10745" width="9.140625" style="107"/>
    <col min="10746" max="10746" width="20.7109375" style="107" customWidth="1"/>
    <col min="10747" max="10749" width="9.7109375" style="107" customWidth="1"/>
    <col min="10750" max="10750" width="12" style="107" bestFit="1" customWidth="1"/>
    <col min="10751" max="10751" width="10.42578125" style="107" bestFit="1" customWidth="1"/>
    <col min="10752" max="10753" width="12" style="107" bestFit="1" customWidth="1"/>
    <col min="10754" max="10754" width="10.42578125" style="107" bestFit="1" customWidth="1"/>
    <col min="10755" max="10755" width="12" style="107" bestFit="1" customWidth="1"/>
    <col min="10756" max="10756" width="20.7109375" style="107" customWidth="1"/>
    <col min="10757" max="11001" width="9.140625" style="107"/>
    <col min="11002" max="11002" width="20.7109375" style="107" customWidth="1"/>
    <col min="11003" max="11005" width="9.7109375" style="107" customWidth="1"/>
    <col min="11006" max="11006" width="12" style="107" bestFit="1" customWidth="1"/>
    <col min="11007" max="11007" width="10.42578125" style="107" bestFit="1" customWidth="1"/>
    <col min="11008" max="11009" width="12" style="107" bestFit="1" customWidth="1"/>
    <col min="11010" max="11010" width="10.42578125" style="107" bestFit="1" customWidth="1"/>
    <col min="11011" max="11011" width="12" style="107" bestFit="1" customWidth="1"/>
    <col min="11012" max="11012" width="20.7109375" style="107" customWidth="1"/>
    <col min="11013" max="11257" width="9.140625" style="107"/>
    <col min="11258" max="11258" width="20.7109375" style="107" customWidth="1"/>
    <col min="11259" max="11261" width="9.7109375" style="107" customWidth="1"/>
    <col min="11262" max="11262" width="12" style="107" bestFit="1" customWidth="1"/>
    <col min="11263" max="11263" width="10.42578125" style="107" bestFit="1" customWidth="1"/>
    <col min="11264" max="11265" width="12" style="107" bestFit="1" customWidth="1"/>
    <col min="11266" max="11266" width="10.42578125" style="107" bestFit="1" customWidth="1"/>
    <col min="11267" max="11267" width="12" style="107" bestFit="1" customWidth="1"/>
    <col min="11268" max="11268" width="20.7109375" style="107" customWidth="1"/>
    <col min="11269" max="11513" width="9.140625" style="107"/>
    <col min="11514" max="11514" width="20.7109375" style="107" customWidth="1"/>
    <col min="11515" max="11517" width="9.7109375" style="107" customWidth="1"/>
    <col min="11518" max="11518" width="12" style="107" bestFit="1" customWidth="1"/>
    <col min="11519" max="11519" width="10.42578125" style="107" bestFit="1" customWidth="1"/>
    <col min="11520" max="11521" width="12" style="107" bestFit="1" customWidth="1"/>
    <col min="11522" max="11522" width="10.42578125" style="107" bestFit="1" customWidth="1"/>
    <col min="11523" max="11523" width="12" style="107" bestFit="1" customWidth="1"/>
    <col min="11524" max="11524" width="20.7109375" style="107" customWidth="1"/>
    <col min="11525" max="11769" width="9.140625" style="107"/>
    <col min="11770" max="11770" width="20.7109375" style="107" customWidth="1"/>
    <col min="11771" max="11773" width="9.7109375" style="107" customWidth="1"/>
    <col min="11774" max="11774" width="12" style="107" bestFit="1" customWidth="1"/>
    <col min="11775" max="11775" width="10.42578125" style="107" bestFit="1" customWidth="1"/>
    <col min="11776" max="11777" width="12" style="107" bestFit="1" customWidth="1"/>
    <col min="11778" max="11778" width="10.42578125" style="107" bestFit="1" customWidth="1"/>
    <col min="11779" max="11779" width="12" style="107" bestFit="1" customWidth="1"/>
    <col min="11780" max="11780" width="20.7109375" style="107" customWidth="1"/>
    <col min="11781" max="12025" width="9.140625" style="107"/>
    <col min="12026" max="12026" width="20.7109375" style="107" customWidth="1"/>
    <col min="12027" max="12029" width="9.7109375" style="107" customWidth="1"/>
    <col min="12030" max="12030" width="12" style="107" bestFit="1" customWidth="1"/>
    <col min="12031" max="12031" width="10.42578125" style="107" bestFit="1" customWidth="1"/>
    <col min="12032" max="12033" width="12" style="107" bestFit="1" customWidth="1"/>
    <col min="12034" max="12034" width="10.42578125" style="107" bestFit="1" customWidth="1"/>
    <col min="12035" max="12035" width="12" style="107" bestFit="1" customWidth="1"/>
    <col min="12036" max="12036" width="20.7109375" style="107" customWidth="1"/>
    <col min="12037" max="12281" width="9.140625" style="107"/>
    <col min="12282" max="12282" width="20.7109375" style="107" customWidth="1"/>
    <col min="12283" max="12285" width="9.7109375" style="107" customWidth="1"/>
    <col min="12286" max="12286" width="12" style="107" bestFit="1" customWidth="1"/>
    <col min="12287" max="12287" width="10.42578125" style="107" bestFit="1" customWidth="1"/>
    <col min="12288" max="12289" width="12" style="107" bestFit="1" customWidth="1"/>
    <col min="12290" max="12290" width="10.42578125" style="107" bestFit="1" customWidth="1"/>
    <col min="12291" max="12291" width="12" style="107" bestFit="1" customWidth="1"/>
    <col min="12292" max="12292" width="20.7109375" style="107" customWidth="1"/>
    <col min="12293" max="12537" width="9.140625" style="107"/>
    <col min="12538" max="12538" width="20.7109375" style="107" customWidth="1"/>
    <col min="12539" max="12541" width="9.7109375" style="107" customWidth="1"/>
    <col min="12542" max="12542" width="12" style="107" bestFit="1" customWidth="1"/>
    <col min="12543" max="12543" width="10.42578125" style="107" bestFit="1" customWidth="1"/>
    <col min="12544" max="12545" width="12" style="107" bestFit="1" customWidth="1"/>
    <col min="12546" max="12546" width="10.42578125" style="107" bestFit="1" customWidth="1"/>
    <col min="12547" max="12547" width="12" style="107" bestFit="1" customWidth="1"/>
    <col min="12548" max="12548" width="20.7109375" style="107" customWidth="1"/>
    <col min="12549" max="12793" width="9.140625" style="107"/>
    <col min="12794" max="12794" width="20.7109375" style="107" customWidth="1"/>
    <col min="12795" max="12797" width="9.7109375" style="107" customWidth="1"/>
    <col min="12798" max="12798" width="12" style="107" bestFit="1" customWidth="1"/>
    <col min="12799" max="12799" width="10.42578125" style="107" bestFit="1" customWidth="1"/>
    <col min="12800" max="12801" width="12" style="107" bestFit="1" customWidth="1"/>
    <col min="12802" max="12802" width="10.42578125" style="107" bestFit="1" customWidth="1"/>
    <col min="12803" max="12803" width="12" style="107" bestFit="1" customWidth="1"/>
    <col min="12804" max="12804" width="20.7109375" style="107" customWidth="1"/>
    <col min="12805" max="13049" width="9.140625" style="107"/>
    <col min="13050" max="13050" width="20.7109375" style="107" customWidth="1"/>
    <col min="13051" max="13053" width="9.7109375" style="107" customWidth="1"/>
    <col min="13054" max="13054" width="12" style="107" bestFit="1" customWidth="1"/>
    <col min="13055" max="13055" width="10.42578125" style="107" bestFit="1" customWidth="1"/>
    <col min="13056" max="13057" width="12" style="107" bestFit="1" customWidth="1"/>
    <col min="13058" max="13058" width="10.42578125" style="107" bestFit="1" customWidth="1"/>
    <col min="13059" max="13059" width="12" style="107" bestFit="1" customWidth="1"/>
    <col min="13060" max="13060" width="20.7109375" style="107" customWidth="1"/>
    <col min="13061" max="13305" width="9.140625" style="107"/>
    <col min="13306" max="13306" width="20.7109375" style="107" customWidth="1"/>
    <col min="13307" max="13309" width="9.7109375" style="107" customWidth="1"/>
    <col min="13310" max="13310" width="12" style="107" bestFit="1" customWidth="1"/>
    <col min="13311" max="13311" width="10.42578125" style="107" bestFit="1" customWidth="1"/>
    <col min="13312" max="13313" width="12" style="107" bestFit="1" customWidth="1"/>
    <col min="13314" max="13314" width="10.42578125" style="107" bestFit="1" customWidth="1"/>
    <col min="13315" max="13315" width="12" style="107" bestFit="1" customWidth="1"/>
    <col min="13316" max="13316" width="20.7109375" style="107" customWidth="1"/>
    <col min="13317" max="13561" width="9.140625" style="107"/>
    <col min="13562" max="13562" width="20.7109375" style="107" customWidth="1"/>
    <col min="13563" max="13565" width="9.7109375" style="107" customWidth="1"/>
    <col min="13566" max="13566" width="12" style="107" bestFit="1" customWidth="1"/>
    <col min="13567" max="13567" width="10.42578125" style="107" bestFit="1" customWidth="1"/>
    <col min="13568" max="13569" width="12" style="107" bestFit="1" customWidth="1"/>
    <col min="13570" max="13570" width="10.42578125" style="107" bestFit="1" customWidth="1"/>
    <col min="13571" max="13571" width="12" style="107" bestFit="1" customWidth="1"/>
    <col min="13572" max="13572" width="20.7109375" style="107" customWidth="1"/>
    <col min="13573" max="13817" width="9.140625" style="107"/>
    <col min="13818" max="13818" width="20.7109375" style="107" customWidth="1"/>
    <col min="13819" max="13821" width="9.7109375" style="107" customWidth="1"/>
    <col min="13822" max="13822" width="12" style="107" bestFit="1" customWidth="1"/>
    <col min="13823" max="13823" width="10.42578125" style="107" bestFit="1" customWidth="1"/>
    <col min="13824" max="13825" width="12" style="107" bestFit="1" customWidth="1"/>
    <col min="13826" max="13826" width="10.42578125" style="107" bestFit="1" customWidth="1"/>
    <col min="13827" max="13827" width="12" style="107" bestFit="1" customWidth="1"/>
    <col min="13828" max="13828" width="20.7109375" style="107" customWidth="1"/>
    <col min="13829" max="14073" width="9.140625" style="107"/>
    <col min="14074" max="14074" width="20.7109375" style="107" customWidth="1"/>
    <col min="14075" max="14077" width="9.7109375" style="107" customWidth="1"/>
    <col min="14078" max="14078" width="12" style="107" bestFit="1" customWidth="1"/>
    <col min="14079" max="14079" width="10.42578125" style="107" bestFit="1" customWidth="1"/>
    <col min="14080" max="14081" width="12" style="107" bestFit="1" customWidth="1"/>
    <col min="14082" max="14082" width="10.42578125" style="107" bestFit="1" customWidth="1"/>
    <col min="14083" max="14083" width="12" style="107" bestFit="1" customWidth="1"/>
    <col min="14084" max="14084" width="20.7109375" style="107" customWidth="1"/>
    <col min="14085" max="14329" width="9.140625" style="107"/>
    <col min="14330" max="14330" width="20.7109375" style="107" customWidth="1"/>
    <col min="14331" max="14333" width="9.7109375" style="107" customWidth="1"/>
    <col min="14334" max="14334" width="12" style="107" bestFit="1" customWidth="1"/>
    <col min="14335" max="14335" width="10.42578125" style="107" bestFit="1" customWidth="1"/>
    <col min="14336" max="14337" width="12" style="107" bestFit="1" customWidth="1"/>
    <col min="14338" max="14338" width="10.42578125" style="107" bestFit="1" customWidth="1"/>
    <col min="14339" max="14339" width="12" style="107" bestFit="1" customWidth="1"/>
    <col min="14340" max="14340" width="20.7109375" style="107" customWidth="1"/>
    <col min="14341" max="14585" width="9.140625" style="107"/>
    <col min="14586" max="14586" width="20.7109375" style="107" customWidth="1"/>
    <col min="14587" max="14589" width="9.7109375" style="107" customWidth="1"/>
    <col min="14590" max="14590" width="12" style="107" bestFit="1" customWidth="1"/>
    <col min="14591" max="14591" width="10.42578125" style="107" bestFit="1" customWidth="1"/>
    <col min="14592" max="14593" width="12" style="107" bestFit="1" customWidth="1"/>
    <col min="14594" max="14594" width="10.42578125" style="107" bestFit="1" customWidth="1"/>
    <col min="14595" max="14595" width="12" style="107" bestFit="1" customWidth="1"/>
    <col min="14596" max="14596" width="20.7109375" style="107" customWidth="1"/>
    <col min="14597" max="14841" width="9.140625" style="107"/>
    <col min="14842" max="14842" width="20.7109375" style="107" customWidth="1"/>
    <col min="14843" max="14845" width="9.7109375" style="107" customWidth="1"/>
    <col min="14846" max="14846" width="12" style="107" bestFit="1" customWidth="1"/>
    <col min="14847" max="14847" width="10.42578125" style="107" bestFit="1" customWidth="1"/>
    <col min="14848" max="14849" width="12" style="107" bestFit="1" customWidth="1"/>
    <col min="14850" max="14850" width="10.42578125" style="107" bestFit="1" customWidth="1"/>
    <col min="14851" max="14851" width="12" style="107" bestFit="1" customWidth="1"/>
    <col min="14852" max="14852" width="20.7109375" style="107" customWidth="1"/>
    <col min="14853" max="15097" width="9.140625" style="107"/>
    <col min="15098" max="15098" width="20.7109375" style="107" customWidth="1"/>
    <col min="15099" max="15101" width="9.7109375" style="107" customWidth="1"/>
    <col min="15102" max="15102" width="12" style="107" bestFit="1" customWidth="1"/>
    <col min="15103" max="15103" width="10.42578125" style="107" bestFit="1" customWidth="1"/>
    <col min="15104" max="15105" width="12" style="107" bestFit="1" customWidth="1"/>
    <col min="15106" max="15106" width="10.42578125" style="107" bestFit="1" customWidth="1"/>
    <col min="15107" max="15107" width="12" style="107" bestFit="1" customWidth="1"/>
    <col min="15108" max="15108" width="20.7109375" style="107" customWidth="1"/>
    <col min="15109" max="15353" width="9.140625" style="107"/>
    <col min="15354" max="15354" width="20.7109375" style="107" customWidth="1"/>
    <col min="15355" max="15357" width="9.7109375" style="107" customWidth="1"/>
    <col min="15358" max="15358" width="12" style="107" bestFit="1" customWidth="1"/>
    <col min="15359" max="15359" width="10.42578125" style="107" bestFit="1" customWidth="1"/>
    <col min="15360" max="15361" width="12" style="107" bestFit="1" customWidth="1"/>
    <col min="15362" max="15362" width="10.42578125" style="107" bestFit="1" customWidth="1"/>
    <col min="15363" max="15363" width="12" style="107" bestFit="1" customWidth="1"/>
    <col min="15364" max="15364" width="20.7109375" style="107" customWidth="1"/>
    <col min="15365" max="15609" width="9.140625" style="107"/>
    <col min="15610" max="15610" width="20.7109375" style="107" customWidth="1"/>
    <col min="15611" max="15613" width="9.7109375" style="107" customWidth="1"/>
    <col min="15614" max="15614" width="12" style="107" bestFit="1" customWidth="1"/>
    <col min="15615" max="15615" width="10.42578125" style="107" bestFit="1" customWidth="1"/>
    <col min="15616" max="15617" width="12" style="107" bestFit="1" customWidth="1"/>
    <col min="15618" max="15618" width="10.42578125" style="107" bestFit="1" customWidth="1"/>
    <col min="15619" max="15619" width="12" style="107" bestFit="1" customWidth="1"/>
    <col min="15620" max="15620" width="20.7109375" style="107" customWidth="1"/>
    <col min="15621" max="15865" width="9.140625" style="107"/>
    <col min="15866" max="15866" width="20.7109375" style="107" customWidth="1"/>
    <col min="15867" max="15869" width="9.7109375" style="107" customWidth="1"/>
    <col min="15870" max="15870" width="12" style="107" bestFit="1" customWidth="1"/>
    <col min="15871" max="15871" width="10.42578125" style="107" bestFit="1" customWidth="1"/>
    <col min="15872" max="15873" width="12" style="107" bestFit="1" customWidth="1"/>
    <col min="15874" max="15874" width="10.42578125" style="107" bestFit="1" customWidth="1"/>
    <col min="15875" max="15875" width="12" style="107" bestFit="1" customWidth="1"/>
    <col min="15876" max="15876" width="20.7109375" style="107" customWidth="1"/>
    <col min="15877" max="16121" width="9.140625" style="107"/>
    <col min="16122" max="16122" width="20.7109375" style="107" customWidth="1"/>
    <col min="16123" max="16125" width="9.7109375" style="107" customWidth="1"/>
    <col min="16126" max="16126" width="12" style="107" bestFit="1" customWidth="1"/>
    <col min="16127" max="16127" width="10.42578125" style="107" bestFit="1" customWidth="1"/>
    <col min="16128" max="16129" width="12" style="107" bestFit="1" customWidth="1"/>
    <col min="16130" max="16130" width="10.42578125" style="107" bestFit="1" customWidth="1"/>
    <col min="16131" max="16131" width="12" style="107" bestFit="1" customWidth="1"/>
    <col min="16132" max="16132" width="20.7109375" style="107" customWidth="1"/>
    <col min="16133" max="16384" width="9.140625" style="107"/>
  </cols>
  <sheetData>
    <row r="1" spans="1:9" s="3" customFormat="1" ht="30.75">
      <c r="A1" s="116" t="s">
        <v>155</v>
      </c>
      <c r="B1" s="117"/>
      <c r="C1" s="117"/>
      <c r="D1" s="117"/>
      <c r="E1" s="117"/>
      <c r="F1" s="118" t="s">
        <v>154</v>
      </c>
    </row>
    <row r="2" spans="1:9" s="3" customFormat="1" ht="12.75">
      <c r="A2" s="113"/>
      <c r="B2" s="114"/>
      <c r="C2" s="114"/>
      <c r="D2" s="114"/>
      <c r="E2" s="114"/>
      <c r="F2" s="114"/>
    </row>
    <row r="3" spans="1:9" s="93" customFormat="1" ht="21.75">
      <c r="A3" s="514" t="s">
        <v>162</v>
      </c>
      <c r="B3" s="514"/>
      <c r="C3" s="514"/>
      <c r="D3" s="514"/>
      <c r="E3" s="514"/>
      <c r="F3" s="514"/>
    </row>
    <row r="4" spans="1:9" s="95" customFormat="1" ht="17.25" customHeight="1">
      <c r="A4" s="524" t="s">
        <v>473</v>
      </c>
      <c r="B4" s="524"/>
      <c r="C4" s="524"/>
      <c r="D4" s="524"/>
      <c r="E4" s="524"/>
      <c r="F4" s="524"/>
      <c r="G4" s="94"/>
      <c r="H4" s="94"/>
      <c r="I4" s="94"/>
    </row>
    <row r="5" spans="1:9" s="93" customFormat="1" ht="18" customHeight="1">
      <c r="A5" s="525" t="s">
        <v>324</v>
      </c>
      <c r="B5" s="526"/>
      <c r="C5" s="526"/>
      <c r="D5" s="526"/>
      <c r="E5" s="526"/>
      <c r="F5" s="526"/>
    </row>
    <row r="6" spans="1:9" s="95" customFormat="1" ht="12.75" customHeight="1">
      <c r="A6" s="516" t="s">
        <v>530</v>
      </c>
      <c r="B6" s="516"/>
      <c r="C6" s="516"/>
      <c r="D6" s="516"/>
      <c r="E6" s="516"/>
      <c r="F6" s="516"/>
      <c r="G6" s="94"/>
      <c r="H6" s="94"/>
      <c r="I6" s="94"/>
    </row>
    <row r="7" spans="1:9" s="93" customFormat="1" ht="20.25">
      <c r="A7" s="19" t="s">
        <v>60</v>
      </c>
      <c r="B7" s="20"/>
      <c r="C7" s="20"/>
      <c r="D7" s="20"/>
      <c r="E7" s="96"/>
      <c r="F7" s="21" t="s">
        <v>395</v>
      </c>
    </row>
    <row r="8" spans="1:9" s="98" customFormat="1" ht="18.75">
      <c r="A8" s="527" t="s">
        <v>139</v>
      </c>
      <c r="B8" s="530" t="s">
        <v>349</v>
      </c>
      <c r="C8" s="531"/>
      <c r="D8" s="532"/>
      <c r="E8" s="533" t="s">
        <v>156</v>
      </c>
      <c r="F8" s="536" t="s">
        <v>350</v>
      </c>
    </row>
    <row r="9" spans="1:9" s="98" customFormat="1" ht="18.75">
      <c r="A9" s="528"/>
      <c r="B9" s="259" t="s">
        <v>320</v>
      </c>
      <c r="C9" s="259" t="s">
        <v>321</v>
      </c>
      <c r="D9" s="259" t="s">
        <v>322</v>
      </c>
      <c r="E9" s="534"/>
      <c r="F9" s="537"/>
    </row>
    <row r="10" spans="1:9" s="98" customFormat="1" ht="12.75">
      <c r="A10" s="529"/>
      <c r="B10" s="255" t="s">
        <v>351</v>
      </c>
      <c r="C10" s="255" t="s">
        <v>352</v>
      </c>
      <c r="D10" s="255" t="s">
        <v>353</v>
      </c>
      <c r="E10" s="535"/>
      <c r="F10" s="538"/>
    </row>
    <row r="11" spans="1:9" s="101" customFormat="1" ht="18.75" customHeight="1" thickBot="1">
      <c r="A11" s="119" t="s">
        <v>132</v>
      </c>
      <c r="B11" s="99">
        <v>91623</v>
      </c>
      <c r="C11" s="99">
        <v>18979</v>
      </c>
      <c r="D11" s="99">
        <v>36</v>
      </c>
      <c r="E11" s="100">
        <f>SUM(B11:D11)</f>
        <v>110638</v>
      </c>
      <c r="F11" s="325" t="s">
        <v>189</v>
      </c>
    </row>
    <row r="12" spans="1:9" s="101" customFormat="1" ht="18.75" customHeight="1" thickBot="1">
      <c r="A12" s="120" t="s">
        <v>133</v>
      </c>
      <c r="B12" s="102">
        <v>35535</v>
      </c>
      <c r="C12" s="102">
        <v>12710</v>
      </c>
      <c r="D12" s="102">
        <v>53</v>
      </c>
      <c r="E12" s="103">
        <f>SUM(B12:D12)</f>
        <v>48298</v>
      </c>
      <c r="F12" s="223" t="s">
        <v>102</v>
      </c>
    </row>
    <row r="13" spans="1:9" s="101" customFormat="1" ht="18.75" customHeight="1" thickBot="1">
      <c r="A13" s="119" t="s">
        <v>134</v>
      </c>
      <c r="B13" s="99">
        <v>150218</v>
      </c>
      <c r="C13" s="99">
        <v>168</v>
      </c>
      <c r="D13" s="99">
        <v>64</v>
      </c>
      <c r="E13" s="100">
        <f t="shared" ref="E13:E21" si="0">SUM(B13:D13)</f>
        <v>150450</v>
      </c>
      <c r="F13" s="325" t="s">
        <v>103</v>
      </c>
    </row>
    <row r="14" spans="1:9" s="101" customFormat="1" ht="18.75" customHeight="1" thickBot="1">
      <c r="A14" s="120" t="s">
        <v>140</v>
      </c>
      <c r="B14" s="102">
        <v>735553</v>
      </c>
      <c r="C14" s="102">
        <v>579</v>
      </c>
      <c r="D14" s="102">
        <v>6269</v>
      </c>
      <c r="E14" s="103">
        <f t="shared" si="0"/>
        <v>742401</v>
      </c>
      <c r="F14" s="223" t="s">
        <v>104</v>
      </c>
    </row>
    <row r="15" spans="1:9" s="101" customFormat="1" ht="18.75" customHeight="1" thickBot="1">
      <c r="A15" s="119" t="s">
        <v>141</v>
      </c>
      <c r="B15" s="99">
        <v>50377</v>
      </c>
      <c r="C15" s="99">
        <v>17</v>
      </c>
      <c r="D15" s="99">
        <v>354</v>
      </c>
      <c r="E15" s="100">
        <f t="shared" si="0"/>
        <v>50748</v>
      </c>
      <c r="F15" s="325" t="s">
        <v>412</v>
      </c>
    </row>
    <row r="16" spans="1:9" s="101" customFormat="1" ht="18.75" customHeight="1" thickBot="1">
      <c r="A16" s="120" t="s">
        <v>142</v>
      </c>
      <c r="B16" s="102">
        <v>227509</v>
      </c>
      <c r="C16" s="102">
        <v>3</v>
      </c>
      <c r="D16" s="102">
        <v>12819</v>
      </c>
      <c r="E16" s="103">
        <f t="shared" si="0"/>
        <v>240331</v>
      </c>
      <c r="F16" s="223" t="s">
        <v>105</v>
      </c>
    </row>
    <row r="17" spans="1:6" s="101" customFormat="1" ht="18.75" customHeight="1" thickBot="1">
      <c r="A17" s="119" t="s">
        <v>143</v>
      </c>
      <c r="B17" s="99">
        <v>82502</v>
      </c>
      <c r="C17" s="99">
        <v>1</v>
      </c>
      <c r="D17" s="99">
        <v>922</v>
      </c>
      <c r="E17" s="100">
        <f t="shared" si="0"/>
        <v>83425</v>
      </c>
      <c r="F17" s="325" t="s">
        <v>310</v>
      </c>
    </row>
    <row r="18" spans="1:6" s="101" customFormat="1" ht="38.1" customHeight="1" thickBot="1">
      <c r="A18" s="120" t="s">
        <v>144</v>
      </c>
      <c r="B18" s="102">
        <v>7574</v>
      </c>
      <c r="C18" s="102">
        <v>0</v>
      </c>
      <c r="D18" s="102">
        <v>333</v>
      </c>
      <c r="E18" s="103">
        <f t="shared" si="0"/>
        <v>7907</v>
      </c>
      <c r="F18" s="223" t="s">
        <v>311</v>
      </c>
    </row>
    <row r="19" spans="1:6" s="101" customFormat="1" ht="18.75" customHeight="1" thickBot="1">
      <c r="A19" s="119" t="s">
        <v>145</v>
      </c>
      <c r="B19" s="99">
        <v>20380</v>
      </c>
      <c r="C19" s="99">
        <v>0</v>
      </c>
      <c r="D19" s="99">
        <v>134</v>
      </c>
      <c r="E19" s="100">
        <f t="shared" si="0"/>
        <v>20514</v>
      </c>
      <c r="F19" s="325" t="s">
        <v>312</v>
      </c>
    </row>
    <row r="20" spans="1:6" s="101" customFormat="1" ht="18.75" customHeight="1" thickBot="1">
      <c r="A20" s="120" t="s">
        <v>146</v>
      </c>
      <c r="B20" s="102">
        <v>22519</v>
      </c>
      <c r="C20" s="102">
        <v>0</v>
      </c>
      <c r="D20" s="102">
        <v>306</v>
      </c>
      <c r="E20" s="103">
        <f t="shared" si="0"/>
        <v>22825</v>
      </c>
      <c r="F20" s="223" t="s">
        <v>313</v>
      </c>
    </row>
    <row r="21" spans="1:6" s="101" customFormat="1" ht="18.75" customHeight="1">
      <c r="A21" s="121" t="s">
        <v>147</v>
      </c>
      <c r="B21" s="104">
        <v>3704</v>
      </c>
      <c r="C21" s="104">
        <v>5</v>
      </c>
      <c r="D21" s="104">
        <v>0</v>
      </c>
      <c r="E21" s="105">
        <f t="shared" si="0"/>
        <v>3709</v>
      </c>
      <c r="F21" s="326" t="s">
        <v>106</v>
      </c>
    </row>
    <row r="22" spans="1:6" s="101" customFormat="1" ht="22.5" customHeight="1">
      <c r="A22" s="122" t="s">
        <v>13</v>
      </c>
      <c r="B22" s="106">
        <f>SUM(B11:B21)</f>
        <v>1427494</v>
      </c>
      <c r="C22" s="106">
        <f>SUM(C11:C21)</f>
        <v>32462</v>
      </c>
      <c r="D22" s="106">
        <f t="shared" ref="D22" si="1">SUM(D11:D21)</f>
        <v>21290</v>
      </c>
      <c r="E22" s="106">
        <f>SUM(E11:E21)</f>
        <v>1481246</v>
      </c>
      <c r="F22" s="327" t="s">
        <v>14</v>
      </c>
    </row>
    <row r="23" spans="1:6" ht="24.95" customHeight="1">
      <c r="A23" s="124"/>
      <c r="B23" s="124"/>
      <c r="C23" s="124"/>
      <c r="D23" s="124"/>
      <c r="E23" s="124"/>
      <c r="F23" s="124"/>
    </row>
    <row r="24" spans="1:6" ht="24.95" customHeight="1">
      <c r="A24" s="124"/>
      <c r="B24" s="124"/>
      <c r="C24" s="124"/>
      <c r="D24" s="124"/>
      <c r="E24" s="124"/>
      <c r="F24" s="124"/>
    </row>
    <row r="25" spans="1:6" ht="24.95" customHeight="1">
      <c r="A25" s="124"/>
      <c r="B25" s="124"/>
      <c r="C25" s="124"/>
      <c r="D25" s="124"/>
      <c r="E25" s="124"/>
      <c r="F25" s="124"/>
    </row>
    <row r="26" spans="1:6" ht="24.95" customHeight="1">
      <c r="A26" s="124"/>
      <c r="B26" s="124"/>
      <c r="C26" s="124"/>
      <c r="D26" s="124"/>
      <c r="E26" s="124"/>
      <c r="F26" s="124"/>
    </row>
    <row r="27" spans="1:6" ht="24.95" customHeight="1">
      <c r="A27" s="124"/>
      <c r="B27" s="124"/>
      <c r="C27" s="124"/>
      <c r="D27" s="124"/>
      <c r="E27" s="124"/>
      <c r="F27" s="124"/>
    </row>
    <row r="28" spans="1:6" ht="24.95" customHeight="1">
      <c r="A28" s="124"/>
      <c r="B28" s="124"/>
      <c r="C28" s="124"/>
      <c r="D28" s="124"/>
      <c r="E28" s="124"/>
      <c r="F28" s="124"/>
    </row>
    <row r="29" spans="1:6" ht="24.95" customHeight="1">
      <c r="A29" s="124"/>
      <c r="B29" s="124"/>
      <c r="C29" s="124"/>
      <c r="D29" s="124"/>
      <c r="E29" s="124"/>
      <c r="F29" s="124"/>
    </row>
    <row r="30" spans="1:6" ht="24.95" customHeight="1">
      <c r="A30" s="124"/>
      <c r="B30" s="124"/>
      <c r="C30" s="124"/>
      <c r="D30" s="124"/>
      <c r="E30" s="124"/>
      <c r="F30" s="124"/>
    </row>
    <row r="31" spans="1:6" ht="24.95" customHeight="1">
      <c r="A31" s="124"/>
      <c r="B31" s="124"/>
      <c r="C31" s="124"/>
      <c r="D31" s="124"/>
      <c r="E31" s="124"/>
      <c r="F31" s="124"/>
    </row>
    <row r="32" spans="1:6" ht="24.95" customHeight="1">
      <c r="A32" s="124"/>
      <c r="B32" s="124"/>
      <c r="C32" s="124"/>
      <c r="D32" s="124"/>
      <c r="E32" s="124"/>
      <c r="F32" s="124"/>
    </row>
    <row r="33" spans="1:11" ht="24.95" customHeight="1">
      <c r="A33" s="124"/>
      <c r="B33" s="124"/>
      <c r="C33" s="124"/>
      <c r="D33" s="124"/>
      <c r="E33" s="124"/>
      <c r="F33" s="124"/>
    </row>
    <row r="34" spans="1:11" ht="24.95" customHeight="1">
      <c r="A34" s="124"/>
      <c r="B34" s="124"/>
      <c r="C34" s="124"/>
      <c r="D34" s="124"/>
      <c r="E34" s="124"/>
      <c r="F34" s="124"/>
      <c r="K34" s="123"/>
    </row>
    <row r="35" spans="1:11" ht="24.95" customHeight="1">
      <c r="A35" s="124"/>
      <c r="B35" s="124"/>
      <c r="C35" s="124"/>
      <c r="D35" s="124"/>
      <c r="E35" s="124"/>
      <c r="F35" s="124"/>
      <c r="K35" s="123"/>
    </row>
    <row r="36" spans="1:11" ht="24.95" customHeight="1">
      <c r="A36" s="124"/>
      <c r="B36" s="124"/>
      <c r="C36" s="124"/>
      <c r="D36" s="124"/>
      <c r="E36" s="124"/>
      <c r="F36" s="124"/>
      <c r="K36" s="123"/>
    </row>
    <row r="37" spans="1:11" ht="24.95" customHeight="1">
      <c r="A37" s="124"/>
      <c r="B37" s="124"/>
      <c r="C37" s="124"/>
      <c r="D37" s="124"/>
      <c r="E37" s="124"/>
      <c r="F37" s="124"/>
      <c r="K37" s="123"/>
    </row>
    <row r="38" spans="1:11" ht="24.95" customHeight="1">
      <c r="A38" s="124"/>
      <c r="B38" s="124"/>
      <c r="C38" s="124"/>
      <c r="D38" s="124"/>
      <c r="E38" s="124"/>
      <c r="F38" s="124"/>
      <c r="K38" s="123"/>
    </row>
    <row r="39" spans="1:11" ht="24.95" customHeight="1">
      <c r="K39" s="123"/>
    </row>
    <row r="40" spans="1:11" ht="24.95" customHeight="1">
      <c r="K40" s="123"/>
    </row>
    <row r="41" spans="1:11" ht="24.95" customHeight="1">
      <c r="K41" s="123"/>
    </row>
    <row r="42" spans="1:11" ht="24.95" customHeight="1">
      <c r="K42" s="123"/>
    </row>
    <row r="43" spans="1:11" ht="24.95" customHeight="1">
      <c r="K43" s="123"/>
    </row>
    <row r="44" spans="1:11" ht="24.95" customHeight="1">
      <c r="K44" s="123"/>
    </row>
    <row r="50" spans="1:3" ht="24.95" customHeight="1">
      <c r="A50" s="107" t="s">
        <v>399</v>
      </c>
      <c r="B50" s="123">
        <f>E11</f>
        <v>110638</v>
      </c>
    </row>
    <row r="51" spans="1:3" ht="24.95" customHeight="1">
      <c r="A51" s="107" t="s">
        <v>157</v>
      </c>
      <c r="B51" s="123">
        <f>E12</f>
        <v>48298</v>
      </c>
      <c r="C51" s="237"/>
    </row>
    <row r="52" spans="1:3" ht="24.95" customHeight="1">
      <c r="A52" s="107" t="s">
        <v>158</v>
      </c>
      <c r="B52" s="123">
        <f t="shared" ref="B52:B60" si="2">E13</f>
        <v>150450</v>
      </c>
      <c r="C52" s="237"/>
    </row>
    <row r="53" spans="1:3" ht="24.95" customHeight="1">
      <c r="A53" s="107" t="s">
        <v>159</v>
      </c>
      <c r="B53" s="123">
        <f t="shared" si="2"/>
        <v>742401</v>
      </c>
      <c r="C53" s="237"/>
    </row>
    <row r="54" spans="1:3" ht="24.95" customHeight="1">
      <c r="A54" s="107" t="s">
        <v>160</v>
      </c>
      <c r="B54" s="123">
        <f t="shared" si="2"/>
        <v>50748</v>
      </c>
    </row>
    <row r="55" spans="1:3" ht="24.95" customHeight="1">
      <c r="A55" s="107" t="s">
        <v>161</v>
      </c>
      <c r="B55" s="123">
        <f t="shared" si="2"/>
        <v>240331</v>
      </c>
      <c r="C55" s="237"/>
    </row>
    <row r="56" spans="1:3" ht="24.95" customHeight="1">
      <c r="A56" s="107" t="s">
        <v>337</v>
      </c>
      <c r="B56" s="123">
        <f t="shared" si="2"/>
        <v>83425</v>
      </c>
    </row>
    <row r="57" spans="1:3" ht="24.95" customHeight="1">
      <c r="A57" s="107" t="s">
        <v>338</v>
      </c>
      <c r="B57" s="123">
        <f t="shared" si="2"/>
        <v>7907</v>
      </c>
    </row>
    <row r="58" spans="1:3" ht="24.95" customHeight="1">
      <c r="A58" s="107" t="s">
        <v>339</v>
      </c>
      <c r="B58" s="123">
        <f t="shared" si="2"/>
        <v>20514</v>
      </c>
    </row>
    <row r="59" spans="1:3" ht="24.95" customHeight="1">
      <c r="A59" s="107" t="s">
        <v>340</v>
      </c>
      <c r="B59" s="123">
        <f t="shared" si="2"/>
        <v>22825</v>
      </c>
    </row>
    <row r="60" spans="1:3" ht="24.95" customHeight="1">
      <c r="A60" s="107" t="s">
        <v>336</v>
      </c>
      <c r="B60" s="123">
        <f t="shared" si="2"/>
        <v>3709</v>
      </c>
    </row>
    <row r="61" spans="1:3" ht="24.95" customHeight="1">
      <c r="B61" s="123"/>
    </row>
  </sheetData>
  <sortState ref="J34:K44">
    <sortCondition ref="K34"/>
  </sortState>
  <mergeCells count="8">
    <mergeCell ref="A3:F3"/>
    <mergeCell ref="A4:F4"/>
    <mergeCell ref="A5:F5"/>
    <mergeCell ref="A6:F6"/>
    <mergeCell ref="A8:A10"/>
    <mergeCell ref="B8:D8"/>
    <mergeCell ref="E8:E10"/>
    <mergeCell ref="F8:F10"/>
  </mergeCells>
  <printOptions horizontalCentered="1"/>
  <pageMargins left="0" right="0" top="0.47244094488188981" bottom="0" header="0" footer="0"/>
  <pageSetup paperSize="11" scale="85" orientation="landscape" r:id="rId1"/>
  <headerFooter alignWithMargins="0"/>
  <rowBreaks count="1" manualBreakCount="1">
    <brk id="22"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rightToLeft="1" view="pageBreakPreview" zoomScaleNormal="100" zoomScaleSheetLayoutView="100" workbookViewId="0">
      <selection activeCell="A4" sqref="A4:E4"/>
    </sheetView>
  </sheetViews>
  <sheetFormatPr defaultRowHeight="12.75"/>
  <cols>
    <col min="1" max="10" width="9" style="1" customWidth="1"/>
    <col min="11" max="11" width="9.7109375" style="1" customWidth="1"/>
    <col min="12" max="266" width="9.140625" style="1"/>
    <col min="267" max="267" width="12.7109375" style="1" customWidth="1"/>
    <col min="268" max="522" width="9.140625" style="1"/>
    <col min="523" max="523" width="12.7109375" style="1" customWidth="1"/>
    <col min="524" max="778" width="9.140625" style="1"/>
    <col min="779" max="779" width="12.7109375" style="1" customWidth="1"/>
    <col min="780" max="1034" width="9.140625" style="1"/>
    <col min="1035" max="1035" width="12.7109375" style="1" customWidth="1"/>
    <col min="1036" max="1290" width="9.140625" style="1"/>
    <col min="1291" max="1291" width="12.7109375" style="1" customWidth="1"/>
    <col min="1292" max="1546" width="9.140625" style="1"/>
    <col min="1547" max="1547" width="12.7109375" style="1" customWidth="1"/>
    <col min="1548" max="1802" width="9.140625" style="1"/>
    <col min="1803" max="1803" width="12.7109375" style="1" customWidth="1"/>
    <col min="1804" max="2058" width="9.140625" style="1"/>
    <col min="2059" max="2059" width="12.7109375" style="1" customWidth="1"/>
    <col min="2060" max="2314" width="9.140625" style="1"/>
    <col min="2315" max="2315" width="12.7109375" style="1" customWidth="1"/>
    <col min="2316" max="2570" width="9.140625" style="1"/>
    <col min="2571" max="2571" width="12.7109375" style="1" customWidth="1"/>
    <col min="2572" max="2826" width="9.140625" style="1"/>
    <col min="2827" max="2827" width="12.7109375" style="1" customWidth="1"/>
    <col min="2828" max="3082" width="9.140625" style="1"/>
    <col min="3083" max="3083" width="12.7109375" style="1" customWidth="1"/>
    <col min="3084" max="3338" width="9.140625" style="1"/>
    <col min="3339" max="3339" width="12.7109375" style="1" customWidth="1"/>
    <col min="3340" max="3594" width="9.140625" style="1"/>
    <col min="3595" max="3595" width="12.7109375" style="1" customWidth="1"/>
    <col min="3596" max="3850" width="9.140625" style="1"/>
    <col min="3851" max="3851" width="12.7109375" style="1" customWidth="1"/>
    <col min="3852" max="4106" width="9.140625" style="1"/>
    <col min="4107" max="4107" width="12.7109375" style="1" customWidth="1"/>
    <col min="4108" max="4362" width="9.140625" style="1"/>
    <col min="4363" max="4363" width="12.7109375" style="1" customWidth="1"/>
    <col min="4364" max="4618" width="9.140625" style="1"/>
    <col min="4619" max="4619" width="12.7109375" style="1" customWidth="1"/>
    <col min="4620" max="4874" width="9.140625" style="1"/>
    <col min="4875" max="4875" width="12.7109375" style="1" customWidth="1"/>
    <col min="4876" max="5130" width="9.140625" style="1"/>
    <col min="5131" max="5131" width="12.7109375" style="1" customWidth="1"/>
    <col min="5132" max="5386" width="9.140625" style="1"/>
    <col min="5387" max="5387" width="12.7109375" style="1" customWidth="1"/>
    <col min="5388" max="5642" width="9.140625" style="1"/>
    <col min="5643" max="5643" width="12.7109375" style="1" customWidth="1"/>
    <col min="5644" max="5898" width="9.140625" style="1"/>
    <col min="5899" max="5899" width="12.7109375" style="1" customWidth="1"/>
    <col min="5900" max="6154" width="9.140625" style="1"/>
    <col min="6155" max="6155" width="12.7109375" style="1" customWidth="1"/>
    <col min="6156" max="6410" width="9.140625" style="1"/>
    <col min="6411" max="6411" width="12.7109375" style="1" customWidth="1"/>
    <col min="6412" max="6666" width="9.140625" style="1"/>
    <col min="6667" max="6667" width="12.7109375" style="1" customWidth="1"/>
    <col min="6668" max="6922" width="9.140625" style="1"/>
    <col min="6923" max="6923" width="12.7109375" style="1" customWidth="1"/>
    <col min="6924" max="7178" width="9.140625" style="1"/>
    <col min="7179" max="7179" width="12.7109375" style="1" customWidth="1"/>
    <col min="7180" max="7434" width="9.140625" style="1"/>
    <col min="7435" max="7435" width="12.7109375" style="1" customWidth="1"/>
    <col min="7436" max="7690" width="9.140625" style="1"/>
    <col min="7691" max="7691" width="12.7109375" style="1" customWidth="1"/>
    <col min="7692" max="7946" width="9.140625" style="1"/>
    <col min="7947" max="7947" width="12.7109375" style="1" customWidth="1"/>
    <col min="7948" max="8202" width="9.140625" style="1"/>
    <col min="8203" max="8203" width="12.7109375" style="1" customWidth="1"/>
    <col min="8204" max="8458" width="9.140625" style="1"/>
    <col min="8459" max="8459" width="12.7109375" style="1" customWidth="1"/>
    <col min="8460" max="8714" width="9.140625" style="1"/>
    <col min="8715" max="8715" width="12.7109375" style="1" customWidth="1"/>
    <col min="8716" max="8970" width="9.140625" style="1"/>
    <col min="8971" max="8971" width="12.7109375" style="1" customWidth="1"/>
    <col min="8972" max="9226" width="9.140625" style="1"/>
    <col min="9227" max="9227" width="12.7109375" style="1" customWidth="1"/>
    <col min="9228" max="9482" width="9.140625" style="1"/>
    <col min="9483" max="9483" width="12.7109375" style="1" customWidth="1"/>
    <col min="9484" max="9738" width="9.140625" style="1"/>
    <col min="9739" max="9739" width="12.7109375" style="1" customWidth="1"/>
    <col min="9740" max="9994" width="9.140625" style="1"/>
    <col min="9995" max="9995" width="12.7109375" style="1" customWidth="1"/>
    <col min="9996" max="10250" width="9.140625" style="1"/>
    <col min="10251" max="10251" width="12.7109375" style="1" customWidth="1"/>
    <col min="10252" max="10506" width="9.140625" style="1"/>
    <col min="10507" max="10507" width="12.7109375" style="1" customWidth="1"/>
    <col min="10508" max="10762" width="9.140625" style="1"/>
    <col min="10763" max="10763" width="12.7109375" style="1" customWidth="1"/>
    <col min="10764" max="11018" width="9.140625" style="1"/>
    <col min="11019" max="11019" width="12.7109375" style="1" customWidth="1"/>
    <col min="11020" max="11274" width="9.140625" style="1"/>
    <col min="11275" max="11275" width="12.7109375" style="1" customWidth="1"/>
    <col min="11276" max="11530" width="9.140625" style="1"/>
    <col min="11531" max="11531" width="12.7109375" style="1" customWidth="1"/>
    <col min="11532" max="11786" width="9.140625" style="1"/>
    <col min="11787" max="11787" width="12.7109375" style="1" customWidth="1"/>
    <col min="11788" max="12042" width="9.140625" style="1"/>
    <col min="12043" max="12043" width="12.7109375" style="1" customWidth="1"/>
    <col min="12044" max="12298" width="9.140625" style="1"/>
    <col min="12299" max="12299" width="12.7109375" style="1" customWidth="1"/>
    <col min="12300" max="12554" width="9.140625" style="1"/>
    <col min="12555" max="12555" width="12.7109375" style="1" customWidth="1"/>
    <col min="12556" max="12810" width="9.140625" style="1"/>
    <col min="12811" max="12811" width="12.7109375" style="1" customWidth="1"/>
    <col min="12812" max="13066" width="9.140625" style="1"/>
    <col min="13067" max="13067" width="12.7109375" style="1" customWidth="1"/>
    <col min="13068" max="13322" width="9.140625" style="1"/>
    <col min="13323" max="13323" width="12.7109375" style="1" customWidth="1"/>
    <col min="13324" max="13578" width="9.140625" style="1"/>
    <col min="13579" max="13579" width="12.7109375" style="1" customWidth="1"/>
    <col min="13580" max="13834" width="9.140625" style="1"/>
    <col min="13835" max="13835" width="12.7109375" style="1" customWidth="1"/>
    <col min="13836" max="14090" width="9.140625" style="1"/>
    <col min="14091" max="14091" width="12.7109375" style="1" customWidth="1"/>
    <col min="14092" max="14346" width="9.140625" style="1"/>
    <col min="14347" max="14347" width="12.7109375" style="1" customWidth="1"/>
    <col min="14348" max="14602" width="9.140625" style="1"/>
    <col min="14603" max="14603" width="12.7109375" style="1" customWidth="1"/>
    <col min="14604" max="14858" width="9.140625" style="1"/>
    <col min="14859" max="14859" width="12.7109375" style="1" customWidth="1"/>
    <col min="14860" max="15114" width="9.140625" style="1"/>
    <col min="15115" max="15115" width="12.7109375" style="1" customWidth="1"/>
    <col min="15116" max="15370" width="9.140625" style="1"/>
    <col min="15371" max="15371" width="12.7109375" style="1" customWidth="1"/>
    <col min="15372" max="15626" width="9.140625" style="1"/>
    <col min="15627" max="15627" width="12.7109375" style="1" customWidth="1"/>
    <col min="15628" max="15882" width="9.140625" style="1"/>
    <col min="15883" max="15883" width="12.7109375" style="1" customWidth="1"/>
    <col min="15884" max="16138" width="9.140625" style="1"/>
    <col min="16139" max="16139" width="12.7109375" style="1" customWidth="1"/>
    <col min="16140" max="16384" width="9.140625" style="1"/>
  </cols>
  <sheetData>
    <row r="1" spans="1:12">
      <c r="A1" s="35"/>
      <c r="B1" s="35"/>
      <c r="C1" s="35"/>
      <c r="D1" s="35"/>
      <c r="E1" s="35"/>
      <c r="F1" s="35"/>
      <c r="G1" s="35"/>
      <c r="H1" s="35"/>
      <c r="I1" s="35"/>
      <c r="J1" s="35"/>
      <c r="K1" s="35"/>
    </row>
    <row r="2" spans="1:12">
      <c r="A2" s="35"/>
      <c r="B2" s="35"/>
      <c r="C2" s="35"/>
      <c r="D2" s="35"/>
      <c r="E2" s="35"/>
      <c r="F2" s="35"/>
      <c r="G2" s="35"/>
      <c r="H2" s="35"/>
      <c r="I2" s="35"/>
      <c r="J2" s="35"/>
      <c r="K2" s="35"/>
    </row>
    <row r="3" spans="1:12" ht="80.25" customHeight="1">
      <c r="A3" s="539" t="s">
        <v>303</v>
      </c>
      <c r="B3" s="506"/>
      <c r="C3" s="506"/>
      <c r="D3" s="506"/>
      <c r="E3" s="506"/>
      <c r="F3" s="240"/>
      <c r="G3" s="507" t="s">
        <v>334</v>
      </c>
      <c r="H3" s="508"/>
      <c r="I3" s="508"/>
      <c r="J3" s="508"/>
      <c r="K3" s="508"/>
    </row>
    <row r="4" spans="1:12" ht="108" customHeight="1">
      <c r="A4" s="504" t="s">
        <v>591</v>
      </c>
      <c r="B4" s="504"/>
      <c r="C4" s="504"/>
      <c r="D4" s="504"/>
      <c r="E4" s="504"/>
      <c r="F4" s="239"/>
      <c r="G4" s="512" t="s">
        <v>536</v>
      </c>
      <c r="H4" s="512"/>
      <c r="I4" s="512"/>
      <c r="J4" s="512"/>
      <c r="K4" s="512"/>
    </row>
    <row r="5" spans="1:12">
      <c r="A5" s="204"/>
      <c r="B5" s="204"/>
      <c r="C5" s="204"/>
      <c r="D5" s="204"/>
      <c r="E5" s="204"/>
      <c r="F5" s="204"/>
      <c r="G5" s="241"/>
      <c r="H5" s="241"/>
      <c r="I5" s="241"/>
      <c r="J5" s="241"/>
      <c r="K5" s="241"/>
    </row>
    <row r="6" spans="1:12" ht="48.75" customHeight="1">
      <c r="A6" s="504" t="s">
        <v>535</v>
      </c>
      <c r="B6" s="504"/>
      <c r="C6" s="504"/>
      <c r="D6" s="504"/>
      <c r="E6" s="504"/>
      <c r="F6" s="239"/>
      <c r="G6" s="512" t="s">
        <v>537</v>
      </c>
      <c r="H6" s="512"/>
      <c r="I6" s="512"/>
      <c r="J6" s="512"/>
      <c r="K6" s="512"/>
    </row>
    <row r="7" spans="1:12">
      <c r="A7" s="35"/>
      <c r="B7" s="35"/>
      <c r="C7" s="35"/>
      <c r="D7" s="35"/>
      <c r="E7" s="35"/>
      <c r="F7" s="35"/>
      <c r="G7" s="206"/>
      <c r="H7" s="206"/>
      <c r="I7" s="206"/>
      <c r="J7" s="206"/>
      <c r="K7" s="206"/>
    </row>
    <row r="8" spans="1:12" ht="18.75">
      <c r="A8" s="504"/>
      <c r="B8" s="504"/>
      <c r="C8" s="504"/>
      <c r="D8" s="504"/>
      <c r="E8" s="504"/>
      <c r="F8" s="239"/>
      <c r="G8" s="505"/>
      <c r="H8" s="505"/>
      <c r="I8" s="505"/>
      <c r="J8" s="505"/>
      <c r="K8" s="505"/>
    </row>
    <row r="9" spans="1:12" ht="18.75">
      <c r="A9" s="504"/>
      <c r="B9" s="504"/>
      <c r="C9" s="504"/>
      <c r="D9" s="504"/>
      <c r="E9" s="504"/>
      <c r="F9" s="239"/>
      <c r="G9" s="505"/>
      <c r="H9" s="505"/>
      <c r="I9" s="505"/>
      <c r="J9" s="505"/>
      <c r="K9" s="505"/>
    </row>
    <row r="10" spans="1:12">
      <c r="A10" s="35"/>
      <c r="B10" s="35"/>
      <c r="C10" s="35"/>
      <c r="D10" s="35"/>
      <c r="E10" s="35"/>
      <c r="F10" s="35"/>
      <c r="G10" s="35"/>
      <c r="H10" s="35"/>
      <c r="I10" s="35"/>
      <c r="J10" s="35"/>
      <c r="K10" s="35"/>
    </row>
    <row r="11" spans="1:12" ht="18">
      <c r="A11" s="232"/>
      <c r="B11" s="35"/>
      <c r="C11" s="233"/>
      <c r="D11" s="35"/>
      <c r="E11" s="35"/>
      <c r="F11" s="35"/>
      <c r="G11" s="35"/>
      <c r="H11" s="35"/>
      <c r="I11" s="35"/>
      <c r="J11" s="35"/>
      <c r="K11" s="35"/>
    </row>
    <row r="12" spans="1:12" ht="18">
      <c r="A12" s="234"/>
      <c r="B12" s="35"/>
      <c r="C12" s="235"/>
      <c r="D12" s="35"/>
      <c r="E12" s="35"/>
      <c r="F12" s="35"/>
      <c r="G12" s="35"/>
      <c r="H12" s="35"/>
      <c r="I12" s="35"/>
      <c r="J12" s="35"/>
      <c r="K12" s="35"/>
    </row>
    <row r="13" spans="1:12">
      <c r="A13" s="35"/>
      <c r="B13" s="35"/>
      <c r="C13" s="35"/>
      <c r="D13" s="35"/>
      <c r="E13" s="35"/>
      <c r="F13" s="35"/>
      <c r="G13" s="35"/>
      <c r="H13" s="35"/>
      <c r="I13" s="35"/>
      <c r="J13" s="35"/>
      <c r="K13" s="35"/>
    </row>
    <row r="14" spans="1:12">
      <c r="A14" s="35"/>
      <c r="B14" s="35"/>
      <c r="C14" s="35"/>
      <c r="D14" s="35"/>
      <c r="E14" s="35"/>
      <c r="F14" s="35"/>
      <c r="G14" s="35"/>
      <c r="H14" s="35"/>
      <c r="I14" s="35"/>
      <c r="J14" s="35"/>
      <c r="K14" s="35"/>
      <c r="L14" s="35"/>
    </row>
    <row r="15" spans="1:12">
      <c r="A15" s="35"/>
      <c r="B15" s="35"/>
      <c r="C15" s="35"/>
      <c r="D15" s="35"/>
      <c r="E15" s="35"/>
      <c r="F15" s="35"/>
      <c r="G15" s="35"/>
      <c r="H15" s="35"/>
      <c r="I15" s="35"/>
      <c r="J15" s="35"/>
      <c r="K15" s="35"/>
      <c r="L15" s="35"/>
    </row>
    <row r="16" spans="1:12">
      <c r="A16" s="35"/>
      <c r="B16" s="35"/>
      <c r="C16" s="35"/>
      <c r="D16" s="35"/>
      <c r="E16" s="35"/>
      <c r="F16" s="35"/>
      <c r="G16" s="35"/>
      <c r="H16" s="35"/>
      <c r="I16" s="35"/>
      <c r="J16" s="35"/>
      <c r="K16" s="35"/>
      <c r="L16" s="35"/>
    </row>
    <row r="17" spans="1:12">
      <c r="A17" s="35"/>
      <c r="B17" s="35"/>
      <c r="C17" s="35"/>
      <c r="D17" s="35"/>
      <c r="E17" s="35"/>
      <c r="F17" s="35"/>
      <c r="G17" s="35"/>
      <c r="H17" s="35"/>
      <c r="I17" s="35"/>
      <c r="J17" s="35"/>
      <c r="K17" s="35"/>
      <c r="L17" s="35"/>
    </row>
    <row r="18" spans="1:12">
      <c r="A18" s="35"/>
      <c r="B18" s="35"/>
      <c r="C18" s="35"/>
      <c r="D18" s="35"/>
      <c r="E18" s="35"/>
      <c r="F18" s="35"/>
      <c r="G18" s="35"/>
      <c r="H18" s="35"/>
      <c r="I18" s="35"/>
      <c r="J18" s="35"/>
      <c r="K18" s="35"/>
      <c r="L18" s="35"/>
    </row>
    <row r="19" spans="1:12">
      <c r="A19" s="35"/>
      <c r="B19" s="35"/>
      <c r="C19" s="35"/>
      <c r="D19" s="35"/>
      <c r="E19" s="35"/>
      <c r="F19" s="35"/>
      <c r="G19" s="35"/>
      <c r="H19" s="35"/>
      <c r="I19" s="35"/>
      <c r="J19" s="35"/>
      <c r="K19" s="35"/>
      <c r="L19" s="35"/>
    </row>
    <row r="20" spans="1:12">
      <c r="A20" s="35"/>
      <c r="B20" s="35"/>
      <c r="C20" s="35"/>
      <c r="D20" s="35"/>
      <c r="E20" s="35"/>
      <c r="F20" s="35"/>
      <c r="G20" s="35"/>
      <c r="H20" s="35"/>
      <c r="I20" s="35"/>
      <c r="J20" s="35"/>
      <c r="K20" s="35"/>
      <c r="L20" s="35"/>
    </row>
    <row r="21" spans="1:12">
      <c r="A21" s="35"/>
      <c r="B21" s="35"/>
      <c r="C21" s="35"/>
      <c r="D21" s="35"/>
      <c r="E21" s="35"/>
      <c r="F21" s="35"/>
      <c r="G21" s="35"/>
      <c r="H21" s="35"/>
      <c r="I21" s="35"/>
      <c r="J21" s="35"/>
      <c r="K21" s="35"/>
      <c r="L21" s="35"/>
    </row>
    <row r="22" spans="1:12">
      <c r="A22" s="35"/>
      <c r="B22" s="35"/>
      <c r="C22" s="35"/>
      <c r="D22" s="35"/>
      <c r="E22" s="35"/>
      <c r="F22" s="35"/>
      <c r="G22" s="35"/>
      <c r="H22" s="35"/>
      <c r="I22" s="35"/>
      <c r="J22" s="35"/>
      <c r="K22" s="35"/>
      <c r="L22" s="35"/>
    </row>
    <row r="23" spans="1:12">
      <c r="A23" s="35"/>
      <c r="B23" s="35"/>
      <c r="C23" s="35"/>
      <c r="D23" s="35"/>
      <c r="E23" s="35"/>
      <c r="F23" s="35"/>
      <c r="G23" s="35"/>
      <c r="H23" s="35"/>
      <c r="I23" s="35"/>
      <c r="J23" s="35"/>
      <c r="K23" s="35"/>
      <c r="L23" s="35"/>
    </row>
    <row r="24" spans="1:12">
      <c r="A24" s="35"/>
      <c r="B24" s="35"/>
      <c r="C24" s="35"/>
      <c r="D24" s="35"/>
      <c r="E24" s="35"/>
      <c r="F24" s="35"/>
      <c r="G24" s="35"/>
      <c r="H24" s="35"/>
      <c r="I24" s="35"/>
      <c r="J24" s="35"/>
      <c r="K24" s="35"/>
      <c r="L24" s="35"/>
    </row>
    <row r="25" spans="1:12">
      <c r="A25" s="35"/>
      <c r="B25" s="35"/>
      <c r="C25" s="35"/>
      <c r="D25" s="35"/>
      <c r="E25" s="35"/>
      <c r="F25" s="35"/>
      <c r="G25" s="35"/>
      <c r="H25" s="35"/>
      <c r="I25" s="35"/>
      <c r="J25" s="35"/>
      <c r="K25" s="35"/>
      <c r="L25" s="35"/>
    </row>
    <row r="26" spans="1:12">
      <c r="A26" s="35"/>
      <c r="B26" s="35"/>
      <c r="C26" s="35"/>
      <c r="D26" s="35"/>
      <c r="E26" s="35"/>
      <c r="F26" s="35"/>
      <c r="G26" s="35"/>
      <c r="H26" s="35"/>
      <c r="I26" s="35"/>
      <c r="J26" s="35"/>
      <c r="K26" s="35"/>
      <c r="L26" s="35"/>
    </row>
    <row r="27" spans="1:12">
      <c r="A27" s="35"/>
      <c r="B27" s="35"/>
      <c r="C27" s="35"/>
      <c r="D27" s="35"/>
      <c r="E27" s="35"/>
      <c r="F27" s="35"/>
      <c r="G27" s="35"/>
      <c r="H27" s="35"/>
      <c r="I27" s="35"/>
      <c r="J27" s="35"/>
      <c r="K27" s="35"/>
      <c r="L27" s="35"/>
    </row>
    <row r="28" spans="1:12">
      <c r="A28" s="35"/>
      <c r="B28" s="35"/>
      <c r="C28" s="35"/>
      <c r="D28" s="35"/>
      <c r="E28" s="35"/>
      <c r="F28" s="35"/>
      <c r="G28" s="35"/>
      <c r="H28" s="35"/>
      <c r="I28" s="35"/>
      <c r="J28" s="35"/>
      <c r="K28" s="35"/>
      <c r="L28" s="35"/>
    </row>
    <row r="29" spans="1:12">
      <c r="A29" s="35"/>
      <c r="B29" s="35"/>
      <c r="C29" s="35"/>
      <c r="D29" s="35"/>
      <c r="E29" s="35"/>
      <c r="F29" s="35"/>
      <c r="G29" s="35"/>
      <c r="H29" s="35"/>
      <c r="I29" s="35"/>
      <c r="J29" s="35"/>
      <c r="K29" s="35"/>
      <c r="L29" s="35"/>
    </row>
    <row r="30" spans="1:12">
      <c r="A30" s="35"/>
      <c r="B30" s="35"/>
      <c r="C30" s="35"/>
      <c r="D30" s="35"/>
      <c r="E30" s="35"/>
      <c r="F30" s="35"/>
      <c r="G30" s="35"/>
      <c r="H30" s="35"/>
      <c r="I30" s="35"/>
      <c r="J30" s="35"/>
      <c r="K30" s="35"/>
      <c r="L30" s="35"/>
    </row>
    <row r="31" spans="1:12">
      <c r="A31" s="35"/>
      <c r="B31" s="35"/>
      <c r="C31" s="35"/>
      <c r="D31" s="35"/>
      <c r="E31" s="35"/>
      <c r="F31" s="35"/>
      <c r="G31" s="35"/>
      <c r="H31" s="35"/>
      <c r="I31" s="35"/>
      <c r="J31" s="35"/>
      <c r="K31" s="35"/>
      <c r="L31" s="35"/>
    </row>
    <row r="32" spans="1:12">
      <c r="A32" s="35"/>
      <c r="B32" s="35"/>
      <c r="C32" s="35"/>
      <c r="D32" s="35"/>
      <c r="E32" s="35"/>
      <c r="F32" s="35"/>
      <c r="G32" s="35"/>
      <c r="H32" s="35"/>
      <c r="I32" s="35"/>
      <c r="J32" s="35"/>
      <c r="K32" s="35"/>
      <c r="L32" s="35"/>
    </row>
  </sheetData>
  <mergeCells count="10">
    <mergeCell ref="A8:E8"/>
    <mergeCell ref="G8:K8"/>
    <mergeCell ref="A9:E9"/>
    <mergeCell ref="G9:K9"/>
    <mergeCell ref="A3:E3"/>
    <mergeCell ref="G3:K3"/>
    <mergeCell ref="A4:E4"/>
    <mergeCell ref="G4:K4"/>
    <mergeCell ref="A6:E6"/>
    <mergeCell ref="G6:K6"/>
  </mergeCells>
  <printOptions horizontalCentered="1"/>
  <pageMargins left="0" right="0" top="0.47244094488188981" bottom="0" header="0" footer="0"/>
  <pageSetup paperSize="11" scale="95"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النشرة الفصلية - الإحصاءات السكانية والاجتماعية - الربع الرابع 2017
</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النشرة الفصلية - الإحصاءات السكانية والاجتماعية - الربع الرابع 2017
</Description_Ar>
    <Enabled xmlns="1b323878-974e-4c19-bf08-965c80d4ad54">true</Enabled>
    <PublishingDate xmlns="1b323878-974e-4c19-bf08-965c80d4ad54">2018-02-21T06:29:12+00:00</PublishingDate>
    <CategoryDescription xmlns="http://schemas.microsoft.com/sharepoint.v3">Population &amp; Social Statistics - The fourth Quarter -2017</CategoryDescription>
  </documentManagement>
</p:properties>
</file>

<file path=customXml/itemProps1.xml><?xml version="1.0" encoding="utf-8"?>
<ds:datastoreItem xmlns:ds="http://schemas.openxmlformats.org/officeDocument/2006/customXml" ds:itemID="{0CD07B21-2E26-4126-BA18-BB2972FAFF88}"/>
</file>

<file path=customXml/itemProps2.xml><?xml version="1.0" encoding="utf-8"?>
<ds:datastoreItem xmlns:ds="http://schemas.openxmlformats.org/officeDocument/2006/customXml" ds:itemID="{D65B9083-6974-4EB9-B47D-67C7E6EB6D32}"/>
</file>

<file path=customXml/itemProps3.xml><?xml version="1.0" encoding="utf-8"?>
<ds:datastoreItem xmlns:ds="http://schemas.openxmlformats.org/officeDocument/2006/customXml" ds:itemID="{10359242-8AFD-4E7D-90ED-EDF64FA354D2}"/>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38</vt:i4>
      </vt:variant>
      <vt:variant>
        <vt:lpstr>Named Ranges</vt:lpstr>
      </vt:variant>
      <vt:variant>
        <vt:i4>60</vt:i4>
      </vt:variant>
    </vt:vector>
  </HeadingPairs>
  <TitlesOfParts>
    <vt:vector size="98" baseType="lpstr">
      <vt:lpstr>غلاف</vt:lpstr>
      <vt:lpstr>تقديم </vt:lpstr>
      <vt:lpstr>نبذة </vt:lpstr>
      <vt:lpstr>السكان</vt:lpstr>
      <vt:lpstr>المحتويات</vt:lpstr>
      <vt:lpstr>1</vt:lpstr>
      <vt:lpstr>2</vt:lpstr>
      <vt:lpstr>3</vt:lpstr>
      <vt:lpstr>الزواج والطلاق</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المواليد والوفيات</vt:lpstr>
      <vt:lpstr>22</vt:lpstr>
      <vt:lpstr>23</vt:lpstr>
      <vt:lpstr>24</vt:lpstr>
      <vt:lpstr>25</vt:lpstr>
      <vt:lpstr>26</vt:lpstr>
      <vt:lpstr>27</vt:lpstr>
      <vt:lpstr>28</vt:lpstr>
      <vt:lpstr>29</vt:lpstr>
      <vt:lpstr>30</vt:lpstr>
      <vt:lpstr>31</vt:lpstr>
      <vt:lpstr>'1'!Print_Area</vt:lpstr>
      <vt:lpstr>'10'!Print_Area</vt:lpstr>
      <vt:lpstr>'11'!Print_Area</vt:lpstr>
      <vt:lpstr>'12'!Print_Area</vt:lpstr>
      <vt:lpstr>'13'!Print_Area</vt:lpstr>
      <vt:lpstr>'14'!Print_Area</vt:lpstr>
      <vt:lpstr>'15'!Print_Area</vt:lpstr>
      <vt:lpstr>'16'!Print_Area</vt:lpstr>
      <vt:lpstr>'17'!Print_Area</vt:lpstr>
      <vt:lpstr>'18'!Print_Area</vt:lpstr>
      <vt:lpstr>'19'!Print_Area</vt:lpstr>
      <vt:lpstr>'2'!Print_Area</vt:lpstr>
      <vt:lpstr>'20'!Print_Area</vt:lpstr>
      <vt:lpstr>'21'!Print_Area</vt:lpstr>
      <vt:lpstr>'22'!Print_Area</vt:lpstr>
      <vt:lpstr>'23'!Print_Area</vt:lpstr>
      <vt:lpstr>'24'!Print_Area</vt:lpstr>
      <vt:lpstr>'25'!Print_Area</vt:lpstr>
      <vt:lpstr>'26'!Print_Area</vt:lpstr>
      <vt:lpstr>'27'!Print_Area</vt:lpstr>
      <vt:lpstr>'28'!Print_Area</vt:lpstr>
      <vt:lpstr>'29'!Print_Area</vt:lpstr>
      <vt:lpstr>'3'!Print_Area</vt:lpstr>
      <vt:lpstr>'30'!Print_Area</vt:lpstr>
      <vt:lpstr>'31'!Print_Area</vt:lpstr>
      <vt:lpstr>'4'!Print_Area</vt:lpstr>
      <vt:lpstr>'5'!Print_Area</vt:lpstr>
      <vt:lpstr>'6'!Print_Area</vt:lpstr>
      <vt:lpstr>'7'!Print_Area</vt:lpstr>
      <vt:lpstr>'8'!Print_Area</vt:lpstr>
      <vt:lpstr>'9'!Print_Area</vt:lpstr>
      <vt:lpstr>'الزواج والطلاق'!Print_Area</vt:lpstr>
      <vt:lpstr>السكان!Print_Area</vt:lpstr>
      <vt:lpstr>المحتويات!Print_Area</vt:lpstr>
      <vt:lpstr>'المواليد والوفيات'!Print_Area</vt:lpstr>
      <vt:lpstr>'تقديم '!Print_Area</vt:lpstr>
      <vt:lpstr>غلاف!Print_Area</vt:lpstr>
      <vt:lpstr>'نبذة '!Print_Area</vt:lpstr>
      <vt:lpstr>'1'!Print_Titles</vt:lpstr>
      <vt:lpstr>'10'!Print_Titles</vt:lpstr>
      <vt:lpstr>'12'!Print_Titles</vt:lpstr>
      <vt:lpstr>'14'!Print_Titles</vt:lpstr>
      <vt:lpstr>'15'!Print_Titles</vt:lpstr>
      <vt:lpstr>'16'!Print_Titles</vt:lpstr>
      <vt:lpstr>'17'!Print_Titles</vt:lpstr>
      <vt:lpstr>'18'!Print_Titles</vt:lpstr>
      <vt:lpstr>'2'!Print_Titles</vt:lpstr>
      <vt:lpstr>'20'!Print_Titles</vt:lpstr>
      <vt:lpstr>'21'!Print_Titles</vt:lpstr>
      <vt:lpstr>'22'!Print_Titles</vt:lpstr>
      <vt:lpstr>'23'!Print_Titles</vt:lpstr>
      <vt:lpstr>'24'!Print_Titles</vt:lpstr>
      <vt:lpstr>'25'!Print_Titles</vt:lpstr>
      <vt:lpstr>'26'!Print_Titles</vt:lpstr>
      <vt:lpstr>'28'!Print_Titles</vt:lpstr>
      <vt:lpstr>'3'!Print_Titles</vt:lpstr>
      <vt:lpstr>'31'!Print_Titles</vt:lpstr>
      <vt:lpstr>'8'!Print_Titles</vt:lpstr>
      <vt:lpstr>'9'!Print_Titles</vt:lpstr>
      <vt:lpstr>المحتويات!Print_Titles</vt:lpstr>
    </vt:vector>
  </TitlesOfParts>
  <Company>GSDP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Population &amp; Social Statistics - The fourth Quarter -2017</dc:title>
  <dc:creator>Administrator</dc:creator>
  <cp:keywords/>
  <cp:lastModifiedBy>Maryam mohamed Yaqoob</cp:lastModifiedBy>
  <cp:lastPrinted>2018-02-11T08:43:35Z</cp:lastPrinted>
  <dcterms:created xsi:type="dcterms:W3CDTF">2016-04-25T08:21:46Z</dcterms:created>
  <dcterms:modified xsi:type="dcterms:W3CDTF">2018-02-19T06:48:33Z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
  </property>
  <property fmtid="{D5CDD505-2E9C-101B-9397-08002B2CF9AE}" pid="4" name="CategoryDescription">
    <vt:lpwstr>Population &amp; Social Statistics - The fourth Quarter -2017</vt:lpwstr>
  </property>
  <property fmtid="{D5CDD505-2E9C-101B-9397-08002B2CF9AE}" pid="5" name="Hashtags">
    <vt:lpwstr>58;#StatisticalAbstract|c2f418c2-a295-4bd1-af99-d5d586494613</vt:lpwstr>
  </property>
</Properties>
</file>