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E9" i="1"/>
  <c r="N9" i="1"/>
  <c r="E10" i="1"/>
  <c r="N10" i="1"/>
  <c r="E11" i="1"/>
  <c r="N11" i="1"/>
  <c r="E12" i="1"/>
  <c r="N12" i="1"/>
  <c r="E13" i="1"/>
  <c r="N13" i="1"/>
  <c r="E14" i="1"/>
  <c r="N14" i="1"/>
  <c r="E15" i="1"/>
  <c r="N15" i="1"/>
  <c r="E16" i="1"/>
  <c r="N16" i="1"/>
  <c r="S8" i="1"/>
  <c r="E8" i="1"/>
  <c r="N8" i="1"/>
  <c r="E4" i="1"/>
  <c r="N4" i="1"/>
  <c r="E5" i="1"/>
  <c r="N5" i="1"/>
  <c r="E6" i="1"/>
  <c r="N6" i="1"/>
  <c r="E7" i="1"/>
  <c r="N7" i="1"/>
  <c r="E3" i="1"/>
  <c r="N3" i="1"/>
  <c r="H4" i="1"/>
  <c r="H5" i="1"/>
  <c r="R14" i="2"/>
  <c r="K14" i="1"/>
  <c r="H14" i="1"/>
  <c r="H7" i="1"/>
  <c r="H8" i="1"/>
  <c r="H9" i="1"/>
  <c r="H11" i="1"/>
  <c r="H10" i="1"/>
  <c r="H12" i="1"/>
  <c r="H13" i="1"/>
  <c r="H15" i="1"/>
  <c r="H16" i="1"/>
  <c r="H6" i="1"/>
  <c r="F59" i="1"/>
  <c r="F58" i="1"/>
  <c r="F57" i="1"/>
  <c r="F56" i="1"/>
  <c r="H59" i="1"/>
  <c r="C59" i="1"/>
  <c r="D59" i="1"/>
  <c r="E59" i="1"/>
  <c r="B59" i="1"/>
  <c r="C56" i="1"/>
  <c r="E56" i="1"/>
  <c r="H56" i="1"/>
  <c r="C57" i="1"/>
  <c r="E57" i="1"/>
  <c r="H57" i="1"/>
  <c r="C58" i="1"/>
  <c r="E58" i="1"/>
  <c r="H58" i="1"/>
  <c r="B58" i="1"/>
  <c r="B57" i="1"/>
  <c r="B56" i="1"/>
  <c r="F28" i="1"/>
  <c r="K28" i="1"/>
  <c r="H28" i="1"/>
  <c r="K21" i="1"/>
  <c r="K22" i="1"/>
  <c r="E23" i="1"/>
  <c r="K23" i="1"/>
  <c r="K24" i="1"/>
  <c r="K26" i="1"/>
  <c r="F25" i="1"/>
  <c r="K25" i="1"/>
  <c r="F27" i="1"/>
  <c r="K27" i="1"/>
  <c r="K20" i="1"/>
  <c r="H27" i="1"/>
  <c r="T46" i="1"/>
  <c r="B46" i="1"/>
  <c r="I46" i="1"/>
  <c r="H46" i="1"/>
  <c r="F46" i="1"/>
  <c r="E46" i="1"/>
  <c r="C46" i="1"/>
  <c r="H26" i="1"/>
  <c r="H23" i="1"/>
  <c r="H25" i="1"/>
  <c r="H24" i="1"/>
  <c r="H21" i="1"/>
  <c r="H22" i="1"/>
  <c r="H20" i="1"/>
  <c r="T38" i="1"/>
  <c r="L38" i="1"/>
  <c r="I38" i="1"/>
  <c r="H38" i="1"/>
  <c r="F38" i="1"/>
  <c r="E38" i="1"/>
  <c r="C38" i="1"/>
  <c r="T37" i="1"/>
  <c r="L37" i="1"/>
  <c r="I37" i="1"/>
  <c r="H37" i="1"/>
  <c r="F37" i="1"/>
  <c r="E37" i="1"/>
  <c r="C37" i="1"/>
  <c r="T36" i="1"/>
  <c r="L36" i="1"/>
  <c r="I36" i="1"/>
  <c r="H36" i="1"/>
  <c r="F36" i="1"/>
  <c r="E36" i="1"/>
  <c r="C36" i="1"/>
  <c r="L39" i="1"/>
  <c r="C39" i="1"/>
  <c r="E39" i="1"/>
  <c r="F39" i="1"/>
  <c r="H39" i="1"/>
  <c r="T39" i="1"/>
  <c r="I39" i="1"/>
  <c r="C41" i="1"/>
  <c r="E41" i="1"/>
  <c r="C42" i="1"/>
  <c r="E42" i="1"/>
  <c r="C43" i="1"/>
  <c r="E43" i="1"/>
  <c r="C45" i="1"/>
  <c r="E45" i="1"/>
  <c r="C44" i="1"/>
  <c r="E44" i="1"/>
  <c r="E40" i="1"/>
  <c r="C40" i="1"/>
  <c r="F43" i="1"/>
  <c r="H43" i="1"/>
  <c r="T43" i="1"/>
  <c r="I43" i="1"/>
  <c r="F41" i="1"/>
  <c r="H41" i="1"/>
  <c r="T41" i="1"/>
  <c r="I41" i="1"/>
  <c r="F42" i="1"/>
  <c r="H42" i="1"/>
  <c r="T42" i="1"/>
  <c r="I42" i="1"/>
  <c r="F45" i="1"/>
  <c r="H45" i="1"/>
  <c r="T45" i="1"/>
  <c r="I45" i="1"/>
  <c r="F44" i="1"/>
  <c r="H44" i="1"/>
  <c r="T44" i="1"/>
  <c r="I44" i="1"/>
  <c r="T40" i="1"/>
  <c r="I40" i="1"/>
  <c r="H40" i="1"/>
  <c r="F40" i="1"/>
  <c r="L43" i="1"/>
  <c r="L41" i="1"/>
  <c r="L42" i="1"/>
  <c r="L45" i="1"/>
  <c r="L44" i="1"/>
  <c r="L40" i="1"/>
  <c r="K6" i="1"/>
  <c r="K16" i="1"/>
  <c r="K13" i="1"/>
  <c r="K4" i="1"/>
  <c r="K5" i="1"/>
  <c r="K7" i="1"/>
  <c r="K8" i="1"/>
  <c r="K9" i="1"/>
  <c r="K11" i="1"/>
  <c r="K10" i="1"/>
  <c r="K12" i="1"/>
  <c r="K15" i="1"/>
  <c r="H3" i="1"/>
  <c r="K3" i="1"/>
</calcChain>
</file>

<file path=xl/sharedStrings.xml><?xml version="1.0" encoding="utf-8"?>
<sst xmlns="http://schemas.openxmlformats.org/spreadsheetml/2006/main" count="327" uniqueCount="133">
  <si>
    <t>#GFlops/sec = 8[#single-precision floats in SIMD vector unit] × 2[FMA] × 2.599[GHz] × 16[cores] = 665.34 GFlops/sec = ~ 0.66 TFlops/sec.</t>
  </si>
  <si>
    <t>http://web.ipac.caltech.edu/staff/fmasci/home/miscscience/MIC_benchmarking_2013.pdf</t>
  </si>
  <si>
    <t>µs</t>
  </si>
  <si>
    <t>MB/sec</t>
  </si>
  <si>
    <t>15µs for 1MB</t>
  </si>
  <si>
    <t>0.5 Tflop/sec</t>
  </si>
  <si>
    <t>100 ns</t>
  </si>
  <si>
    <t>Network Throughput</t>
  </si>
  <si>
    <t>Main Memory Throughput</t>
  </si>
  <si>
    <t>Main memory Fetch</t>
  </si>
  <si>
    <t>SSD Random Fetch</t>
  </si>
  <si>
    <t>Disk Throughput</t>
  </si>
  <si>
    <t>4 ms</t>
  </si>
  <si>
    <t>SSD Throughput</t>
  </si>
  <si>
    <t>Disk Random Fetch</t>
  </si>
  <si>
    <t>3 Gbit/s</t>
  </si>
  <si>
    <t>1 Gbit/s</t>
  </si>
  <si>
    <t>3 Gbit/s SATA</t>
  </si>
  <si>
    <t>10 Gb ethernet</t>
  </si>
  <si>
    <t>Main bus bound</t>
  </si>
  <si>
    <t>Processor Throughput (practical)</t>
  </si>
  <si>
    <t>1kB/2 µs</t>
  </si>
  <si>
    <t>compress in snappy format</t>
  </si>
  <si>
    <t>matrix multiplication</t>
  </si>
  <si>
    <t>Network Request (California-Europe)</t>
  </si>
  <si>
    <t>http://www.tomshardware.com/charts/ssd-charts-2013/AS-SSD-Read-Access-Times,2788.html</t>
  </si>
  <si>
    <t>http://www.tomshardware.com/charts/ssd-charts-2013/AS-SSD-Sequential-Read,2782.html</t>
  </si>
  <si>
    <t>http://www.tomshardware.com/charts/enterprise-hdd-charts/-01-Read-Throughput-Average-h2benchw-3.16,3373.html</t>
  </si>
  <si>
    <t>http://www.tomshardware.com/charts/enterprise-hdd-charts/-07-Read-Access-Time-h2benchw-3.16,3370.html</t>
  </si>
  <si>
    <t>$/Brec</t>
  </si>
  <si>
    <t>Store 1 TB on Amazon Glacier</t>
  </si>
  <si>
    <t>Mrec/hr</t>
  </si>
  <si>
    <t>sec/Mrec</t>
  </si>
  <si>
    <t>One Gigabyte/s Throughput</t>
  </si>
  <si>
    <t>1 Gbyte/s</t>
  </si>
  <si>
    <t>reference</t>
  </si>
  <si>
    <t>https://wondernetwork.com/pings/</t>
  </si>
  <si>
    <t>http://www.intel.com/content/www/us/en/benchmarks/server/xeon-e5-2600-v2/xeon-e5-v2-hpc-memory-bandwidth.html</t>
  </si>
  <si>
    <t>Serve 1 TB from RAM</t>
  </si>
  <si>
    <t>Serve 1 TB from SSD</t>
  </si>
  <si>
    <t>Serve 1 TB from storage-optimized instance</t>
  </si>
  <si>
    <t>Serve 1 TB from Amazon S3</t>
  </si>
  <si>
    <t>m2.2xlarge</t>
  </si>
  <si>
    <t>cr1.8xlarge</t>
  </si>
  <si>
    <t>ECU</t>
  </si>
  <si>
    <t>Memory (GiB)</t>
  </si>
  <si>
    <t>m3.2xlarge</t>
  </si>
  <si>
    <t>c3.4xlarge</t>
  </si>
  <si>
    <t>i2.8xlarge</t>
  </si>
  <si>
    <t>hs1.8xlarge</t>
  </si>
  <si>
    <t>HDD</t>
  </si>
  <si>
    <t>SSD</t>
  </si>
  <si>
    <t>GB Storage</t>
  </si>
  <si>
    <t>Drives</t>
  </si>
  <si>
    <t>GB / Drive</t>
  </si>
  <si>
    <t>Type</t>
  </si>
  <si>
    <t>vCores</t>
  </si>
  <si>
    <t>ECU/core</t>
  </si>
  <si>
    <t>GB Ram/$</t>
  </si>
  <si>
    <t>ECU / $</t>
  </si>
  <si>
    <t>Storage / $</t>
  </si>
  <si>
    <t>$ / hour</t>
  </si>
  <si>
    <t>$ / day</t>
  </si>
  <si>
    <t>$ / month</t>
  </si>
  <si>
    <t>c1.xlarge</t>
  </si>
  <si>
    <t>m1.large</t>
  </si>
  <si>
    <t>m3.xlarge</t>
  </si>
  <si>
    <t>m1.xlarge</t>
  </si>
  <si>
    <t>GB / instance</t>
  </si>
  <si>
    <t>Serve 1 TB from local disk, 10% ram-backed</t>
  </si>
  <si>
    <t>$ / TB.month</t>
  </si>
  <si>
    <t>GB hr / $</t>
  </si>
  <si>
    <t>3 TB, 7.2k rpm, 3.5</t>
  </si>
  <si>
    <t xml:space="preserve">Samsung 840 EVO - 750 GB </t>
  </si>
  <si>
    <t>98k iOPS@4k/op</t>
  </si>
  <si>
    <t>wondernetwork.com/pings</t>
  </si>
  <si>
    <t>typical</t>
  </si>
  <si>
    <t>0.5 ms</t>
  </si>
  <si>
    <t>150 ms</t>
  </si>
  <si>
    <t>Network Request (Same Datacenter)</t>
  </si>
  <si>
    <t>inst $/hr</t>
  </si>
  <si>
    <t>Time to handle 1M 1kB records</t>
  </si>
  <si>
    <t>-</t>
  </si>
  <si>
    <t>Store 1 TB on 3TB HDD, drive cost only, 2 yr</t>
  </si>
  <si>
    <t>notes</t>
  </si>
  <si>
    <t>3x replication</t>
  </si>
  <si>
    <t>Serve 1 TB from local disk, 3x replication</t>
  </si>
  <si>
    <t>drive cost only</t>
  </si>
  <si>
    <t>exceptional durability</t>
  </si>
  <si>
    <t>Seagate Constellation ES.2</t>
  </si>
  <si>
    <t>nominal</t>
  </si>
  <si>
    <t>http://software.intel.com/sites/products/collateral/hpc/vtune/performance_analysis_guide.pdf</t>
  </si>
  <si>
    <t>https://gist.github.com/jboner/2841832</t>
  </si>
  <si>
    <t>http://j.mp/thruputcpu</t>
  </si>
  <si>
    <t>http://j.mp/thruputram</t>
  </si>
  <si>
    <t>http://j.mp/fetchram</t>
  </si>
  <si>
    <t>http://j.mp/thruputssdbw</t>
  </si>
  <si>
    <t>http://j.mp/thruputhddbw</t>
  </si>
  <si>
    <t>http://j.mp/thruputssdfetch</t>
  </si>
  <si>
    <t>http://j.mp/thruputhddfetch</t>
  </si>
  <si>
    <t>http://j.mp/thruputnwping</t>
  </si>
  <si>
    <t>Jobs</t>
  </si>
  <si>
    <t>Completion Time</t>
  </si>
  <si>
    <t>Machine Years Used</t>
  </si>
  <si>
    <t>Average Worker Machines</t>
  </si>
  <si>
    <t>Input Data Read (TB)</t>
  </si>
  <si>
    <t>Intermediate Data (TB)</t>
  </si>
  <si>
    <t>Output Data Written (TB)</t>
  </si>
  <si>
    <t>Intermediate Data (per-job, GB)</t>
  </si>
  <si>
    <t>Output Data Written (per-job, GB)</t>
  </si>
  <si>
    <t>Input Data Read (per-job, GB)</t>
  </si>
  <si>
    <t>Inspired by Peter Norvig http://j.mp/thruputnums</t>
  </si>
  <si>
    <t>Measure</t>
  </si>
  <si>
    <t>GB / host</t>
  </si>
  <si>
    <t>host $/hr</t>
  </si>
  <si>
    <t>Amazon m2.2xlarge</t>
  </si>
  <si>
    <t>Amazon cr1.8xlarge</t>
  </si>
  <si>
    <t>Amazon i2.8xlarge</t>
  </si>
  <si>
    <t>Amazon m1.xlarge</t>
  </si>
  <si>
    <t>Amazon hs1.8xlarge</t>
  </si>
  <si>
    <t>Amazon S3</t>
  </si>
  <si>
    <t>Amazon Glacier</t>
  </si>
  <si>
    <t>Approximate Cost to Host and Serve One Billion 1kB Records (1TB), per month</t>
  </si>
  <si>
    <t>µs/1kB</t>
  </si>
  <si>
    <t>Network Request (Boston-Wash DC)</t>
  </si>
  <si>
    <t>12 ms</t>
  </si>
  <si>
    <t>Processor Throughput (raw)</t>
  </si>
  <si>
    <t>Main Bus Throughput (raw)</t>
  </si>
  <si>
    <t>Cost to Process One Billion records</t>
  </si>
  <si>
    <t>Millions of 1kB Records Handled per hour</t>
  </si>
  <si>
    <t>Nominal 
Throughput</t>
  </si>
  <si>
    <t>Latency, Playing Very Loose with the Record Size and Whatnot</t>
  </si>
  <si>
    <t>µs/64B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</si>
</sst>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\ E+00"/>
    <numFmt numFmtId="166" formatCode="0.0"/>
    <numFmt numFmtId="167" formatCode="_(* #,##0_);_(* \(#,##0\);_(* &quot;-&quot;??_);_(@_)"/>
    <numFmt numFmtId="168" formatCode="#,##0.000"/>
    <numFmt numFmtId="169" formatCode="_(&quot;$&quot;* #,##0.000_);_(&quot;$&quot;* \(#,##0.000\);_(&quot;$&quot;* &quot;-&quot;??_);_(@_)"/>
    <numFmt numFmtId="170" formatCode="_(&quot;$&quot;* #,##0_);_(&quot;$&quot;* \(#,##0\);_(&quot;$&quot;* &quot;-&quot;??_);_(@_)"/>
    <numFmt numFmtId="171" formatCode="_(* #,##0.000_);_(* \(#,##0.000\);_(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67" fontId="0" fillId="0" borderId="0" xfId="3" applyNumberFormat="1" applyFont="1"/>
    <xf numFmtId="44" fontId="0" fillId="0" borderId="0" xfId="4" applyFont="1"/>
    <xf numFmtId="169" fontId="0" fillId="0" borderId="0" xfId="4" applyNumberFormat="1" applyFont="1"/>
    <xf numFmtId="170" fontId="0" fillId="0" borderId="0" xfId="4" applyNumberFormat="1" applyFont="1"/>
    <xf numFmtId="171" fontId="0" fillId="0" borderId="0" xfId="3" applyNumberFormat="1" applyFont="1"/>
    <xf numFmtId="0" fontId="0" fillId="0" borderId="0" xfId="0" applyAlignment="1">
      <alignment horizontal="center"/>
    </xf>
    <xf numFmtId="167" fontId="0" fillId="2" borderId="0" xfId="3" applyNumberFormat="1" applyFont="1" applyFill="1"/>
    <xf numFmtId="167" fontId="0" fillId="3" borderId="0" xfId="3" applyNumberFormat="1" applyFont="1" applyFill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165" fontId="0" fillId="0" borderId="0" xfId="0" applyNumberFormat="1" applyFont="1"/>
    <xf numFmtId="11" fontId="0" fillId="0" borderId="0" xfId="0" applyNumberFormat="1" applyFont="1"/>
    <xf numFmtId="164" fontId="0" fillId="0" borderId="0" xfId="0" applyNumberFormat="1" applyFont="1"/>
    <xf numFmtId="168" fontId="0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center"/>
    </xf>
    <xf numFmtId="44" fontId="0" fillId="0" borderId="0" xfId="0" applyNumberFormat="1" applyFont="1"/>
    <xf numFmtId="0" fontId="4" fillId="0" borderId="0" xfId="0" applyFont="1"/>
    <xf numFmtId="169" fontId="4" fillId="0" borderId="0" xfId="4" applyNumberFormat="1" applyFont="1"/>
    <xf numFmtId="0" fontId="4" fillId="0" borderId="0" xfId="0" applyFont="1" applyAlignment="1">
      <alignment horizontal="center"/>
    </xf>
    <xf numFmtId="44" fontId="4" fillId="0" borderId="0" xfId="4" applyFont="1"/>
    <xf numFmtId="167" fontId="0" fillId="0" borderId="0" xfId="3" applyNumberFormat="1" applyFont="1" applyBorder="1"/>
    <xf numFmtId="17" fontId="0" fillId="0" borderId="0" xfId="4" applyNumberFormat="1" applyFont="1"/>
    <xf numFmtId="17" fontId="0" fillId="0" borderId="0" xfId="0" applyNumberFormat="1" applyFont="1"/>
    <xf numFmtId="167" fontId="0" fillId="0" borderId="0" xfId="0" applyNumberFormat="1" applyFont="1"/>
    <xf numFmtId="43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Continuous" wrapText="1"/>
    </xf>
    <xf numFmtId="0" fontId="0" fillId="0" borderId="0" xfId="0" applyFont="1" applyAlignment="1">
      <alignment horizontal="centerContinuous" vertical="top" wrapText="1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>
      <alignment horizontal="centerContinuous" wrapText="1"/>
    </xf>
  </cellXfs>
  <cellStyles count="365">
    <cellStyle name="Comma" xfId="3" builtinId="3"/>
    <cellStyle name="Currency" xfId="4" builtinId="4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50800</xdr:rowOff>
    </xdr:from>
    <xdr:to>
      <xdr:col>3</xdr:col>
      <xdr:colOff>88900</xdr:colOff>
      <xdr:row>101</xdr:row>
      <xdr:rowOff>38100</xdr:rowOff>
    </xdr:to>
    <xdr:sp macro="" textlink="">
      <xdr:nvSpPr>
        <xdr:cNvPr id="2" name="TextBox 1"/>
        <xdr:cNvSpPr txBox="1"/>
      </xdr:nvSpPr>
      <xdr:spPr>
        <a:xfrm>
          <a:off x="0" y="10439400"/>
          <a:ext cx="6756400" cy="741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+mn-lt"/>
            </a:rPr>
            <a:t>Using $1/hr</a:t>
          </a:r>
          <a:r>
            <a:rPr lang="en-US" sz="1200" baseline="0">
              <a:latin typeface="+mn-lt"/>
            </a:rPr>
            <a:t> instances for throughput-to-dollars conversion</a:t>
          </a:r>
        </a:p>
        <a:p>
          <a:endParaRPr lang="en-US" sz="1200" baseline="0">
            <a:latin typeface="+mn-lt"/>
          </a:endParaRPr>
        </a:p>
        <a:p>
          <a:r>
            <a:rPr lang="en-US" sz="1200" baseline="0">
              <a:latin typeface="+mn-lt"/>
            </a:rPr>
            <a:t>Numbers Every Programmer should know: http://www.norvig.com/21-days.html#answers (http://j.mp/thruputnums)</a:t>
          </a:r>
        </a:p>
        <a:p>
          <a:r>
            <a:rPr lang="en-US" sz="1200">
              <a:latin typeface="+mn-lt"/>
            </a:rPr>
            <a:t>Jonas Bonér's updates: https://gist.github.com/jboner/2841832</a:t>
          </a:r>
        </a:p>
        <a:p>
          <a:r>
            <a:rPr lang="en-US" sz="1200">
              <a:latin typeface="+mn-lt"/>
            </a:rPr>
            <a:t>http://www.eecs.berkeley.edu/~rcs/research/interactive_latency.html</a:t>
          </a: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S3 Pricing: http://aws.amazon.com/s3/pricing/</a:t>
          </a:r>
        </a:p>
        <a:p>
          <a:r>
            <a:rPr lang="en-US" sz="1200">
              <a:latin typeface="+mn-lt"/>
            </a:rPr>
            <a:t>EC2 Pricing:</a:t>
          </a:r>
          <a:r>
            <a:rPr lang="en-US" sz="1200" baseline="0">
              <a:latin typeface="+mn-lt"/>
            </a:rPr>
            <a:t> http://aws.amazon.com/ec2/pricing/</a:t>
          </a:r>
        </a:p>
        <a:p>
          <a:endParaRPr lang="en-US" sz="1200" baseline="0">
            <a:latin typeface="+mn-lt"/>
          </a:endParaRPr>
        </a:p>
        <a:p>
          <a:r>
            <a:rPr lang="en-US" sz="1200" baseline="0">
              <a:latin typeface="+mn-lt"/>
            </a:rPr>
            <a:t>Map-reduce stats from http://2.bp.blogspot.com/_ezKFjbZAXiw/TNxX4BQCrtI/AAAAAAAAB28/aybKZB0XhFs/s1600/mapreducestats.jpg -- http://www.cs.cornell.edu/projects/ladis2009/talks/dean-keynote-ladis2009.pdf</a:t>
          </a:r>
        </a:p>
        <a:p>
          <a:endParaRPr lang="en-US" sz="1200" baseline="0">
            <a:latin typeface="+mn-lt"/>
          </a:endParaRPr>
        </a:p>
        <a:p>
          <a:r>
            <a:rPr lang="en-US" sz="1200" baseline="0">
              <a:latin typeface="+mn-lt"/>
            </a:rPr>
            <a:t>Numbers taken on 18 Jan 2014 </a:t>
          </a:r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	vCPU	ECU	Memory (GiB)	Storage (GB)	Linux/UNIX Usage</a:t>
          </a:r>
        </a:p>
        <a:p>
          <a:r>
            <a:rPr lang="en-US" sz="1200">
              <a:latin typeface="+mn-lt"/>
            </a:rPr>
            <a:t>m2.2xlarge	4	13	34.2	1 x 850	$0.820 per Hour</a:t>
          </a:r>
        </a:p>
        <a:p>
          <a:r>
            <a:rPr lang="en-US" sz="1200">
              <a:latin typeface="+mn-lt"/>
            </a:rPr>
            <a:t>cr1.8xlarge	32	88	244	2 x 120 SSD	$3.500 per Hour</a:t>
          </a:r>
        </a:p>
        <a:p>
          <a:r>
            <a:rPr lang="en-US" sz="1200">
              <a:latin typeface="+mn-lt"/>
            </a:rPr>
            <a:t>m3.2xlarge	8	26	30	2 x 80 SSD	$0.900 per Hour</a:t>
          </a:r>
        </a:p>
        <a:p>
          <a:r>
            <a:rPr lang="en-US" sz="1200">
              <a:latin typeface="+mn-lt"/>
            </a:rPr>
            <a:t>cc2.8xlarge	32	88	60.5	4 x 840	$2.400 per Hour</a:t>
          </a:r>
        </a:p>
        <a:p>
          <a:r>
            <a:rPr lang="en-US" sz="1200">
              <a:latin typeface="+mn-lt"/>
            </a:rPr>
            <a:t>c3.4xlarge	16	55	30	2 x 160 SSD	$1.200 per Hour</a:t>
          </a:r>
        </a:p>
        <a:p>
          <a:r>
            <a:rPr lang="en-US" sz="1200">
              <a:latin typeface="+mn-lt"/>
            </a:rPr>
            <a:t>i2.8xlarge	32	104	244	8 x 800 SSD	$6.820 per Hour</a:t>
          </a:r>
        </a:p>
        <a:p>
          <a:r>
            <a:rPr lang="en-US" sz="1200">
              <a:latin typeface="+mn-lt"/>
            </a:rPr>
            <a:t>hs1.8xlarge	16	35	117	24 x 2048	$4.600 per Hour</a:t>
          </a: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S3 pricing</a:t>
          </a:r>
          <a:r>
            <a:rPr lang="en-US" sz="1200" baseline="0">
              <a:latin typeface="+mn-lt"/>
            </a:rPr>
            <a:t> is for 1-50 TB</a:t>
          </a:r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Example Hard</a:t>
          </a:r>
          <a:r>
            <a:rPr lang="en-US" sz="1200" baseline="0">
              <a:latin typeface="+mn-lt"/>
            </a:rPr>
            <a:t> Disk Drive: Seagate Constellation ES.2 -- 3 TB, 7.2k rpm, 3.5", $250 street</a:t>
          </a:r>
        </a:p>
        <a:p>
          <a:r>
            <a:rPr lang="en-US" sz="1200" baseline="0">
              <a:latin typeface="+mn-lt"/>
            </a:rPr>
            <a:t>  http://stores.tomshardware.com/search_getprod.php?masterid=863963887&amp;mode=toms_charts#tab=details</a:t>
          </a:r>
        </a:p>
        <a:p>
          <a:r>
            <a:rPr lang="en-US" sz="1200" baseline="0">
              <a:latin typeface="+mn-lt"/>
            </a:rPr>
            <a:t>Example SSD: Samsung 840 Evo -- 750 GB, MEX, $500 street  MZ-7TE750BW -- 540 MBps read, 2.5" SATA/600, 98000 rIOPS</a:t>
          </a:r>
        </a:p>
        <a:p>
          <a:r>
            <a:rPr lang="en-US" sz="1200" baseline="0">
              <a:latin typeface="+mn-lt"/>
            </a:rPr>
            <a:t>  http://stores.tomshardware.com/search_getprod.php?masterid=1273694852&amp;mode=toms_charts#tab=details</a:t>
          </a:r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ping times:	 Berlin	Dallas	London	New Delhi	New York	San Francisco	Tokyo</a:t>
          </a:r>
          <a:endParaRPr lang="de-DE" sz="1200">
            <a:latin typeface="+mn-lt"/>
          </a:endParaRPr>
        </a:p>
        <a:p>
          <a:r>
            <a:rPr lang="de-DE" sz="1200">
              <a:latin typeface="+mn-lt"/>
            </a:rPr>
            <a:t>Berlin	—	 131.75ms	 28.86ms	 178.96ms	 93.95ms	 177.00ms	 299.14ms</a:t>
          </a:r>
        </a:p>
        <a:p>
          <a:r>
            <a:rPr lang="sv-SE" sz="1200">
              <a:latin typeface="+mn-lt"/>
            </a:rPr>
            <a:t>Dallas	 131.07ms	—	 117.78ms	 306.48ms	 46.04ms	 59.88ms	 161.45ms</a:t>
          </a:r>
        </a:p>
        <a:p>
          <a:r>
            <a:rPr lang="sv-SE" sz="1200">
              <a:latin typeface="+mn-lt"/>
            </a:rPr>
            <a:t>London	 28.11ms	 117.59ms	—	 162.63ms	 67.84ms	 168.84ms	 297.57ms</a:t>
          </a:r>
        </a:p>
        <a:p>
          <a:r>
            <a:rPr lang="pl-PL" sz="1200">
              <a:latin typeface="+mn-lt"/>
            </a:rPr>
            <a:t>New Delhi	 173.57ms	 305.73ms	 159.63ms	—	 229.31ms	 353.86ms	 292.74ms</a:t>
          </a:r>
        </a:p>
        <a:p>
          <a:r>
            <a:rPr lang="pl-PL" sz="1200">
              <a:latin typeface="+mn-lt"/>
            </a:rPr>
            <a:t>New York	 90.47ms	 46.08ms	 67.87ms	 228.41ms	—	 74.84ms	 195.08ms</a:t>
          </a:r>
        </a:p>
        <a:p>
          <a:r>
            <a:rPr lang="de-DE" sz="1200">
              <a:latin typeface="+mn-lt"/>
            </a:rPr>
            <a:t>San Francisco	 174.06ms	 61.39ms	 167.75ms	 353.79ms	 74.97ms	—	 111.86ms</a:t>
          </a:r>
        </a:p>
        <a:p>
          <a:r>
            <a:rPr lang="tr-TR" sz="1200">
              <a:latin typeface="+mn-lt"/>
            </a:rPr>
            <a:t>Tokyo	 291.64ms	 133.29ms	 279.81ms	 292.18ms	 174.50ms	 119.60ms	—</a:t>
          </a:r>
        </a:p>
        <a:p>
          <a:r>
            <a:rPr lang="da-DK" sz="1200">
              <a:latin typeface="+mn-lt"/>
            </a:rPr>
            <a:t>Sydney	 325.92ms	 194.94ms	 343.93ms	 271.33ms	 227.45ms	 153.40ms	 118.44ms</a:t>
          </a:r>
        </a:p>
        <a:p>
          <a:endParaRPr lang="de-DE" sz="1200">
            <a:latin typeface="+mn-lt"/>
          </a:endParaRPr>
        </a:p>
      </xdr:txBody>
    </xdr:sp>
    <xdr:clientData/>
  </xdr:twoCellAnchor>
  <xdr:twoCellAnchor>
    <xdr:from>
      <xdr:col>4</xdr:col>
      <xdr:colOff>520700</xdr:colOff>
      <xdr:row>61</xdr:row>
      <xdr:rowOff>25400</xdr:rowOff>
    </xdr:from>
    <xdr:to>
      <xdr:col>14</xdr:col>
      <xdr:colOff>584200</xdr:colOff>
      <xdr:row>77</xdr:row>
      <xdr:rowOff>50800</xdr:rowOff>
    </xdr:to>
    <xdr:sp macro="" textlink="">
      <xdr:nvSpPr>
        <xdr:cNvPr id="3" name="TextBox 2"/>
        <xdr:cNvSpPr txBox="1"/>
      </xdr:nvSpPr>
      <xdr:spPr>
        <a:xfrm>
          <a:off x="7289800" y="10223500"/>
          <a:ext cx="62103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+mn-lt"/>
            </a:rPr>
            <a:t>http://software.intel.com/en-us/forums/topic/287236</a:t>
          </a:r>
        </a:p>
        <a:p>
          <a:r>
            <a:rPr lang="en-US" sz="1200">
              <a:latin typeface="+mn-lt"/>
            </a:rPr>
            <a:t>http://software.intel.com/sites/products/collateral/hpc/vtune/performance_analysis_guide.pdf (page 22, "Measuring Penalties")</a:t>
          </a: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Core i7 Xeon 5500 Series</a:t>
          </a:r>
        </a:p>
        <a:p>
          <a:r>
            <a:rPr lang="en-US" sz="1200">
              <a:latin typeface="+mn-lt"/>
            </a:rPr>
            <a:t>Data Source Latency (approximate)</a:t>
          </a:r>
        </a:p>
        <a:p>
          <a:r>
            <a:rPr lang="en-US" sz="1200">
              <a:latin typeface="+mn-lt"/>
            </a:rPr>
            <a:t>L1 CACHE hit, ~4 cycles</a:t>
          </a:r>
        </a:p>
        <a:p>
          <a:r>
            <a:rPr lang="en-US" sz="1200">
              <a:latin typeface="+mn-lt"/>
            </a:rPr>
            <a:t>L2 CACHE hit, ~10 cycles</a:t>
          </a:r>
        </a:p>
        <a:p>
          <a:r>
            <a:rPr lang="en-US" sz="1200">
              <a:latin typeface="+mn-lt"/>
            </a:rPr>
            <a:t>L3 CACHE hit, line unshared ~40 cycles</a:t>
          </a:r>
        </a:p>
        <a:p>
          <a:r>
            <a:rPr lang="en-US" sz="1200">
              <a:latin typeface="+mn-lt"/>
            </a:rPr>
            <a:t>L3 CACHE hit, shared line in another core ~65 cycles</a:t>
          </a:r>
        </a:p>
        <a:p>
          <a:r>
            <a:rPr lang="en-US" sz="1200">
              <a:latin typeface="+mn-lt"/>
            </a:rPr>
            <a:t>L3 CACHE hit, modified in another core ~75 cycles</a:t>
          </a:r>
        </a:p>
        <a:p>
          <a:r>
            <a:rPr lang="en-US" sz="1200">
              <a:latin typeface="+mn-lt"/>
            </a:rPr>
            <a:t>remote L3 CACHE ~100-300 cycles</a:t>
          </a:r>
        </a:p>
        <a:p>
          <a:r>
            <a:rPr lang="en-US" sz="1200">
              <a:latin typeface="+mn-lt"/>
            </a:rPr>
            <a:t>Local Dram ~60 ns</a:t>
          </a:r>
        </a:p>
        <a:p>
          <a:r>
            <a:rPr lang="en-US" sz="1200">
              <a:latin typeface="+mn-lt"/>
            </a:rPr>
            <a:t>Remote Dram ~100 ns</a:t>
          </a:r>
        </a:p>
      </xdr:txBody>
    </xdr:sp>
    <xdr:clientData/>
  </xdr:twoCellAnchor>
  <xdr:twoCellAnchor>
    <xdr:from>
      <xdr:col>16</xdr:col>
      <xdr:colOff>152400</xdr:colOff>
      <xdr:row>70</xdr:row>
      <xdr:rowOff>114300</xdr:rowOff>
    </xdr:from>
    <xdr:to>
      <xdr:col>24</xdr:col>
      <xdr:colOff>406400</xdr:colOff>
      <xdr:row>90</xdr:row>
      <xdr:rowOff>25400</xdr:rowOff>
    </xdr:to>
    <xdr:sp macro="" textlink="">
      <xdr:nvSpPr>
        <xdr:cNvPr id="4" name="TextBox 3"/>
        <xdr:cNvSpPr txBox="1"/>
      </xdr:nvSpPr>
      <xdr:spPr>
        <a:xfrm>
          <a:off x="15862300" y="11455400"/>
          <a:ext cx="6934200" cy="372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defaultGridColor="0" colorId="23" workbookViewId="0">
      <selection activeCell="O16" sqref="E1:O16"/>
    </sheetView>
  </sheetViews>
  <sheetFormatPr baseColWidth="10" defaultRowHeight="15" x14ac:dyDescent="0"/>
  <cols>
    <col min="1" max="1" width="45" style="11" bestFit="1" customWidth="1"/>
    <col min="2" max="2" width="22.6640625" style="11" bestFit="1" customWidth="1"/>
    <col min="3" max="3" width="29.33203125" style="11" bestFit="1" customWidth="1"/>
    <col min="4" max="4" width="1.33203125" style="11" customWidth="1"/>
    <col min="5" max="5" width="14.33203125" style="11" bestFit="1" customWidth="1"/>
    <col min="6" max="6" width="10.5" style="11" bestFit="1" customWidth="1"/>
    <col min="7" max="7" width="1.33203125" style="11" customWidth="1"/>
    <col min="8" max="8" width="14" style="11" bestFit="1" customWidth="1"/>
    <col min="9" max="9" width="10.1640625" style="11" bestFit="1" customWidth="1"/>
    <col min="10" max="10" width="1.33203125" style="11" customWidth="1"/>
    <col min="11" max="11" width="14.83203125" style="12" bestFit="1" customWidth="1"/>
    <col min="12" max="12" width="9" style="11" bestFit="1" customWidth="1"/>
    <col min="13" max="13" width="1.33203125" style="11" customWidth="1"/>
    <col min="14" max="14" width="9.6640625" style="11" customWidth="1"/>
    <col min="15" max="15" width="12.6640625" style="11" bestFit="1" customWidth="1"/>
    <col min="16" max="16" width="1.33203125" style="11" customWidth="1"/>
    <col min="17" max="17" width="24.6640625" style="11" bestFit="1" customWidth="1"/>
    <col min="18" max="18" width="1.33203125" style="11" customWidth="1"/>
    <col min="19" max="19" width="10.83203125" style="11" customWidth="1"/>
    <col min="20" max="20" width="7" style="11" bestFit="1" customWidth="1"/>
    <col min="21" max="21" width="10.33203125" style="10" bestFit="1" customWidth="1"/>
    <col min="22" max="22" width="5.1640625" style="11" bestFit="1" customWidth="1"/>
    <col min="23" max="23" width="10.33203125" style="11" bestFit="1" customWidth="1"/>
    <col min="24" max="24" width="5" style="11" bestFit="1" customWidth="1"/>
    <col min="25" max="16384" width="10.83203125" style="11"/>
  </cols>
  <sheetData>
    <row r="1" spans="1:24" s="9" customFormat="1" ht="30">
      <c r="A1" s="9" t="s">
        <v>112</v>
      </c>
      <c r="E1" s="33" t="s">
        <v>130</v>
      </c>
      <c r="F1" s="32"/>
      <c r="H1" s="33" t="s">
        <v>81</v>
      </c>
      <c r="I1" s="33"/>
      <c r="J1" s="34"/>
      <c r="K1" s="33" t="s">
        <v>129</v>
      </c>
      <c r="L1" s="33"/>
      <c r="M1" s="34"/>
      <c r="N1" s="33" t="s">
        <v>128</v>
      </c>
      <c r="O1" s="32"/>
      <c r="S1" s="33" t="s">
        <v>131</v>
      </c>
      <c r="T1" s="33"/>
      <c r="U1" s="33"/>
      <c r="V1" s="10"/>
    </row>
    <row r="2" spans="1:24" ht="8" customHeight="1">
      <c r="K2" s="11"/>
      <c r="S2" s="12"/>
      <c r="U2" s="11"/>
      <c r="W2" s="10"/>
    </row>
    <row r="3" spans="1:24">
      <c r="A3" s="11" t="s">
        <v>126</v>
      </c>
      <c r="B3" s="13" t="s">
        <v>5</v>
      </c>
      <c r="C3" s="11" t="s">
        <v>23</v>
      </c>
      <c r="E3" s="1">
        <f>1000/(1000000*S3*0.000001)</f>
        <v>500000</v>
      </c>
      <c r="F3" s="13" t="s">
        <v>3</v>
      </c>
      <c r="G3" s="13"/>
      <c r="H3" s="15">
        <f t="shared" ref="H3:H16" si="0">1000000000/(1000000*E3)</f>
        <v>2E-3</v>
      </c>
      <c r="I3" s="11" t="s">
        <v>32</v>
      </c>
      <c r="K3" s="16">
        <f t="shared" ref="K3:K16" si="1">3600*E3/(1000)</f>
        <v>1800000</v>
      </c>
      <c r="L3" s="11" t="s">
        <v>31</v>
      </c>
      <c r="N3" s="3">
        <f t="shared" ref="N3:N16" si="2">(1000000/E3)/3600</f>
        <v>5.5555555555555556E-4</v>
      </c>
      <c r="O3" s="11" t="s">
        <v>29</v>
      </c>
      <c r="Q3" s="11" t="s">
        <v>93</v>
      </c>
      <c r="S3" s="14">
        <v>2E-3</v>
      </c>
      <c r="T3" s="11" t="s">
        <v>2</v>
      </c>
      <c r="U3" s="11">
        <v>1</v>
      </c>
      <c r="W3" s="10" t="s">
        <v>1</v>
      </c>
      <c r="X3" s="10" t="s">
        <v>0</v>
      </c>
    </row>
    <row r="4" spans="1:24">
      <c r="A4" s="11" t="s">
        <v>8</v>
      </c>
      <c r="B4" s="13" t="s">
        <v>4</v>
      </c>
      <c r="E4" s="1">
        <f>1000/(1000000*S4*0.000001)</f>
        <v>80000</v>
      </c>
      <c r="F4" s="13" t="s">
        <v>3</v>
      </c>
      <c r="G4" s="13"/>
      <c r="H4" s="15">
        <f t="shared" si="0"/>
        <v>1.2500000000000001E-2</v>
      </c>
      <c r="I4" s="11" t="s">
        <v>32</v>
      </c>
      <c r="K4" s="16">
        <f t="shared" si="1"/>
        <v>288000</v>
      </c>
      <c r="L4" s="11" t="s">
        <v>31</v>
      </c>
      <c r="N4" s="3">
        <f t="shared" si="2"/>
        <v>3.472222222222222E-3</v>
      </c>
      <c r="O4" s="11" t="s">
        <v>29</v>
      </c>
      <c r="Q4" s="11" t="s">
        <v>94</v>
      </c>
      <c r="S4" s="14">
        <v>1.2500000000000001E-2</v>
      </c>
      <c r="T4" s="11" t="s">
        <v>2</v>
      </c>
      <c r="U4" s="11">
        <v>1</v>
      </c>
      <c r="W4" s="10" t="s">
        <v>37</v>
      </c>
    </row>
    <row r="5" spans="1:24">
      <c r="A5" s="11" t="s">
        <v>9</v>
      </c>
      <c r="B5" s="11" t="s">
        <v>6</v>
      </c>
      <c r="E5" s="1">
        <f>1000/(1000000*S5*0.000001*(256/64))</f>
        <v>2500</v>
      </c>
      <c r="F5" s="13" t="s">
        <v>3</v>
      </c>
      <c r="H5" s="15">
        <f t="shared" si="0"/>
        <v>0.4</v>
      </c>
      <c r="I5" s="11" t="s">
        <v>32</v>
      </c>
      <c r="K5" s="16">
        <f t="shared" si="1"/>
        <v>9000</v>
      </c>
      <c r="L5" s="11" t="s">
        <v>31</v>
      </c>
      <c r="N5" s="3">
        <f t="shared" si="2"/>
        <v>0.1111111111111111</v>
      </c>
      <c r="O5" s="11" t="s">
        <v>29</v>
      </c>
      <c r="Q5" s="11" t="s">
        <v>95</v>
      </c>
      <c r="S5" s="14">
        <v>0.1</v>
      </c>
      <c r="T5" s="11" t="s">
        <v>132</v>
      </c>
      <c r="U5" s="11">
        <v>64</v>
      </c>
      <c r="W5" s="10" t="s">
        <v>91</v>
      </c>
    </row>
    <row r="6" spans="1:24">
      <c r="A6" s="11" t="s">
        <v>33</v>
      </c>
      <c r="B6" s="11" t="s">
        <v>34</v>
      </c>
      <c r="C6" s="11" t="s">
        <v>35</v>
      </c>
      <c r="E6" s="1">
        <f t="shared" ref="E6:E16" si="3">1000/(1000000*S6*0.000001)</f>
        <v>1000</v>
      </c>
      <c r="F6" s="13" t="s">
        <v>3</v>
      </c>
      <c r="H6" s="16">
        <f t="shared" si="0"/>
        <v>1</v>
      </c>
      <c r="I6" s="11" t="s">
        <v>32</v>
      </c>
      <c r="K6" s="16">
        <f t="shared" si="1"/>
        <v>3600</v>
      </c>
      <c r="L6" s="11" t="s">
        <v>31</v>
      </c>
      <c r="N6" s="3">
        <f t="shared" si="2"/>
        <v>0.27777777777777779</v>
      </c>
      <c r="O6" s="11" t="s">
        <v>29</v>
      </c>
      <c r="S6" s="17">
        <v>1</v>
      </c>
      <c r="T6" s="11" t="s">
        <v>123</v>
      </c>
      <c r="U6" s="11">
        <v>1</v>
      </c>
      <c r="W6" s="10" t="s">
        <v>90</v>
      </c>
    </row>
    <row r="7" spans="1:24">
      <c r="A7" s="11" t="s">
        <v>20</v>
      </c>
      <c r="B7" s="11" t="s">
        <v>21</v>
      </c>
      <c r="C7" s="11" t="s">
        <v>22</v>
      </c>
      <c r="E7" s="1">
        <f t="shared" si="3"/>
        <v>500</v>
      </c>
      <c r="F7" s="13" t="s">
        <v>3</v>
      </c>
      <c r="H7" s="16">
        <f t="shared" si="0"/>
        <v>2</v>
      </c>
      <c r="I7" s="11" t="s">
        <v>32</v>
      </c>
      <c r="K7" s="16">
        <f t="shared" si="1"/>
        <v>1800</v>
      </c>
      <c r="L7" s="11" t="s">
        <v>31</v>
      </c>
      <c r="N7" s="3">
        <f t="shared" si="2"/>
        <v>0.55555555555555558</v>
      </c>
      <c r="O7" s="11" t="s">
        <v>29</v>
      </c>
      <c r="S7" s="17">
        <v>2</v>
      </c>
      <c r="T7" s="11" t="s">
        <v>123</v>
      </c>
      <c r="U7" s="11">
        <v>1</v>
      </c>
      <c r="W7" s="10" t="s">
        <v>92</v>
      </c>
    </row>
    <row r="8" spans="1:24">
      <c r="A8" s="11" t="s">
        <v>127</v>
      </c>
      <c r="B8" s="11" t="s">
        <v>15</v>
      </c>
      <c r="C8" s="11" t="s">
        <v>17</v>
      </c>
      <c r="E8" s="1">
        <f t="shared" si="3"/>
        <v>300</v>
      </c>
      <c r="F8" s="13" t="s">
        <v>3</v>
      </c>
      <c r="H8" s="16">
        <f t="shared" si="0"/>
        <v>3.3333333333333335</v>
      </c>
      <c r="I8" s="11" t="s">
        <v>32</v>
      </c>
      <c r="K8" s="16">
        <f t="shared" si="1"/>
        <v>1080</v>
      </c>
      <c r="L8" s="11" t="s">
        <v>31</v>
      </c>
      <c r="N8" s="4">
        <f t="shared" si="2"/>
        <v>0.92592592592592593</v>
      </c>
      <c r="O8" s="11" t="s">
        <v>29</v>
      </c>
      <c r="S8" s="17">
        <f>10/3</f>
        <v>3.3333333333333335</v>
      </c>
      <c r="T8" s="11" t="s">
        <v>123</v>
      </c>
      <c r="U8" s="11">
        <v>1</v>
      </c>
      <c r="W8" s="10" t="s">
        <v>90</v>
      </c>
    </row>
    <row r="9" spans="1:24">
      <c r="A9" s="11" t="s">
        <v>13</v>
      </c>
      <c r="B9" s="11" t="s">
        <v>15</v>
      </c>
      <c r="C9" s="11" t="s">
        <v>19</v>
      </c>
      <c r="E9" s="1">
        <f t="shared" si="3"/>
        <v>300</v>
      </c>
      <c r="F9" s="13" t="s">
        <v>3</v>
      </c>
      <c r="H9" s="16">
        <f t="shared" si="0"/>
        <v>3.3333333333333335</v>
      </c>
      <c r="I9" s="11" t="s">
        <v>32</v>
      </c>
      <c r="K9" s="16">
        <f t="shared" si="1"/>
        <v>1080</v>
      </c>
      <c r="L9" s="11" t="s">
        <v>31</v>
      </c>
      <c r="N9" s="4">
        <f t="shared" si="2"/>
        <v>0.92592592592592593</v>
      </c>
      <c r="O9" s="11" t="s">
        <v>29</v>
      </c>
      <c r="Q9" s="11" t="s">
        <v>96</v>
      </c>
      <c r="S9" s="17">
        <f>10/3</f>
        <v>3.3333333333333335</v>
      </c>
      <c r="T9" s="11" t="s">
        <v>123</v>
      </c>
      <c r="U9" s="11">
        <v>1</v>
      </c>
      <c r="W9" s="10" t="s">
        <v>26</v>
      </c>
    </row>
    <row r="10" spans="1:24">
      <c r="A10" s="11" t="s">
        <v>11</v>
      </c>
      <c r="B10" s="11" t="s">
        <v>16</v>
      </c>
      <c r="C10" s="11" t="s">
        <v>72</v>
      </c>
      <c r="E10" s="1">
        <f t="shared" si="3"/>
        <v>125</v>
      </c>
      <c r="F10" s="13" t="s">
        <v>3</v>
      </c>
      <c r="H10" s="16">
        <f t="shared" si="0"/>
        <v>8</v>
      </c>
      <c r="I10" s="11" t="s">
        <v>32</v>
      </c>
      <c r="K10" s="16">
        <f t="shared" si="1"/>
        <v>450</v>
      </c>
      <c r="L10" s="11" t="s">
        <v>31</v>
      </c>
      <c r="N10" s="4">
        <f t="shared" si="2"/>
        <v>2.2222222222222223</v>
      </c>
      <c r="O10" s="11" t="s">
        <v>29</v>
      </c>
      <c r="Q10" s="11" t="s">
        <v>97</v>
      </c>
      <c r="S10" s="11">
        <v>8</v>
      </c>
      <c r="T10" s="11" t="s">
        <v>123</v>
      </c>
      <c r="U10" s="11">
        <v>1</v>
      </c>
      <c r="W10" s="10" t="s">
        <v>27</v>
      </c>
    </row>
    <row r="11" spans="1:24">
      <c r="A11" s="11" t="s">
        <v>7</v>
      </c>
      <c r="B11" s="11" t="s">
        <v>16</v>
      </c>
      <c r="C11" s="11" t="s">
        <v>18</v>
      </c>
      <c r="E11" s="1">
        <f t="shared" si="3"/>
        <v>100</v>
      </c>
      <c r="F11" s="13" t="s">
        <v>3</v>
      </c>
      <c r="H11" s="16">
        <f t="shared" si="0"/>
        <v>10</v>
      </c>
      <c r="I11" s="11" t="s">
        <v>32</v>
      </c>
      <c r="K11" s="16">
        <f t="shared" si="1"/>
        <v>360</v>
      </c>
      <c r="L11" s="11" t="s">
        <v>31</v>
      </c>
      <c r="N11" s="4">
        <f t="shared" si="2"/>
        <v>2.7777777777777777</v>
      </c>
      <c r="O11" s="11" t="s">
        <v>29</v>
      </c>
      <c r="S11" s="17">
        <v>10</v>
      </c>
      <c r="T11" s="11" t="s">
        <v>123</v>
      </c>
      <c r="U11" s="11">
        <v>1</v>
      </c>
      <c r="W11" s="10" t="s">
        <v>90</v>
      </c>
    </row>
    <row r="12" spans="1:24">
      <c r="A12" s="11" t="s">
        <v>10</v>
      </c>
      <c r="B12" s="11" t="s">
        <v>74</v>
      </c>
      <c r="C12" s="11" t="s">
        <v>73</v>
      </c>
      <c r="E12" s="1">
        <f t="shared" si="3"/>
        <v>25</v>
      </c>
      <c r="F12" s="13" t="s">
        <v>3</v>
      </c>
      <c r="H12" s="16">
        <f t="shared" si="0"/>
        <v>40</v>
      </c>
      <c r="I12" s="11" t="s">
        <v>32</v>
      </c>
      <c r="K12" s="16">
        <f t="shared" si="1"/>
        <v>90</v>
      </c>
      <c r="L12" s="11" t="s">
        <v>31</v>
      </c>
      <c r="N12" s="4">
        <f t="shared" si="2"/>
        <v>11.111111111111111</v>
      </c>
      <c r="O12" s="11" t="s">
        <v>29</v>
      </c>
      <c r="Q12" s="11" t="s">
        <v>98</v>
      </c>
      <c r="S12" s="17">
        <v>40</v>
      </c>
      <c r="T12" s="11" t="s">
        <v>123</v>
      </c>
      <c r="U12" s="11">
        <v>4000</v>
      </c>
      <c r="W12" s="10" t="s">
        <v>25</v>
      </c>
    </row>
    <row r="13" spans="1:24">
      <c r="A13" s="11" t="s">
        <v>79</v>
      </c>
      <c r="B13" s="11" t="s">
        <v>77</v>
      </c>
      <c r="C13" s="11" t="s">
        <v>76</v>
      </c>
      <c r="E13" s="1">
        <f t="shared" si="3"/>
        <v>2</v>
      </c>
      <c r="F13" s="13" t="s">
        <v>3</v>
      </c>
      <c r="H13" s="16">
        <f t="shared" si="0"/>
        <v>500</v>
      </c>
      <c r="I13" s="11" t="s">
        <v>32</v>
      </c>
      <c r="K13" s="16">
        <f t="shared" si="1"/>
        <v>7.2</v>
      </c>
      <c r="L13" s="11" t="s">
        <v>31</v>
      </c>
      <c r="N13" s="4">
        <f t="shared" si="2"/>
        <v>138.88888888888889</v>
      </c>
      <c r="O13" s="11" t="s">
        <v>29</v>
      </c>
      <c r="S13" s="16">
        <v>500</v>
      </c>
      <c r="T13" s="11" t="s">
        <v>123</v>
      </c>
      <c r="U13" s="11">
        <v>1000</v>
      </c>
      <c r="W13" s="10" t="s">
        <v>90</v>
      </c>
    </row>
    <row r="14" spans="1:24">
      <c r="A14" s="11" t="s">
        <v>124</v>
      </c>
      <c r="B14" s="11" t="s">
        <v>125</v>
      </c>
      <c r="C14" s="11" t="s">
        <v>75</v>
      </c>
      <c r="E14" s="5">
        <f t="shared" si="3"/>
        <v>8.3333333333333329E-2</v>
      </c>
      <c r="F14" s="13" t="s">
        <v>3</v>
      </c>
      <c r="H14" s="16">
        <f t="shared" si="0"/>
        <v>12000</v>
      </c>
      <c r="I14" s="11" t="s">
        <v>32</v>
      </c>
      <c r="K14" s="18">
        <f t="shared" si="1"/>
        <v>0.3</v>
      </c>
      <c r="L14" s="11" t="s">
        <v>31</v>
      </c>
      <c r="N14" s="4">
        <f t="shared" si="2"/>
        <v>3333.3333333333335</v>
      </c>
      <c r="O14" s="11" t="s">
        <v>29</v>
      </c>
      <c r="S14" s="16">
        <v>12000</v>
      </c>
      <c r="T14" s="11" t="s">
        <v>123</v>
      </c>
      <c r="U14" s="11">
        <v>1000</v>
      </c>
      <c r="W14" s="10" t="s">
        <v>90</v>
      </c>
    </row>
    <row r="15" spans="1:24">
      <c r="A15" s="11" t="s">
        <v>14</v>
      </c>
      <c r="B15" s="11" t="s">
        <v>12</v>
      </c>
      <c r="C15" s="11" t="s">
        <v>72</v>
      </c>
      <c r="E15" s="5">
        <f t="shared" si="3"/>
        <v>8.3333333333333329E-2</v>
      </c>
      <c r="F15" s="13" t="s">
        <v>3</v>
      </c>
      <c r="H15" s="16">
        <f t="shared" si="0"/>
        <v>12000</v>
      </c>
      <c r="I15" s="11" t="s">
        <v>32</v>
      </c>
      <c r="K15" s="18">
        <f t="shared" si="1"/>
        <v>0.3</v>
      </c>
      <c r="L15" s="11" t="s">
        <v>31</v>
      </c>
      <c r="N15" s="4">
        <f t="shared" si="2"/>
        <v>3333.3333333333335</v>
      </c>
      <c r="O15" s="11" t="s">
        <v>29</v>
      </c>
      <c r="Q15" s="11" t="s">
        <v>99</v>
      </c>
      <c r="S15" s="16">
        <v>12000</v>
      </c>
      <c r="T15" s="11" t="s">
        <v>123</v>
      </c>
      <c r="U15" s="11">
        <v>4000</v>
      </c>
      <c r="W15" s="10" t="s">
        <v>28</v>
      </c>
    </row>
    <row r="16" spans="1:24">
      <c r="A16" s="11" t="s">
        <v>24</v>
      </c>
      <c r="B16" s="11" t="s">
        <v>78</v>
      </c>
      <c r="C16" s="11" t="s">
        <v>75</v>
      </c>
      <c r="E16" s="5">
        <f t="shared" si="3"/>
        <v>6.6666666666666671E-3</v>
      </c>
      <c r="F16" s="13" t="s">
        <v>3</v>
      </c>
      <c r="H16" s="16">
        <f t="shared" si="0"/>
        <v>150000</v>
      </c>
      <c r="I16" s="11" t="s">
        <v>32</v>
      </c>
      <c r="K16" s="19">
        <f t="shared" si="1"/>
        <v>2.4E-2</v>
      </c>
      <c r="L16" s="11" t="s">
        <v>31</v>
      </c>
      <c r="N16" s="4">
        <f t="shared" si="2"/>
        <v>41666.666666666664</v>
      </c>
      <c r="O16" s="11" t="s">
        <v>29</v>
      </c>
      <c r="Q16" s="11" t="s">
        <v>100</v>
      </c>
      <c r="S16" s="16">
        <v>150000</v>
      </c>
      <c r="T16" s="11" t="s">
        <v>123</v>
      </c>
      <c r="U16" s="11">
        <v>1000</v>
      </c>
      <c r="W16" s="10" t="s">
        <v>36</v>
      </c>
    </row>
    <row r="17" spans="1:33">
      <c r="A17" s="11" t="s">
        <v>111</v>
      </c>
    </row>
    <row r="19" spans="1:33">
      <c r="C19" s="11" t="s">
        <v>84</v>
      </c>
      <c r="E19" s="11" t="s">
        <v>68</v>
      </c>
      <c r="F19" s="11" t="s">
        <v>80</v>
      </c>
      <c r="H19" s="11" t="s">
        <v>71</v>
      </c>
      <c r="K19" s="12" t="s">
        <v>70</v>
      </c>
    </row>
    <row r="20" spans="1:33">
      <c r="A20" s="11" t="s">
        <v>38</v>
      </c>
      <c r="B20" s="11" t="s">
        <v>42</v>
      </c>
      <c r="C20" s="11" t="s">
        <v>82</v>
      </c>
      <c r="E20" s="11">
        <v>34.200000000000003</v>
      </c>
      <c r="F20" s="3">
        <v>0.82</v>
      </c>
      <c r="H20" s="26">
        <f t="shared" ref="H20:H28" si="4">E20/F20</f>
        <v>41.707317073170735</v>
      </c>
      <c r="K20" s="4">
        <f t="shared" ref="K20:K28" si="5">1000/E20*F20*24*30.25</f>
        <v>17407.017543859645</v>
      </c>
      <c r="T20" s="3"/>
    </row>
    <row r="21" spans="1:33">
      <c r="A21" s="11" t="s">
        <v>38</v>
      </c>
      <c r="B21" s="11" t="s">
        <v>43</v>
      </c>
      <c r="C21" s="11" t="s">
        <v>82</v>
      </c>
      <c r="E21" s="11">
        <v>244</v>
      </c>
      <c r="F21" s="3">
        <v>3.5</v>
      </c>
      <c r="H21" s="26">
        <f t="shared" si="4"/>
        <v>69.714285714285708</v>
      </c>
      <c r="K21" s="4">
        <f t="shared" si="5"/>
        <v>10413.934426229507</v>
      </c>
      <c r="T21" s="3"/>
    </row>
    <row r="22" spans="1:33">
      <c r="A22" s="11" t="s">
        <v>39</v>
      </c>
      <c r="B22" s="22" t="s">
        <v>48</v>
      </c>
      <c r="C22" s="11" t="s">
        <v>82</v>
      </c>
      <c r="E22" s="11">
        <v>6400</v>
      </c>
      <c r="F22" s="3">
        <v>6.82</v>
      </c>
      <c r="H22" s="26">
        <f t="shared" si="4"/>
        <v>938.41642228738999</v>
      </c>
      <c r="K22" s="4">
        <f t="shared" si="5"/>
        <v>773.64375000000007</v>
      </c>
      <c r="T22" s="3"/>
    </row>
    <row r="23" spans="1:33">
      <c r="A23" s="11" t="s">
        <v>86</v>
      </c>
      <c r="B23" s="10" t="s">
        <v>67</v>
      </c>
      <c r="C23" s="11" t="s">
        <v>85</v>
      </c>
      <c r="E23" s="17">
        <f>1680/3</f>
        <v>560</v>
      </c>
      <c r="F23" s="3">
        <v>0.48</v>
      </c>
      <c r="H23" s="26">
        <f t="shared" si="4"/>
        <v>1166.6666666666667</v>
      </c>
      <c r="K23" s="4">
        <f t="shared" si="5"/>
        <v>622.28571428571433</v>
      </c>
      <c r="T23" s="3"/>
    </row>
    <row r="24" spans="1:33">
      <c r="A24" s="11" t="s">
        <v>69</v>
      </c>
      <c r="B24" s="10" t="s">
        <v>67</v>
      </c>
      <c r="C24" s="11" t="s">
        <v>82</v>
      </c>
      <c r="E24" s="11">
        <v>1680</v>
      </c>
      <c r="F24" s="3">
        <v>0.48</v>
      </c>
      <c r="H24" s="26">
        <f t="shared" si="4"/>
        <v>3500</v>
      </c>
      <c r="K24" s="4">
        <f t="shared" si="5"/>
        <v>207.42857142857142</v>
      </c>
      <c r="T24" s="3"/>
    </row>
    <row r="25" spans="1:33">
      <c r="A25" s="11" t="s">
        <v>41</v>
      </c>
      <c r="B25" s="10" t="s">
        <v>82</v>
      </c>
      <c r="C25" s="11" t="s">
        <v>88</v>
      </c>
      <c r="E25" s="11">
        <v>1000</v>
      </c>
      <c r="F25" s="3">
        <f>80/(24*30.25)</f>
        <v>0.11019283746556474</v>
      </c>
      <c r="H25" s="26">
        <f t="shared" si="4"/>
        <v>9075</v>
      </c>
      <c r="K25" s="4">
        <f t="shared" si="5"/>
        <v>80</v>
      </c>
      <c r="T25" s="3"/>
    </row>
    <row r="26" spans="1:33">
      <c r="A26" s="11" t="s">
        <v>40</v>
      </c>
      <c r="B26" s="22" t="s">
        <v>49</v>
      </c>
      <c r="C26" s="11" t="s">
        <v>82</v>
      </c>
      <c r="E26" s="16">
        <v>49152</v>
      </c>
      <c r="F26" s="23">
        <v>4.5999999999999996</v>
      </c>
      <c r="H26" s="26">
        <f t="shared" si="4"/>
        <v>10685.217391304348</v>
      </c>
      <c r="K26" s="4">
        <f t="shared" si="5"/>
        <v>67.944335937499986</v>
      </c>
      <c r="T26" s="23"/>
    </row>
    <row r="27" spans="1:33">
      <c r="A27" s="11" t="s">
        <v>30</v>
      </c>
      <c r="B27" s="10" t="s">
        <v>82</v>
      </c>
      <c r="C27" s="11" t="s">
        <v>88</v>
      </c>
      <c r="E27" s="11">
        <v>1000</v>
      </c>
      <c r="F27" s="3">
        <f>10/(24*30.25)</f>
        <v>1.3774104683195593E-2</v>
      </c>
      <c r="H27" s="26">
        <f t="shared" si="4"/>
        <v>72600</v>
      </c>
      <c r="K27" s="4">
        <f t="shared" si="5"/>
        <v>10</v>
      </c>
      <c r="T27" s="3"/>
    </row>
    <row r="28" spans="1:33">
      <c r="A28" s="11" t="s">
        <v>83</v>
      </c>
      <c r="B28" s="10" t="s">
        <v>89</v>
      </c>
      <c r="C28" s="11" t="s">
        <v>87</v>
      </c>
      <c r="E28" s="11">
        <v>3000</v>
      </c>
      <c r="F28" s="3">
        <f>250/(700*24)</f>
        <v>1.488095238095238E-2</v>
      </c>
      <c r="H28" s="26">
        <f t="shared" si="4"/>
        <v>201600</v>
      </c>
      <c r="K28" s="4">
        <f t="shared" si="5"/>
        <v>3.6011904761904758</v>
      </c>
      <c r="T28" s="3"/>
      <c r="U28" s="11"/>
      <c r="AD28" s="22"/>
      <c r="AE28" s="22"/>
      <c r="AF28" s="22"/>
      <c r="AG28" s="22"/>
    </row>
    <row r="29" spans="1:33">
      <c r="U29" s="11"/>
    </row>
    <row r="30" spans="1:33">
      <c r="U30" s="11"/>
    </row>
    <row r="31" spans="1:33">
      <c r="U31" s="11"/>
    </row>
    <row r="32" spans="1:33">
      <c r="U32" s="11"/>
    </row>
    <row r="35" spans="1:23">
      <c r="B35" s="24" t="s">
        <v>61</v>
      </c>
      <c r="C35" s="20" t="s">
        <v>62</v>
      </c>
      <c r="E35" s="20" t="s">
        <v>63</v>
      </c>
      <c r="F35" s="20" t="s">
        <v>58</v>
      </c>
      <c r="H35" s="20" t="s">
        <v>59</v>
      </c>
      <c r="I35" s="20" t="s">
        <v>60</v>
      </c>
      <c r="K35" s="24" t="s">
        <v>56</v>
      </c>
      <c r="L35" s="20" t="s">
        <v>57</v>
      </c>
      <c r="N35" s="24" t="s">
        <v>44</v>
      </c>
      <c r="O35" s="24" t="s">
        <v>45</v>
      </c>
      <c r="Q35" s="24" t="s">
        <v>53</v>
      </c>
      <c r="S35" s="24" t="s">
        <v>54</v>
      </c>
      <c r="T35" s="20" t="s">
        <v>52</v>
      </c>
      <c r="U35" s="24" t="s">
        <v>55</v>
      </c>
    </row>
    <row r="36" spans="1:23">
      <c r="A36" s="10" t="s">
        <v>65</v>
      </c>
      <c r="B36" s="25">
        <v>0.24</v>
      </c>
      <c r="C36" s="21">
        <f t="shared" ref="C36:C46" si="6">B36*24</f>
        <v>5.76</v>
      </c>
      <c r="E36" s="21">
        <f t="shared" ref="E36:E46" si="7">B36*24*30.25</f>
        <v>174.23999999999998</v>
      </c>
      <c r="F36" s="1">
        <f t="shared" ref="F36:F46" si="8">O36/$B36</f>
        <v>31.25</v>
      </c>
      <c r="H36" s="1">
        <f t="shared" ref="H36:H46" si="9">N36/$B36</f>
        <v>16.666666666666668</v>
      </c>
      <c r="I36" s="1">
        <f t="shared" ref="I36:I46" si="10">T36/$B36</f>
        <v>3500</v>
      </c>
      <c r="K36" s="22">
        <v>2</v>
      </c>
      <c r="L36" s="19">
        <f t="shared" ref="L36:L45" si="11">N36/K36</f>
        <v>2</v>
      </c>
      <c r="N36" s="22">
        <v>4</v>
      </c>
      <c r="O36" s="22">
        <v>7.5</v>
      </c>
      <c r="Q36" s="22">
        <v>2</v>
      </c>
      <c r="S36" s="22">
        <v>420</v>
      </c>
      <c r="T36" s="11">
        <f t="shared" ref="T36:T46" si="12">Q36*S36</f>
        <v>840</v>
      </c>
      <c r="U36" s="11" t="s">
        <v>50</v>
      </c>
    </row>
    <row r="37" spans="1:23">
      <c r="A37" s="10" t="s">
        <v>66</v>
      </c>
      <c r="B37" s="25">
        <v>0.45</v>
      </c>
      <c r="C37" s="21">
        <f t="shared" si="6"/>
        <v>10.8</v>
      </c>
      <c r="E37" s="21">
        <f t="shared" si="7"/>
        <v>326.70000000000005</v>
      </c>
      <c r="F37" s="8">
        <f t="shared" si="8"/>
        <v>33.333333333333336</v>
      </c>
      <c r="H37" s="8">
        <f t="shared" si="9"/>
        <v>28.888888888888889</v>
      </c>
      <c r="I37" s="1">
        <f t="shared" si="10"/>
        <v>177.77777777777777</v>
      </c>
      <c r="K37" s="22">
        <v>4</v>
      </c>
      <c r="L37" s="19">
        <f t="shared" si="11"/>
        <v>3.25</v>
      </c>
      <c r="N37" s="22">
        <v>13</v>
      </c>
      <c r="O37" s="22">
        <v>15</v>
      </c>
      <c r="Q37" s="22">
        <v>2</v>
      </c>
      <c r="S37" s="22">
        <v>40</v>
      </c>
      <c r="T37" s="11">
        <f t="shared" si="12"/>
        <v>80</v>
      </c>
      <c r="U37" s="11" t="s">
        <v>51</v>
      </c>
    </row>
    <row r="38" spans="1:23">
      <c r="A38" s="10" t="s">
        <v>67</v>
      </c>
      <c r="B38" s="25">
        <v>0.48</v>
      </c>
      <c r="C38" s="21">
        <f t="shared" si="6"/>
        <v>11.52</v>
      </c>
      <c r="E38" s="21">
        <f t="shared" si="7"/>
        <v>348.47999999999996</v>
      </c>
      <c r="F38" s="1">
        <f t="shared" si="8"/>
        <v>31.25</v>
      </c>
      <c r="H38" s="1">
        <f t="shared" si="9"/>
        <v>16.666666666666668</v>
      </c>
      <c r="I38" s="7">
        <f t="shared" si="10"/>
        <v>3500</v>
      </c>
      <c r="K38" s="22">
        <v>4</v>
      </c>
      <c r="L38" s="19">
        <f t="shared" si="11"/>
        <v>2</v>
      </c>
      <c r="N38" s="22">
        <v>8</v>
      </c>
      <c r="O38" s="22">
        <v>15</v>
      </c>
      <c r="Q38" s="22">
        <v>4</v>
      </c>
      <c r="S38" s="22">
        <v>420</v>
      </c>
      <c r="T38" s="11">
        <f t="shared" si="12"/>
        <v>1680</v>
      </c>
      <c r="U38" s="11" t="s">
        <v>50</v>
      </c>
    </row>
    <row r="39" spans="1:23">
      <c r="A39" s="22" t="s">
        <v>64</v>
      </c>
      <c r="B39" s="25">
        <v>0.57999999999999996</v>
      </c>
      <c r="C39" s="21">
        <f t="shared" si="6"/>
        <v>13.919999999999998</v>
      </c>
      <c r="E39" s="21">
        <f t="shared" si="7"/>
        <v>421.07999999999993</v>
      </c>
      <c r="F39" s="1">
        <f t="shared" si="8"/>
        <v>12.068965517241381</v>
      </c>
      <c r="H39" s="7">
        <f t="shared" si="9"/>
        <v>34.482758620689658</v>
      </c>
      <c r="I39" s="1">
        <f t="shared" si="10"/>
        <v>2896.5517241379312</v>
      </c>
      <c r="K39" s="22">
        <v>8</v>
      </c>
      <c r="L39" s="19">
        <f t="shared" si="11"/>
        <v>2.5</v>
      </c>
      <c r="N39" s="22">
        <v>20</v>
      </c>
      <c r="O39" s="22">
        <v>7</v>
      </c>
      <c r="Q39" s="22">
        <v>4</v>
      </c>
      <c r="S39" s="22">
        <v>420</v>
      </c>
      <c r="T39" s="11">
        <f t="shared" si="12"/>
        <v>1680</v>
      </c>
      <c r="U39" s="11" t="s">
        <v>50</v>
      </c>
    </row>
    <row r="40" spans="1:23">
      <c r="A40" s="22" t="s">
        <v>42</v>
      </c>
      <c r="B40" s="25">
        <v>0.82</v>
      </c>
      <c r="C40" s="21">
        <f t="shared" si="6"/>
        <v>19.68</v>
      </c>
      <c r="E40" s="21">
        <f t="shared" si="7"/>
        <v>595.31999999999994</v>
      </c>
      <c r="F40" s="7">
        <f t="shared" si="8"/>
        <v>41.707317073170735</v>
      </c>
      <c r="H40" s="1">
        <f t="shared" si="9"/>
        <v>15.853658536585368</v>
      </c>
      <c r="I40" s="1">
        <f t="shared" si="10"/>
        <v>1036.5853658536587</v>
      </c>
      <c r="K40" s="22">
        <v>4</v>
      </c>
      <c r="L40" s="19">
        <f t="shared" si="11"/>
        <v>3.25</v>
      </c>
      <c r="N40" s="22">
        <v>13</v>
      </c>
      <c r="O40" s="22">
        <v>34.200000000000003</v>
      </c>
      <c r="Q40" s="22">
        <v>1</v>
      </c>
      <c r="S40" s="22">
        <v>850</v>
      </c>
      <c r="T40" s="11">
        <f t="shared" si="12"/>
        <v>850</v>
      </c>
      <c r="U40" s="11" t="s">
        <v>50</v>
      </c>
    </row>
    <row r="41" spans="1:23">
      <c r="A41" s="22" t="s">
        <v>46</v>
      </c>
      <c r="B41" s="25">
        <v>0.9</v>
      </c>
      <c r="C41" s="21">
        <f t="shared" si="6"/>
        <v>21.6</v>
      </c>
      <c r="E41" s="21">
        <f t="shared" si="7"/>
        <v>653.40000000000009</v>
      </c>
      <c r="F41" s="1">
        <f t="shared" si="8"/>
        <v>33.333333333333336</v>
      </c>
      <c r="H41" s="1">
        <f t="shared" si="9"/>
        <v>28.888888888888889</v>
      </c>
      <c r="I41" s="1">
        <f t="shared" si="10"/>
        <v>177.77777777777777</v>
      </c>
      <c r="K41" s="22">
        <v>8</v>
      </c>
      <c r="L41" s="19">
        <f t="shared" si="11"/>
        <v>3.25</v>
      </c>
      <c r="N41" s="22">
        <v>26</v>
      </c>
      <c r="O41" s="22">
        <v>30</v>
      </c>
      <c r="Q41" s="22">
        <v>2</v>
      </c>
      <c r="S41" s="22">
        <v>80</v>
      </c>
      <c r="T41" s="11">
        <f t="shared" si="12"/>
        <v>160</v>
      </c>
      <c r="U41" s="11" t="s">
        <v>51</v>
      </c>
    </row>
    <row r="42" spans="1:23">
      <c r="A42" s="22" t="s">
        <v>47</v>
      </c>
      <c r="B42" s="25">
        <v>1.2</v>
      </c>
      <c r="C42" s="21">
        <f t="shared" si="6"/>
        <v>28.799999999999997</v>
      </c>
      <c r="E42" s="21">
        <f t="shared" si="7"/>
        <v>871.19999999999993</v>
      </c>
      <c r="F42" s="1">
        <f t="shared" si="8"/>
        <v>25</v>
      </c>
      <c r="H42" s="7">
        <f t="shared" si="9"/>
        <v>45.833333333333336</v>
      </c>
      <c r="I42" s="1">
        <f t="shared" si="10"/>
        <v>266.66666666666669</v>
      </c>
      <c r="K42" s="22">
        <v>16</v>
      </c>
      <c r="L42" s="19">
        <f t="shared" si="11"/>
        <v>3.4375</v>
      </c>
      <c r="N42" s="22">
        <v>55</v>
      </c>
      <c r="O42" s="22">
        <v>30</v>
      </c>
      <c r="Q42" s="22">
        <v>2</v>
      </c>
      <c r="S42" s="22">
        <v>160</v>
      </c>
      <c r="T42" s="11">
        <f t="shared" si="12"/>
        <v>320</v>
      </c>
      <c r="U42" s="11" t="s">
        <v>51</v>
      </c>
    </row>
    <row r="43" spans="1:23">
      <c r="A43" s="22" t="s">
        <v>43</v>
      </c>
      <c r="B43" s="25">
        <v>3.5</v>
      </c>
      <c r="C43" s="21">
        <f t="shared" si="6"/>
        <v>84</v>
      </c>
      <c r="E43" s="21">
        <f t="shared" si="7"/>
        <v>2541</v>
      </c>
      <c r="F43" s="7">
        <f t="shared" si="8"/>
        <v>69.714285714285708</v>
      </c>
      <c r="H43" s="1">
        <f t="shared" si="9"/>
        <v>25.142857142857142</v>
      </c>
      <c r="I43" s="1">
        <f t="shared" si="10"/>
        <v>68.571428571428569</v>
      </c>
      <c r="K43" s="22">
        <v>32</v>
      </c>
      <c r="L43" s="19">
        <f t="shared" si="11"/>
        <v>2.75</v>
      </c>
      <c r="N43" s="22">
        <v>88</v>
      </c>
      <c r="O43" s="22">
        <v>244</v>
      </c>
      <c r="Q43" s="22">
        <v>2</v>
      </c>
      <c r="S43" s="22">
        <v>120</v>
      </c>
      <c r="T43" s="11">
        <f t="shared" si="12"/>
        <v>240</v>
      </c>
      <c r="U43" s="11" t="s">
        <v>51</v>
      </c>
    </row>
    <row r="44" spans="1:23">
      <c r="A44" s="22" t="s">
        <v>49</v>
      </c>
      <c r="B44" s="25">
        <v>4.5999999999999996</v>
      </c>
      <c r="C44" s="21">
        <f t="shared" si="6"/>
        <v>110.39999999999999</v>
      </c>
      <c r="E44" s="21">
        <f t="shared" si="7"/>
        <v>3339.6</v>
      </c>
      <c r="F44" s="1">
        <f t="shared" si="8"/>
        <v>25.434782608695656</v>
      </c>
      <c r="H44" s="1">
        <f t="shared" si="9"/>
        <v>7.608695652173914</v>
      </c>
      <c r="I44" s="7">
        <f t="shared" si="10"/>
        <v>10685.217391304348</v>
      </c>
      <c r="K44" s="22">
        <v>16</v>
      </c>
      <c r="L44" s="19">
        <f t="shared" si="11"/>
        <v>2.1875</v>
      </c>
      <c r="N44" s="22">
        <v>35</v>
      </c>
      <c r="O44" s="22">
        <v>117</v>
      </c>
      <c r="Q44" s="22">
        <v>24</v>
      </c>
      <c r="S44" s="22">
        <v>2048</v>
      </c>
      <c r="T44" s="11">
        <f t="shared" si="12"/>
        <v>49152</v>
      </c>
      <c r="U44" s="11" t="s">
        <v>50</v>
      </c>
    </row>
    <row r="45" spans="1:23">
      <c r="A45" s="22" t="s">
        <v>48</v>
      </c>
      <c r="B45" s="25">
        <v>6.82</v>
      </c>
      <c r="C45" s="21">
        <f t="shared" si="6"/>
        <v>163.68</v>
      </c>
      <c r="E45" s="21">
        <f t="shared" si="7"/>
        <v>4951.3200000000006</v>
      </c>
      <c r="F45" s="1">
        <f t="shared" si="8"/>
        <v>35.777126099706742</v>
      </c>
      <c r="H45" s="1">
        <f t="shared" si="9"/>
        <v>15.249266862170087</v>
      </c>
      <c r="I45" s="8">
        <f t="shared" si="10"/>
        <v>938.41642228738999</v>
      </c>
      <c r="K45" s="22">
        <v>32</v>
      </c>
      <c r="L45" s="19">
        <f t="shared" si="11"/>
        <v>3.25</v>
      </c>
      <c r="N45" s="22">
        <v>104</v>
      </c>
      <c r="O45" s="22">
        <v>244</v>
      </c>
      <c r="Q45" s="22">
        <v>8</v>
      </c>
      <c r="S45" s="22">
        <v>800</v>
      </c>
      <c r="T45" s="11">
        <f t="shared" si="12"/>
        <v>6400</v>
      </c>
      <c r="U45" s="11" t="s">
        <v>51</v>
      </c>
    </row>
    <row r="46" spans="1:23">
      <c r="B46" s="2">
        <f>10/(24*30.25)</f>
        <v>1.3774104683195593E-2</v>
      </c>
      <c r="C46" s="21">
        <f t="shared" si="6"/>
        <v>0.33057851239669422</v>
      </c>
      <c r="E46" s="21">
        <f t="shared" si="7"/>
        <v>10</v>
      </c>
      <c r="F46" s="1">
        <f t="shared" si="8"/>
        <v>0</v>
      </c>
      <c r="H46" s="1">
        <f t="shared" si="9"/>
        <v>0</v>
      </c>
      <c r="I46" s="1">
        <f t="shared" si="10"/>
        <v>72600</v>
      </c>
      <c r="K46" s="22"/>
      <c r="L46" s="19"/>
      <c r="N46" s="22"/>
      <c r="O46" s="22"/>
      <c r="Q46" s="22">
        <v>1</v>
      </c>
      <c r="S46" s="22">
        <v>1000</v>
      </c>
      <c r="T46" s="11">
        <f t="shared" si="12"/>
        <v>1000</v>
      </c>
      <c r="U46" s="11" t="s">
        <v>50</v>
      </c>
      <c r="W46" s="10"/>
    </row>
    <row r="47" spans="1:23">
      <c r="B47" s="2"/>
      <c r="C47" s="21"/>
      <c r="E47" s="21"/>
      <c r="F47" s="1"/>
      <c r="H47" s="1"/>
      <c r="I47" s="1"/>
      <c r="K47" s="22"/>
      <c r="L47" s="19"/>
      <c r="N47" s="22"/>
      <c r="O47" s="22"/>
      <c r="Q47" s="22"/>
      <c r="T47" s="1"/>
      <c r="U47" s="11"/>
      <c r="W47" s="10"/>
    </row>
    <row r="48" spans="1:23">
      <c r="B48" s="27">
        <v>38200</v>
      </c>
      <c r="C48" s="28">
        <v>38777</v>
      </c>
      <c r="E48" s="28">
        <v>39326</v>
      </c>
      <c r="F48" s="28">
        <v>40299</v>
      </c>
      <c r="H48" s="28">
        <v>40299</v>
      </c>
      <c r="I48" s="1"/>
      <c r="K48" s="22"/>
      <c r="L48" s="19"/>
      <c r="N48" s="22"/>
      <c r="O48" s="22"/>
      <c r="Q48" s="22"/>
      <c r="T48" s="28"/>
      <c r="U48" s="11"/>
      <c r="W48" s="10"/>
    </row>
    <row r="49" spans="1:23">
      <c r="A49" s="11" t="s">
        <v>101</v>
      </c>
      <c r="B49" s="1">
        <v>29000</v>
      </c>
      <c r="C49" s="1">
        <v>171000</v>
      </c>
      <c r="E49" s="1">
        <v>2217000</v>
      </c>
      <c r="F49" s="1">
        <v>3467000</v>
      </c>
      <c r="G49" s="1"/>
      <c r="H49" s="1">
        <v>4474000</v>
      </c>
      <c r="I49" s="1"/>
      <c r="J49" s="1"/>
      <c r="K49" s="1"/>
      <c r="L49" s="1"/>
      <c r="M49" s="1"/>
      <c r="N49" s="1"/>
      <c r="O49" s="22"/>
      <c r="Q49" s="22"/>
      <c r="T49" s="1"/>
      <c r="U49" s="11"/>
      <c r="W49" s="10"/>
    </row>
    <row r="50" spans="1:23">
      <c r="A50" s="11" t="s">
        <v>102</v>
      </c>
      <c r="B50" s="1">
        <v>634</v>
      </c>
      <c r="C50" s="1">
        <v>874</v>
      </c>
      <c r="D50" s="1"/>
      <c r="E50" s="1">
        <v>395</v>
      </c>
      <c r="F50" s="1">
        <v>475</v>
      </c>
      <c r="G50" s="1"/>
      <c r="H50" s="1">
        <v>748</v>
      </c>
      <c r="I50" s="1"/>
      <c r="J50" s="1"/>
      <c r="K50" s="1"/>
      <c r="L50" s="1"/>
      <c r="M50" s="1"/>
      <c r="N50" s="1"/>
      <c r="O50" s="22"/>
      <c r="Q50" s="22"/>
      <c r="T50" s="1"/>
      <c r="U50" s="11"/>
      <c r="W50" s="10"/>
    </row>
    <row r="51" spans="1:23">
      <c r="A51" s="11" t="s">
        <v>103</v>
      </c>
      <c r="B51" s="1">
        <v>217</v>
      </c>
      <c r="C51" s="1">
        <v>2002</v>
      </c>
      <c r="D51" s="1"/>
      <c r="E51" s="1">
        <v>11081</v>
      </c>
      <c r="F51" s="1">
        <v>25562</v>
      </c>
      <c r="G51" s="1"/>
      <c r="H51" s="1">
        <v>39121</v>
      </c>
      <c r="I51" s="1"/>
      <c r="J51" s="1"/>
      <c r="K51" s="1"/>
      <c r="L51" s="1"/>
      <c r="M51" s="1"/>
      <c r="N51" s="1"/>
      <c r="O51" s="22"/>
      <c r="Q51" s="22"/>
      <c r="T51" s="1"/>
      <c r="U51" s="11"/>
      <c r="W51" s="10"/>
    </row>
    <row r="52" spans="1:23">
      <c r="A52" s="11" t="s">
        <v>104</v>
      </c>
      <c r="B52" s="1">
        <v>157</v>
      </c>
      <c r="C52" s="1">
        <v>268</v>
      </c>
      <c r="D52" s="1"/>
      <c r="E52" s="1">
        <v>394</v>
      </c>
      <c r="F52" s="1">
        <v>488</v>
      </c>
      <c r="G52" s="1"/>
      <c r="H52" s="1">
        <v>368</v>
      </c>
      <c r="I52" s="1"/>
      <c r="J52" s="1"/>
      <c r="K52" s="1"/>
      <c r="L52" s="1"/>
      <c r="M52" s="1"/>
      <c r="N52" s="1"/>
      <c r="O52" s="22"/>
      <c r="Q52" s="22"/>
      <c r="T52" s="1"/>
      <c r="U52" s="11"/>
      <c r="W52" s="10"/>
    </row>
    <row r="53" spans="1:23">
      <c r="A53" s="11" t="s">
        <v>105</v>
      </c>
      <c r="B53" s="1">
        <v>3288</v>
      </c>
      <c r="C53" s="1">
        <v>52254</v>
      </c>
      <c r="D53" s="1"/>
      <c r="E53" s="1">
        <v>403152</v>
      </c>
      <c r="F53" s="1">
        <v>544139</v>
      </c>
      <c r="G53" s="1"/>
      <c r="H53" s="1">
        <v>946460</v>
      </c>
      <c r="I53" s="1"/>
      <c r="J53" s="1"/>
      <c r="K53" s="1"/>
      <c r="L53" s="1"/>
      <c r="M53" s="1"/>
      <c r="N53" s="1"/>
      <c r="O53" s="22"/>
      <c r="Q53" s="22"/>
      <c r="T53" s="1"/>
      <c r="U53" s="11"/>
      <c r="W53" s="10"/>
    </row>
    <row r="54" spans="1:23">
      <c r="A54" s="11" t="s">
        <v>106</v>
      </c>
      <c r="B54" s="1">
        <v>758</v>
      </c>
      <c r="C54" s="1">
        <v>6743</v>
      </c>
      <c r="D54" s="1"/>
      <c r="E54" s="1">
        <v>34774</v>
      </c>
      <c r="F54" s="1">
        <v>90120</v>
      </c>
      <c r="G54" s="1"/>
      <c r="H54" s="1">
        <v>132960</v>
      </c>
      <c r="I54" s="1"/>
      <c r="J54" s="1"/>
      <c r="K54" s="1"/>
      <c r="L54" s="1"/>
      <c r="M54" s="1"/>
      <c r="N54" s="1"/>
      <c r="O54" s="22"/>
      <c r="Q54" s="22"/>
      <c r="T54" s="1"/>
      <c r="U54" s="11"/>
      <c r="W54" s="10"/>
    </row>
    <row r="55" spans="1:23">
      <c r="A55" s="11" t="s">
        <v>107</v>
      </c>
      <c r="B55" s="1">
        <v>193</v>
      </c>
      <c r="C55" s="1">
        <v>2970</v>
      </c>
      <c r="D55" s="1"/>
      <c r="E55" s="1">
        <v>14018</v>
      </c>
      <c r="F55" s="1">
        <v>57520</v>
      </c>
      <c r="G55" s="1"/>
      <c r="H55" s="1">
        <v>45720</v>
      </c>
      <c r="I55" s="1"/>
      <c r="J55" s="1"/>
      <c r="K55" s="1"/>
      <c r="L55" s="1"/>
      <c r="M55" s="1"/>
      <c r="N55" s="1"/>
      <c r="O55" s="22"/>
      <c r="Q55" s="22"/>
      <c r="T55" s="1"/>
      <c r="U55" s="11"/>
      <c r="W55" s="10"/>
    </row>
    <row r="56" spans="1:23">
      <c r="A56" s="11" t="s">
        <v>110</v>
      </c>
      <c r="B56" s="1">
        <f t="shared" ref="B56:C58" si="13">1000*B53/B$49</f>
        <v>113.37931034482759</v>
      </c>
      <c r="C56" s="1">
        <f t="shared" si="13"/>
        <v>305.57894736842104</v>
      </c>
      <c r="D56" s="1"/>
      <c r="E56" s="1">
        <f t="shared" ref="E56:F58" si="14">1000*E53/E$49</f>
        <v>181.84573748308526</v>
      </c>
      <c r="F56" s="1">
        <f t="shared" si="14"/>
        <v>156.94808191520048</v>
      </c>
      <c r="G56" s="1"/>
      <c r="H56" s="1">
        <f>1000*H53/H$49</f>
        <v>211.54671434957532</v>
      </c>
      <c r="I56" s="1"/>
      <c r="J56" s="1"/>
      <c r="K56" s="1"/>
      <c r="L56" s="1"/>
      <c r="M56" s="1"/>
      <c r="N56" s="1"/>
      <c r="O56" s="22"/>
      <c r="Q56" s="22"/>
      <c r="T56" s="1"/>
      <c r="U56" s="11"/>
      <c r="W56" s="10"/>
    </row>
    <row r="57" spans="1:23">
      <c r="A57" s="11" t="s">
        <v>108</v>
      </c>
      <c r="B57" s="1">
        <f t="shared" si="13"/>
        <v>26.137931034482758</v>
      </c>
      <c r="C57" s="1">
        <f t="shared" si="13"/>
        <v>39.432748538011694</v>
      </c>
      <c r="D57" s="1"/>
      <c r="E57" s="1">
        <f t="shared" si="14"/>
        <v>15.685160126296797</v>
      </c>
      <c r="F57" s="1">
        <f t="shared" si="14"/>
        <v>25.993654456302277</v>
      </c>
      <c r="H57" s="1">
        <f>1000*H54/H$49</f>
        <v>29.718372820742065</v>
      </c>
      <c r="T57" s="1"/>
      <c r="U57" s="11"/>
      <c r="V57" s="10"/>
    </row>
    <row r="58" spans="1:23">
      <c r="A58" s="11" t="s">
        <v>109</v>
      </c>
      <c r="B58" s="1">
        <f t="shared" si="13"/>
        <v>6.6551724137931032</v>
      </c>
      <c r="C58" s="1">
        <f t="shared" si="13"/>
        <v>17.368421052631579</v>
      </c>
      <c r="D58" s="1"/>
      <c r="E58" s="1">
        <f t="shared" si="14"/>
        <v>6.3229589535408213</v>
      </c>
      <c r="F58" s="1">
        <f t="shared" si="14"/>
        <v>16.590712431496971</v>
      </c>
      <c r="H58" s="1">
        <f>1000*H55/H$49</f>
        <v>10.21904336164506</v>
      </c>
      <c r="T58" s="1"/>
    </row>
    <row r="59" spans="1:23">
      <c r="B59" s="29">
        <f>B52*B50*B49/31400000</f>
        <v>91.93</v>
      </c>
      <c r="C59" s="29">
        <f t="shared" ref="C59:E59" si="15">C52*C50*C49/31400000</f>
        <v>1275.5946496815286</v>
      </c>
      <c r="D59" s="29">
        <f t="shared" si="15"/>
        <v>0</v>
      </c>
      <c r="E59" s="29">
        <f t="shared" si="15"/>
        <v>10988.271019108281</v>
      </c>
      <c r="F59" s="29">
        <f>F52*F50*F49/31400000</f>
        <v>25593.96815286624</v>
      </c>
      <c r="H59" s="30">
        <f>H52*H50*H49/31400000</f>
        <v>39220.736815286626</v>
      </c>
      <c r="T59" s="29"/>
    </row>
  </sheetData>
  <sortState ref="A38:O47">
    <sortCondition ref="B20:B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defaultGridColor="0" colorId="44" zoomScale="150" zoomScaleNormal="150" zoomScalePageLayoutView="150" workbookViewId="0">
      <selection activeCell="D3" sqref="D3:D5"/>
    </sheetView>
  </sheetViews>
  <sheetFormatPr baseColWidth="10" defaultRowHeight="15" x14ac:dyDescent="0"/>
  <cols>
    <col min="1" max="1" width="2" customWidth="1"/>
    <col min="2" max="2" width="36.83203125" bestFit="1" customWidth="1"/>
    <col min="3" max="3" width="2" customWidth="1"/>
    <col min="4" max="4" width="14.33203125" customWidth="1"/>
    <col min="5" max="5" width="10.1640625" bestFit="1" customWidth="1"/>
    <col min="6" max="6" width="1.6640625" customWidth="1"/>
    <col min="7" max="7" width="12.33203125" customWidth="1"/>
    <col min="8" max="8" width="8.33203125" bestFit="1" customWidth="1"/>
    <col min="9" max="9" width="1.6640625" customWidth="1"/>
    <col min="10" max="10" width="16.6640625" customWidth="1"/>
    <col min="11" max="11" width="8.83203125" bestFit="1" customWidth="1"/>
    <col min="12" max="12" width="1.6640625" customWidth="1"/>
    <col min="13" max="13" width="15.83203125" customWidth="1"/>
    <col min="14" max="14" width="8" bestFit="1" customWidth="1"/>
    <col min="15" max="15" width="1.6640625" customWidth="1"/>
    <col min="16" max="16" width="29.33203125" bestFit="1" customWidth="1"/>
    <col min="17" max="17" width="122" bestFit="1" customWidth="1"/>
  </cols>
  <sheetData>
    <row r="1" spans="1:22" ht="36" customHeight="1">
      <c r="A1" s="9"/>
      <c r="B1" s="9" t="s">
        <v>112</v>
      </c>
      <c r="C1" s="9"/>
      <c r="D1" s="32" t="s">
        <v>130</v>
      </c>
      <c r="E1" s="32"/>
      <c r="F1" s="11"/>
      <c r="G1" s="35" t="s">
        <v>81</v>
      </c>
      <c r="H1" s="32"/>
      <c r="I1" s="11"/>
      <c r="J1" s="32" t="s">
        <v>129</v>
      </c>
      <c r="K1" s="32"/>
      <c r="L1" s="11"/>
      <c r="M1" s="32" t="s">
        <v>128</v>
      </c>
      <c r="N1" s="32"/>
      <c r="O1" s="11"/>
    </row>
    <row r="2" spans="1:22" ht="7" customHeight="1">
      <c r="A2" s="11"/>
      <c r="B2" s="11"/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</row>
    <row r="3" spans="1:22">
      <c r="A3" s="11"/>
      <c r="B3" s="11" t="s">
        <v>126</v>
      </c>
      <c r="C3" s="11"/>
      <c r="D3" s="16">
        <v>500000</v>
      </c>
      <c r="E3" s="11" t="s">
        <v>3</v>
      </c>
      <c r="F3" s="11"/>
      <c r="G3" s="5">
        <v>2E-3</v>
      </c>
      <c r="H3" s="13" t="s">
        <v>32</v>
      </c>
      <c r="I3" s="11"/>
      <c r="J3" s="16">
        <v>1800000</v>
      </c>
      <c r="K3" s="11" t="s">
        <v>31</v>
      </c>
      <c r="L3" s="11"/>
      <c r="M3" s="3">
        <v>5.5555555555555556E-4</v>
      </c>
      <c r="N3" s="11" t="s">
        <v>29</v>
      </c>
    </row>
    <row r="4" spans="1:22">
      <c r="A4" s="11"/>
      <c r="B4" s="11" t="s">
        <v>8</v>
      </c>
      <c r="C4" s="11"/>
      <c r="D4" s="16">
        <v>80000</v>
      </c>
      <c r="E4" s="11" t="s">
        <v>3</v>
      </c>
      <c r="F4" s="11"/>
      <c r="G4" s="5">
        <v>1.2500000000000001E-2</v>
      </c>
      <c r="H4" s="13" t="s">
        <v>32</v>
      </c>
      <c r="I4" s="11"/>
      <c r="J4" s="16">
        <v>288000</v>
      </c>
      <c r="K4" s="11" t="s">
        <v>31</v>
      </c>
      <c r="L4" s="11"/>
      <c r="M4" s="3">
        <v>3.472222222222222E-3</v>
      </c>
      <c r="N4" s="11" t="s">
        <v>29</v>
      </c>
    </row>
    <row r="5" spans="1:22">
      <c r="A5" s="11"/>
      <c r="B5" s="11" t="s">
        <v>9</v>
      </c>
      <c r="C5" s="11"/>
      <c r="D5" s="16">
        <v>2500</v>
      </c>
      <c r="E5" s="11" t="s">
        <v>3</v>
      </c>
      <c r="F5" s="11"/>
      <c r="G5" s="5">
        <v>0.4</v>
      </c>
      <c r="H5" s="13" t="s">
        <v>32</v>
      </c>
      <c r="I5" s="11"/>
      <c r="J5" s="16">
        <v>9000</v>
      </c>
      <c r="K5" s="11" t="s">
        <v>31</v>
      </c>
      <c r="L5" s="11"/>
      <c r="M5" s="3">
        <v>0.1111111111111111</v>
      </c>
      <c r="N5" s="11" t="s">
        <v>29</v>
      </c>
    </row>
    <row r="6" spans="1:22">
      <c r="A6" s="11"/>
      <c r="B6" s="11" t="s">
        <v>33</v>
      </c>
      <c r="C6" s="11"/>
      <c r="D6" s="16">
        <v>1000</v>
      </c>
      <c r="E6" s="11" t="s">
        <v>3</v>
      </c>
      <c r="F6" s="11"/>
      <c r="G6" s="1">
        <v>1</v>
      </c>
      <c r="H6" s="13" t="s">
        <v>32</v>
      </c>
      <c r="I6" s="11"/>
      <c r="J6" s="16">
        <v>3600</v>
      </c>
      <c r="K6" s="11" t="s">
        <v>31</v>
      </c>
      <c r="L6" s="11"/>
      <c r="M6" s="3">
        <v>0.27777777777777779</v>
      </c>
      <c r="N6" s="11" t="s">
        <v>29</v>
      </c>
    </row>
    <row r="7" spans="1:22">
      <c r="A7" s="11"/>
      <c r="B7" s="11" t="s">
        <v>20</v>
      </c>
      <c r="C7" s="11"/>
      <c r="D7" s="16">
        <v>500</v>
      </c>
      <c r="E7" s="11" t="s">
        <v>3</v>
      </c>
      <c r="F7" s="11"/>
      <c r="G7" s="1">
        <v>2</v>
      </c>
      <c r="H7" s="13" t="s">
        <v>32</v>
      </c>
      <c r="I7" s="11"/>
      <c r="J7" s="16">
        <v>1800</v>
      </c>
      <c r="K7" s="11" t="s">
        <v>31</v>
      </c>
      <c r="L7" s="11"/>
      <c r="M7" s="3">
        <v>0.55555555555555558</v>
      </c>
      <c r="N7" s="11" t="s">
        <v>29</v>
      </c>
    </row>
    <row r="8" spans="1:22">
      <c r="A8" s="11"/>
      <c r="B8" s="11" t="s">
        <v>127</v>
      </c>
      <c r="C8" s="11"/>
      <c r="D8" s="16">
        <v>300</v>
      </c>
      <c r="E8" s="11" t="s">
        <v>3</v>
      </c>
      <c r="F8" s="11"/>
      <c r="G8" s="1">
        <v>3.3333333333333335</v>
      </c>
      <c r="H8" s="13" t="s">
        <v>32</v>
      </c>
      <c r="I8" s="11"/>
      <c r="J8" s="16">
        <v>1080</v>
      </c>
      <c r="K8" s="11" t="s">
        <v>31</v>
      </c>
      <c r="L8" s="11"/>
      <c r="M8" s="4">
        <v>0.92592592592592593</v>
      </c>
      <c r="N8" s="11" t="s">
        <v>29</v>
      </c>
    </row>
    <row r="9" spans="1:22">
      <c r="A9" s="11"/>
      <c r="B9" s="11" t="s">
        <v>13</v>
      </c>
      <c r="C9" s="11"/>
      <c r="D9" s="16">
        <v>300</v>
      </c>
      <c r="E9" s="11" t="s">
        <v>3</v>
      </c>
      <c r="F9" s="11"/>
      <c r="G9" s="1">
        <v>3.3333333333333335</v>
      </c>
      <c r="H9" s="13" t="s">
        <v>32</v>
      </c>
      <c r="I9" s="11"/>
      <c r="J9" s="16">
        <v>1080</v>
      </c>
      <c r="K9" s="11" t="s">
        <v>31</v>
      </c>
      <c r="L9" s="11"/>
      <c r="M9" s="4">
        <v>0.92592592592592593</v>
      </c>
      <c r="N9" s="11" t="s">
        <v>29</v>
      </c>
    </row>
    <row r="10" spans="1:22">
      <c r="A10" s="11"/>
      <c r="B10" s="11" t="s">
        <v>7</v>
      </c>
      <c r="C10" s="11"/>
      <c r="D10" s="16">
        <v>125</v>
      </c>
      <c r="E10" s="11" t="s">
        <v>3</v>
      </c>
      <c r="F10" s="11"/>
      <c r="G10" s="1">
        <v>8</v>
      </c>
      <c r="H10" s="13" t="s">
        <v>32</v>
      </c>
      <c r="I10" s="11"/>
      <c r="J10" s="16">
        <v>450</v>
      </c>
      <c r="K10" s="11" t="s">
        <v>31</v>
      </c>
      <c r="L10" s="11"/>
      <c r="M10" s="4">
        <v>2.2222222222222223</v>
      </c>
      <c r="N10" s="11" t="s">
        <v>29</v>
      </c>
    </row>
    <row r="11" spans="1:22">
      <c r="A11" s="11"/>
      <c r="B11" s="11" t="s">
        <v>11</v>
      </c>
      <c r="C11" s="11"/>
      <c r="D11" s="16">
        <v>100</v>
      </c>
      <c r="E11" s="11" t="s">
        <v>3</v>
      </c>
      <c r="F11" s="11"/>
      <c r="G11" s="1">
        <v>10</v>
      </c>
      <c r="H11" s="13" t="s">
        <v>32</v>
      </c>
      <c r="I11" s="11"/>
      <c r="J11" s="16">
        <v>360</v>
      </c>
      <c r="K11" s="11" t="s">
        <v>31</v>
      </c>
      <c r="L11" s="11"/>
      <c r="M11" s="4">
        <v>2.7777777777777777</v>
      </c>
      <c r="N11" s="11" t="s">
        <v>29</v>
      </c>
    </row>
    <row r="12" spans="1:22">
      <c r="A12" s="11"/>
      <c r="B12" s="11" t="s">
        <v>10</v>
      </c>
      <c r="C12" s="11"/>
      <c r="D12" s="16">
        <v>25</v>
      </c>
      <c r="E12" s="11" t="s">
        <v>3</v>
      </c>
      <c r="F12" s="11"/>
      <c r="G12" s="1">
        <v>40</v>
      </c>
      <c r="H12" s="13" t="s">
        <v>32</v>
      </c>
      <c r="I12" s="11"/>
      <c r="J12" s="16">
        <v>90</v>
      </c>
      <c r="K12" s="11" t="s">
        <v>31</v>
      </c>
      <c r="L12" s="11"/>
      <c r="M12" s="4">
        <v>11.111111111111111</v>
      </c>
      <c r="N12" s="11" t="s">
        <v>29</v>
      </c>
    </row>
    <row r="13" spans="1:22">
      <c r="A13" s="11"/>
      <c r="B13" s="11" t="s">
        <v>79</v>
      </c>
      <c r="C13" s="11"/>
      <c r="D13" s="16">
        <v>2</v>
      </c>
      <c r="E13" s="11" t="s">
        <v>3</v>
      </c>
      <c r="F13" s="11"/>
      <c r="G13" s="1">
        <v>500</v>
      </c>
      <c r="H13" s="13" t="s">
        <v>32</v>
      </c>
      <c r="I13" s="11"/>
      <c r="J13" s="16">
        <v>7.2</v>
      </c>
      <c r="K13" s="11" t="s">
        <v>31</v>
      </c>
      <c r="L13" s="11"/>
      <c r="M13" s="4">
        <v>138.88888888888889</v>
      </c>
      <c r="N13" s="11" t="s">
        <v>29</v>
      </c>
    </row>
    <row r="14" spans="1:22" s="11" customFormat="1">
      <c r="B14" s="11" t="s">
        <v>124</v>
      </c>
      <c r="D14" s="15">
        <v>8.3333333333333329E-2</v>
      </c>
      <c r="E14" s="16" t="s">
        <v>3</v>
      </c>
      <c r="G14" s="1">
        <v>12000</v>
      </c>
      <c r="H14" s="11" t="s">
        <v>32</v>
      </c>
      <c r="I14" s="16"/>
      <c r="J14" s="14">
        <v>0.3</v>
      </c>
      <c r="K14" s="11" t="s">
        <v>31</v>
      </c>
      <c r="L14" s="5"/>
      <c r="M14" s="4">
        <v>3333.3333333333335</v>
      </c>
      <c r="N14" s="11" t="s">
        <v>29</v>
      </c>
      <c r="O14"/>
      <c r="P14"/>
      <c r="R14" s="4">
        <f>I14*1000*1/3600</f>
        <v>0</v>
      </c>
      <c r="S14" s="11" t="s">
        <v>29</v>
      </c>
      <c r="V14" s="10" t="s">
        <v>90</v>
      </c>
    </row>
    <row r="15" spans="1:22">
      <c r="A15" s="11"/>
      <c r="B15" s="11" t="s">
        <v>14</v>
      </c>
      <c r="C15" s="11"/>
      <c r="D15" s="15">
        <v>8.3333333333333329E-2</v>
      </c>
      <c r="E15" s="11" t="s">
        <v>3</v>
      </c>
      <c r="F15" s="11"/>
      <c r="G15" s="1">
        <v>12000</v>
      </c>
      <c r="H15" s="13" t="s">
        <v>32</v>
      </c>
      <c r="I15" s="11"/>
      <c r="J15" s="14">
        <v>0.3</v>
      </c>
      <c r="K15" s="11" t="s">
        <v>31</v>
      </c>
      <c r="L15" s="11"/>
      <c r="M15" s="4">
        <v>3333.3333333333335</v>
      </c>
      <c r="N15" s="11" t="s">
        <v>29</v>
      </c>
    </row>
    <row r="16" spans="1:22">
      <c r="A16" s="11"/>
      <c r="B16" s="11" t="s">
        <v>24</v>
      </c>
      <c r="C16" s="11"/>
      <c r="D16" s="15">
        <v>6.6666666666666671E-3</v>
      </c>
      <c r="E16" s="11" t="s">
        <v>3</v>
      </c>
      <c r="F16" s="11"/>
      <c r="G16" s="1">
        <v>150000</v>
      </c>
      <c r="H16" s="13" t="s">
        <v>32</v>
      </c>
      <c r="I16" s="11"/>
      <c r="J16" s="14">
        <v>2.4E-2</v>
      </c>
      <c r="K16" s="11" t="s">
        <v>31</v>
      </c>
      <c r="L16" s="11"/>
      <c r="M16" s="4">
        <v>41666.666666666664</v>
      </c>
      <c r="N16" s="11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defaultGridColor="0" colorId="44" workbookViewId="0">
      <selection activeCell="F20" sqref="F20"/>
    </sheetView>
  </sheetViews>
  <sheetFormatPr baseColWidth="10" defaultRowHeight="15" x14ac:dyDescent="0"/>
  <cols>
    <col min="1" max="1" width="2" customWidth="1"/>
    <col min="2" max="2" width="38.1640625" bestFit="1" customWidth="1"/>
    <col min="3" max="3" width="22.6640625" bestFit="1" customWidth="1"/>
    <col min="4" max="4" width="18.83203125" bestFit="1" customWidth="1"/>
    <col min="5" max="5" width="2" customWidth="1"/>
    <col min="6" max="6" width="12.1640625" bestFit="1" customWidth="1"/>
    <col min="7" max="7" width="8.83203125" bestFit="1" customWidth="1"/>
    <col min="8" max="8" width="12" bestFit="1" customWidth="1"/>
    <col min="11" max="11" width="9" bestFit="1" customWidth="1"/>
  </cols>
  <sheetData>
    <row r="1" spans="1:12" ht="33" customHeight="1">
      <c r="A1" s="11"/>
      <c r="B1" t="s">
        <v>122</v>
      </c>
    </row>
    <row r="2" spans="1:12" ht="21" customHeight="1">
      <c r="A2" s="9"/>
      <c r="B2" s="11"/>
      <c r="C2" s="11"/>
      <c r="D2" s="11" t="s">
        <v>84</v>
      </c>
      <c r="E2" s="9"/>
      <c r="F2" s="20" t="s">
        <v>113</v>
      </c>
      <c r="G2" s="20" t="s">
        <v>114</v>
      </c>
      <c r="H2" s="31" t="s">
        <v>70</v>
      </c>
      <c r="I2" s="6"/>
      <c r="J2" s="20"/>
      <c r="K2" s="20" t="s">
        <v>71</v>
      </c>
      <c r="L2" s="6"/>
    </row>
    <row r="3" spans="1:12">
      <c r="A3" s="11"/>
      <c r="B3" s="11" t="s">
        <v>38</v>
      </c>
      <c r="C3" s="11" t="s">
        <v>115</v>
      </c>
      <c r="D3" s="11" t="s">
        <v>82</v>
      </c>
      <c r="E3" s="11"/>
      <c r="F3" s="17">
        <v>34.200000000000003</v>
      </c>
      <c r="G3" s="3">
        <v>0.82</v>
      </c>
      <c r="H3" s="4">
        <v>17407.017543859645</v>
      </c>
      <c r="J3" s="11"/>
      <c r="K3" s="26">
        <v>41.707317073170735</v>
      </c>
    </row>
    <row r="4" spans="1:12">
      <c r="A4" s="11"/>
      <c r="B4" s="11" t="s">
        <v>38</v>
      </c>
      <c r="C4" s="11" t="s">
        <v>116</v>
      </c>
      <c r="D4" s="11" t="s">
        <v>82</v>
      </c>
      <c r="E4" s="11"/>
      <c r="F4" s="11">
        <v>244</v>
      </c>
      <c r="G4" s="3">
        <v>3.5</v>
      </c>
      <c r="H4" s="4">
        <v>10413.934426229507</v>
      </c>
      <c r="J4" s="11"/>
      <c r="K4" s="26">
        <v>69.714285714285708</v>
      </c>
    </row>
    <row r="5" spans="1:12">
      <c r="A5" s="11"/>
      <c r="B5" s="11" t="s">
        <v>39</v>
      </c>
      <c r="C5" s="22" t="s">
        <v>117</v>
      </c>
      <c r="D5" s="11" t="s">
        <v>82</v>
      </c>
      <c r="E5" s="11"/>
      <c r="F5" s="11">
        <v>6400</v>
      </c>
      <c r="G5" s="3">
        <v>6.82</v>
      </c>
      <c r="H5" s="4">
        <v>773.64375000000007</v>
      </c>
      <c r="J5" s="11"/>
      <c r="K5" s="26">
        <v>938.41642228738999</v>
      </c>
    </row>
    <row r="6" spans="1:12">
      <c r="A6" s="11"/>
      <c r="B6" s="11" t="s">
        <v>86</v>
      </c>
      <c r="C6" s="10" t="s">
        <v>118</v>
      </c>
      <c r="D6" s="11" t="s">
        <v>85</v>
      </c>
      <c r="E6" s="11"/>
      <c r="F6" s="17">
        <v>560</v>
      </c>
      <c r="G6" s="3">
        <v>0.48</v>
      </c>
      <c r="H6" s="4">
        <v>622.28571428571433</v>
      </c>
      <c r="J6" s="11"/>
      <c r="K6" s="26">
        <v>1166.6666666666667</v>
      </c>
    </row>
    <row r="7" spans="1:12">
      <c r="A7" s="11"/>
      <c r="B7" s="11" t="s">
        <v>69</v>
      </c>
      <c r="C7" s="10" t="s">
        <v>118</v>
      </c>
      <c r="D7" s="11" t="s">
        <v>82</v>
      </c>
      <c r="E7" s="11"/>
      <c r="F7" s="11">
        <v>1680</v>
      </c>
      <c r="G7" s="3">
        <v>0.48</v>
      </c>
      <c r="H7" s="4">
        <v>207.42857142857142</v>
      </c>
      <c r="J7" s="11"/>
      <c r="K7" s="26">
        <v>3500</v>
      </c>
    </row>
    <row r="8" spans="1:12">
      <c r="A8" s="11"/>
      <c r="B8" s="11" t="s">
        <v>41</v>
      </c>
      <c r="C8" s="10" t="s">
        <v>120</v>
      </c>
      <c r="D8" s="11" t="s">
        <v>88</v>
      </c>
      <c r="E8" s="11"/>
      <c r="F8" s="11">
        <v>1000</v>
      </c>
      <c r="G8" s="3">
        <v>0.11019283746556474</v>
      </c>
      <c r="H8" s="4">
        <v>80</v>
      </c>
      <c r="J8" s="11"/>
      <c r="K8" s="26">
        <v>9075</v>
      </c>
    </row>
    <row r="9" spans="1:12">
      <c r="A9" s="11"/>
      <c r="B9" s="11" t="s">
        <v>40</v>
      </c>
      <c r="C9" s="22" t="s">
        <v>119</v>
      </c>
      <c r="D9" s="11" t="s">
        <v>82</v>
      </c>
      <c r="E9" s="11"/>
      <c r="F9" s="16">
        <v>49152</v>
      </c>
      <c r="G9" s="23">
        <v>4.5999999999999996</v>
      </c>
      <c r="H9" s="4">
        <v>67.944335937499986</v>
      </c>
      <c r="J9" s="11"/>
      <c r="K9" s="26">
        <v>10685.217391304348</v>
      </c>
    </row>
    <row r="10" spans="1:12">
      <c r="A10" s="11"/>
      <c r="B10" s="11" t="s">
        <v>30</v>
      </c>
      <c r="C10" s="10" t="s">
        <v>121</v>
      </c>
      <c r="D10" s="11" t="s">
        <v>88</v>
      </c>
      <c r="E10" s="11"/>
      <c r="F10" s="11">
        <v>1000</v>
      </c>
      <c r="G10" s="3">
        <v>1.3774104683195593E-2</v>
      </c>
      <c r="H10" s="4">
        <v>10</v>
      </c>
      <c r="J10" s="11"/>
      <c r="K10" s="26">
        <v>72600</v>
      </c>
    </row>
    <row r="11" spans="1:12">
      <c r="A11" s="11"/>
      <c r="B11" s="11" t="s">
        <v>83</v>
      </c>
      <c r="C11" s="10" t="s">
        <v>89</v>
      </c>
      <c r="D11" s="11" t="s">
        <v>87</v>
      </c>
      <c r="E11" s="11"/>
      <c r="F11" s="11">
        <v>3000</v>
      </c>
      <c r="G11" s="3">
        <v>1.488095238095238E-2</v>
      </c>
      <c r="H11" s="4">
        <v>3.6011904761904758</v>
      </c>
      <c r="J11" s="11"/>
      <c r="K11" s="26">
        <v>201600</v>
      </c>
    </row>
    <row r="12" spans="1:12">
      <c r="A12" s="11"/>
      <c r="E12" s="11"/>
    </row>
    <row r="13" spans="1:12">
      <c r="A13" s="11"/>
      <c r="E13" s="11"/>
    </row>
    <row r="14" spans="1:12">
      <c r="A14" s="11"/>
      <c r="E14" s="11"/>
    </row>
    <row r="15" spans="1:12">
      <c r="A15" s="11"/>
      <c r="E1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Infochimps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Kromer</dc:creator>
  <cp:lastModifiedBy>Philip Kromer</cp:lastModifiedBy>
  <dcterms:created xsi:type="dcterms:W3CDTF">2014-01-18T23:07:35Z</dcterms:created>
  <dcterms:modified xsi:type="dcterms:W3CDTF">2014-01-19T05:36:20Z</dcterms:modified>
</cp:coreProperties>
</file>