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\Downloads\"/>
    </mc:Choice>
  </mc:AlternateContent>
  <xr:revisionPtr revIDLastSave="0" documentId="8_{C52F1F8A-56BD-4AB7-A906-5A75BD2AEB90}" xr6:coauthVersionLast="47" xr6:coauthVersionMax="47" xr10:uidLastSave="{00000000-0000-0000-0000-000000000000}"/>
  <bookViews>
    <workbookView xWindow="-21720" yWindow="-4380" windowWidth="21840" windowHeight="13140" tabRatio="0" xr2:uid="{31C901BA-251C-4C1A-84F5-B6F041717454}"/>
  </bookViews>
  <sheets>
    <sheet name="Controle" sheetId="1" r:id="rId1"/>
    <sheet name="Planilha2" sheetId="2" state="hidden" r:id="rId2"/>
  </sheets>
  <definedNames>
    <definedName name="aporte">Controle!$D$19</definedName>
    <definedName name="patrimonio">Controle!$D$22</definedName>
    <definedName name="qtd_anos">Controle!$D$20</definedName>
    <definedName name="rendimento_carteira">Controle!$D$15</definedName>
    <definedName name="salario">Controle!$D$14</definedName>
    <definedName name="taxa_mensal">Controle!$D$21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9" i="1"/>
  <c r="C40" i="1"/>
  <c r="D40" i="1" s="1"/>
  <c r="C41" i="1"/>
  <c r="D41" i="1" s="1"/>
  <c r="C42" i="1"/>
  <c r="C37" i="1"/>
  <c r="H2" i="2"/>
  <c r="A8" i="2"/>
  <c r="A15" i="2"/>
  <c r="A16" i="2"/>
  <c r="A17" i="2"/>
  <c r="A18" i="2"/>
  <c r="A19" i="2"/>
  <c r="A14" i="2"/>
  <c r="A9" i="2"/>
  <c r="A10" i="2"/>
  <c r="A11" i="2"/>
  <c r="A12" i="2"/>
  <c r="A13" i="2"/>
  <c r="A3" i="2"/>
  <c r="A4" i="2"/>
  <c r="A5" i="2"/>
  <c r="A6" i="2"/>
  <c r="A7" i="2"/>
  <c r="A2" i="2"/>
  <c r="D22" i="1"/>
  <c r="D23" i="1" s="1"/>
  <c r="D16" i="1"/>
  <c r="C28" i="1"/>
  <c r="D28" i="1" s="1"/>
  <c r="C29" i="1"/>
  <c r="D29" i="1" s="1"/>
  <c r="C30" i="1"/>
  <c r="D30" i="1" s="1"/>
  <c r="C31" i="1"/>
  <c r="D31" i="1" s="1"/>
  <c r="C27" i="1"/>
  <c r="D27" i="1" s="1"/>
  <c r="D38" i="1" l="1"/>
  <c r="D37" i="1"/>
  <c r="D39" i="1"/>
  <c r="D43" i="1" s="1"/>
  <c r="D42" i="1"/>
</calcChain>
</file>

<file path=xl/sharedStrings.xml><?xml version="1.0" encoding="utf-8"?>
<sst xmlns="http://schemas.openxmlformats.org/spreadsheetml/2006/main" count="70" uniqueCount="35">
  <si>
    <t>INVESTIMENTO MENSAL</t>
  </si>
  <si>
    <t>Patrimônio Acumulado?</t>
  </si>
  <si>
    <t>Dividendos Mensais?</t>
  </si>
  <si>
    <t>Taxa de Rendimento Mensal?</t>
  </si>
  <si>
    <t xml:space="preserve">Por Quantos Anos? </t>
  </si>
  <si>
    <t>Quanto Investir Por Mês?</t>
  </si>
  <si>
    <t>Quanto em 2 Anos?</t>
  </si>
  <si>
    <t>Quanto em 5 Anos?</t>
  </si>
  <si>
    <t>Quanto em 10 Anos?</t>
  </si>
  <si>
    <t>Quanto em 20 Anos?</t>
  </si>
  <si>
    <t>Quanto em 30 Anos?</t>
  </si>
  <si>
    <t>Cénarios</t>
  </si>
  <si>
    <t>Dividendo</t>
  </si>
  <si>
    <t>Salário</t>
  </si>
  <si>
    <t>Rendimento Carteira</t>
  </si>
  <si>
    <t>CONFIGURAÇÕES</t>
  </si>
  <si>
    <t>Perfil</t>
  </si>
  <si>
    <t>Conservador</t>
  </si>
  <si>
    <t>Agressivo</t>
  </si>
  <si>
    <t>VALOR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</si>
  <si>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</si>
  <si>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</si>
  <si>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</si>
  <si>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</si>
  <si>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</si>
  <si>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</si>
  <si>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</si>
  <si>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</si>
  <si>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</si>
  <si>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RIPO DE FII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</si>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</sst>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3"/>
      <color theme="2" tint="-0.74999237037263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Segoe UI Emoji"/>
      <family val="2"/>
    </font>
    <font>
      <b/>
      <sz val="18"/>
      <color theme="0"/>
      <name val="Segoe UI Symbol"/>
      <family val="2"/>
    </font>
    <font>
      <b/>
      <sz val="20"/>
      <color theme="0"/>
      <name val="Segoe UI Symbol"/>
      <family val="2"/>
    </font>
    <font>
      <b/>
      <sz val="16"/>
      <color theme="0"/>
      <name val="Segoe UI Symbol"/>
      <family val="2"/>
    </font>
    <font>
      <sz val="13"/>
      <color rgb="FF9C5700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4B1E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55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/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/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1"/>
      </top>
      <bottom style="medium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3" fillId="4" borderId="0" xfId="0" applyFont="1" applyFill="1"/>
    <xf numFmtId="0" fontId="0" fillId="0" borderId="4" xfId="0" applyBorder="1"/>
    <xf numFmtId="166" fontId="4" fillId="0" borderId="6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12" fillId="2" borderId="0" xfId="1" applyFont="1" applyBorder="1"/>
    <xf numFmtId="0" fontId="12" fillId="2" borderId="0" xfId="1" applyFont="1" applyAlignment="1">
      <alignment horizontal="right"/>
    </xf>
    <xf numFmtId="0" fontId="12" fillId="2" borderId="0" xfId="1" applyFont="1"/>
    <xf numFmtId="166" fontId="0" fillId="0" borderId="0" xfId="0" applyNumberFormat="1"/>
    <xf numFmtId="166" fontId="0" fillId="6" borderId="0" xfId="0" applyNumberFormat="1" applyFill="1"/>
    <xf numFmtId="0" fontId="0" fillId="6" borderId="0" xfId="0" applyFill="1"/>
    <xf numFmtId="9" fontId="0" fillId="0" borderId="0" xfId="0" applyNumberFormat="1"/>
    <xf numFmtId="0" fontId="13" fillId="7" borderId="0" xfId="0" applyFont="1" applyFill="1" applyBorder="1"/>
    <xf numFmtId="166" fontId="2" fillId="7" borderId="0" xfId="0" applyNumberFormat="1" applyFont="1" applyFill="1"/>
    <xf numFmtId="0" fontId="2" fillId="7" borderId="0" xfId="0" applyFont="1" applyFill="1"/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right"/>
    </xf>
    <xf numFmtId="9" fontId="0" fillId="0" borderId="4" xfId="0" applyNumberFormat="1" applyBorder="1"/>
    <xf numFmtId="10" fontId="0" fillId="0" borderId="0" xfId="0" applyNumberFormat="1"/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166" fontId="2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1" fontId="2" fillId="0" borderId="19" xfId="0" applyNumberFormat="1" applyFont="1" applyBorder="1" applyAlignment="1">
      <alignment horizontal="center" vertical="center"/>
    </xf>
    <xf numFmtId="10" fontId="2" fillId="0" borderId="19" xfId="0" applyNumberFormat="1" applyFont="1" applyBorder="1" applyAlignment="1">
      <alignment horizontal="center" vertical="center"/>
    </xf>
    <xf numFmtId="0" fontId="6" fillId="7" borderId="17" xfId="0" applyFont="1" applyFill="1" applyBorder="1" applyAlignment="1">
      <alignment horizontal="left"/>
    </xf>
    <xf numFmtId="0" fontId="6" fillId="7" borderId="18" xfId="0" applyFont="1" applyFill="1" applyBorder="1" applyAlignment="1">
      <alignment horizontal="left"/>
    </xf>
    <xf numFmtId="8" fontId="5" fillId="7" borderId="19" xfId="0" applyNumberFormat="1" applyFont="1" applyFill="1" applyBorder="1" applyAlignment="1">
      <alignment horizontal="center"/>
    </xf>
    <xf numFmtId="0" fontId="6" fillId="7" borderId="20" xfId="0" applyFont="1" applyFill="1" applyBorder="1" applyAlignment="1">
      <alignment horizontal="left"/>
    </xf>
    <xf numFmtId="0" fontId="6" fillId="7" borderId="21" xfId="0" applyFont="1" applyFill="1" applyBorder="1" applyAlignment="1">
      <alignment horizontal="left"/>
    </xf>
    <xf numFmtId="8" fontId="5" fillId="7" borderId="22" xfId="0" applyNumberFormat="1" applyFont="1" applyFill="1" applyBorder="1" applyAlignment="1">
      <alignment horizontal="center"/>
    </xf>
    <xf numFmtId="0" fontId="4" fillId="7" borderId="23" xfId="0" applyFont="1" applyFill="1" applyBorder="1"/>
    <xf numFmtId="8" fontId="4" fillId="7" borderId="24" xfId="0" applyNumberFormat="1" applyFont="1" applyFill="1" applyBorder="1" applyAlignment="1">
      <alignment horizontal="center" vertical="center"/>
    </xf>
    <xf numFmtId="8" fontId="4" fillId="7" borderId="25" xfId="0" applyNumberFormat="1" applyFont="1" applyFill="1" applyBorder="1" applyAlignment="1">
      <alignment horizontal="center" vertical="center"/>
    </xf>
    <xf numFmtId="0" fontId="4" fillId="7" borderId="17" xfId="0" applyFont="1" applyFill="1" applyBorder="1"/>
    <xf numFmtId="8" fontId="4" fillId="7" borderId="18" xfId="0" applyNumberFormat="1" applyFont="1" applyFill="1" applyBorder="1" applyAlignment="1">
      <alignment horizontal="center" vertical="center"/>
    </xf>
    <xf numFmtId="8" fontId="4" fillId="7" borderId="19" xfId="0" applyNumberFormat="1" applyFont="1" applyFill="1" applyBorder="1" applyAlignment="1">
      <alignment horizontal="center" vertical="center"/>
    </xf>
    <xf numFmtId="0" fontId="4" fillId="7" borderId="20" xfId="0" applyFont="1" applyFill="1" applyBorder="1"/>
    <xf numFmtId="8" fontId="4" fillId="7" borderId="21" xfId="0" applyNumberFormat="1" applyFont="1" applyFill="1" applyBorder="1" applyAlignment="1">
      <alignment horizontal="center" vertical="center"/>
    </xf>
    <xf numFmtId="8" fontId="4" fillId="7" borderId="22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left" vertical="center"/>
    </xf>
    <xf numFmtId="0" fontId="4" fillId="7" borderId="13" xfId="0" applyFont="1" applyFill="1" applyBorder="1" applyAlignment="1">
      <alignment horizontal="left" vertical="center"/>
    </xf>
    <xf numFmtId="166" fontId="4" fillId="7" borderId="10" xfId="0" applyNumberFormat="1" applyFont="1" applyFill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8E55D9"/>
      <color rgb="FF6A2BBF"/>
      <color rgb="FF4B1E85"/>
      <color rgb="FF571EE6"/>
      <color rgb="FFD6A300"/>
      <color rgb="FF1A1A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63730922523572"/>
          <c:y val="5.3140076404550797E-2"/>
          <c:w val="0.71818241469816269"/>
          <c:h val="0.835177513341126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Controle!$C$36</c:f>
              <c:strCache>
                <c:ptCount val="1"/>
                <c:pt idx="0">
                  <c:v>Percentual Sugerido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Controle!$C$37:$C$42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4-4894-A2D4-05C02C67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971248"/>
        <c:axId val="927981808"/>
      </c:barChart>
      <c:valAx>
        <c:axId val="9279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971248"/>
        <c:crossBetween val="between"/>
      </c:valAx>
      <c:catAx>
        <c:axId val="92797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981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428624</xdr:colOff>
      <xdr:row>0</xdr:row>
      <xdr:rowOff>114301</xdr:rowOff>
    </xdr:from>
    <xdr:to>
      <xdr:col>3</xdr:col>
      <xdr:colOff>438150</xdr:colOff>
      <xdr:row>11</xdr:row>
      <xdr:rowOff>59675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2D48FC-4B53-5738-4893-9EFEB35C7B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5" t="27565" r="3612" b="26981"/>
        <a:stretch/>
      </xdr:blipFill>
      <xdr:spPr>
        <a:xfrm>
          <a:off x="428624" y="114301"/>
          <a:ext cx="6248401" cy="2059924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44</xdr:row>
      <xdr:rowOff>28574</xdr:rowOff>
    </xdr:from>
    <xdr:to>
      <xdr:col>2</xdr:col>
      <xdr:colOff>1800225</xdr:colOff>
      <xdr:row>57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A3D21E-9C54-67D7-2428-A3F0F041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E660-60CF-49F2-85EA-F6FA2B6AAFC5}">
  <dimension ref="A7:G73"/>
  <sheetViews>
    <sheetView showGridLines="0" showRowColHeaders="0" tabSelected="1" topLeftCell="A14" workbookViewId="0">
      <selection activeCell="D15" sqref="D15"/>
    </sheetView>
  </sheetViews>
  <sheetFormatPr defaultColWidth="0" defaultRowHeight="15" x14ac:dyDescent="0.25"/>
  <cols>
    <col min="1" max="1" width="8.7109375" customWidth="1"/>
    <col min="2" max="2" width="33.28515625" bestFit="1" customWidth="1"/>
    <col min="3" max="3" width="51.5703125" customWidth="1"/>
    <col min="4" max="4" width="18.85546875" bestFit="1" customWidth="1"/>
    <col min="5" max="5" width="3.42578125" customWidth="1"/>
    <col min="6" max="6" width="5.5703125" hidden="1" customWidth="1"/>
    <col min="7" max="7" width="15" hidden="1" customWidth="1"/>
    <col min="8" max="16384" width="9.140625" hidden="1"/>
  </cols>
  <sheetData>
    <row r="7" spans="2:5" ht="16.5" x14ac:dyDescent="0.3">
      <c r="E7" s="7"/>
    </row>
    <row r="12" spans="2:5" ht="15.75" thickBot="1" x14ac:dyDescent="0.3"/>
    <row r="13" spans="2:5" ht="26.25" x14ac:dyDescent="0.25">
      <c r="B13" s="8" t="s">
        <v>15</v>
      </c>
      <c r="C13" s="9"/>
      <c r="D13" s="10"/>
    </row>
    <row r="14" spans="2:5" ht="17.25" x14ac:dyDescent="0.25">
      <c r="B14" s="14" t="s">
        <v>13</v>
      </c>
      <c r="C14" s="15"/>
      <c r="D14" s="4">
        <v>5000</v>
      </c>
    </row>
    <row r="15" spans="2:5" ht="17.25" x14ac:dyDescent="0.25">
      <c r="B15" s="16" t="s">
        <v>14</v>
      </c>
      <c r="C15" s="17"/>
      <c r="D15" s="5">
        <v>8.9999999999999993E-3</v>
      </c>
    </row>
    <row r="16" spans="2:5" ht="18" thickBot="1" x14ac:dyDescent="0.3">
      <c r="B16" s="55" t="s">
        <v>34</v>
      </c>
      <c r="C16" s="56"/>
      <c r="D16" s="57">
        <f>D14*30%</f>
        <v>1500</v>
      </c>
    </row>
    <row r="17" spans="1:5" ht="15.75" thickBot="1" x14ac:dyDescent="0.3"/>
    <row r="18" spans="1:5" ht="30.75" x14ac:dyDescent="0.25">
      <c r="B18" s="11" t="s">
        <v>0</v>
      </c>
      <c r="C18" s="12"/>
      <c r="D18" s="13"/>
    </row>
    <row r="19" spans="1:5" ht="18" thickBot="1" x14ac:dyDescent="0.35">
      <c r="B19" s="33" t="s">
        <v>5</v>
      </c>
      <c r="C19" s="34"/>
      <c r="D19" s="35">
        <v>800</v>
      </c>
    </row>
    <row r="20" spans="1:5" ht="18" thickBot="1" x14ac:dyDescent="0.35">
      <c r="B20" s="36" t="s">
        <v>4</v>
      </c>
      <c r="C20" s="37"/>
      <c r="D20" s="38">
        <v>5</v>
      </c>
      <c r="E20" s="6"/>
    </row>
    <row r="21" spans="1:5" ht="18" thickBot="1" x14ac:dyDescent="0.35">
      <c r="B21" s="36" t="s">
        <v>3</v>
      </c>
      <c r="C21" s="37"/>
      <c r="D21" s="39">
        <v>1.0789999999999999E-2</v>
      </c>
    </row>
    <row r="22" spans="1:5" ht="18" thickBot="1" x14ac:dyDescent="0.35">
      <c r="B22" s="40" t="s">
        <v>1</v>
      </c>
      <c r="C22" s="41"/>
      <c r="D22" s="42">
        <f>FV(taxa_mensal,qtd_anos*12,aporte*-1)</f>
        <v>67021.531198790108</v>
      </c>
    </row>
    <row r="23" spans="1:5" ht="18" thickBot="1" x14ac:dyDescent="0.35">
      <c r="B23" s="43" t="s">
        <v>2</v>
      </c>
      <c r="C23" s="44"/>
      <c r="D23" s="45">
        <f>patrimonio*rendimento_carteira</f>
        <v>603.19378078911097</v>
      </c>
    </row>
    <row r="24" spans="1:5" x14ac:dyDescent="0.25">
      <c r="C24" s="1"/>
    </row>
    <row r="25" spans="1:5" ht="15.75" thickBot="1" x14ac:dyDescent="0.3">
      <c r="C25" s="3"/>
    </row>
    <row r="26" spans="1:5" ht="31.5" thickBot="1" x14ac:dyDescent="0.3">
      <c r="A26" s="2"/>
      <c r="B26" s="11" t="s">
        <v>11</v>
      </c>
      <c r="C26" s="12"/>
      <c r="D26" s="18" t="s">
        <v>12</v>
      </c>
    </row>
    <row r="27" spans="1:5" ht="18" thickBot="1" x14ac:dyDescent="0.35">
      <c r="A27" s="2">
        <v>2</v>
      </c>
      <c r="B27" s="46" t="s">
        <v>6</v>
      </c>
      <c r="C27" s="47">
        <f>FV($D$21,$A27*12,$D$19*-1)</f>
        <v>21782.101838116174</v>
      </c>
      <c r="D27" s="48">
        <f>C27*rendimento_carteira</f>
        <v>196.03891654304556</v>
      </c>
    </row>
    <row r="28" spans="1:5" ht="18" thickBot="1" x14ac:dyDescent="0.35">
      <c r="A28" s="2">
        <v>5</v>
      </c>
      <c r="B28" s="49" t="s">
        <v>7</v>
      </c>
      <c r="C28" s="50">
        <f>FV($D$21,$A28*12,$D$19*-1)</f>
        <v>67021.531198790108</v>
      </c>
      <c r="D28" s="51">
        <f>C28*rendimento_carteira</f>
        <v>603.19378078911097</v>
      </c>
    </row>
    <row r="29" spans="1:5" ht="18" thickBot="1" x14ac:dyDescent="0.35">
      <c r="A29" s="2">
        <v>10</v>
      </c>
      <c r="B29" s="49" t="s">
        <v>8</v>
      </c>
      <c r="C29" s="50">
        <f>FV($D$21,$A29*12,$D$19*-1)</f>
        <v>194627.37002413775</v>
      </c>
      <c r="D29" s="51">
        <f>C29*rendimento_carteira</f>
        <v>1751.6463302172397</v>
      </c>
    </row>
    <row r="30" spans="1:5" ht="18" thickBot="1" x14ac:dyDescent="0.35">
      <c r="A30" s="2">
        <v>20</v>
      </c>
      <c r="B30" s="49" t="s">
        <v>9</v>
      </c>
      <c r="C30" s="50">
        <f>FV($D$21,$A30*12,$D$19*-1)</f>
        <v>900158.72007766447</v>
      </c>
      <c r="D30" s="51">
        <f>C30*rendimento_carteira</f>
        <v>8101.4284806989799</v>
      </c>
    </row>
    <row r="31" spans="1:5" ht="18" thickBot="1" x14ac:dyDescent="0.35">
      <c r="A31" s="2">
        <v>30</v>
      </c>
      <c r="B31" s="52" t="s">
        <v>10</v>
      </c>
      <c r="C31" s="53">
        <f>FV($D$21,$A31*12,$D$19*-1)</f>
        <v>3457735.7240037718</v>
      </c>
      <c r="D31" s="54">
        <f>C31*rendimento_carteira</f>
        <v>31119.621516033945</v>
      </c>
    </row>
    <row r="33" spans="2:4" ht="17.25" x14ac:dyDescent="0.3">
      <c r="B33" s="19" t="s">
        <v>16</v>
      </c>
      <c r="C33" s="20" t="s">
        <v>18</v>
      </c>
      <c r="D33" s="21"/>
    </row>
    <row r="34" spans="2:4" ht="17.25" x14ac:dyDescent="0.3">
      <c r="B34" s="26" t="s">
        <v>19</v>
      </c>
      <c r="C34" s="27">
        <f>aporte</f>
        <v>800</v>
      </c>
      <c r="D34" s="28"/>
    </row>
    <row r="35" spans="2:4" ht="7.5" customHeight="1" x14ac:dyDescent="0.25"/>
    <row r="36" spans="2:4" ht="17.25" x14ac:dyDescent="0.3">
      <c r="B36" s="29" t="s">
        <v>20</v>
      </c>
      <c r="C36" s="30" t="s">
        <v>21</v>
      </c>
      <c r="D36" s="30" t="s">
        <v>22</v>
      </c>
    </row>
    <row r="37" spans="2:4" x14ac:dyDescent="0.25">
      <c r="B37" t="s">
        <v>23</v>
      </c>
      <c r="C37" s="25">
        <f>VLOOKUP($C$33&amp;"-"&amp;B37,Planilha2!$A:$D,4,FALSE)</f>
        <v>0.5</v>
      </c>
      <c r="D37" s="22">
        <f>C37*$C$34</f>
        <v>400</v>
      </c>
    </row>
    <row r="38" spans="2:4" x14ac:dyDescent="0.25">
      <c r="B38" t="s">
        <v>24</v>
      </c>
      <c r="C38" s="25">
        <f>VLOOKUP($C$33&amp;"-"&amp;B38,Planilha2!$A:$D,4,FALSE)</f>
        <v>0.1</v>
      </c>
      <c r="D38" s="22">
        <f t="shared" ref="D38:D42" si="0">C38*$C$34</f>
        <v>80</v>
      </c>
    </row>
    <row r="39" spans="2:4" x14ac:dyDescent="0.25">
      <c r="B39" t="s">
        <v>25</v>
      </c>
      <c r="C39" s="25">
        <f>VLOOKUP($C$33&amp;"-"&amp;B39,Planilha2!$A:$D,4,FALSE)</f>
        <v>0.05</v>
      </c>
      <c r="D39" s="22">
        <f t="shared" si="0"/>
        <v>40</v>
      </c>
    </row>
    <row r="40" spans="2:4" x14ac:dyDescent="0.25">
      <c r="B40" t="s">
        <v>26</v>
      </c>
      <c r="C40" s="25">
        <f>VLOOKUP($C$33&amp;"-"&amp;B40,Planilha2!$A:$D,4,FALSE)</f>
        <v>0.05</v>
      </c>
      <c r="D40" s="22">
        <f t="shared" si="0"/>
        <v>40</v>
      </c>
    </row>
    <row r="41" spans="2:4" x14ac:dyDescent="0.25">
      <c r="B41" t="s">
        <v>27</v>
      </c>
      <c r="C41" s="25">
        <f>VLOOKUP($C$33&amp;"-"&amp;B41,Planilha2!$A:$D,4,FALSE)</f>
        <v>0.2</v>
      </c>
      <c r="D41" s="22">
        <f t="shared" si="0"/>
        <v>160</v>
      </c>
    </row>
    <row r="42" spans="2:4" x14ac:dyDescent="0.25">
      <c r="B42" t="s">
        <v>28</v>
      </c>
      <c r="C42" s="25">
        <f>VLOOKUP($C$33&amp;"-"&amp;B42,Planilha2!$A:$D,4,FALSE)</f>
        <v>0.1</v>
      </c>
      <c r="D42" s="22">
        <f t="shared" si="0"/>
        <v>80</v>
      </c>
    </row>
    <row r="43" spans="2:4" x14ac:dyDescent="0.25">
      <c r="B43" s="24"/>
      <c r="C43" s="24"/>
      <c r="D43" s="23">
        <f>SUM(D37:D42)</f>
        <v>800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mergeCells count="11">
    <mergeCell ref="B14:C14"/>
    <mergeCell ref="B15:C15"/>
    <mergeCell ref="B16:C16"/>
    <mergeCell ref="B13:D13"/>
    <mergeCell ref="B26:C26"/>
    <mergeCell ref="B19:C19"/>
    <mergeCell ref="B20:C20"/>
    <mergeCell ref="B21:C21"/>
    <mergeCell ref="B22:C22"/>
    <mergeCell ref="B23:C23"/>
    <mergeCell ref="B18:D18"/>
  </mergeCells>
  <dataValidations count="1">
    <dataValidation type="list" allowBlank="1" showInputMessage="1" showErrorMessage="1" sqref="C33" xr:uid="{D724E204-0D19-4358-943E-C56D45A3300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F3CE-FB91-4976-80E7-AF92E1ABE33B}">
  <dimension ref="A1:H19"/>
  <sheetViews>
    <sheetView workbookViewId="0">
      <selection activeCell="D12" sqref="D12"/>
    </sheetView>
  </sheetViews>
  <sheetFormatPr defaultRowHeight="15" x14ac:dyDescent="0.25"/>
  <cols>
    <col min="1" max="1" width="28.42578125" bestFit="1" customWidth="1"/>
    <col min="2" max="2" width="14.28515625" customWidth="1"/>
    <col min="3" max="3" width="16.140625" bestFit="1" customWidth="1"/>
    <col min="7" max="7" width="18.28515625" customWidth="1"/>
  </cols>
  <sheetData>
    <row r="1" spans="1:8" x14ac:dyDescent="0.25">
      <c r="A1" t="s">
        <v>31</v>
      </c>
      <c r="B1" t="s">
        <v>16</v>
      </c>
      <c r="C1" t="s">
        <v>29</v>
      </c>
      <c r="D1" t="s">
        <v>30</v>
      </c>
    </row>
    <row r="2" spans="1:8" x14ac:dyDescent="0.25">
      <c r="A2" t="str">
        <f>$B$2&amp;"-"&amp;C2</f>
        <v>Conservador-Papel</v>
      </c>
      <c r="B2" t="s">
        <v>17</v>
      </c>
      <c r="C2" t="s">
        <v>23</v>
      </c>
      <c r="D2" s="25">
        <v>0.3</v>
      </c>
      <c r="G2" t="s">
        <v>33</v>
      </c>
      <c r="H2" s="32">
        <f>VLOOKUP(G2,$A:$D,4,FALSE)</f>
        <v>0.35</v>
      </c>
    </row>
    <row r="3" spans="1:8" x14ac:dyDescent="0.25">
      <c r="A3" t="str">
        <f t="shared" ref="A3:A19" si="0">$B$2&amp;"-"&amp;C3</f>
        <v>Conservador-Tijolo</v>
      </c>
      <c r="B3" t="s">
        <v>17</v>
      </c>
      <c r="C3" t="s">
        <v>24</v>
      </c>
      <c r="D3" s="25">
        <v>0.5</v>
      </c>
    </row>
    <row r="4" spans="1:8" x14ac:dyDescent="0.25">
      <c r="A4" t="str">
        <f t="shared" si="0"/>
        <v>Conservador-Híbridos</v>
      </c>
      <c r="B4" t="s">
        <v>17</v>
      </c>
      <c r="C4" t="s">
        <v>25</v>
      </c>
      <c r="D4" s="25">
        <v>0.1</v>
      </c>
    </row>
    <row r="5" spans="1:8" x14ac:dyDescent="0.25">
      <c r="A5" t="str">
        <f t="shared" si="0"/>
        <v>Conservador-FOFs</v>
      </c>
      <c r="B5" t="s">
        <v>17</v>
      </c>
      <c r="C5" t="s">
        <v>26</v>
      </c>
      <c r="D5" s="25">
        <v>0.1</v>
      </c>
    </row>
    <row r="6" spans="1:8" x14ac:dyDescent="0.25">
      <c r="A6" t="str">
        <f t="shared" si="0"/>
        <v>Conservador-Desenvolvimento</v>
      </c>
      <c r="B6" t="s">
        <v>17</v>
      </c>
      <c r="C6" t="s">
        <v>27</v>
      </c>
      <c r="D6" s="25">
        <v>0</v>
      </c>
    </row>
    <row r="7" spans="1:8" ht="15.75" thickBot="1" x14ac:dyDescent="0.3">
      <c r="A7" s="3" t="str">
        <f t="shared" si="0"/>
        <v>Conservador-Hotelarias</v>
      </c>
      <c r="B7" s="3" t="s">
        <v>17</v>
      </c>
      <c r="C7" s="3" t="s">
        <v>28</v>
      </c>
      <c r="D7" s="31">
        <v>0</v>
      </c>
    </row>
    <row r="8" spans="1:8" x14ac:dyDescent="0.25">
      <c r="A8" t="str">
        <f>$B$8&amp;"-"&amp;C8</f>
        <v>Moderado-Papel</v>
      </c>
      <c r="B8" t="s">
        <v>32</v>
      </c>
      <c r="C8" t="s">
        <v>23</v>
      </c>
      <c r="D8" s="25">
        <v>0.32</v>
      </c>
    </row>
    <row r="9" spans="1:8" x14ac:dyDescent="0.25">
      <c r="A9" t="str">
        <f t="shared" ref="A9:A13" si="1">$B$8&amp;"-"&amp;C9</f>
        <v>Moderado-Tijolo</v>
      </c>
      <c r="B9" t="s">
        <v>32</v>
      </c>
      <c r="C9" t="s">
        <v>24</v>
      </c>
      <c r="D9" s="25">
        <v>0.35</v>
      </c>
    </row>
    <row r="10" spans="1:8" x14ac:dyDescent="0.25">
      <c r="A10" t="str">
        <f t="shared" si="1"/>
        <v>Moderado-Híbridos</v>
      </c>
      <c r="B10" t="s">
        <v>32</v>
      </c>
      <c r="C10" t="s">
        <v>25</v>
      </c>
      <c r="D10" s="25">
        <v>0.08</v>
      </c>
    </row>
    <row r="11" spans="1:8" x14ac:dyDescent="0.25">
      <c r="A11" t="str">
        <f t="shared" si="1"/>
        <v>Moderado-FOFs</v>
      </c>
      <c r="B11" t="s">
        <v>32</v>
      </c>
      <c r="C11" t="s">
        <v>26</v>
      </c>
      <c r="D11" s="25">
        <v>0.05</v>
      </c>
    </row>
    <row r="12" spans="1:8" x14ac:dyDescent="0.25">
      <c r="A12" t="str">
        <f t="shared" si="1"/>
        <v>Moderado-Desenvolvimento</v>
      </c>
      <c r="B12" t="s">
        <v>32</v>
      </c>
      <c r="C12" t="s">
        <v>27</v>
      </c>
      <c r="D12" s="25">
        <v>0.1</v>
      </c>
    </row>
    <row r="13" spans="1:8" ht="15.75" thickBot="1" x14ac:dyDescent="0.3">
      <c r="A13" s="3" t="str">
        <f t="shared" si="1"/>
        <v>Moderado-Hotelarias</v>
      </c>
      <c r="B13" s="3" t="s">
        <v>32</v>
      </c>
      <c r="C13" s="3" t="s">
        <v>28</v>
      </c>
      <c r="D13" s="31">
        <v>0.1</v>
      </c>
    </row>
    <row r="14" spans="1:8" x14ac:dyDescent="0.25">
      <c r="A14" t="str">
        <f>$B$14&amp;"-"&amp;C14</f>
        <v>Agressivo-Papel</v>
      </c>
      <c r="B14" t="s">
        <v>18</v>
      </c>
      <c r="C14" t="s">
        <v>23</v>
      </c>
      <c r="D14" s="25">
        <v>0.5</v>
      </c>
    </row>
    <row r="15" spans="1:8" x14ac:dyDescent="0.25">
      <c r="A15" t="str">
        <f t="shared" ref="A15:A19" si="2">$B$14&amp;"-"&amp;C15</f>
        <v>Agressivo-Tijolo</v>
      </c>
      <c r="B15" t="s">
        <v>18</v>
      </c>
      <c r="C15" t="s">
        <v>24</v>
      </c>
      <c r="D15" s="25">
        <v>0.1</v>
      </c>
    </row>
    <row r="16" spans="1:8" x14ac:dyDescent="0.25">
      <c r="A16" t="str">
        <f t="shared" si="2"/>
        <v>Agressivo-Híbridos</v>
      </c>
      <c r="B16" t="s">
        <v>18</v>
      </c>
      <c r="C16" t="s">
        <v>25</v>
      </c>
      <c r="D16" s="25">
        <v>0.05</v>
      </c>
    </row>
    <row r="17" spans="1:4" x14ac:dyDescent="0.25">
      <c r="A17" t="str">
        <f t="shared" si="2"/>
        <v>Agressivo-FOFs</v>
      </c>
      <c r="B17" t="s">
        <v>18</v>
      </c>
      <c r="C17" t="s">
        <v>26</v>
      </c>
      <c r="D17" s="25">
        <v>0.05</v>
      </c>
    </row>
    <row r="18" spans="1:4" x14ac:dyDescent="0.25">
      <c r="A18" t="str">
        <f t="shared" si="2"/>
        <v>Agressivo-Desenvolvimento</v>
      </c>
      <c r="B18" t="s">
        <v>18</v>
      </c>
      <c r="C18" t="s">
        <v>27</v>
      </c>
      <c r="D18" s="25">
        <v>0.2</v>
      </c>
    </row>
    <row r="19" spans="1:4" x14ac:dyDescent="0.25">
      <c r="A19" t="str">
        <f t="shared" si="2"/>
        <v>Agressivo-Hotelarias</v>
      </c>
      <c r="B19" t="s">
        <v>18</v>
      </c>
      <c r="C19" t="s">
        <v>28</v>
      </c>
      <c r="D19" s="25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80C3CC8FFCC428BEBAAD038F15158" ma:contentTypeVersion="5" ma:contentTypeDescription="Create a new document." ma:contentTypeScope="" ma:versionID="0199fae132ea0ca9b84c7ca9cbf5d83d">
  <xsd:schema xmlns:xsd="http://www.w3.org/2001/XMLSchema" xmlns:xs="http://www.w3.org/2001/XMLSchema" xmlns:p="http://schemas.microsoft.com/office/2006/metadata/properties" xmlns:ns3="a81c0c42-be6d-4cab-8a83-80ef5e7d16f7" targetNamespace="http://schemas.microsoft.com/office/2006/metadata/properties" ma:root="true" ma:fieldsID="475019f533403138a5ee5ca5921c854b" ns3:_="">
    <xsd:import namespace="a81c0c42-be6d-4cab-8a83-80ef5e7d16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0c42-be6d-4cab-8a83-80ef5e7d16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81c0c42-be6d-4cab-8a83-80ef5e7d16f7" xsi:nil="true"/>
  </documentManagement>
</p:properties>
</file>

<file path=customXml/itemProps1.xml><?xml version="1.0" encoding="utf-8"?>
<ds:datastoreItem xmlns:ds="http://schemas.openxmlformats.org/officeDocument/2006/customXml" ds:itemID="{EC1D7245-7EDA-45A2-98A6-7D3F58559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c0c42-be6d-4cab-8a83-80ef5e7d1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D49B81-E353-4145-93AA-88D35BF025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DCF44-8697-4FA2-B3CD-A64FB7CF25F7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a81c0c42-be6d-4cab-8a83-80ef5e7d16f7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Controle</vt:lpstr>
      <vt:lpstr>Planilha2</vt:lpstr>
      <vt:lpstr>aporte</vt:lpstr>
      <vt:lpstr>patrimonio</vt:lpstr>
      <vt:lpstr>qtd_anos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Hellen de Azevedo Rosa - 12624210257</dc:creator>
  <cp:lastModifiedBy>Fernanda Hellen de Azevedo Rosa - 12624210257</cp:lastModifiedBy>
  <dcterms:created xsi:type="dcterms:W3CDTF">2025-05-25T20:53:34Z</dcterms:created>
  <dcterms:modified xsi:type="dcterms:W3CDTF">2025-05-26T00:13:07Z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0x010100A9F80C3CC8FFCC428BEBAAD038F15158</vt:lpwstr>
  </property>
</Properties>
</file>