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singhal/Dropbox/ASUWPCarey/SCM518AnlytcDecMod/HomeWork/Asgnmt4/"/>
    </mc:Choice>
  </mc:AlternateContent>
  <xr:revisionPtr revIDLastSave="0" documentId="13_ncr:1_{9B82106B-E15D-1743-AC03-5B1A2C3FBA3C}" xr6:coauthVersionLast="47" xr6:coauthVersionMax="47" xr10:uidLastSave="{00000000-0000-0000-0000-000000000000}"/>
  <bookViews>
    <workbookView xWindow="20" yWindow="500" windowWidth="21120" windowHeight="21100" xr2:uid="{4BAFE75E-B012-2447-BF7C-1027FABEF694}"/>
  </bookViews>
  <sheets>
    <sheet name="Q80" sheetId="1" r:id="rId1"/>
    <sheet name="Q80_STS" sheetId="3" state="veryHidden" r:id="rId2"/>
    <sheet name="STS_2" sheetId="12" r:id="rId3"/>
    <sheet name="STS_1" sheetId="11" r:id="rId4"/>
    <sheet name="Answer Report 1" sheetId="13" r:id="rId5"/>
  </sheets>
  <definedNames>
    <definedName name="ChartData" localSheetId="3">STS_1!$K$5:$K$25</definedName>
    <definedName name="ChartData" localSheetId="2">STS_2!$K$5:$K$25</definedName>
    <definedName name="InputValues" localSheetId="3">STS_1!$A$5:$A$25</definedName>
    <definedName name="InputValues" localSheetId="2">STS_2!$A$5:$A$25</definedName>
    <definedName name="OutputAddresses" localSheetId="3">STS_1!$B$4</definedName>
    <definedName name="OutputAddresses" localSheetId="2">STS_2!$B$4:$F$4</definedName>
    <definedName name="OutputValues" localSheetId="3">STS_1!$B$5:$B$25</definedName>
    <definedName name="OutputValues" localSheetId="2">STS_2!$B$5:$F$25</definedName>
    <definedName name="solver_adj" localSheetId="0" hidden="1">'Q80'!$C$3:$D$4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'Q80'!$C$10:$C$11</definedName>
    <definedName name="solver_lhs2" localSheetId="0" hidden="1">'Q80'!$C$20:$D$21</definedName>
    <definedName name="solver_lhs3" localSheetId="0" hidden="1">'Q80'!$C$32:$D$32</definedName>
    <definedName name="solver_lhs4" localSheetId="0" hidden="1">'Q80'!$C$3:$D$4</definedName>
    <definedName name="solver_lhs5" localSheetId="0" hidden="1">'Q80'!$C$42:$D$42</definedName>
    <definedName name="solver_lhs6" localSheetId="0" hidden="1">'Q80'!$C$5:$D$5</definedName>
    <definedName name="solver_lhs7" localSheetId="0" hidden="1">'Q80'!$D$10:$D$11</definedName>
    <definedName name="solver_lhs8" localSheetId="0" hidden="1">'Q80'!$D$10:$D$11</definedName>
    <definedName name="solver_lhs9" localSheetId="0" hidden="1">'Q80'!$D$10:$D$11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'Q80'!$I$14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'Q80'!$C$15:$C$16</definedName>
    <definedName name="solver_rhs2" localSheetId="0" hidden="1">0</definedName>
    <definedName name="solver_rhs3" localSheetId="0" hidden="1">'Q80'!$C$34:$D$34</definedName>
    <definedName name="solver_rhs4" localSheetId="0" hidden="1">"integer"</definedName>
    <definedName name="solver_rhs5" localSheetId="0" hidden="1">'Q80'!$C$44:$D$44</definedName>
    <definedName name="solver_rhs6" localSheetId="0" hidden="1">'Q80'!$C$7:$D$7</definedName>
    <definedName name="solver_rhs7" localSheetId="0" hidden="1">'Q80'!$D$15:$D$16</definedName>
    <definedName name="solver_rhs8" localSheetId="0" hidden="1">'Q80'!$D$15:$D$16</definedName>
    <definedName name="solver_rhs9" localSheetId="0" hidden="1">'Q80'!$D$15:$D$16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K1" i="12" l="1"/>
  <c r="J4" i="12"/>
  <c r="K25" i="12" s="1"/>
  <c r="K1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J4" i="11"/>
  <c r="D42" i="1"/>
  <c r="D17" i="1"/>
  <c r="C17" i="1"/>
  <c r="K8" i="12" l="1"/>
  <c r="K12" i="12"/>
  <c r="K16" i="12"/>
  <c r="K20" i="12"/>
  <c r="K24" i="12"/>
  <c r="K6" i="12"/>
  <c r="K10" i="12"/>
  <c r="K14" i="12"/>
  <c r="K18" i="12"/>
  <c r="K22" i="12"/>
  <c r="K7" i="12"/>
  <c r="K11" i="12"/>
  <c r="K15" i="12"/>
  <c r="K19" i="12"/>
  <c r="K23" i="12"/>
  <c r="K5" i="12"/>
  <c r="K9" i="12"/>
  <c r="K13" i="12"/>
  <c r="K17" i="12"/>
  <c r="K21" i="12"/>
  <c r="D31" i="1" l="1"/>
  <c r="D30" i="1"/>
  <c r="C31" i="1"/>
  <c r="C30" i="1"/>
  <c r="C11" i="1"/>
  <c r="C21" i="1" s="1"/>
  <c r="D11" i="1" s="1"/>
  <c r="D21" i="1" s="1"/>
  <c r="C10" i="1"/>
  <c r="D5" i="1"/>
  <c r="D44" i="1" s="1"/>
  <c r="C5" i="1"/>
  <c r="C44" i="1" s="1"/>
  <c r="C20" i="1" l="1"/>
  <c r="D10" i="1" s="1"/>
  <c r="C12" i="1"/>
  <c r="D32" i="1"/>
  <c r="I10" i="1" s="1"/>
  <c r="C32" i="1"/>
  <c r="H10" i="1" s="1"/>
  <c r="D20" i="1" l="1"/>
  <c r="D22" i="1" s="1"/>
  <c r="I11" i="1" s="1"/>
  <c r="I13" i="1" s="1"/>
  <c r="D12" i="1"/>
  <c r="C22" i="1"/>
  <c r="H11" i="1" s="1"/>
  <c r="H13" i="1" s="1"/>
  <c r="I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E243ECA6-89C6-7C40-AD5A-3DA39B130AD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398A44F2-7A16-BF46-8C23-6AFFDA1CB9AE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B649CEE-5B2C-E448-9DA8-C2EF52FE401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9AA04DE3-3DF8-3D4F-956B-D81236028B8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C314FF76-55EB-C14F-A9AE-6DDDE611567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39A58DF6-CD95-DA49-9CFE-C34D7D2812FA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324EF685-E948-D049-9359-5FA300E9C2E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81B3F963-802E-6A46-A8C8-49A8862BB91A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7FC33F1-4C31-BC4E-BE2E-10CEFF1A348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29E78CF4-6937-9146-96FD-6A4068FEE43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6C7E8A30-09E2-0A46-AA67-12720DDAED1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8BB2198B-6251-CB48-9905-EE6096AFBB5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51F88BBF-7468-2A43-9B1A-925200410417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56D3B0B8-10FE-9440-8C6C-84F078ED64F7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446FB107-4104-434D-8634-7C10DBFB6EA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906E2D19-1631-0643-96E0-35ABC98F7A1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C849129D-1A40-314D-A1FA-5F45FDA61CFA}">
      <text>
        <r>
          <rPr>
            <sz val="10"/>
            <color rgb="FF000000"/>
            <rFont val="Tahoma"/>
            <family val="2"/>
          </rPr>
          <t>Solver found an integer solution within tolerance. All constraints are satisfied.</t>
        </r>
      </text>
    </comment>
    <comment ref="B22" authorId="0" shapeId="0" xr:uid="{74A7CEA6-744B-8B4A-8AFD-F8574BD4C8C6}">
      <text>
        <r>
          <rPr>
            <sz val="10"/>
            <color rgb="FF000000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B062585B-31BC-944A-A3C1-23FA50D0362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58DBF7ED-2082-EA4A-8E5B-FF184FB4D789}">
      <text>
        <r>
          <rPr>
            <sz val="10"/>
            <color rgb="FF000000"/>
            <rFont val="Tahoma"/>
            <family val="2"/>
          </rPr>
          <t>Solver could not find a feasible solution.</t>
        </r>
      </text>
    </comment>
    <comment ref="B25" authorId="0" shapeId="0" xr:uid="{601217BE-6E63-5E43-8140-DBEC57CD35C1}">
      <text>
        <r>
          <rPr>
            <sz val="10"/>
            <color rgb="FF000000"/>
            <rFont val="Tahoma"/>
            <family val="2"/>
          </rPr>
          <t>Solver could not find a feasible solution.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9421E896-8CD3-A448-84FD-3363034DCDB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1D10292B-A811-194D-9892-752BFE00DA1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E7937FFC-568C-0949-B181-F4426BBC889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2BF4C2B0-88EA-B844-B8B0-70FBE69954B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B002850F-2CD8-1F48-8563-B8F77B403B8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B6E74FD9-D705-5F46-BDBC-807487AD52F7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666F55EA-9CAB-4744-8DE9-9FE431868B8E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3B075A35-9D47-CE46-BFD0-F63CEDD4E838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11375719-FE0B-8F4F-9954-7576AC1044E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6B57893A-35E4-8949-93DB-1FA71652B6C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872954B3-76B6-1B48-911F-E6FCA0420FE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C5FBEB37-755F-D347-9501-47E0FAC8420A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26E927E3-10C5-014F-9D7A-4EDC42BFC8C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353C2265-E507-ED48-9606-3909AD70051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0D631C22-EA23-7A4F-833C-3E06BF241A5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BFE634C8-BED7-5A46-BD82-742508E0EBD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AF87024B-A959-4C43-8001-6EBBA843C61A}">
      <text>
        <r>
          <rPr>
            <sz val="10"/>
            <color rgb="FF000000"/>
            <rFont val="Tahoma"/>
            <family val="2"/>
          </rPr>
          <t>Solver found an integer solution within tolerance. All constraints are satisfied.</t>
        </r>
      </text>
    </comment>
    <comment ref="B22" authorId="0" shapeId="0" xr:uid="{198D9EF0-6F38-CD4A-A8C9-E852E2BE75AA}">
      <text>
        <r>
          <rPr>
            <sz val="10"/>
            <color rgb="FF000000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A0A747BA-F729-E849-838F-048DA2239AB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0C96C044-A309-C44A-A1B2-8E3A6A72D949}">
      <text>
        <r>
          <rPr>
            <sz val="10"/>
            <color rgb="FF000000"/>
            <rFont val="Tahoma"/>
            <family val="2"/>
          </rPr>
          <t>Solver could not find a feasible solution.</t>
        </r>
      </text>
    </comment>
    <comment ref="B25" authorId="0" shapeId="0" xr:uid="{41969A12-F7F2-7148-A001-95A7EFE87210}">
      <text>
        <r>
          <rPr>
            <sz val="10"/>
            <color rgb="FF000000"/>
            <rFont val="Tahoma"/>
            <family val="2"/>
          </rPr>
          <t>Solver could not find a feasible solution.</t>
        </r>
      </text>
    </comment>
  </commentList>
</comments>
</file>

<file path=xl/sharedStrings.xml><?xml version="1.0" encoding="utf-8"?>
<sst xmlns="http://schemas.openxmlformats.org/spreadsheetml/2006/main" count="178" uniqueCount="113">
  <si>
    <t>Trucks</t>
  </si>
  <si>
    <t>Cars</t>
  </si>
  <si>
    <t>Demand</t>
  </si>
  <si>
    <t>Month 1</t>
  </si>
  <si>
    <t>Month 2</t>
  </si>
  <si>
    <t>Starting Inventory</t>
  </si>
  <si>
    <t>Steel Cost $/T</t>
  </si>
  <si>
    <t>Holding cost $/vehicle</t>
  </si>
  <si>
    <t>Mpg</t>
  </si>
  <si>
    <t>Max steel avail T/month</t>
  </si>
  <si>
    <t>Total Production</t>
  </si>
  <si>
    <t>Inventory after production</t>
  </si>
  <si>
    <t>&lt;=</t>
  </si>
  <si>
    <t>Ending Inventory</t>
  </si>
  <si>
    <t>&gt;=</t>
  </si>
  <si>
    <t>Tonnes T</t>
  </si>
  <si>
    <t>Steel used/vehicle</t>
  </si>
  <si>
    <t>Vehicles Produced</t>
  </si>
  <si>
    <t>Steel used for Production T</t>
  </si>
  <si>
    <t>Total</t>
  </si>
  <si>
    <t>Vehicle mileage</t>
  </si>
  <si>
    <t>Avg mileage required</t>
  </si>
  <si>
    <t>Total Production Cost</t>
  </si>
  <si>
    <t>Total Holding Cost</t>
  </si>
  <si>
    <t>Total Steel Cost</t>
  </si>
  <si>
    <t>Total Cost (Minimise)</t>
  </si>
  <si>
    <t>Mileage Required</t>
  </si>
  <si>
    <t>Mileage Produced</t>
  </si>
  <si>
    <t>&gt;=0</t>
  </si>
  <si>
    <t>Microsoft Excel 16.53 Answer Report</t>
  </si>
  <si>
    <t>Worksheet: [HW4_Q80.xlsx]Q80</t>
  </si>
  <si>
    <t>Result: Solver found a solution.  All constraints and optimality conditions are satisfied.</t>
  </si>
  <si>
    <t>Solver Engine</t>
  </si>
  <si>
    <t>Engine: Simplex LP</t>
  </si>
  <si>
    <t>Iterations: 11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</si>
  <si>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</si>
  <si>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</si>
  <si>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</si>
  <si>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</si>
  <si>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</si>
  <si>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</si>
  <si>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</si>
  <si>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</si>
  <si>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</si>
  <si>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</si>
  <si>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</si>
  <si>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</si>
  <si>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</si>
  <si>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</si>
  <si>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</si>
  <si>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Trucks Month 1</t>
  </si>
  <si>
    <t>Trucks Month 2</t>
  </si>
  <si>
    <t>$C$3</t>
  </si>
  <si>
    <t>Cars Month 1</t>
  </si>
  <si>
    <t>$D$3</t>
  </si>
  <si>
    <t>Cars Month 2</t>
  </si>
  <si>
    <t>Trucks &gt;=</t>
  </si>
  <si>
    <t>Not Binding</t>
  </si>
  <si>
    <t>Binding</t>
  </si>
  <si>
    <t>$C$20</t>
  </si>
  <si>
    <t>Cars &gt;=</t>
  </si>
  <si>
    <t>$C$20&gt;=0</t>
  </si>
  <si>
    <t>$D$20</t>
  </si>
  <si>
    <t>$D$20&gt;=0</t>
  </si>
  <si>
    <t>Total Tonnes T</t>
  </si>
  <si>
    <t>Total &gt;=0</t>
  </si>
  <si>
    <t>Mileage Produced Mpg</t>
  </si>
  <si>
    <t>Mileage Produced &lt;=</t>
  </si>
  <si>
    <t>$C$4</t>
  </si>
  <si>
    <t>Total Production Month 1</t>
  </si>
  <si>
    <t>$D$4</t>
  </si>
  <si>
    <t>Total Production Month 2</t>
  </si>
  <si>
    <t>Trucks &lt;=</t>
  </si>
  <si>
    <t>$C$10</t>
  </si>
  <si>
    <t>Cars &lt;=</t>
  </si>
  <si>
    <t>$C$10&gt;=$C$15</t>
  </si>
  <si>
    <t>$D$10</t>
  </si>
  <si>
    <t>$D$10&gt;=$D$15</t>
  </si>
  <si>
    <t>Avg mileage increment</t>
  </si>
  <si>
    <t>Oneway analysis for Solver model in Q80 worksheet</t>
  </si>
  <si>
    <t>Data for chart</t>
  </si>
  <si>
    <t>Not feasible</t>
  </si>
  <si>
    <t>$C$40</t>
  </si>
  <si>
    <t>$I$14</t>
  </si>
  <si>
    <t>Avg mileage increment (cell $C$40) values along side, output cell(s) along top</t>
  </si>
  <si>
    <t>$C$3:$D$4,$I$14</t>
  </si>
  <si>
    <t>Max total avail Production</t>
  </si>
  <si>
    <t>Report Created: 9/17/21 22:30:49</t>
  </si>
  <si>
    <t>Solution Time: 909.984 Seconds.</t>
  </si>
  <si>
    <t>$C$11</t>
  </si>
  <si>
    <t>$C$11&gt;=$C$16</t>
  </si>
  <si>
    <t>$C$21</t>
  </si>
  <si>
    <t>$C$21&gt;=0</t>
  </si>
  <si>
    <t>$D$21</t>
  </si>
  <si>
    <t>$D$21&gt;=0</t>
  </si>
  <si>
    <t>$C$32</t>
  </si>
  <si>
    <t>$C$32&lt;=$C$34</t>
  </si>
  <si>
    <t>$D$32</t>
  </si>
  <si>
    <t>$D$32&lt;=$D$34</t>
  </si>
  <si>
    <t>$C$42</t>
  </si>
  <si>
    <t>$C$42&gt;=$C$44</t>
  </si>
  <si>
    <t>$D$42</t>
  </si>
  <si>
    <t>$D$42&gt;=$D$44</t>
  </si>
  <si>
    <t>$C$5</t>
  </si>
  <si>
    <t>$C$5&lt;=$C$7</t>
  </si>
  <si>
    <t>$D$5</t>
  </si>
  <si>
    <t>$D$5&lt;=$D$7</t>
  </si>
  <si>
    <t>$D$11</t>
  </si>
  <si>
    <t>$D$11&gt;=$D$16</t>
  </si>
  <si>
    <t>$C$3:$D$4=Integer</t>
  </si>
  <si>
    <t>$C$3:$D$4</t>
  </si>
  <si>
    <t>$C$20:$D$21 &gt;= 0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</si>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</sst>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3" fontId="0" fillId="0" borderId="0" xfId="1" applyNumberFormat="1" applyFont="1" applyAlignment="1">
      <alignment horizontal="left" vertical="top"/>
    </xf>
    <xf numFmtId="2" fontId="0" fillId="0" borderId="0" xfId="1" applyNumberFormat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3" fontId="0" fillId="3" borderId="0" xfId="1" applyNumberFormat="1" applyFont="1" applyFill="1" applyAlignment="1">
      <alignment horizontal="left" vertical="top"/>
    </xf>
    <xf numFmtId="3" fontId="2" fillId="3" borderId="0" xfId="1" applyNumberFormat="1" applyFont="1" applyFill="1" applyAlignment="1">
      <alignment horizontal="left" vertical="top"/>
    </xf>
    <xf numFmtId="3" fontId="0" fillId="2" borderId="0" xfId="1" applyNumberFormat="1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164" fontId="0" fillId="3" borderId="0" xfId="1" applyNumberFormat="1" applyFont="1" applyFill="1" applyAlignment="1">
      <alignment horizontal="left" vertical="top"/>
    </xf>
    <xf numFmtId="3" fontId="0" fillId="4" borderId="0" xfId="1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3" fontId="0" fillId="0" borderId="0" xfId="1" applyNumberFormat="1" applyFont="1" applyFill="1" applyAlignment="1">
      <alignment horizontal="left" vertical="top"/>
    </xf>
    <xf numFmtId="164" fontId="0" fillId="0" borderId="0" xfId="1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3" fontId="2" fillId="5" borderId="0" xfId="0" applyNumberFormat="1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3" fontId="2" fillId="0" borderId="0" xfId="1" applyNumberFormat="1" applyFont="1" applyFill="1" applyAlignment="1">
      <alignment horizontal="left" vertical="top"/>
    </xf>
    <xf numFmtId="3" fontId="2" fillId="2" borderId="0" xfId="1" applyNumberFormat="1" applyFont="1" applyFill="1" applyAlignment="1">
      <alignment horizontal="left" vertical="top"/>
    </xf>
    <xf numFmtId="0" fontId="2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3" fontId="0" fillId="0" borderId="2" xfId="0" applyNumberFormat="1" applyFill="1" applyBorder="1" applyAlignment="1"/>
    <xf numFmtId="3" fontId="0" fillId="0" borderId="3" xfId="0" applyNumberFormat="1" applyFill="1" applyBorder="1" applyAlignment="1"/>
    <xf numFmtId="3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6" borderId="0" xfId="0" applyFill="1" applyAlignment="1">
      <alignment horizontal="right" textRotation="90"/>
    </xf>
    <xf numFmtId="0" fontId="6" fillId="0" borderId="0" xfId="0" applyFont="1"/>
    <xf numFmtId="0" fontId="0" fillId="7" borderId="5" xfId="0" applyFill="1" applyBorder="1"/>
    <xf numFmtId="0" fontId="0" fillId="7" borderId="6" xfId="0" applyFill="1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165" fontId="0" fillId="0" borderId="0" xfId="0" applyNumberFormat="1"/>
    <xf numFmtId="0" fontId="0" fillId="7" borderId="12" xfId="0" applyFill="1" applyBorder="1"/>
    <xf numFmtId="0" fontId="0" fillId="7" borderId="10" xfId="0" applyFill="1" applyBorder="1"/>
    <xf numFmtId="0" fontId="5" fillId="0" borderId="3" xfId="0" applyFont="1" applyFill="1" applyBorder="1" applyAlignment="1">
      <alignment horizontal="left"/>
    </xf>
    <xf numFmtId="3" fontId="0" fillId="2" borderId="11" xfId="0" applyNumberFormat="1" applyFill="1" applyBorder="1"/>
    <xf numFmtId="165" fontId="0" fillId="2" borderId="0" xfId="0" applyNumberFormat="1" applyFill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$I$14 to Avg mileage increment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STS_2!$A$5:$A$25</c:f>
              <c:numCache>
                <c:formatCode>#,##0.0</c:formatCode>
                <c:ptCount val="2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</c:numCache>
            </c:numRef>
          </c:cat>
          <c:val>
            <c:numRef>
              <c:f>STS_2!$K$5:$K$25</c:f>
              <c:numCache>
                <c:formatCode>General</c:formatCode>
                <c:ptCount val="21"/>
                <c:pt idx="0">
                  <c:v>1560000</c:v>
                </c:pt>
                <c:pt idx="1">
                  <c:v>1560000</c:v>
                </c:pt>
                <c:pt idx="2">
                  <c:v>1560000</c:v>
                </c:pt>
                <c:pt idx="3">
                  <c:v>1560000</c:v>
                </c:pt>
                <c:pt idx="4">
                  <c:v>1560000</c:v>
                </c:pt>
                <c:pt idx="5">
                  <c:v>1560000</c:v>
                </c:pt>
                <c:pt idx="6">
                  <c:v>1560000</c:v>
                </c:pt>
                <c:pt idx="7">
                  <c:v>1560000</c:v>
                </c:pt>
                <c:pt idx="8">
                  <c:v>1560000</c:v>
                </c:pt>
                <c:pt idx="9">
                  <c:v>1560000</c:v>
                </c:pt>
                <c:pt idx="10">
                  <c:v>1560000</c:v>
                </c:pt>
                <c:pt idx="11">
                  <c:v>1560000</c:v>
                </c:pt>
                <c:pt idx="12">
                  <c:v>1560000</c:v>
                </c:pt>
                <c:pt idx="13">
                  <c:v>1560000</c:v>
                </c:pt>
                <c:pt idx="14">
                  <c:v>1560000</c:v>
                </c:pt>
                <c:pt idx="15">
                  <c:v>1660000</c:v>
                </c:pt>
                <c:pt idx="16">
                  <c:v>1775000</c:v>
                </c:pt>
                <c:pt idx="17">
                  <c:v>1909600</c:v>
                </c:pt>
                <c:pt idx="18">
                  <c:v>2070000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E-E04E-A74F-66DBD1CA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65023"/>
        <c:axId val="679566367"/>
      </c:lineChart>
      <c:catAx>
        <c:axId val="67956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mileage increment ($C$40)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679566367"/>
        <c:crosses val="autoZero"/>
        <c:auto val="1"/>
        <c:lblAlgn val="ctr"/>
        <c:lblOffset val="100"/>
        <c:noMultiLvlLbl val="0"/>
      </c:catAx>
      <c:valAx>
        <c:axId val="6795663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56502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$I$14 to Avg mileage increment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STS_1!$A$5:$A$25</c:f>
              <c:numCache>
                <c:formatCode>#,##0.0</c:formatCode>
                <c:ptCount val="2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</c:numCache>
            </c:numRef>
          </c:cat>
          <c:val>
            <c:numRef>
              <c:f>STS_1!$K$5:$K$25</c:f>
              <c:numCache>
                <c:formatCode>General</c:formatCode>
                <c:ptCount val="21"/>
                <c:pt idx="0">
                  <c:v>1560000</c:v>
                </c:pt>
                <c:pt idx="1">
                  <c:v>1560000</c:v>
                </c:pt>
                <c:pt idx="2">
                  <c:v>1560000</c:v>
                </c:pt>
                <c:pt idx="3">
                  <c:v>1560000</c:v>
                </c:pt>
                <c:pt idx="4">
                  <c:v>1560000</c:v>
                </c:pt>
                <c:pt idx="5">
                  <c:v>1560000</c:v>
                </c:pt>
                <c:pt idx="6">
                  <c:v>1560000</c:v>
                </c:pt>
                <c:pt idx="7">
                  <c:v>1560000</c:v>
                </c:pt>
                <c:pt idx="8">
                  <c:v>1560000</c:v>
                </c:pt>
                <c:pt idx="9">
                  <c:v>1560000</c:v>
                </c:pt>
                <c:pt idx="10">
                  <c:v>1560000</c:v>
                </c:pt>
                <c:pt idx="11">
                  <c:v>1560000</c:v>
                </c:pt>
                <c:pt idx="12">
                  <c:v>1560000</c:v>
                </c:pt>
                <c:pt idx="13">
                  <c:v>1560000</c:v>
                </c:pt>
                <c:pt idx="14">
                  <c:v>1560000</c:v>
                </c:pt>
                <c:pt idx="15">
                  <c:v>1660000</c:v>
                </c:pt>
                <c:pt idx="16">
                  <c:v>1775000</c:v>
                </c:pt>
                <c:pt idx="17">
                  <c:v>1909600</c:v>
                </c:pt>
                <c:pt idx="18">
                  <c:v>2070000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6-F34D-9F79-EFAB6F77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32527"/>
        <c:axId val="677057679"/>
      </c:lineChart>
      <c:catAx>
        <c:axId val="67683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mileage increment ($C$40)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677057679"/>
        <c:crosses val="autoZero"/>
        <c:auto val="1"/>
        <c:lblAlgn val="ctr"/>
        <c:lblOffset val="100"/>
        <c:noMultiLvlLbl val="0"/>
      </c:catAx>
      <c:valAx>
        <c:axId val="6770576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8325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12700</xdr:colOff>
      <xdr:row>27</xdr:row>
      <xdr:rowOff>63500</xdr:rowOff>
    </xdr:from>
    <xdr:to>
      <xdr:col>10</xdr:col>
      <xdr:colOff>762000</xdr:colOff>
      <xdr:row>41</xdr:row>
      <xdr:rowOff>76200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4DFDF7B3-47BA-9347-A51B-383D59A4B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5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BA4693-741F-D74B-A1A6-C168C09E447B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444500</xdr:colOff>
      <xdr:row>6</xdr:row>
      <xdr:rowOff>190500</xdr:rowOff>
    </xdr:from>
    <xdr:to>
      <xdr:col>17</xdr:col>
      <xdr:colOff>368300</xdr:colOff>
      <xdr:row>21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253C93F9-AF8D-3E49-BC6A-B6B0C665B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5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6B543E-321F-494E-AC8F-41AD062A5CCC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35E9-5B04-814A-AF8B-727E62E8FE97}">
  <dimension ref="B2:I52"/>
  <sheetViews>
    <sheetView tabSelected="1" workbookViewId="0">
      <selection activeCell="F35" sqref="F35"/>
    </sheetView>
  </sheetViews>
  <sheetFormatPr baseColWidth="10" defaultRowHeight="16" x14ac:dyDescent="0.2"/>
  <cols>
    <col min="1" max="1" width="8.1640625" style="1" customWidth="1"/>
    <col min="2" max="2" width="23.5" style="2" bestFit="1" customWidth="1"/>
    <col min="3" max="3" width="8.5" style="1" bestFit="1" customWidth="1"/>
    <col min="4" max="4" width="8" style="1" bestFit="1" customWidth="1"/>
    <col min="5" max="5" width="5" style="1" customWidth="1"/>
    <col min="6" max="6" width="16" style="1" bestFit="1" customWidth="1"/>
    <col min="7" max="7" width="19.6640625" style="1" bestFit="1" customWidth="1"/>
    <col min="8" max="9" width="9.1640625" style="1" bestFit="1" customWidth="1"/>
    <col min="10" max="10" width="4.83203125" style="1" bestFit="1" customWidth="1"/>
    <col min="11" max="16384" width="10.83203125" style="1"/>
  </cols>
  <sheetData>
    <row r="2" spans="2:9" x14ac:dyDescent="0.2">
      <c r="B2" s="8" t="s">
        <v>17</v>
      </c>
      <c r="C2" s="2" t="s">
        <v>3</v>
      </c>
      <c r="D2" s="2" t="s">
        <v>4</v>
      </c>
      <c r="E2" s="3"/>
      <c r="F2" s="9" t="s">
        <v>5</v>
      </c>
      <c r="G2" s="3"/>
      <c r="H2" s="3"/>
    </row>
    <row r="3" spans="2:9" x14ac:dyDescent="0.2">
      <c r="B3" s="2" t="s">
        <v>0</v>
      </c>
      <c r="C3" s="12">
        <v>400</v>
      </c>
      <c r="D3" s="12">
        <v>200</v>
      </c>
      <c r="E3" s="3"/>
      <c r="F3" s="14">
        <v>100</v>
      </c>
      <c r="G3" s="3"/>
      <c r="H3" s="3"/>
    </row>
    <row r="4" spans="2:9" x14ac:dyDescent="0.2">
      <c r="B4" s="2" t="s">
        <v>1</v>
      </c>
      <c r="C4" s="12">
        <v>600</v>
      </c>
      <c r="D4" s="12">
        <v>300</v>
      </c>
      <c r="E4" s="3"/>
      <c r="F4" s="14">
        <v>200</v>
      </c>
      <c r="G4" s="3"/>
      <c r="H4" s="3"/>
    </row>
    <row r="5" spans="2:9" x14ac:dyDescent="0.2">
      <c r="B5" s="2" t="s">
        <v>10</v>
      </c>
      <c r="C5" s="23">
        <f>C3+C4</f>
        <v>1000</v>
      </c>
      <c r="D5" s="23">
        <f>D3+D4</f>
        <v>500</v>
      </c>
      <c r="E5" s="3"/>
      <c r="F5" s="3"/>
      <c r="G5" s="3"/>
      <c r="H5" s="3"/>
    </row>
    <row r="6" spans="2:9" x14ac:dyDescent="0.2">
      <c r="C6" s="5" t="s">
        <v>12</v>
      </c>
      <c r="D6" s="5" t="s">
        <v>12</v>
      </c>
      <c r="E6" s="3"/>
      <c r="F6" s="3"/>
      <c r="G6" s="4" t="s">
        <v>112</v>
      </c>
      <c r="H6" s="2" t="s">
        <v>3</v>
      </c>
      <c r="I6" s="2" t="s">
        <v>4</v>
      </c>
    </row>
    <row r="7" spans="2:9" x14ac:dyDescent="0.2">
      <c r="B7" s="9" t="s">
        <v>86</v>
      </c>
      <c r="C7" s="11">
        <v>1000</v>
      </c>
      <c r="D7" s="11">
        <v>1000</v>
      </c>
      <c r="E7" s="3"/>
      <c r="G7" s="9" t="s">
        <v>6</v>
      </c>
      <c r="H7" s="10">
        <v>700</v>
      </c>
      <c r="I7" s="10">
        <v>800</v>
      </c>
    </row>
    <row r="8" spans="2:9" x14ac:dyDescent="0.2">
      <c r="C8" s="5"/>
      <c r="D8" s="5"/>
      <c r="E8" s="3"/>
      <c r="G8" s="9" t="s">
        <v>7</v>
      </c>
      <c r="H8" s="10">
        <v>200</v>
      </c>
      <c r="I8" s="10">
        <v>200</v>
      </c>
    </row>
    <row r="9" spans="2:9" x14ac:dyDescent="0.2">
      <c r="B9" s="13" t="s">
        <v>11</v>
      </c>
      <c r="C9" s="5"/>
      <c r="D9" s="5"/>
      <c r="E9" s="3"/>
      <c r="G9" s="2"/>
      <c r="H9" s="5"/>
      <c r="I9" s="5"/>
    </row>
    <row r="10" spans="2:9" x14ac:dyDescent="0.2">
      <c r="B10" s="2" t="s">
        <v>0</v>
      </c>
      <c r="C10" s="15">
        <f>C3+F3</f>
        <v>500</v>
      </c>
      <c r="D10" s="15">
        <f>D3+C20</f>
        <v>300</v>
      </c>
      <c r="E10" s="3"/>
      <c r="G10" s="13" t="s">
        <v>24</v>
      </c>
      <c r="H10" s="15">
        <f>H7*C32</f>
        <v>980000</v>
      </c>
      <c r="I10" s="15">
        <f>I7*D32</f>
        <v>560000</v>
      </c>
    </row>
    <row r="11" spans="2:9" x14ac:dyDescent="0.2">
      <c r="B11" s="2" t="s">
        <v>1</v>
      </c>
      <c r="C11" s="15">
        <f>C4+F4</f>
        <v>800</v>
      </c>
      <c r="D11" s="15">
        <f>D4+C21</f>
        <v>300</v>
      </c>
      <c r="E11" s="3"/>
      <c r="G11" s="13" t="s">
        <v>23</v>
      </c>
      <c r="H11" s="15">
        <f>H8*C22</f>
        <v>20000</v>
      </c>
      <c r="I11" s="15">
        <f>I8*D22</f>
        <v>0</v>
      </c>
    </row>
    <row r="12" spans="2:9" x14ac:dyDescent="0.2">
      <c r="B12" s="2" t="s">
        <v>19</v>
      </c>
      <c r="C12" s="22">
        <f>C10+C11</f>
        <v>1300</v>
      </c>
      <c r="D12" s="22">
        <f>D10+D11</f>
        <v>600</v>
      </c>
      <c r="E12" s="3"/>
      <c r="H12" s="5"/>
      <c r="I12" s="5"/>
    </row>
    <row r="13" spans="2:9" x14ac:dyDescent="0.2">
      <c r="C13" s="5" t="s">
        <v>14</v>
      </c>
      <c r="D13" s="5" t="s">
        <v>14</v>
      </c>
      <c r="E13" s="3"/>
      <c r="G13" s="13" t="s">
        <v>22</v>
      </c>
      <c r="H13" s="15">
        <f>H10+H11</f>
        <v>1000000</v>
      </c>
      <c r="I13" s="15">
        <f>I10+I11</f>
        <v>560000</v>
      </c>
    </row>
    <row r="14" spans="2:9" x14ac:dyDescent="0.2">
      <c r="B14" s="9" t="s">
        <v>2</v>
      </c>
      <c r="C14" s="5"/>
      <c r="D14" s="5"/>
      <c r="E14" s="3"/>
      <c r="G14" s="21" t="s">
        <v>25</v>
      </c>
      <c r="I14" s="20">
        <f>H13+I13</f>
        <v>1560000</v>
      </c>
    </row>
    <row r="15" spans="2:9" x14ac:dyDescent="0.2">
      <c r="B15" s="2" t="s">
        <v>0</v>
      </c>
      <c r="C15" s="10">
        <v>400</v>
      </c>
      <c r="D15" s="10">
        <v>300</v>
      </c>
      <c r="E15" s="3"/>
      <c r="G15" s="3"/>
      <c r="H15" s="3"/>
    </row>
    <row r="16" spans="2:9" x14ac:dyDescent="0.2">
      <c r="B16" s="2" t="s">
        <v>1</v>
      </c>
      <c r="C16" s="10">
        <v>800</v>
      </c>
      <c r="D16" s="10">
        <v>300</v>
      </c>
      <c r="E16" s="3"/>
      <c r="G16" s="3"/>
      <c r="H16" s="3"/>
    </row>
    <row r="17" spans="2:8" x14ac:dyDescent="0.2">
      <c r="B17" s="2" t="s">
        <v>19</v>
      </c>
      <c r="C17" s="22">
        <f>C15+C16</f>
        <v>1200</v>
      </c>
      <c r="D17" s="22">
        <f>D15+D16</f>
        <v>600</v>
      </c>
      <c r="E17" s="3"/>
      <c r="G17" s="3"/>
      <c r="H17" s="3"/>
    </row>
    <row r="18" spans="2:8" x14ac:dyDescent="0.2">
      <c r="C18" s="17"/>
      <c r="D18" s="17"/>
      <c r="E18" s="3"/>
      <c r="G18" s="3"/>
      <c r="H18" s="3"/>
    </row>
    <row r="19" spans="2:8" x14ac:dyDescent="0.2">
      <c r="B19" s="13" t="s">
        <v>13</v>
      </c>
      <c r="C19" s="5"/>
      <c r="D19" s="5"/>
      <c r="E19" s="6"/>
      <c r="G19" s="3"/>
      <c r="H19" s="3"/>
    </row>
    <row r="20" spans="2:8" x14ac:dyDescent="0.2">
      <c r="B20" s="2" t="s">
        <v>0</v>
      </c>
      <c r="C20" s="15">
        <f>C10-C15</f>
        <v>100</v>
      </c>
      <c r="D20" s="15">
        <f>D10-D15</f>
        <v>0</v>
      </c>
      <c r="E20" s="6"/>
      <c r="G20" s="3"/>
      <c r="H20" s="3"/>
    </row>
    <row r="21" spans="2:8" x14ac:dyDescent="0.2">
      <c r="B21" s="2" t="s">
        <v>1</v>
      </c>
      <c r="C21" s="15">
        <f>C11-C16</f>
        <v>0</v>
      </c>
      <c r="D21" s="15">
        <f>D11-D16</f>
        <v>0</v>
      </c>
      <c r="E21" s="6"/>
      <c r="F21" s="3"/>
      <c r="G21" s="18"/>
      <c r="H21" s="3"/>
    </row>
    <row r="22" spans="2:8" x14ac:dyDescent="0.2">
      <c r="B22" s="2" t="s">
        <v>19</v>
      </c>
      <c r="C22" s="5">
        <f>C20+C21</f>
        <v>100</v>
      </c>
      <c r="D22" s="5">
        <f>D20+D21</f>
        <v>0</v>
      </c>
      <c r="E22" s="6"/>
      <c r="F22" s="3"/>
      <c r="G22" s="16"/>
      <c r="H22" s="3"/>
    </row>
    <row r="23" spans="2:8" x14ac:dyDescent="0.2">
      <c r="C23" s="5" t="s">
        <v>28</v>
      </c>
      <c r="D23" s="5" t="s">
        <v>28</v>
      </c>
      <c r="E23" s="6"/>
      <c r="G23" s="19"/>
      <c r="H23" s="3"/>
    </row>
    <row r="24" spans="2:8" x14ac:dyDescent="0.2">
      <c r="C24" s="5"/>
      <c r="D24" s="5"/>
      <c r="E24" s="6"/>
      <c r="G24" s="19"/>
      <c r="H24" s="3"/>
    </row>
    <row r="25" spans="2:8" x14ac:dyDescent="0.2">
      <c r="B25" s="11" t="s">
        <v>16</v>
      </c>
      <c r="C25" s="2" t="s">
        <v>15</v>
      </c>
      <c r="E25" s="3"/>
      <c r="G25" s="19"/>
      <c r="H25" s="3"/>
    </row>
    <row r="26" spans="2:8" x14ac:dyDescent="0.2">
      <c r="B26" s="2" t="s">
        <v>0</v>
      </c>
      <c r="C26" s="10">
        <v>2</v>
      </c>
      <c r="E26" s="3"/>
      <c r="G26" s="19"/>
      <c r="H26" s="3"/>
    </row>
    <row r="27" spans="2:8" x14ac:dyDescent="0.2">
      <c r="B27" s="2" t="s">
        <v>1</v>
      </c>
      <c r="C27" s="10">
        <v>1</v>
      </c>
      <c r="E27" s="3"/>
      <c r="G27" s="19"/>
      <c r="H27" s="3"/>
    </row>
    <row r="28" spans="2:8" x14ac:dyDescent="0.2">
      <c r="C28" s="5"/>
      <c r="D28" s="5"/>
      <c r="E28" s="3"/>
      <c r="G28" s="19"/>
      <c r="H28" s="3"/>
    </row>
    <row r="29" spans="2:8" x14ac:dyDescent="0.2">
      <c r="B29" s="13" t="s">
        <v>18</v>
      </c>
      <c r="C29" s="2"/>
      <c r="D29" s="5"/>
      <c r="E29" s="3"/>
      <c r="G29" s="19"/>
      <c r="H29" s="3"/>
    </row>
    <row r="30" spans="2:8" x14ac:dyDescent="0.2">
      <c r="B30" s="2" t="s">
        <v>0</v>
      </c>
      <c r="C30" s="5">
        <f>C26*C3</f>
        <v>800</v>
      </c>
      <c r="D30" s="5">
        <f>C26*D3</f>
        <v>400</v>
      </c>
      <c r="E30" s="3"/>
      <c r="G30" s="19"/>
      <c r="H30" s="3"/>
    </row>
    <row r="31" spans="2:8" x14ac:dyDescent="0.2">
      <c r="B31" s="2" t="s">
        <v>1</v>
      </c>
      <c r="C31" s="5">
        <f>C27*C4</f>
        <v>600</v>
      </c>
      <c r="D31" s="5">
        <f>C27*D4</f>
        <v>300</v>
      </c>
      <c r="E31" s="3"/>
      <c r="G31" s="19"/>
      <c r="H31" s="3"/>
    </row>
    <row r="32" spans="2:8" x14ac:dyDescent="0.2">
      <c r="B32" s="2" t="s">
        <v>19</v>
      </c>
      <c r="C32" s="15">
        <f>C30+C31</f>
        <v>1400</v>
      </c>
      <c r="D32" s="15">
        <f>D30+D31</f>
        <v>700</v>
      </c>
      <c r="E32" s="3"/>
      <c r="G32" s="19"/>
      <c r="H32" s="3"/>
    </row>
    <row r="33" spans="2:8" x14ac:dyDescent="0.2">
      <c r="C33" s="5" t="s">
        <v>12</v>
      </c>
      <c r="D33" s="5" t="s">
        <v>12</v>
      </c>
      <c r="E33" s="3"/>
      <c r="G33" s="19"/>
      <c r="H33" s="3"/>
    </row>
    <row r="34" spans="2:8" x14ac:dyDescent="0.2">
      <c r="B34" s="9" t="s">
        <v>9</v>
      </c>
      <c r="C34" s="10">
        <v>2500</v>
      </c>
      <c r="D34" s="10">
        <v>2500</v>
      </c>
      <c r="E34" s="3"/>
      <c r="G34" s="19"/>
    </row>
    <row r="35" spans="2:8" s="19" customFormat="1" x14ac:dyDescent="0.2">
      <c r="B35" s="16"/>
      <c r="C35" s="17"/>
      <c r="D35" s="17"/>
      <c r="E35" s="18"/>
    </row>
    <row r="36" spans="2:8" x14ac:dyDescent="0.2">
      <c r="B36" s="9" t="s">
        <v>20</v>
      </c>
      <c r="C36" s="7" t="s">
        <v>8</v>
      </c>
      <c r="D36" s="5"/>
      <c r="E36" s="3"/>
      <c r="G36" s="19"/>
    </row>
    <row r="37" spans="2:8" x14ac:dyDescent="0.2">
      <c r="B37" s="2" t="s">
        <v>0</v>
      </c>
      <c r="C37" s="10">
        <v>15</v>
      </c>
      <c r="D37" s="5"/>
      <c r="E37" s="3"/>
      <c r="G37" s="19"/>
    </row>
    <row r="38" spans="2:8" x14ac:dyDescent="0.2">
      <c r="B38" s="2" t="s">
        <v>1</v>
      </c>
      <c r="C38" s="10">
        <v>35</v>
      </c>
      <c r="E38" s="3"/>
      <c r="G38" s="19"/>
    </row>
    <row r="39" spans="2:8" x14ac:dyDescent="0.2">
      <c r="C39" s="5"/>
      <c r="D39" s="19"/>
      <c r="E39" s="3"/>
      <c r="F39" s="2"/>
      <c r="G39" s="19"/>
    </row>
    <row r="40" spans="2:8" x14ac:dyDescent="0.2">
      <c r="B40" s="9" t="s">
        <v>21</v>
      </c>
      <c r="C40" s="11">
        <v>23</v>
      </c>
      <c r="D40" s="17"/>
      <c r="E40" s="3"/>
      <c r="F40" s="2"/>
      <c r="G40" s="19"/>
    </row>
    <row r="41" spans="2:8" s="19" customFormat="1" x14ac:dyDescent="0.2">
      <c r="B41" s="16"/>
      <c r="C41" s="17"/>
      <c r="D41" s="17"/>
      <c r="E41" s="18"/>
    </row>
    <row r="42" spans="2:8" x14ac:dyDescent="0.2">
      <c r="B42" s="13" t="s">
        <v>27</v>
      </c>
      <c r="C42" s="15">
        <f>(C3*C37+C4*C38)</f>
        <v>27000</v>
      </c>
      <c r="D42" s="15">
        <f>(D3*C37+D4*C38)</f>
        <v>13500</v>
      </c>
      <c r="E42" s="3"/>
      <c r="G42" s="19"/>
      <c r="H42" s="3"/>
    </row>
    <row r="43" spans="2:8" x14ac:dyDescent="0.2">
      <c r="C43" s="5" t="s">
        <v>14</v>
      </c>
      <c r="D43" s="1" t="s">
        <v>14</v>
      </c>
      <c r="E43" s="3"/>
      <c r="G43" s="19"/>
      <c r="H43" s="3"/>
    </row>
    <row r="44" spans="2:8" x14ac:dyDescent="0.2">
      <c r="B44" s="2" t="s">
        <v>26</v>
      </c>
      <c r="C44" s="5">
        <f>C40*C5</f>
        <v>23000</v>
      </c>
      <c r="D44" s="5">
        <f>C40*D5</f>
        <v>11500</v>
      </c>
      <c r="E44" s="3"/>
      <c r="G44" s="18"/>
      <c r="H44" s="3"/>
    </row>
    <row r="45" spans="2:8" x14ac:dyDescent="0.2">
      <c r="C45" s="5"/>
      <c r="D45" s="5"/>
      <c r="E45" s="3"/>
      <c r="G45" s="18"/>
      <c r="H45" s="3"/>
    </row>
    <row r="46" spans="2:8" x14ac:dyDescent="0.2">
      <c r="E46" s="3"/>
      <c r="G46" s="3"/>
      <c r="H46" s="3"/>
    </row>
    <row r="47" spans="2:8" x14ac:dyDescent="0.2">
      <c r="E47" s="3"/>
      <c r="G47" s="3"/>
      <c r="H47" s="3"/>
    </row>
    <row r="48" spans="2:8" x14ac:dyDescent="0.2">
      <c r="E48" s="3"/>
      <c r="G48" s="3"/>
      <c r="H48" s="3"/>
    </row>
    <row r="49" spans="5:8" x14ac:dyDescent="0.2">
      <c r="E49" s="3"/>
      <c r="G49" s="3"/>
      <c r="H49" s="3"/>
    </row>
    <row r="50" spans="5:8" x14ac:dyDescent="0.2">
      <c r="E50" s="3"/>
      <c r="G50" s="3"/>
      <c r="H50" s="3"/>
    </row>
    <row r="51" spans="5:8" x14ac:dyDescent="0.2">
      <c r="E51" s="3"/>
      <c r="G51" s="3"/>
      <c r="H51" s="3"/>
    </row>
    <row r="52" spans="5:8" x14ac:dyDescent="0.2">
      <c r="E52" s="3"/>
      <c r="F52" s="3"/>
      <c r="G52" s="3"/>
      <c r="H52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0057-A512-4C41-85CA-A11FF3265842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82</v>
      </c>
    </row>
    <row r="3" spans="1:2" x14ac:dyDescent="0.2">
      <c r="A3">
        <v>1</v>
      </c>
    </row>
    <row r="4" spans="1:2" x14ac:dyDescent="0.2">
      <c r="A4">
        <v>20</v>
      </c>
    </row>
    <row r="5" spans="1:2" x14ac:dyDescent="0.2">
      <c r="A5">
        <v>30</v>
      </c>
    </row>
    <row r="6" spans="1:2" x14ac:dyDescent="0.2">
      <c r="A6">
        <v>0.5</v>
      </c>
    </row>
    <row r="8" spans="1:2" x14ac:dyDescent="0.2">
      <c r="A8" s="34"/>
      <c r="B8" s="34"/>
    </row>
    <row r="9" spans="1:2" x14ac:dyDescent="0.2">
      <c r="A9" t="s">
        <v>85</v>
      </c>
    </row>
    <row r="10" spans="1:2" x14ac:dyDescent="0.2">
      <c r="A10" t="s">
        <v>78</v>
      </c>
    </row>
    <row r="15" spans="1:2" x14ac:dyDescent="0.2">
      <c r="B15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A4F2-4641-BB4E-B378-42C202B181BC}">
  <dimension ref="A1:K25"/>
  <sheetViews>
    <sheetView workbookViewId="0">
      <selection activeCell="I24" sqref="I24"/>
    </sheetView>
  </sheetViews>
  <sheetFormatPr baseColWidth="10" defaultRowHeight="16" x14ac:dyDescent="0.2"/>
  <sheetData>
    <row r="1" spans="1:11" x14ac:dyDescent="0.2">
      <c r="A1" s="24" t="s">
        <v>79</v>
      </c>
      <c r="K1" s="37" t="str">
        <f>CONCATENATE("Sensitivity of ",$K$4," to ","Avg mileage increment")</f>
        <v>Sensitivity of $I$14 to Avg mileage increment</v>
      </c>
    </row>
    <row r="3" spans="1:11" x14ac:dyDescent="0.2">
      <c r="A3" t="s">
        <v>84</v>
      </c>
      <c r="K3" t="s">
        <v>80</v>
      </c>
    </row>
    <row r="4" spans="1:11" ht="34" x14ac:dyDescent="0.2">
      <c r="B4" s="35" t="s">
        <v>52</v>
      </c>
      <c r="C4" s="35" t="s">
        <v>54</v>
      </c>
      <c r="D4" s="35" t="s">
        <v>68</v>
      </c>
      <c r="E4" s="35" t="s">
        <v>70</v>
      </c>
      <c r="F4" s="35" t="s">
        <v>83</v>
      </c>
      <c r="J4" s="37">
        <f>MATCH($K$4,OutputAddresses,0)</f>
        <v>5</v>
      </c>
      <c r="K4" s="36" t="s">
        <v>83</v>
      </c>
    </row>
    <row r="5" spans="1:11" x14ac:dyDescent="0.2">
      <c r="A5" s="52">
        <v>20</v>
      </c>
      <c r="B5" s="44">
        <v>400</v>
      </c>
      <c r="C5" s="45">
        <v>200</v>
      </c>
      <c r="D5" s="45">
        <v>600</v>
      </c>
      <c r="E5" s="45">
        <v>300</v>
      </c>
      <c r="F5" s="46">
        <v>1560000</v>
      </c>
      <c r="K5">
        <f>INDEX(OutputValues,1,$J$4)</f>
        <v>1560000</v>
      </c>
    </row>
    <row r="6" spans="1:11" x14ac:dyDescent="0.2">
      <c r="A6" s="52">
        <v>20.5</v>
      </c>
      <c r="B6" s="47">
        <v>400</v>
      </c>
      <c r="C6" s="48">
        <v>200</v>
      </c>
      <c r="D6" s="48">
        <v>600</v>
      </c>
      <c r="E6" s="48">
        <v>300</v>
      </c>
      <c r="F6" s="49">
        <v>1560000</v>
      </c>
      <c r="K6">
        <f>INDEX(OutputValues,2,$J$4)</f>
        <v>1560000</v>
      </c>
    </row>
    <row r="7" spans="1:11" x14ac:dyDescent="0.2">
      <c r="A7" s="52">
        <v>21</v>
      </c>
      <c r="B7" s="47">
        <v>300</v>
      </c>
      <c r="C7" s="48">
        <v>300</v>
      </c>
      <c r="D7" s="48">
        <v>600</v>
      </c>
      <c r="E7" s="48">
        <v>300</v>
      </c>
      <c r="F7" s="49">
        <v>1560000</v>
      </c>
      <c r="K7">
        <f>INDEX(OutputValues,3,$J$4)</f>
        <v>1560000</v>
      </c>
    </row>
    <row r="8" spans="1:11" x14ac:dyDescent="0.2">
      <c r="A8" s="52">
        <v>21.5</v>
      </c>
      <c r="B8" s="47">
        <v>300</v>
      </c>
      <c r="C8" s="48">
        <v>300</v>
      </c>
      <c r="D8" s="48">
        <v>600</v>
      </c>
      <c r="E8" s="48">
        <v>300</v>
      </c>
      <c r="F8" s="49">
        <v>1560000</v>
      </c>
      <c r="K8">
        <f>INDEX(OutputValues,4,$J$4)</f>
        <v>1560000</v>
      </c>
    </row>
    <row r="9" spans="1:11" x14ac:dyDescent="0.2">
      <c r="A9" s="52">
        <v>22</v>
      </c>
      <c r="B9" s="47">
        <v>400</v>
      </c>
      <c r="C9" s="48">
        <v>200</v>
      </c>
      <c r="D9" s="48">
        <v>600</v>
      </c>
      <c r="E9" s="48">
        <v>300</v>
      </c>
      <c r="F9" s="49">
        <v>1560000</v>
      </c>
      <c r="K9">
        <f>INDEX(OutputValues,5,$J$4)</f>
        <v>1560000</v>
      </c>
    </row>
    <row r="10" spans="1:11" x14ac:dyDescent="0.2">
      <c r="A10" s="52">
        <v>22.5</v>
      </c>
      <c r="B10" s="47">
        <v>400</v>
      </c>
      <c r="C10" s="48">
        <v>200</v>
      </c>
      <c r="D10" s="48">
        <v>600</v>
      </c>
      <c r="E10" s="48">
        <v>300</v>
      </c>
      <c r="F10" s="49">
        <v>1560000</v>
      </c>
      <c r="K10">
        <f>INDEX(OutputValues,6,$J$4)</f>
        <v>1560000</v>
      </c>
    </row>
    <row r="11" spans="1:11" x14ac:dyDescent="0.2">
      <c r="A11" s="52">
        <v>23</v>
      </c>
      <c r="B11" s="47">
        <v>400</v>
      </c>
      <c r="C11" s="48">
        <v>200</v>
      </c>
      <c r="D11" s="48">
        <v>600</v>
      </c>
      <c r="E11" s="48">
        <v>300</v>
      </c>
      <c r="F11" s="49">
        <v>1560000</v>
      </c>
      <c r="K11">
        <f>INDEX(OutputValues,7,$J$4)</f>
        <v>1560000</v>
      </c>
    </row>
    <row r="12" spans="1:11" x14ac:dyDescent="0.2">
      <c r="A12" s="52">
        <v>23.5</v>
      </c>
      <c r="B12" s="47">
        <v>300</v>
      </c>
      <c r="C12" s="48">
        <v>300</v>
      </c>
      <c r="D12" s="48">
        <v>600</v>
      </c>
      <c r="E12" s="48">
        <v>300</v>
      </c>
      <c r="F12" s="49">
        <v>1560000</v>
      </c>
      <c r="K12">
        <f>INDEX(OutputValues,8,$J$4)</f>
        <v>1560000</v>
      </c>
    </row>
    <row r="13" spans="1:11" x14ac:dyDescent="0.2">
      <c r="A13" s="52">
        <v>24</v>
      </c>
      <c r="B13" s="47">
        <v>300</v>
      </c>
      <c r="C13" s="48">
        <v>300</v>
      </c>
      <c r="D13" s="48">
        <v>600</v>
      </c>
      <c r="E13" s="48">
        <v>300</v>
      </c>
      <c r="F13" s="49">
        <v>1560000</v>
      </c>
      <c r="K13">
        <f>INDEX(OutputValues,9,$J$4)</f>
        <v>1560000</v>
      </c>
    </row>
    <row r="14" spans="1:11" x14ac:dyDescent="0.2">
      <c r="A14" s="52">
        <v>24.5</v>
      </c>
      <c r="B14" s="47">
        <v>300</v>
      </c>
      <c r="C14" s="48">
        <v>300</v>
      </c>
      <c r="D14" s="48">
        <v>600</v>
      </c>
      <c r="E14" s="48">
        <v>300</v>
      </c>
      <c r="F14" s="49">
        <v>1560000</v>
      </c>
      <c r="K14">
        <f>INDEX(OutputValues,10,$J$4)</f>
        <v>1560000</v>
      </c>
    </row>
    <row r="15" spans="1:11" x14ac:dyDescent="0.2">
      <c r="A15" s="52">
        <v>25</v>
      </c>
      <c r="B15" s="47">
        <v>300</v>
      </c>
      <c r="C15" s="48">
        <v>300</v>
      </c>
      <c r="D15" s="48">
        <v>600</v>
      </c>
      <c r="E15" s="48">
        <v>300</v>
      </c>
      <c r="F15" s="49">
        <v>1560000</v>
      </c>
      <c r="K15">
        <f>INDEX(OutputValues,11,$J$4)</f>
        <v>1560000</v>
      </c>
    </row>
    <row r="16" spans="1:11" x14ac:dyDescent="0.2">
      <c r="A16" s="52">
        <v>25.5</v>
      </c>
      <c r="B16" s="47">
        <v>329</v>
      </c>
      <c r="C16" s="48">
        <v>271</v>
      </c>
      <c r="D16" s="48">
        <v>600</v>
      </c>
      <c r="E16" s="48">
        <v>300</v>
      </c>
      <c r="F16" s="49">
        <v>1560000</v>
      </c>
      <c r="K16">
        <f>INDEX(OutputValues,12,$J$4)</f>
        <v>1560000</v>
      </c>
    </row>
    <row r="17" spans="1:11" x14ac:dyDescent="0.2">
      <c r="A17" s="52">
        <v>26</v>
      </c>
      <c r="B17" s="47">
        <v>355</v>
      </c>
      <c r="C17" s="48">
        <v>245</v>
      </c>
      <c r="D17" s="48">
        <v>600</v>
      </c>
      <c r="E17" s="48">
        <v>300</v>
      </c>
      <c r="F17" s="49">
        <v>1560000</v>
      </c>
      <c r="K17">
        <f>INDEX(OutputValues,13,$J$4)</f>
        <v>1560000</v>
      </c>
    </row>
    <row r="18" spans="1:11" x14ac:dyDescent="0.2">
      <c r="A18" s="52">
        <v>26.5</v>
      </c>
      <c r="B18" s="47">
        <v>379</v>
      </c>
      <c r="C18" s="48">
        <v>221</v>
      </c>
      <c r="D18" s="48">
        <v>600</v>
      </c>
      <c r="E18" s="48">
        <v>300</v>
      </c>
      <c r="F18" s="49">
        <v>1560000</v>
      </c>
      <c r="K18">
        <f>INDEX(OutputValues,14,$J$4)</f>
        <v>1560000</v>
      </c>
    </row>
    <row r="19" spans="1:11" x14ac:dyDescent="0.2">
      <c r="A19" s="52">
        <v>27</v>
      </c>
      <c r="B19" s="47">
        <v>400</v>
      </c>
      <c r="C19" s="48">
        <v>200</v>
      </c>
      <c r="D19" s="48">
        <v>600</v>
      </c>
      <c r="E19" s="48">
        <v>300</v>
      </c>
      <c r="F19" s="49">
        <v>1560000</v>
      </c>
      <c r="K19">
        <f>INDEX(OutputValues,15,$J$4)</f>
        <v>1560000</v>
      </c>
    </row>
    <row r="20" spans="1:11" x14ac:dyDescent="0.2">
      <c r="A20" s="57">
        <v>27.5</v>
      </c>
      <c r="B20" s="47">
        <v>360</v>
      </c>
      <c r="C20" s="48">
        <v>240</v>
      </c>
      <c r="D20" s="48">
        <v>600</v>
      </c>
      <c r="E20" s="48">
        <v>400</v>
      </c>
      <c r="F20" s="56">
        <v>1660000</v>
      </c>
      <c r="G20" s="58"/>
      <c r="K20">
        <f>INDEX(OutputValues,16,$J$4)</f>
        <v>1660000</v>
      </c>
    </row>
    <row r="21" spans="1:11" x14ac:dyDescent="0.2">
      <c r="A21" s="57">
        <v>28</v>
      </c>
      <c r="B21" s="47">
        <v>323</v>
      </c>
      <c r="C21" s="48">
        <v>277</v>
      </c>
      <c r="D21" s="48">
        <v>600</v>
      </c>
      <c r="E21" s="48">
        <v>515</v>
      </c>
      <c r="F21" s="56">
        <v>1775000</v>
      </c>
      <c r="G21" s="58"/>
      <c r="K21">
        <f>INDEX(OutputValues,17,$J$4)</f>
        <v>1775000</v>
      </c>
    </row>
    <row r="22" spans="1:11" x14ac:dyDescent="0.2">
      <c r="A22" s="57">
        <v>28.5</v>
      </c>
      <c r="B22" s="47">
        <v>301</v>
      </c>
      <c r="C22" s="48">
        <v>299</v>
      </c>
      <c r="D22" s="48">
        <v>626</v>
      </c>
      <c r="E22" s="48">
        <v>621</v>
      </c>
      <c r="F22" s="56">
        <v>1909600</v>
      </c>
      <c r="G22" s="58"/>
      <c r="K22">
        <f>INDEX(OutputValues,18,$J$4)</f>
        <v>1909600</v>
      </c>
    </row>
    <row r="23" spans="1:11" x14ac:dyDescent="0.2">
      <c r="A23" s="57">
        <v>29</v>
      </c>
      <c r="B23" s="47">
        <v>300</v>
      </c>
      <c r="C23" s="48">
        <v>300</v>
      </c>
      <c r="D23" s="48">
        <v>700</v>
      </c>
      <c r="E23" s="48">
        <v>700</v>
      </c>
      <c r="F23" s="56">
        <v>2070000</v>
      </c>
      <c r="G23" s="58"/>
      <c r="K23">
        <f>INDEX(OutputValues,19,$J$4)</f>
        <v>2070000</v>
      </c>
    </row>
    <row r="24" spans="1:11" x14ac:dyDescent="0.2">
      <c r="A24" s="52">
        <v>29.5</v>
      </c>
      <c r="B24" s="54" t="s">
        <v>81</v>
      </c>
      <c r="C24" s="40"/>
      <c r="D24" s="40"/>
      <c r="E24" s="40"/>
      <c r="F24" s="41"/>
      <c r="K24">
        <f>INDEX(OutputValues,20,$J$4)</f>
        <v>0</v>
      </c>
    </row>
    <row r="25" spans="1:11" x14ac:dyDescent="0.2">
      <c r="A25" s="52">
        <v>30</v>
      </c>
      <c r="B25" s="53" t="s">
        <v>81</v>
      </c>
      <c r="C25" s="42"/>
      <c r="D25" s="42"/>
      <c r="E25" s="42"/>
      <c r="F25" s="43"/>
      <c r="K25">
        <f>INDEX(OutputValues,21,$J$4)</f>
        <v>0</v>
      </c>
    </row>
  </sheetData>
  <dataValidations count="1">
    <dataValidation type="list" allowBlank="1" showInputMessage="1" showErrorMessage="1" sqref="K4" xr:uid="{712FCCEA-9C13-B849-A246-9FA893A63595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A92-7555-5841-AAAA-06370FB53358}">
  <dimension ref="A1:K25"/>
  <sheetViews>
    <sheetView workbookViewId="0">
      <selection activeCell="G36" sqref="G36"/>
    </sheetView>
  </sheetViews>
  <sheetFormatPr baseColWidth="10" defaultRowHeight="16" x14ac:dyDescent="0.2"/>
  <sheetData>
    <row r="1" spans="1:11" x14ac:dyDescent="0.2">
      <c r="A1" s="24" t="s">
        <v>79</v>
      </c>
      <c r="K1" s="37" t="str">
        <f>CONCATENATE("Sensitivity of ",$K$4," to ","Avg mileage increment")</f>
        <v>Sensitivity of $I$14 to Avg mileage increment</v>
      </c>
    </row>
    <row r="3" spans="1:11" x14ac:dyDescent="0.2">
      <c r="A3" t="s">
        <v>84</v>
      </c>
      <c r="K3" t="s">
        <v>80</v>
      </c>
    </row>
    <row r="4" spans="1:11" ht="34" x14ac:dyDescent="0.2">
      <c r="B4" s="35" t="s">
        <v>83</v>
      </c>
      <c r="J4" s="37">
        <f>MATCH($K$4,OutputAddresses,0)</f>
        <v>1</v>
      </c>
      <c r="K4" s="36" t="s">
        <v>83</v>
      </c>
    </row>
    <row r="5" spans="1:11" x14ac:dyDescent="0.2">
      <c r="A5" s="52">
        <v>20</v>
      </c>
      <c r="B5" s="50">
        <v>1560000</v>
      </c>
      <c r="K5">
        <f>INDEX(OutputValues,1,$J$4)</f>
        <v>1560000</v>
      </c>
    </row>
    <row r="6" spans="1:11" x14ac:dyDescent="0.2">
      <c r="A6" s="52">
        <v>20.5</v>
      </c>
      <c r="B6" s="51">
        <v>1560000</v>
      </c>
      <c r="K6">
        <f>INDEX(OutputValues,2,$J$4)</f>
        <v>1560000</v>
      </c>
    </row>
    <row r="7" spans="1:11" x14ac:dyDescent="0.2">
      <c r="A7" s="52">
        <v>21</v>
      </c>
      <c r="B7" s="51">
        <v>1560000</v>
      </c>
      <c r="K7">
        <f>INDEX(OutputValues,3,$J$4)</f>
        <v>1560000</v>
      </c>
    </row>
    <row r="8" spans="1:11" x14ac:dyDescent="0.2">
      <c r="A8" s="52">
        <v>21.5</v>
      </c>
      <c r="B8" s="51">
        <v>1560000</v>
      </c>
      <c r="K8">
        <f>INDEX(OutputValues,4,$J$4)</f>
        <v>1560000</v>
      </c>
    </row>
    <row r="9" spans="1:11" x14ac:dyDescent="0.2">
      <c r="A9" s="52">
        <v>22</v>
      </c>
      <c r="B9" s="51">
        <v>1560000</v>
      </c>
      <c r="K9">
        <f>INDEX(OutputValues,5,$J$4)</f>
        <v>1560000</v>
      </c>
    </row>
    <row r="10" spans="1:11" x14ac:dyDescent="0.2">
      <c r="A10" s="52">
        <v>22.5</v>
      </c>
      <c r="B10" s="51">
        <v>1560000</v>
      </c>
      <c r="K10">
        <f>INDEX(OutputValues,6,$J$4)</f>
        <v>1560000</v>
      </c>
    </row>
    <row r="11" spans="1:11" x14ac:dyDescent="0.2">
      <c r="A11" s="52">
        <v>23</v>
      </c>
      <c r="B11" s="51">
        <v>1560000</v>
      </c>
      <c r="K11">
        <f>INDEX(OutputValues,7,$J$4)</f>
        <v>1560000</v>
      </c>
    </row>
    <row r="12" spans="1:11" x14ac:dyDescent="0.2">
      <c r="A12" s="52">
        <v>23.5</v>
      </c>
      <c r="B12" s="51">
        <v>1560000</v>
      </c>
      <c r="K12">
        <f>INDEX(OutputValues,8,$J$4)</f>
        <v>1560000</v>
      </c>
    </row>
    <row r="13" spans="1:11" x14ac:dyDescent="0.2">
      <c r="A13" s="52">
        <v>24</v>
      </c>
      <c r="B13" s="51">
        <v>1560000</v>
      </c>
      <c r="K13">
        <f>INDEX(OutputValues,9,$J$4)</f>
        <v>1560000</v>
      </c>
    </row>
    <row r="14" spans="1:11" x14ac:dyDescent="0.2">
      <c r="A14" s="52">
        <v>24.5</v>
      </c>
      <c r="B14" s="51">
        <v>1560000</v>
      </c>
      <c r="K14">
        <f>INDEX(OutputValues,10,$J$4)</f>
        <v>1560000</v>
      </c>
    </row>
    <row r="15" spans="1:11" x14ac:dyDescent="0.2">
      <c r="A15" s="52">
        <v>25</v>
      </c>
      <c r="B15" s="51">
        <v>1560000</v>
      </c>
      <c r="K15">
        <f>INDEX(OutputValues,11,$J$4)</f>
        <v>1560000</v>
      </c>
    </row>
    <row r="16" spans="1:11" x14ac:dyDescent="0.2">
      <c r="A16" s="52">
        <v>25.5</v>
      </c>
      <c r="B16" s="51">
        <v>1560000</v>
      </c>
      <c r="K16">
        <f>INDEX(OutputValues,12,$J$4)</f>
        <v>1560000</v>
      </c>
    </row>
    <row r="17" spans="1:11" x14ac:dyDescent="0.2">
      <c r="A17" s="52">
        <v>26</v>
      </c>
      <c r="B17" s="51">
        <v>1560000</v>
      </c>
      <c r="K17">
        <f>INDEX(OutputValues,13,$J$4)</f>
        <v>1560000</v>
      </c>
    </row>
    <row r="18" spans="1:11" x14ac:dyDescent="0.2">
      <c r="A18" s="52">
        <v>26.5</v>
      </c>
      <c r="B18" s="51">
        <v>1560000</v>
      </c>
      <c r="K18">
        <f>INDEX(OutputValues,14,$J$4)</f>
        <v>1560000</v>
      </c>
    </row>
    <row r="19" spans="1:11" x14ac:dyDescent="0.2">
      <c r="A19" s="52">
        <v>27</v>
      </c>
      <c r="B19" s="51">
        <v>1560000</v>
      </c>
      <c r="K19">
        <f>INDEX(OutputValues,15,$J$4)</f>
        <v>1560000</v>
      </c>
    </row>
    <row r="20" spans="1:11" x14ac:dyDescent="0.2">
      <c r="A20" s="52">
        <v>27.5</v>
      </c>
      <c r="B20" s="51">
        <v>1660000</v>
      </c>
      <c r="K20">
        <f>INDEX(OutputValues,16,$J$4)</f>
        <v>1660000</v>
      </c>
    </row>
    <row r="21" spans="1:11" x14ac:dyDescent="0.2">
      <c r="A21" s="52">
        <v>28</v>
      </c>
      <c r="B21" s="51">
        <v>1775000</v>
      </c>
      <c r="K21">
        <f>INDEX(OutputValues,17,$J$4)</f>
        <v>1775000</v>
      </c>
    </row>
    <row r="22" spans="1:11" x14ac:dyDescent="0.2">
      <c r="A22" s="52">
        <v>28.5</v>
      </c>
      <c r="B22" s="51">
        <v>1909600</v>
      </c>
      <c r="K22">
        <f>INDEX(OutputValues,18,$J$4)</f>
        <v>1909600</v>
      </c>
    </row>
    <row r="23" spans="1:11" x14ac:dyDescent="0.2">
      <c r="A23" s="52">
        <v>29</v>
      </c>
      <c r="B23" s="51">
        <v>2070000</v>
      </c>
      <c r="K23">
        <f>INDEX(OutputValues,19,$J$4)</f>
        <v>2070000</v>
      </c>
    </row>
    <row r="24" spans="1:11" x14ac:dyDescent="0.2">
      <c r="A24" s="52">
        <v>29.5</v>
      </c>
      <c r="B24" s="38" t="s">
        <v>81</v>
      </c>
      <c r="K24" t="str">
        <f>INDEX(OutputValues,20,$J$4)</f>
        <v>Not feasible</v>
      </c>
    </row>
    <row r="25" spans="1:11" x14ac:dyDescent="0.2">
      <c r="A25" s="52">
        <v>30</v>
      </c>
      <c r="B25" s="39" t="s">
        <v>81</v>
      </c>
      <c r="K25" t="str">
        <f>INDEX(OutputValues,21,$J$4)</f>
        <v>Not feasible</v>
      </c>
    </row>
  </sheetData>
  <dataValidations count="1">
    <dataValidation type="list" allowBlank="1" showInputMessage="1" showErrorMessage="1" sqref="K4" xr:uid="{14AE4BDC-67AA-744B-B4EC-64752CD1E06B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5634-C34A-7642-80BA-C21D3D25E031}">
  <dimension ref="A1:G47"/>
  <sheetViews>
    <sheetView showGridLines="0" workbookViewId="0"/>
  </sheetViews>
  <sheetFormatPr baseColWidth="10" defaultRowHeight="16" outlineLevelRow="1" x14ac:dyDescent="0.2"/>
  <cols>
    <col min="1" max="1" width="2.33203125" customWidth="1"/>
    <col min="2" max="2" width="16.83203125" bestFit="1" customWidth="1"/>
    <col min="3" max="3" width="22.1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6640625" bestFit="1" customWidth="1"/>
  </cols>
  <sheetData>
    <row r="1" spans="1:5" x14ac:dyDescent="0.2">
      <c r="A1" s="24" t="s">
        <v>29</v>
      </c>
    </row>
    <row r="2" spans="1:5" x14ac:dyDescent="0.2">
      <c r="A2" s="24" t="s">
        <v>30</v>
      </c>
    </row>
    <row r="3" spans="1:5" x14ac:dyDescent="0.2">
      <c r="A3" s="24" t="s">
        <v>87</v>
      </c>
    </row>
    <row r="4" spans="1:5" x14ac:dyDescent="0.2">
      <c r="A4" s="24" t="s">
        <v>31</v>
      </c>
    </row>
    <row r="5" spans="1:5" x14ac:dyDescent="0.2">
      <c r="A5" s="24" t="s">
        <v>32</v>
      </c>
    </row>
    <row r="6" spans="1:5" hidden="1" outlineLevel="1" x14ac:dyDescent="0.2">
      <c r="A6" s="24"/>
      <c r="B6" t="s">
        <v>33</v>
      </c>
    </row>
    <row r="7" spans="1:5" hidden="1" outlineLevel="1" x14ac:dyDescent="0.2">
      <c r="A7" s="24"/>
      <c r="B7" t="s">
        <v>88</v>
      </c>
    </row>
    <row r="8" spans="1:5" hidden="1" outlineLevel="1" x14ac:dyDescent="0.2">
      <c r="A8" s="24"/>
      <c r="B8" t="s">
        <v>34</v>
      </c>
    </row>
    <row r="9" spans="1:5" collapsed="1" x14ac:dyDescent="0.2">
      <c r="A9" s="24" t="s">
        <v>35</v>
      </c>
    </row>
    <row r="10" spans="1:5" hidden="1" outlineLevel="1" x14ac:dyDescent="0.2">
      <c r="B10" t="s">
        <v>36</v>
      </c>
    </row>
    <row r="11" spans="1:5" hidden="1" outlineLevel="1" x14ac:dyDescent="0.2">
      <c r="B11" t="s">
        <v>37</v>
      </c>
    </row>
    <row r="12" spans="1:5" collapsed="1" x14ac:dyDescent="0.2"/>
    <row r="14" spans="1:5" ht="17" thickBot="1" x14ac:dyDescent="0.25">
      <c r="A14" t="s">
        <v>38</v>
      </c>
    </row>
    <row r="15" spans="1:5" ht="17" thickBot="1" x14ac:dyDescent="0.25">
      <c r="B15" s="26" t="s">
        <v>39</v>
      </c>
      <c r="C15" s="26" t="s">
        <v>40</v>
      </c>
      <c r="D15" s="26" t="s">
        <v>41</v>
      </c>
      <c r="E15" s="26" t="s">
        <v>42</v>
      </c>
    </row>
    <row r="16" spans="1:5" ht="17" thickBot="1" x14ac:dyDescent="0.25">
      <c r="B16" s="25" t="s">
        <v>83</v>
      </c>
      <c r="C16" s="25" t="s">
        <v>25</v>
      </c>
      <c r="D16" s="29">
        <v>1560000</v>
      </c>
      <c r="E16" s="29">
        <v>1560000</v>
      </c>
    </row>
    <row r="19" spans="1:7" ht="17" thickBot="1" x14ac:dyDescent="0.25">
      <c r="A19" t="s">
        <v>43</v>
      </c>
    </row>
    <row r="20" spans="1:7" ht="17" thickBot="1" x14ac:dyDescent="0.25">
      <c r="B20" s="26" t="s">
        <v>39</v>
      </c>
      <c r="C20" s="26" t="s">
        <v>40</v>
      </c>
      <c r="D20" s="26" t="s">
        <v>41</v>
      </c>
      <c r="E20" s="26" t="s">
        <v>42</v>
      </c>
      <c r="F20" s="26" t="s">
        <v>44</v>
      </c>
    </row>
    <row r="21" spans="1:7" x14ac:dyDescent="0.2">
      <c r="B21" s="33" t="s">
        <v>110</v>
      </c>
      <c r="C21" s="32"/>
      <c r="D21" s="32"/>
      <c r="E21" s="32"/>
      <c r="F21" s="32"/>
    </row>
    <row r="22" spans="1:7" hidden="1" outlineLevel="1" x14ac:dyDescent="0.2">
      <c r="B22" s="28" t="s">
        <v>52</v>
      </c>
      <c r="C22" s="28" t="s">
        <v>50</v>
      </c>
      <c r="D22" s="30">
        <v>400</v>
      </c>
      <c r="E22" s="30">
        <v>400</v>
      </c>
      <c r="F22" s="28" t="s">
        <v>44</v>
      </c>
    </row>
    <row r="23" spans="1:7" hidden="1" outlineLevel="1" x14ac:dyDescent="0.2">
      <c r="B23" s="28" t="s">
        <v>54</v>
      </c>
      <c r="C23" s="28" t="s">
        <v>51</v>
      </c>
      <c r="D23" s="30">
        <v>200</v>
      </c>
      <c r="E23" s="30">
        <v>200</v>
      </c>
      <c r="F23" s="28" t="s">
        <v>44</v>
      </c>
    </row>
    <row r="24" spans="1:7" hidden="1" outlineLevel="1" x14ac:dyDescent="0.2">
      <c r="B24" s="28" t="s">
        <v>68</v>
      </c>
      <c r="C24" s="28" t="s">
        <v>53</v>
      </c>
      <c r="D24" s="30">
        <v>600</v>
      </c>
      <c r="E24" s="30">
        <v>600</v>
      </c>
      <c r="F24" s="28" t="s">
        <v>44</v>
      </c>
    </row>
    <row r="25" spans="1:7" ht="17" hidden="1" outlineLevel="1" thickBot="1" x14ac:dyDescent="0.25">
      <c r="B25" s="25" t="s">
        <v>70</v>
      </c>
      <c r="C25" s="25" t="s">
        <v>55</v>
      </c>
      <c r="D25" s="29">
        <v>300</v>
      </c>
      <c r="E25" s="29">
        <v>300</v>
      </c>
      <c r="F25" s="25" t="s">
        <v>44</v>
      </c>
    </row>
    <row r="26" spans="1:7" collapsed="1" x14ac:dyDescent="0.2">
      <c r="B26" s="27"/>
      <c r="C26" s="27"/>
      <c r="D26" s="31"/>
      <c r="E26" s="31"/>
      <c r="F26" s="27"/>
    </row>
    <row r="29" spans="1:7" ht="17" thickBot="1" x14ac:dyDescent="0.25">
      <c r="A29" t="s">
        <v>45</v>
      </c>
    </row>
    <row r="30" spans="1:7" ht="17" thickBot="1" x14ac:dyDescent="0.25">
      <c r="B30" s="26" t="s">
        <v>39</v>
      </c>
      <c r="C30" s="26" t="s">
        <v>40</v>
      </c>
      <c r="D30" s="26" t="s">
        <v>46</v>
      </c>
      <c r="E30" s="26" t="s">
        <v>47</v>
      </c>
      <c r="F30" s="26" t="s">
        <v>48</v>
      </c>
      <c r="G30" s="26" t="s">
        <v>49</v>
      </c>
    </row>
    <row r="31" spans="1:7" x14ac:dyDescent="0.2">
      <c r="B31" s="28" t="s">
        <v>73</v>
      </c>
      <c r="C31" s="28" t="s">
        <v>72</v>
      </c>
      <c r="D31" s="30">
        <v>500</v>
      </c>
      <c r="E31" s="28" t="s">
        <v>75</v>
      </c>
      <c r="F31" s="28" t="s">
        <v>57</v>
      </c>
      <c r="G31" s="30">
        <v>100</v>
      </c>
    </row>
    <row r="32" spans="1:7" x14ac:dyDescent="0.2">
      <c r="B32" s="28" t="s">
        <v>89</v>
      </c>
      <c r="C32" s="28" t="s">
        <v>74</v>
      </c>
      <c r="D32" s="30">
        <v>800</v>
      </c>
      <c r="E32" s="28" t="s">
        <v>90</v>
      </c>
      <c r="F32" s="28" t="s">
        <v>58</v>
      </c>
      <c r="G32" s="30">
        <v>0</v>
      </c>
    </row>
    <row r="33" spans="2:7" x14ac:dyDescent="0.2">
      <c r="B33" s="55" t="s">
        <v>111</v>
      </c>
      <c r="C33" s="28"/>
      <c r="D33" s="30"/>
      <c r="E33" s="28"/>
      <c r="F33" s="28"/>
      <c r="G33" s="30"/>
    </row>
    <row r="34" spans="2:7" hidden="1" outlineLevel="1" x14ac:dyDescent="0.2">
      <c r="B34" s="28" t="s">
        <v>59</v>
      </c>
      <c r="C34" s="28" t="s">
        <v>56</v>
      </c>
      <c r="D34" s="30">
        <v>100</v>
      </c>
      <c r="E34" s="28" t="s">
        <v>61</v>
      </c>
      <c r="F34" s="28" t="s">
        <v>57</v>
      </c>
      <c r="G34" s="30">
        <v>100</v>
      </c>
    </row>
    <row r="35" spans="2:7" hidden="1" outlineLevel="1" x14ac:dyDescent="0.2">
      <c r="B35" s="28" t="s">
        <v>62</v>
      </c>
      <c r="C35" s="28" t="s">
        <v>56</v>
      </c>
      <c r="D35" s="30">
        <v>0</v>
      </c>
      <c r="E35" s="28" t="s">
        <v>63</v>
      </c>
      <c r="F35" s="28" t="s">
        <v>58</v>
      </c>
      <c r="G35" s="30">
        <v>0</v>
      </c>
    </row>
    <row r="36" spans="2:7" hidden="1" outlineLevel="1" x14ac:dyDescent="0.2">
      <c r="B36" s="28" t="s">
        <v>91</v>
      </c>
      <c r="C36" s="28" t="s">
        <v>60</v>
      </c>
      <c r="D36" s="30">
        <v>0</v>
      </c>
      <c r="E36" s="28" t="s">
        <v>92</v>
      </c>
      <c r="F36" s="28" t="s">
        <v>58</v>
      </c>
      <c r="G36" s="30">
        <v>0</v>
      </c>
    </row>
    <row r="37" spans="2:7" hidden="1" outlineLevel="1" x14ac:dyDescent="0.2">
      <c r="B37" s="28" t="s">
        <v>93</v>
      </c>
      <c r="C37" s="28" t="s">
        <v>60</v>
      </c>
      <c r="D37" s="30">
        <v>0</v>
      </c>
      <c r="E37" s="28" t="s">
        <v>94</v>
      </c>
      <c r="F37" s="28" t="s">
        <v>58</v>
      </c>
      <c r="G37" s="30">
        <v>0</v>
      </c>
    </row>
    <row r="38" spans="2:7" collapsed="1" x14ac:dyDescent="0.2">
      <c r="B38" s="28"/>
      <c r="C38" s="28"/>
      <c r="D38" s="30"/>
      <c r="E38" s="28"/>
      <c r="F38" s="28"/>
      <c r="G38" s="30"/>
    </row>
    <row r="39" spans="2:7" x14ac:dyDescent="0.2">
      <c r="B39" s="28" t="s">
        <v>95</v>
      </c>
      <c r="C39" s="28" t="s">
        <v>64</v>
      </c>
      <c r="D39" s="30">
        <v>1400</v>
      </c>
      <c r="E39" s="28" t="s">
        <v>96</v>
      </c>
      <c r="F39" s="28" t="s">
        <v>57</v>
      </c>
      <c r="G39" s="28">
        <v>1100</v>
      </c>
    </row>
    <row r="40" spans="2:7" x14ac:dyDescent="0.2">
      <c r="B40" s="28" t="s">
        <v>97</v>
      </c>
      <c r="C40" s="28" t="s">
        <v>65</v>
      </c>
      <c r="D40" s="30">
        <v>700</v>
      </c>
      <c r="E40" s="28" t="s">
        <v>98</v>
      </c>
      <c r="F40" s="28" t="s">
        <v>57</v>
      </c>
      <c r="G40" s="28">
        <v>1800</v>
      </c>
    </row>
    <row r="41" spans="2:7" x14ac:dyDescent="0.2">
      <c r="B41" s="28" t="s">
        <v>99</v>
      </c>
      <c r="C41" s="28" t="s">
        <v>66</v>
      </c>
      <c r="D41" s="30">
        <v>27000</v>
      </c>
      <c r="E41" s="28" t="s">
        <v>100</v>
      </c>
      <c r="F41" s="28" t="s">
        <v>57</v>
      </c>
      <c r="G41" s="30">
        <v>4000</v>
      </c>
    </row>
    <row r="42" spans="2:7" x14ac:dyDescent="0.2">
      <c r="B42" s="28" t="s">
        <v>101</v>
      </c>
      <c r="C42" s="28" t="s">
        <v>67</v>
      </c>
      <c r="D42" s="30">
        <v>13500</v>
      </c>
      <c r="E42" s="28" t="s">
        <v>102</v>
      </c>
      <c r="F42" s="28" t="s">
        <v>57</v>
      </c>
      <c r="G42" s="30">
        <v>2000</v>
      </c>
    </row>
    <row r="43" spans="2:7" x14ac:dyDescent="0.2">
      <c r="B43" s="28" t="s">
        <v>103</v>
      </c>
      <c r="C43" s="28" t="s">
        <v>69</v>
      </c>
      <c r="D43" s="30">
        <v>1000</v>
      </c>
      <c r="E43" s="28" t="s">
        <v>104</v>
      </c>
      <c r="F43" s="28" t="s">
        <v>58</v>
      </c>
      <c r="G43" s="28">
        <v>0</v>
      </c>
    </row>
    <row r="44" spans="2:7" x14ac:dyDescent="0.2">
      <c r="B44" s="28" t="s">
        <v>105</v>
      </c>
      <c r="C44" s="28" t="s">
        <v>71</v>
      </c>
      <c r="D44" s="30">
        <v>500</v>
      </c>
      <c r="E44" s="28" t="s">
        <v>106</v>
      </c>
      <c r="F44" s="28" t="s">
        <v>57</v>
      </c>
      <c r="G44" s="28">
        <v>500</v>
      </c>
    </row>
    <row r="45" spans="2:7" x14ac:dyDescent="0.2">
      <c r="B45" s="28" t="s">
        <v>76</v>
      </c>
      <c r="C45" s="28" t="s">
        <v>72</v>
      </c>
      <c r="D45" s="30">
        <v>300</v>
      </c>
      <c r="E45" s="28" t="s">
        <v>77</v>
      </c>
      <c r="F45" s="28" t="s">
        <v>58</v>
      </c>
      <c r="G45" s="30">
        <v>0</v>
      </c>
    </row>
    <row r="46" spans="2:7" x14ac:dyDescent="0.2">
      <c r="B46" s="28" t="s">
        <v>107</v>
      </c>
      <c r="C46" s="28" t="s">
        <v>74</v>
      </c>
      <c r="D46" s="30">
        <v>300</v>
      </c>
      <c r="E46" s="28" t="s">
        <v>108</v>
      </c>
      <c r="F46" s="28" t="s">
        <v>58</v>
      </c>
      <c r="G46" s="30">
        <v>0</v>
      </c>
    </row>
    <row r="47" spans="2:7" ht="17" thickBot="1" x14ac:dyDescent="0.25">
      <c r="B47" s="25" t="s">
        <v>109</v>
      </c>
      <c r="C47" s="25"/>
      <c r="D47" s="25"/>
      <c r="E47" s="25"/>
      <c r="F47" s="25"/>
      <c r="G4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Q80</vt:lpstr>
      <vt:lpstr>STS_2</vt:lpstr>
      <vt:lpstr>STS_1</vt:lpstr>
      <vt:lpstr>Answer Report 1</vt:lpstr>
      <vt:lpstr>STS_1!ChartData</vt:lpstr>
      <vt:lpstr>STS_2!ChartData</vt:lpstr>
      <vt:lpstr>STS_1!InputValues</vt:lpstr>
      <vt:lpstr>STS_2!InputValues</vt:lpstr>
      <vt:lpstr>STS_1!OutputAddresses</vt:lpstr>
      <vt:lpstr>STS_2!OutputAddresses</vt:lpstr>
      <vt:lpstr>STS_1!OutputValues</vt:lpstr>
      <vt:lpstr>STS_2!OutputValues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2021-09-17T02:24:27Z</dcterms:created>
  <dcterms:modified xsi:type="dcterms:W3CDTF">2021-09-18T06:35:32Z</dcterms:modified>
</cp:coreProperties>
</file>