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PREETHIKA RAVIRAJ\Downloads\"/>
    </mc:Choice>
  </mc:AlternateContent>
  <xr:revisionPtr revIDLastSave="0" documentId="13_ncr:1_{04F784FF-9D6B-4C94-B26A-155799F4942C}" xr6:coauthVersionLast="47" xr6:coauthVersionMax="47" xr10:uidLastSave="{00000000-0000-0000-0000-000000000000}"/>
  <bookViews>
    <workbookView xWindow="-108" yWindow="-108" windowWidth="23256" windowHeight="12456" xr2:uid="{408BA6AB-5196-496B-9C80-B057CC378CDA}"/>
  </bookViews>
  <sheets>
    <sheet name="Dashboard" sheetId="3" r:id="rId1"/>
    <sheet name="Sheet1" sheetId="4" r:id="rId2"/>
    <sheet name="Data" sheetId="1" r:id="rId3"/>
  </sheets>
  <definedNames>
    <definedName name="_xlcn.WorksheetConnection_DataAU1" hidden="1">Data!$A:$U</definedName>
    <definedName name="Slicer_Department">#N/A</definedName>
    <definedName name="Slicer_Department1">#N/A</definedName>
    <definedName name="Slicer_Gender">#N/A</definedName>
    <definedName name="Slicer_Gender1">#N/A</definedName>
  </definedNames>
  <calcPr calcId="191029"/>
  <pivotCaches>
    <pivotCache cacheId="1081" r:id="rId4"/>
    <pivotCache cacheId="1083" r:id="rId5"/>
    <pivotCache cacheId="1085" r:id="rId6"/>
    <pivotCache cacheId="1087" r:id="rId7"/>
    <pivotCache cacheId="1089" r:id="rId8"/>
    <pivotCache cacheId="1091" r:id="rId9"/>
    <pivotCache cacheId="1079" r:id="rId10"/>
  </pivotCaches>
  <extLst>
    <ext xmlns:x14="http://schemas.microsoft.com/office/spreadsheetml/2009/9/main" uri="{876F7934-8845-4945-9796-88D515C7AA90}">
      <x14:pivotCaches>
        <pivotCache cacheId="119"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U"/>
        </x15:modelTables>
      </x15:dataModel>
    </ext>
  </extLst>
</workbook>
</file>

<file path=xl/calcChain.xml><?xml version="1.0" encoding="utf-8"?>
<calcChain xmlns="http://schemas.openxmlformats.org/spreadsheetml/2006/main">
  <c r="F54" i="4" l="1"/>
  <c r="B120" i="4"/>
  <c r="B119" i="4"/>
  <c r="B118" i="4"/>
  <c r="B117" i="4"/>
  <c r="B116" i="4"/>
  <c r="B115" i="4"/>
  <c r="B104" i="4"/>
  <c r="B103" i="4"/>
  <c r="B102" i="4"/>
  <c r="B101" i="4"/>
  <c r="B100" i="4"/>
  <c r="C32" i="4"/>
  <c r="C31" i="4"/>
  <c r="C30" i="4"/>
  <c r="C29" i="4"/>
  <c r="C28" i="4"/>
  <c r="C27" i="4"/>
  <c r="B88" i="4"/>
  <c r="B87" i="4"/>
  <c r="B86" i="4"/>
  <c r="B85" i="4"/>
  <c r="B84" i="4"/>
  <c r="B70" i="4"/>
  <c r="B69" i="4"/>
  <c r="B68" i="4"/>
  <c r="B67" i="4"/>
  <c r="B55" i="4"/>
  <c r="B54" i="4"/>
  <c r="B52" i="4"/>
  <c r="B51" i="4"/>
  <c r="B50" i="4"/>
  <c r="B49" i="4"/>
  <c r="B48" i="4"/>
  <c r="B47" i="4"/>
  <c r="B31" i="4"/>
  <c r="B30" i="4"/>
  <c r="B29" i="4"/>
  <c r="B28" i="4"/>
  <c r="B27" i="4"/>
  <c r="B12" i="4"/>
  <c r="B11" i="4"/>
  <c r="B10" i="4"/>
  <c r="B13" i="4" l="1"/>
  <c r="C54" i="4"/>
  <c r="D54" i="4" s="1"/>
  <c r="C55" i="4"/>
  <c r="D55" i="4" s="1"/>
  <c r="C67" i="4"/>
  <c r="D67" i="4" s="1"/>
  <c r="C68" i="4"/>
  <c r="D68" i="4" s="1"/>
  <c r="C69" i="4"/>
  <c r="D69" i="4" s="1"/>
  <c r="B89" i="4"/>
  <c r="B3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D5219B-8A0C-4513-B561-1957832C60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7D4549-12E2-4BAA-B25E-5F2A48A87984}" name="WorksheetConnection_Data!$A:$U" type="102" refreshedVersion="8" minRefreshableVersion="5">
    <extLst>
      <ext xmlns:x15="http://schemas.microsoft.com/office/spreadsheetml/2010/11/main" uri="{DE250136-89BD-433C-8126-D09CA5730AF9}">
        <x15:connection id="Range" autoDelete="1">
          <x15:rangePr sourceName="_xlcn.WorksheetConnection_DataAU1"/>
        </x15:connection>
      </ext>
    </extLst>
  </connection>
</connections>
</file>

<file path=xl/sharedStrings.xml><?xml version="1.0" encoding="utf-8"?>
<sst xmlns="http://schemas.openxmlformats.org/spreadsheetml/2006/main" count="868" uniqueCount="229">
  <si>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</si>
  <si>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</si>
  <si>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</si>
  <si>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</si>
  <si>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</si>
  <si>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</si>
  <si>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</si>
  <si>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</si>
  <si>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</si>
  <si>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</si>
  <si>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</si>
  <si>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</si>
  <si>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</si>
  <si>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</si>
  <si>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</si>
  <si>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</si>
  <si>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</si>
  <si>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</si>
  <si>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</si>
  <si>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</si>
  <si>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</si>
  <si>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</si>
  <si>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</si>
  <si>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</si>
  <si>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</si>
  <si>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</si>
  <si>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</si>
  <si>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</si>
  <si>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</si>
  <si>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</si>
  <si>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</si>
  <si>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</si>
  <si>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</si>
  <si>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</si>
  <si>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</si>
  <si>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</si>
  <si>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</si>
  <si>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</si>
  <si>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</si>
  <si>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</si>
  <si>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</si>
  <si>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</si>
  <si>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</si>
  <si>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</si>
  <si>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</si>
  <si>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</si>
  <si>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</si>
  <si>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</si>
  <si>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</si>
  <si>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</si>
  <si>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</si>
  <si>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</si>
  <si>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</si>
  <si>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</si>
  <si>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</si>
  <si>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</si>
  <si>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</si>
  <si>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</si>
  <si>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</si>
  <si>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</si>
  <si>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</si>
  <si>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</si>
  <si>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</si>
  <si>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</si>
  <si>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</si>
  <si>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</si>
  <si>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</si>
  <si>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</si>
  <si>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</si>
  <si>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</si>
  <si>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</si>
  <si>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</si>
  <si>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</si>
  <si>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</si>
  <si>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</si>
  <si>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</si>
  <si>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</si>
  <si>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</si>
  <si>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</si>
  <si>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</si>
  <si>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</si>
  <si>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</si>
  <si>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</si>
  <si>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</si>
  <si>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</si>
  <si>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</si>
  <si>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</si>
  <si>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</si>
  <si>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</si>
  <si>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</si>
  <si>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</si>
  <si>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</si>
  <si>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</si>
  <si>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</si>
  <si>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</si>
  <si>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</si>
  <si>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</si>
  <si>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</si>
  <si>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</si>
  <si>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</si>
  <si>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</si>
  <si>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</si>
  <si>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</si>
  <si>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</si>
  <si>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</si>
  <si>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</si>
  <si>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</si>
  <si>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</si>
  <si>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</si>
  <si>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</si>
  <si>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</si>
  <si>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</si>
  <si>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</si>
  <si>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</si>
  <si>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</si>
  <si>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</si>
  <si>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</si>
  <si>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</si>
  <si>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</si>
  <si>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</si>
  <si>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</si>
  <si>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</si>
  <si>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</si>
  <si>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</si>
  <si>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</si>
  <si>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</si>
  <si>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</si>
  <si>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</si>
  <si>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</si>
  <si>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</si>
  <si>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</si>
  <si>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</si>
  <si>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</si>
  <si>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</si>
  <si>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</si>
  <si>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</si>
  <si>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</si>
  <si>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</si>
  <si>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</si>
  <si>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</si>
  <si>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</si>
  <si>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</si>
  <si>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</si>
  <si>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</si>
  <si>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</si>
  <si>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</si>
  <si>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</si>
  <si>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</si>
  <si>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</si>
  <si>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</si>
  <si>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</si>
  <si>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</si>
  <si>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</si>
  <si>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</si>
  <si>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</si>
  <si>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</si>
  <si>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</si>
  <si>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</si>
  <si>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</si>
  <si>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</si>
  <si>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</si>
  <si>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</si>
  <si>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</si>
  <si>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</si>
  <si>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</si>
  <si>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</si>
  <si>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</si>
  <si>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</si>
  <si>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</si>
  <si>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</si>
  <si>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</si>
  <si>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</si>
  <si>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</si>
  <si>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</si>
  <si>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</si>
  <si>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</si>
  <si>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</si>
  <si>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</si>
  <si>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</si>
  <si>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</si>
  <si>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</si>
  <si>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</si>
  <si>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</si>
  <si>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</si>
  <si>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</si>
  <si>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</si>
  <si>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</si>
  <si>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</si>
  <si>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</si>
  <si>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</si>
  <si>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</si>
  <si>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</si>
  <si>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</si>
  <si>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</si>
  <si>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</si>
  <si>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</si>
  <si>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</si>
  <si>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</si>
  <si>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</si>
  <si>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</si>
  <si>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</si>
  <si>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</si>
  <si>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</si>
  <si>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</si>
  <si>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</si>
  <si>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</si>
  <si>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</si>
  <si>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</si>
  <si>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</si>
  <si>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</si>
  <si>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</si>
  <si>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</si>
  <si>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</si>
  <si>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</si>
  <si>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Row Labels</t>
  </si>
  <si>
    <t>Grand Total</t>
  </si>
  <si>
    <t>Count of Full Name</t>
  </si>
  <si>
    <t>Number of Employes To Employment Status</t>
  </si>
  <si>
    <t xml:space="preserve">Grand Total </t>
  </si>
  <si>
    <t>Sum of Salary</t>
  </si>
  <si>
    <r>
      <rPr>
        <sz val="16"/>
        <color theme="3"/>
        <rFont val="Aptos Narrow"/>
        <family val="2"/>
        <scheme val="minor"/>
      </rPr>
      <t>Salaries To Department</t>
    </r>
    <r>
      <rPr>
        <sz val="11"/>
        <color theme="1"/>
        <rFont val="Aptos Narrow"/>
        <family val="2"/>
        <scheme val="minor"/>
      </rPr>
      <t xml:space="preserve"> </t>
    </r>
  </si>
  <si>
    <t>Column Labels</t>
  </si>
  <si>
    <t>Age Range To Gender</t>
  </si>
  <si>
    <t xml:space="preserve">Total </t>
  </si>
  <si>
    <t>WorkPlace</t>
  </si>
  <si>
    <t xml:space="preserve">Female </t>
  </si>
  <si>
    <t>Sum of Leave Taken</t>
  </si>
  <si>
    <t>Total</t>
  </si>
  <si>
    <t>Average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</si>
</sst>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5" formatCode="_ * #,##0_ ;_ * \-#,##0_ ;_ * &quot;-&quot;??_ ;_ @_ "/>
    <numFmt numFmtId="177" formatCode="0.0"/>
  </numFmts>
  <fonts count="8">
    <font>
      <sz val="11"/>
      <color theme="1"/>
      <name val="Aptos Narrow"/>
      <family val="2"/>
      <scheme val="minor"/>
    </font>
    <font>
      <b/>
      <sz val="11"/>
      <color theme="0" tint="-4.9989318521683403E-2"/>
      <name val="Kulim Park"/>
    </font>
    <font>
      <sz val="11"/>
      <color theme="1"/>
      <name val="Kulim Park"/>
    </font>
    <font>
      <sz val="11"/>
      <color theme="0" tint="-4.9989318521683403E-2"/>
      <name val="Kulim Park"/>
    </font>
    <font>
      <sz val="11"/>
      <color theme="1"/>
      <name val="Aptos Narrow"/>
      <family val="2"/>
      <scheme val="minor"/>
    </font>
    <font>
      <b/>
      <sz val="11"/>
      <color theme="1"/>
      <name val="Aptos Narrow"/>
      <family val="2"/>
      <scheme val="minor"/>
    </font>
    <font>
      <sz val="14"/>
      <color theme="3"/>
      <name val="Arial"/>
      <family val="2"/>
    </font>
    <font>
      <sz val="16"/>
      <color theme="3"/>
      <name val="Aptos Narrow"/>
      <family val="2"/>
      <scheme val="minor"/>
    </font>
  </fonts>
  <fills count="3">
    <fill>
      <patternFill patternType="none"/>
    </fill>
    <fill>
      <patternFill patternType="gray125"/>
    </fill>
    <fill>
      <patternFill patternType="solid">
        <fgColor rgb="FF282828"/>
        <bgColor indexed="64"/>
      </patternFill>
    </fill>
  </fills>
  <borders count="2">
    <border>
      <left/>
      <right/>
      <top/>
      <bottom/>
      <diagonal/>
    </border>
    <border>
      <left/>
      <right/>
      <top style="thin">
        <color theme="1" tint="0.499984740745262"/>
      </top>
      <bottom style="thin">
        <color theme="1" tint="0.499984740745262"/>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18">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0" fillId="2" borderId="0" xfId="0" applyFill="1"/>
    <xf numFmtId="0" fontId="0" fillId="0" borderId="0" xfId="0" applyNumberFormat="1"/>
    <xf numFmtId="0" fontId="0" fillId="0" borderId="0" xfId="0" pivotButton="1"/>
    <xf numFmtId="0" fontId="0" fillId="0" borderId="0" xfId="0" applyAlignment="1">
      <alignment horizontal="left"/>
    </xf>
    <xf numFmtId="0" fontId="6" fillId="0" borderId="0" xfId="0" applyFont="1"/>
    <xf numFmtId="165" fontId="0" fillId="0" borderId="0" xfId="0" applyNumberFormat="1"/>
    <xf numFmtId="165" fontId="0" fillId="0" borderId="0" xfId="1" applyNumberFormat="1" applyFont="1"/>
    <xf numFmtId="0" fontId="7" fillId="0" borderId="0" xfId="0" applyFont="1"/>
    <xf numFmtId="9" fontId="5" fillId="0" borderId="0" xfId="2" applyFont="1"/>
    <xf numFmtId="10" fontId="0" fillId="0" borderId="0" xfId="0" applyNumberFormat="1"/>
    <xf numFmtId="9" fontId="5" fillId="0" borderId="0" xfId="0" applyNumberFormat="1" applyFont="1"/>
    <xf numFmtId="9" fontId="0" fillId="0" borderId="0" xfId="0" applyNumberFormat="1"/>
    <xf numFmtId="2" fontId="0" fillId="0" borderId="0" xfId="0" applyNumberFormat="1"/>
    <xf numFmtId="177" fontId="0" fillId="0" borderId="0" xfId="0" applyNumberFormat="1"/>
  </cellXfs>
  <cellStyles count="3">
    <cellStyle name="Comma" xfId="1" builtinId="3"/>
    <cellStyle name="Normal" xfId="0" builtinId="0"/>
    <cellStyle name="Percent" xfId="2" builtinId="5"/>
  </cellStyles>
  <dxfs count="33">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font>
        <b/>
        <i val="0"/>
        <sz val="11"/>
        <color theme="0"/>
        <name val="Segoe UI Symbol"/>
        <family val="2"/>
        <scheme val="none"/>
      </font>
    </dxf>
    <dxf>
      <font>
        <name val="Kulim park Semi Bold"/>
        <scheme val="none"/>
      </font>
      <fill>
        <patternFill>
          <fgColor rgb="FF1F1F1F"/>
          <bgColor rgb="FF1F1F1F"/>
        </patternFill>
      </fill>
    </dxf>
    <dxf>
      <numFmt numFmtId="165" formatCode="_ * #,##0_ ;_ * \-#,##0_ ;_ * &quot;-&quot;??_ ;_ @_ "/>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s>
  <tableStyles count="1" defaultTableStyle="TableStyleMedium2" defaultPivotStyle="PivotStyleLight16">
    <tableStyle name="Slicer Style 1" pivot="0" table="0" count="4" xr9:uid="{B43F208C-90F8-4CB4-AF47-AE71AF73D394}">
      <tableStyleElement type="wholeTable" dxfId="8"/>
      <tableStyleElement type="headerRow" dxfId="7"/>
    </tableStyle>
  </tableStyles>
  <colors>
    <mruColors>
      <color rgb="FFE5B244"/>
      <color rgb="FF282828"/>
      <color rgb="FF1F1F1F"/>
      <color rgb="FFE2B244"/>
      <color rgb="FF948A54"/>
    </mruColors>
  </colors>
  <extLst>
    <ext xmlns:x14="http://schemas.microsoft.com/office/spreadsheetml/2009/9/main" uri="{46F421CA-312F-682f-3DD2-61675219B42D}">
      <x14:dxfs count="2">
        <dxf>
          <font>
            <b val="0"/>
            <i val="0"/>
            <sz val="10"/>
            <color theme="0"/>
            <name val="Segoe UI Semibold"/>
            <family val="2"/>
            <scheme val="none"/>
          </font>
        </dxf>
        <dxf>
          <font>
            <b val="0"/>
            <i val="0"/>
            <sz val="10"/>
            <color theme="1"/>
            <name val="Segoe UI Semibold"/>
            <family val="2"/>
            <scheme val="none"/>
          </font>
          <fill>
            <patternFill>
              <bgColor rgb="FFE5B244"/>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4.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98206570639859"/>
          <c:y val="7.0112173957688678E-2"/>
          <c:w val="0.7809844489588883"/>
          <c:h val="0.84575321729308495"/>
        </c:manualLayout>
      </c:layout>
      <c:pieChart>
        <c:varyColors val="1"/>
        <c:ser>
          <c:idx val="0"/>
          <c:order val="0"/>
          <c:explosion val="3"/>
          <c:dPt>
            <c:idx val="0"/>
            <c:bubble3D val="0"/>
            <c:spPr>
              <a:solidFill>
                <a:srgbClr val="E2B244"/>
              </a:solidFill>
              <a:ln w="19050">
                <a:noFill/>
              </a:ln>
              <a:effectLst/>
            </c:spPr>
            <c:extLst>
              <c:ext xmlns:c16="http://schemas.microsoft.com/office/drawing/2014/chart" uri="{C3380CC4-5D6E-409C-BE32-E72D297353CC}">
                <c16:uniqueId val="{00000001-FACE-4947-9ABF-06D12169441D}"/>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FACE-4947-9ABF-06D12169441D}"/>
              </c:ext>
            </c:extLst>
          </c:dPt>
          <c:dPt>
            <c:idx val="2"/>
            <c:bubble3D val="0"/>
            <c:spPr>
              <a:solidFill>
                <a:schemeClr val="bg2">
                  <a:lumMod val="75000"/>
                </a:schemeClr>
              </a:solidFill>
              <a:ln w="19050">
                <a:noFill/>
              </a:ln>
              <a:effectLst/>
            </c:spPr>
            <c:extLst>
              <c:ext xmlns:c16="http://schemas.microsoft.com/office/drawing/2014/chart" uri="{C3380CC4-5D6E-409C-BE32-E72D297353CC}">
                <c16:uniqueId val="{00000005-FACE-4947-9ABF-06D12169441D}"/>
              </c:ext>
            </c:extLst>
          </c:dPt>
          <c:cat>
            <c:strRef>
              <c:f>Sheet1!$A$10:$A$12</c:f>
              <c:strCache>
                <c:ptCount val="3"/>
                <c:pt idx="0">
                  <c:v>Contract</c:v>
                </c:pt>
                <c:pt idx="1">
                  <c:v>Full-Time</c:v>
                </c:pt>
                <c:pt idx="2">
                  <c:v>Part-Time</c:v>
                </c:pt>
              </c:strCache>
            </c:strRef>
          </c:cat>
          <c:val>
            <c:numRef>
              <c:f>Sheet1!$B$10:$B$12</c:f>
              <c:numCache>
                <c:formatCode>General</c:formatCode>
                <c:ptCount val="3"/>
                <c:pt idx="0">
                  <c:v>2</c:v>
                </c:pt>
                <c:pt idx="1">
                  <c:v>3</c:v>
                </c:pt>
                <c:pt idx="2">
                  <c:v>5</c:v>
                </c:pt>
              </c:numCache>
            </c:numRef>
          </c:val>
          <c:extLst>
            <c:ext xmlns:c16="http://schemas.microsoft.com/office/drawing/2014/chart" uri="{C3380CC4-5D6E-409C-BE32-E72D297353CC}">
              <c16:uniqueId val="{00000006-FACE-4947-9ABF-06D12169441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Sheet1!$A$10:$A$12</c:f>
              <c:strCache>
                <c:ptCount val="3"/>
                <c:pt idx="0">
                  <c:v>Contract</c:v>
                </c:pt>
                <c:pt idx="1">
                  <c:v>Full-Time</c:v>
                </c:pt>
                <c:pt idx="2">
                  <c:v>Part-Time</c:v>
                </c:pt>
              </c:strCache>
            </c:strRef>
          </c:cat>
          <c:val>
            <c:numRef>
              <c:f>Sheet1!$B$10:$B$12</c:f>
              <c:numCache>
                <c:formatCode>General</c:formatCode>
                <c:ptCount val="3"/>
                <c:pt idx="0">
                  <c:v>2</c:v>
                </c:pt>
                <c:pt idx="1">
                  <c:v>3</c:v>
                </c:pt>
                <c:pt idx="2">
                  <c:v>5</c:v>
                </c:pt>
              </c:numCache>
            </c:numRef>
          </c:val>
          <c:extLst>
            <c:ext xmlns:c16="http://schemas.microsoft.com/office/drawing/2014/chart" uri="{C3380CC4-5D6E-409C-BE32-E72D297353CC}">
              <c16:uniqueId val="{00000000-BCBE-4D09-8DC6-9DE0DDB0138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Data.xlsx]Sheet1!PivotTable3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721860747798679E-2"/>
          <c:y val="7.9129574678536096E-2"/>
          <c:w val="0.75429272321351992"/>
          <c:h val="0.8312647491763826"/>
        </c:manualLayout>
      </c:layout>
      <c:barChart>
        <c:barDir val="col"/>
        <c:grouping val="clustered"/>
        <c:varyColors val="0"/>
        <c:ser>
          <c:idx val="0"/>
          <c:order val="0"/>
          <c:tx>
            <c:strRef>
              <c:f>Sheet1!$B$37:$B$38</c:f>
              <c:strCache>
                <c:ptCount val="1"/>
                <c:pt idx="0">
                  <c:v>Female</c:v>
                </c:pt>
              </c:strCache>
            </c:strRef>
          </c:tx>
          <c:spPr>
            <a:solidFill>
              <a:schemeClr val="accent1"/>
            </a:solidFill>
            <a:ln>
              <a:noFill/>
            </a:ln>
            <a:effectLst/>
          </c:spPr>
          <c:invertIfNegative val="0"/>
          <c:cat>
            <c:strRef>
              <c:f>Sheet1!$A$39:$A$44</c:f>
              <c:strCache>
                <c:ptCount val="5"/>
                <c:pt idx="0">
                  <c:v>18-25</c:v>
                </c:pt>
                <c:pt idx="1">
                  <c:v>26-35</c:v>
                </c:pt>
                <c:pt idx="2">
                  <c:v>36-45</c:v>
                </c:pt>
                <c:pt idx="3">
                  <c:v>46-55</c:v>
                </c:pt>
                <c:pt idx="4">
                  <c:v>56 &lt;</c:v>
                </c:pt>
              </c:strCache>
            </c:strRef>
          </c:cat>
          <c:val>
            <c:numRef>
              <c:f>Sheet1!$B$39:$B$44</c:f>
              <c:numCache>
                <c:formatCode>General</c:formatCode>
                <c:ptCount val="5"/>
                <c:pt idx="0">
                  <c:v>1</c:v>
                </c:pt>
                <c:pt idx="1">
                  <c:v>1</c:v>
                </c:pt>
                <c:pt idx="4">
                  <c:v>1</c:v>
                </c:pt>
              </c:numCache>
            </c:numRef>
          </c:val>
          <c:extLst>
            <c:ext xmlns:c16="http://schemas.microsoft.com/office/drawing/2014/chart" uri="{C3380CC4-5D6E-409C-BE32-E72D297353CC}">
              <c16:uniqueId val="{00000010-A5BA-420C-A949-79AB5E142B87}"/>
            </c:ext>
          </c:extLst>
        </c:ser>
        <c:ser>
          <c:idx val="1"/>
          <c:order val="1"/>
          <c:tx>
            <c:strRef>
              <c:f>Sheet1!$C$37:$C$38</c:f>
              <c:strCache>
                <c:ptCount val="1"/>
                <c:pt idx="0">
                  <c:v>Male</c:v>
                </c:pt>
              </c:strCache>
            </c:strRef>
          </c:tx>
          <c:spPr>
            <a:solidFill>
              <a:schemeClr val="accent2"/>
            </a:solidFill>
            <a:ln>
              <a:noFill/>
            </a:ln>
            <a:effectLst/>
          </c:spPr>
          <c:invertIfNegative val="0"/>
          <c:cat>
            <c:strRef>
              <c:f>Sheet1!$A$39:$A$44</c:f>
              <c:strCache>
                <c:ptCount val="5"/>
                <c:pt idx="0">
                  <c:v>18-25</c:v>
                </c:pt>
                <c:pt idx="1">
                  <c:v>26-35</c:v>
                </c:pt>
                <c:pt idx="2">
                  <c:v>36-45</c:v>
                </c:pt>
                <c:pt idx="3">
                  <c:v>46-55</c:v>
                </c:pt>
                <c:pt idx="4">
                  <c:v>56 &lt;</c:v>
                </c:pt>
              </c:strCache>
            </c:strRef>
          </c:cat>
          <c:val>
            <c:numRef>
              <c:f>Sheet1!$C$39:$C$44</c:f>
              <c:numCache>
                <c:formatCode>General</c:formatCode>
                <c:ptCount val="5"/>
                <c:pt idx="1">
                  <c:v>3</c:v>
                </c:pt>
                <c:pt idx="2">
                  <c:v>2</c:v>
                </c:pt>
                <c:pt idx="3">
                  <c:v>1</c:v>
                </c:pt>
                <c:pt idx="4">
                  <c:v>1</c:v>
                </c:pt>
              </c:numCache>
            </c:numRef>
          </c:val>
          <c:extLst>
            <c:ext xmlns:c16="http://schemas.microsoft.com/office/drawing/2014/chart" uri="{C3380CC4-5D6E-409C-BE32-E72D297353CC}">
              <c16:uniqueId val="{00000011-A5BA-420C-A949-79AB5E142B87}"/>
            </c:ext>
          </c:extLst>
        </c:ser>
        <c:dLbls>
          <c:showLegendKey val="0"/>
          <c:showVal val="0"/>
          <c:showCatName val="0"/>
          <c:showSerName val="0"/>
          <c:showPercent val="0"/>
          <c:showBubbleSize val="0"/>
        </c:dLbls>
        <c:gapWidth val="219"/>
        <c:overlap val="-27"/>
        <c:axId val="2131052096"/>
        <c:axId val="2131052576"/>
      </c:barChart>
      <c:catAx>
        <c:axId val="213105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52576"/>
        <c:crosses val="autoZero"/>
        <c:auto val="1"/>
        <c:lblAlgn val="ctr"/>
        <c:lblOffset val="100"/>
        <c:noMultiLvlLbl val="0"/>
      </c:catAx>
      <c:valAx>
        <c:axId val="213105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5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044319963360285"/>
          <c:y val="0.16666666666666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val>
            <c:numRef>
              <c:f>Sheet1!$C$67</c:f>
              <c:numCache>
                <c:formatCode>0%</c:formatCode>
                <c:ptCount val="1"/>
                <c:pt idx="0">
                  <c:v>0.6</c:v>
                </c:pt>
              </c:numCache>
            </c:numRef>
          </c:val>
          <c:extLst>
            <c:ext xmlns:c16="http://schemas.microsoft.com/office/drawing/2014/chart" uri="{C3380CC4-5D6E-409C-BE32-E72D297353CC}">
              <c16:uniqueId val="{00000000-788A-44F4-AE17-520CE0D736DB}"/>
            </c:ext>
          </c:extLst>
        </c:ser>
        <c:ser>
          <c:idx val="1"/>
          <c:order val="1"/>
          <c:spPr>
            <a:solidFill>
              <a:schemeClr val="accent2"/>
            </a:solidFill>
            <a:ln>
              <a:noFill/>
            </a:ln>
            <a:effectLst/>
          </c:spPr>
          <c:invertIfNegative val="0"/>
          <c:val>
            <c:numRef>
              <c:f>Sheet1!$D$67</c:f>
              <c:numCache>
                <c:formatCode>0.00%</c:formatCode>
                <c:ptCount val="1"/>
                <c:pt idx="0">
                  <c:v>0.4</c:v>
                </c:pt>
              </c:numCache>
            </c:numRef>
          </c:val>
          <c:extLst>
            <c:ext xmlns:c16="http://schemas.microsoft.com/office/drawing/2014/chart" uri="{C3380CC4-5D6E-409C-BE32-E72D297353CC}">
              <c16:uniqueId val="{00000001-788A-44F4-AE17-520CE0D736DB}"/>
            </c:ext>
          </c:extLst>
        </c:ser>
        <c:dLbls>
          <c:showLegendKey val="0"/>
          <c:showVal val="0"/>
          <c:showCatName val="0"/>
          <c:showSerName val="0"/>
          <c:showPercent val="0"/>
          <c:showBubbleSize val="0"/>
        </c:dLbls>
        <c:gapWidth val="150"/>
        <c:overlap val="100"/>
        <c:axId val="2131092896"/>
        <c:axId val="2131103936"/>
      </c:barChart>
      <c:catAx>
        <c:axId val="213109289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03936"/>
        <c:crosses val="autoZero"/>
        <c:auto val="1"/>
        <c:lblAlgn val="ctr"/>
        <c:lblOffset val="100"/>
        <c:noMultiLvlLbl val="0"/>
      </c:catAx>
      <c:valAx>
        <c:axId val="21311039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9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2393549727147415"/>
          <c:y val="0.161290322580645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val>
            <c:numRef>
              <c:f>Sheet1!$C$68</c:f>
              <c:numCache>
                <c:formatCode>0%</c:formatCode>
                <c:ptCount val="1"/>
                <c:pt idx="0">
                  <c:v>0.1</c:v>
                </c:pt>
              </c:numCache>
            </c:numRef>
          </c:val>
          <c:extLst>
            <c:ext xmlns:c16="http://schemas.microsoft.com/office/drawing/2014/chart" uri="{C3380CC4-5D6E-409C-BE32-E72D297353CC}">
              <c16:uniqueId val="{00000000-3A89-43A3-A786-A032E2FAF964}"/>
            </c:ext>
          </c:extLst>
        </c:ser>
        <c:ser>
          <c:idx val="1"/>
          <c:order val="1"/>
          <c:spPr>
            <a:solidFill>
              <a:schemeClr val="accent2"/>
            </a:solidFill>
            <a:ln>
              <a:noFill/>
            </a:ln>
            <a:effectLst/>
          </c:spPr>
          <c:invertIfNegative val="0"/>
          <c:val>
            <c:numRef>
              <c:f>Sheet1!$D$68</c:f>
              <c:numCache>
                <c:formatCode>0.00%</c:formatCode>
                <c:ptCount val="1"/>
                <c:pt idx="0">
                  <c:v>0.9</c:v>
                </c:pt>
              </c:numCache>
            </c:numRef>
          </c:val>
          <c:extLst>
            <c:ext xmlns:c16="http://schemas.microsoft.com/office/drawing/2014/chart" uri="{C3380CC4-5D6E-409C-BE32-E72D297353CC}">
              <c16:uniqueId val="{00000001-3A89-43A3-A786-A032E2FAF964}"/>
            </c:ext>
          </c:extLst>
        </c:ser>
        <c:dLbls>
          <c:showLegendKey val="0"/>
          <c:showVal val="0"/>
          <c:showCatName val="0"/>
          <c:showSerName val="0"/>
          <c:showPercent val="0"/>
          <c:showBubbleSize val="0"/>
        </c:dLbls>
        <c:gapWidth val="150"/>
        <c:overlap val="100"/>
        <c:axId val="2131118336"/>
        <c:axId val="2131118816"/>
      </c:barChart>
      <c:catAx>
        <c:axId val="213111833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18816"/>
        <c:crosses val="autoZero"/>
        <c:auto val="1"/>
        <c:lblAlgn val="ctr"/>
        <c:lblOffset val="100"/>
        <c:noMultiLvlLbl val="0"/>
      </c:catAx>
      <c:valAx>
        <c:axId val="2131118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1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0309445015025297"/>
          <c:y val="0.167785234899328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val>
            <c:numRef>
              <c:f>Sheet1!$C$69</c:f>
              <c:numCache>
                <c:formatCode>0%</c:formatCode>
                <c:ptCount val="1"/>
                <c:pt idx="0">
                  <c:v>0.3</c:v>
                </c:pt>
              </c:numCache>
            </c:numRef>
          </c:val>
          <c:extLst>
            <c:ext xmlns:c16="http://schemas.microsoft.com/office/drawing/2014/chart" uri="{C3380CC4-5D6E-409C-BE32-E72D297353CC}">
              <c16:uniqueId val="{00000000-6C5E-44A9-8E36-95A858BCE0BD}"/>
            </c:ext>
          </c:extLst>
        </c:ser>
        <c:ser>
          <c:idx val="1"/>
          <c:order val="1"/>
          <c:spPr>
            <a:solidFill>
              <a:schemeClr val="accent2"/>
            </a:solidFill>
            <a:ln>
              <a:noFill/>
            </a:ln>
            <a:effectLst/>
          </c:spPr>
          <c:invertIfNegative val="0"/>
          <c:val>
            <c:numRef>
              <c:f>Sheet1!$D$69</c:f>
              <c:numCache>
                <c:formatCode>0.00%</c:formatCode>
                <c:ptCount val="1"/>
                <c:pt idx="0">
                  <c:v>0.7</c:v>
                </c:pt>
              </c:numCache>
            </c:numRef>
          </c:val>
          <c:extLst>
            <c:ext xmlns:c16="http://schemas.microsoft.com/office/drawing/2014/chart" uri="{C3380CC4-5D6E-409C-BE32-E72D297353CC}">
              <c16:uniqueId val="{00000001-6C5E-44A9-8E36-95A858BCE0BD}"/>
            </c:ext>
          </c:extLst>
        </c:ser>
        <c:dLbls>
          <c:showLegendKey val="0"/>
          <c:showVal val="0"/>
          <c:showCatName val="0"/>
          <c:showSerName val="0"/>
          <c:showPercent val="0"/>
          <c:showBubbleSize val="0"/>
        </c:dLbls>
        <c:gapWidth val="150"/>
        <c:overlap val="100"/>
        <c:axId val="2131078016"/>
        <c:axId val="2131061696"/>
      </c:barChart>
      <c:catAx>
        <c:axId val="2131078016"/>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61696"/>
        <c:crosses val="autoZero"/>
        <c:auto val="1"/>
        <c:lblAlgn val="ctr"/>
        <c:lblOffset val="100"/>
        <c:noMultiLvlLbl val="0"/>
      </c:catAx>
      <c:valAx>
        <c:axId val="21310616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7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Sheet1!$C$55:$D$55</c:f>
              <c:numCache>
                <c:formatCode>0%</c:formatCode>
                <c:ptCount val="2"/>
                <c:pt idx="0">
                  <c:v>0.3</c:v>
                </c:pt>
                <c:pt idx="1">
                  <c:v>0.7</c:v>
                </c:pt>
              </c:numCache>
            </c:numRef>
          </c:val>
          <c:extLst>
            <c:ext xmlns:c16="http://schemas.microsoft.com/office/drawing/2014/chart" uri="{C3380CC4-5D6E-409C-BE32-E72D297353CC}">
              <c16:uniqueId val="{00000000-1906-4196-AE45-CFFC91FCF7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6800721784776904"/>
          <c:y val="0.15782407407407409"/>
          <c:w val="0.40287467191601051"/>
          <c:h val="0.6714577865266842"/>
        </c:manualLayout>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Sheet1!$C$54:$D$54</c:f>
              <c:numCache>
                <c:formatCode>0%</c:formatCode>
                <c:ptCount val="2"/>
                <c:pt idx="0">
                  <c:v>0.7</c:v>
                </c:pt>
                <c:pt idx="1">
                  <c:v>0.30000000000000004</c:v>
                </c:pt>
              </c:numCache>
            </c:numRef>
          </c:val>
          <c:extLst>
            <c:ext xmlns:c16="http://schemas.microsoft.com/office/drawing/2014/chart" uri="{C3380CC4-5D6E-409C-BE32-E72D297353CC}">
              <c16:uniqueId val="{00000000-B945-453D-BA5B-534B3DED59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Sheet1!$A$27</c:f>
              <c:strCache>
                <c:ptCount val="1"/>
                <c:pt idx="0">
                  <c:v>Analyst</c:v>
                </c:pt>
              </c:strCache>
            </c:strRef>
          </c:tx>
          <c:spPr>
            <a:solidFill>
              <a:schemeClr val="accent1"/>
            </a:solidFill>
            <a:ln>
              <a:noFill/>
            </a:ln>
            <a:effectLst/>
          </c:spPr>
          <c:invertIfNegative val="0"/>
          <c:val>
            <c:numRef>
              <c:f>Sheet1!$C$27</c:f>
              <c:numCache>
                <c:formatCode>General</c:formatCode>
                <c:ptCount val="1"/>
                <c:pt idx="0">
                  <c:v>0</c:v>
                </c:pt>
              </c:numCache>
            </c:numRef>
          </c:val>
          <c:extLst>
            <c:ext xmlns:c16="http://schemas.microsoft.com/office/drawing/2014/chart" uri="{C3380CC4-5D6E-409C-BE32-E72D297353CC}">
              <c16:uniqueId val="{00000000-48FC-4340-A0ED-CADBFE1FAE4A}"/>
            </c:ext>
          </c:extLst>
        </c:ser>
        <c:ser>
          <c:idx val="1"/>
          <c:order val="1"/>
          <c:tx>
            <c:strRef>
              <c:f>Sheet1!$A$28</c:f>
              <c:strCache>
                <c:ptCount val="1"/>
                <c:pt idx="0">
                  <c:v>Designer</c:v>
                </c:pt>
              </c:strCache>
            </c:strRef>
          </c:tx>
          <c:spPr>
            <a:solidFill>
              <a:schemeClr val="accent2"/>
            </a:solidFill>
            <a:ln>
              <a:noFill/>
            </a:ln>
            <a:effectLst/>
          </c:spPr>
          <c:invertIfNegative val="0"/>
          <c:val>
            <c:numRef>
              <c:f>Sheet1!$C$28</c:f>
              <c:numCache>
                <c:formatCode>General</c:formatCode>
                <c:ptCount val="1"/>
                <c:pt idx="0">
                  <c:v>37</c:v>
                </c:pt>
              </c:numCache>
            </c:numRef>
          </c:val>
          <c:extLst>
            <c:ext xmlns:c16="http://schemas.microsoft.com/office/drawing/2014/chart" uri="{C3380CC4-5D6E-409C-BE32-E72D297353CC}">
              <c16:uniqueId val="{00000001-48FC-4340-A0ED-CADBFE1FAE4A}"/>
            </c:ext>
          </c:extLst>
        </c:ser>
        <c:ser>
          <c:idx val="2"/>
          <c:order val="2"/>
          <c:tx>
            <c:strRef>
              <c:f>Sheet1!$A$29</c:f>
              <c:strCache>
                <c:ptCount val="1"/>
                <c:pt idx="0">
                  <c:v>Developer</c:v>
                </c:pt>
              </c:strCache>
            </c:strRef>
          </c:tx>
          <c:spPr>
            <a:solidFill>
              <a:schemeClr val="accent3"/>
            </a:solidFill>
            <a:ln>
              <a:noFill/>
            </a:ln>
            <a:effectLst/>
          </c:spPr>
          <c:invertIfNegative val="0"/>
          <c:val>
            <c:numRef>
              <c:f>Sheet1!$C$29</c:f>
              <c:numCache>
                <c:formatCode>General</c:formatCode>
                <c:ptCount val="1"/>
                <c:pt idx="0">
                  <c:v>33</c:v>
                </c:pt>
              </c:numCache>
            </c:numRef>
          </c:val>
          <c:extLst>
            <c:ext xmlns:c16="http://schemas.microsoft.com/office/drawing/2014/chart" uri="{C3380CC4-5D6E-409C-BE32-E72D297353CC}">
              <c16:uniqueId val="{00000002-48FC-4340-A0ED-CADBFE1FAE4A}"/>
            </c:ext>
          </c:extLst>
        </c:ser>
        <c:ser>
          <c:idx val="3"/>
          <c:order val="3"/>
          <c:tx>
            <c:strRef>
              <c:f>Sheet1!$A$30</c:f>
              <c:strCache>
                <c:ptCount val="1"/>
                <c:pt idx="0">
                  <c:v>HR Specialist</c:v>
                </c:pt>
              </c:strCache>
            </c:strRef>
          </c:tx>
          <c:spPr>
            <a:solidFill>
              <a:schemeClr val="accent4"/>
            </a:solidFill>
            <a:ln>
              <a:noFill/>
            </a:ln>
            <a:effectLst/>
          </c:spPr>
          <c:invertIfNegative val="0"/>
          <c:val>
            <c:numRef>
              <c:f>Sheet1!$C$30</c:f>
              <c:numCache>
                <c:formatCode>General</c:formatCode>
                <c:ptCount val="1"/>
                <c:pt idx="0">
                  <c:v>32</c:v>
                </c:pt>
              </c:numCache>
            </c:numRef>
          </c:val>
          <c:extLst>
            <c:ext xmlns:c16="http://schemas.microsoft.com/office/drawing/2014/chart" uri="{C3380CC4-5D6E-409C-BE32-E72D297353CC}">
              <c16:uniqueId val="{00000003-48FC-4340-A0ED-CADBFE1FAE4A}"/>
            </c:ext>
          </c:extLst>
        </c:ser>
        <c:ser>
          <c:idx val="4"/>
          <c:order val="4"/>
          <c:tx>
            <c:strRef>
              <c:f>Sheet1!$A$31</c:f>
              <c:strCache>
                <c:ptCount val="1"/>
                <c:pt idx="0">
                  <c:v>Manager</c:v>
                </c:pt>
              </c:strCache>
            </c:strRef>
          </c:tx>
          <c:spPr>
            <a:solidFill>
              <a:schemeClr val="accent5"/>
            </a:solidFill>
            <a:ln>
              <a:noFill/>
            </a:ln>
            <a:effectLst/>
          </c:spPr>
          <c:invertIfNegative val="0"/>
          <c:val>
            <c:numRef>
              <c:f>Sheet1!$C$31</c:f>
              <c:numCache>
                <c:formatCode>General</c:formatCode>
                <c:ptCount val="1"/>
                <c:pt idx="0">
                  <c:v>18</c:v>
                </c:pt>
              </c:numCache>
            </c:numRef>
          </c:val>
          <c:extLst>
            <c:ext xmlns:c16="http://schemas.microsoft.com/office/drawing/2014/chart" uri="{C3380CC4-5D6E-409C-BE32-E72D297353CC}">
              <c16:uniqueId val="{00000004-48FC-4340-A0ED-CADBFE1FAE4A}"/>
            </c:ext>
          </c:extLst>
        </c:ser>
        <c:dLbls>
          <c:showLegendKey val="0"/>
          <c:showVal val="0"/>
          <c:showCatName val="0"/>
          <c:showSerName val="0"/>
          <c:showPercent val="0"/>
          <c:showBubbleSize val="0"/>
        </c:dLbls>
        <c:gapWidth val="219"/>
        <c:overlap val="-27"/>
        <c:axId val="1299228800"/>
        <c:axId val="2129661344"/>
      </c:barChart>
      <c:catAx>
        <c:axId val="129922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61344"/>
        <c:crosses val="autoZero"/>
        <c:auto val="1"/>
        <c:lblAlgn val="ctr"/>
        <c:lblOffset val="100"/>
        <c:noMultiLvlLbl val="0"/>
      </c:catAx>
      <c:valAx>
        <c:axId val="212966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22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Data.xlsx]Sheet1!PivotTable14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248031496063"/>
          <c:y val="5.5555555555555552E-2"/>
          <c:w val="0.8416408573928259"/>
          <c:h val="0.84204505686789155"/>
        </c:manualLayout>
      </c:layout>
      <c:barChart>
        <c:barDir val="bar"/>
        <c:grouping val="clustered"/>
        <c:varyColors val="0"/>
        <c:ser>
          <c:idx val="0"/>
          <c:order val="0"/>
          <c:tx>
            <c:strRef>
              <c:f>Sheet1!$B$92</c:f>
              <c:strCache>
                <c:ptCount val="1"/>
                <c:pt idx="0">
                  <c:v>Total</c:v>
                </c:pt>
              </c:strCache>
            </c:strRef>
          </c:tx>
          <c:spPr>
            <a:solidFill>
              <a:schemeClr val="accent1"/>
            </a:solidFill>
            <a:ln>
              <a:noFill/>
            </a:ln>
            <a:effectLst/>
          </c:spPr>
          <c:invertIfNegative val="0"/>
          <c:cat>
            <c:strRef>
              <c:f>Sheet1!$A$93:$A$97</c:f>
              <c:strCache>
                <c:ptCount val="4"/>
                <c:pt idx="0">
                  <c:v>Central</c:v>
                </c:pt>
                <c:pt idx="1">
                  <c:v>North</c:v>
                </c:pt>
                <c:pt idx="2">
                  <c:v>South</c:v>
                </c:pt>
                <c:pt idx="3">
                  <c:v>West</c:v>
                </c:pt>
              </c:strCache>
            </c:strRef>
          </c:cat>
          <c:val>
            <c:numRef>
              <c:f>Sheet1!$B$93:$B$97</c:f>
              <c:numCache>
                <c:formatCode>General</c:formatCode>
                <c:ptCount val="4"/>
                <c:pt idx="0">
                  <c:v>3</c:v>
                </c:pt>
                <c:pt idx="1">
                  <c:v>3</c:v>
                </c:pt>
                <c:pt idx="2">
                  <c:v>2</c:v>
                </c:pt>
                <c:pt idx="3">
                  <c:v>2</c:v>
                </c:pt>
              </c:numCache>
            </c:numRef>
          </c:val>
          <c:extLst>
            <c:ext xmlns:c16="http://schemas.microsoft.com/office/drawing/2014/chart" uri="{C3380CC4-5D6E-409C-BE32-E72D297353CC}">
              <c16:uniqueId val="{00000005-A808-4F8D-8764-E71C4032BC88}"/>
            </c:ext>
          </c:extLst>
        </c:ser>
        <c:dLbls>
          <c:showLegendKey val="0"/>
          <c:showVal val="0"/>
          <c:showCatName val="0"/>
          <c:showSerName val="0"/>
          <c:showPercent val="0"/>
          <c:showBubbleSize val="0"/>
        </c:dLbls>
        <c:gapWidth val="182"/>
        <c:axId val="2131001216"/>
        <c:axId val="2131008896"/>
      </c:barChart>
      <c:catAx>
        <c:axId val="213100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08896"/>
        <c:crosses val="autoZero"/>
        <c:auto val="1"/>
        <c:lblAlgn val="ctr"/>
        <c:lblOffset val="100"/>
        <c:noMultiLvlLbl val="0"/>
      </c:catAx>
      <c:valAx>
        <c:axId val="213100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0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Data.xlsx]Sheet1!PivotTable3</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2B244"/>
          </a:solidFill>
          <a:ln w="9525" cap="flat" cmpd="sng" algn="ctr">
            <a:solidFill>
              <a:srgbClr val="E2B244"/>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w="9525" cap="flat" cmpd="sng" algn="ctr">
            <a:solidFill>
              <a:schemeClr val="bg2">
                <a:lumMod val="75000"/>
                <a:alpha val="90000"/>
              </a:schemeClr>
            </a:solidFill>
            <a:miter lim="800000"/>
          </a:ln>
          <a:effectLst>
            <a:outerShdw blurRad="50800" dist="50800" dir="5400000" algn="ctr" rotWithShape="0">
              <a:schemeClr val="bg2">
                <a:lumMod val="90000"/>
              </a:schemeClr>
            </a:outerShd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90000"/>
            </a:schemeClr>
          </a:solidFill>
          <a:ln w="9525" cap="flat" cmpd="sng" algn="ctr">
            <a:solidFill>
              <a:schemeClr val="bg2">
                <a:lumMod val="75000"/>
                <a:alpha val="90000"/>
              </a:schemeClr>
            </a:solidFill>
            <a:miter lim="800000"/>
          </a:ln>
          <a:effectLst>
            <a:outerShdw blurRad="50800" dist="50800" dir="5400000" algn="ctr" rotWithShape="0">
              <a:schemeClr val="bg2">
                <a:lumMod val="90000"/>
              </a:schemeClr>
            </a:outerShdw>
          </a:effectLst>
        </c:spPr>
      </c:pivotFmt>
      <c:pivotFmt>
        <c:idx val="7"/>
        <c:spPr>
          <a:solidFill>
            <a:schemeClr val="bg2">
              <a:lumMod val="90000"/>
            </a:schemeClr>
          </a:solidFill>
          <a:ln w="9525" cap="flat" cmpd="sng" algn="ctr">
            <a:solidFill>
              <a:schemeClr val="bg2">
                <a:lumMod val="75000"/>
                <a:alpha val="90000"/>
              </a:schemeClr>
            </a:solidFill>
            <a:miter lim="800000"/>
          </a:ln>
          <a:effectLst>
            <a:outerShdw blurRad="50800" dist="50800" dir="5400000" algn="ctr" rotWithShape="0">
              <a:schemeClr val="bg2">
                <a:lumMod val="90000"/>
              </a:schemeClr>
            </a:outerShdw>
          </a:effectLst>
        </c:spPr>
      </c:pivotFmt>
      <c:pivotFmt>
        <c:idx val="8"/>
        <c:spPr>
          <a:solidFill>
            <a:schemeClr val="bg2">
              <a:lumMod val="90000"/>
            </a:schemeClr>
          </a:solidFill>
          <a:ln w="9525" cap="flat" cmpd="sng" algn="ctr">
            <a:solidFill>
              <a:schemeClr val="bg2">
                <a:lumMod val="75000"/>
                <a:alpha val="90000"/>
              </a:schemeClr>
            </a:solidFill>
            <a:miter lim="800000"/>
          </a:ln>
          <a:effectLst>
            <a:outerShdw blurRad="50800" dist="50800" dir="5400000" algn="ctr" rotWithShape="0">
              <a:schemeClr val="bg2">
                <a:lumMod val="90000"/>
              </a:schemeClr>
            </a:outerShdw>
          </a:effectLst>
        </c:spPr>
      </c:pivotFmt>
      <c:pivotFmt>
        <c:idx val="9"/>
        <c:spPr>
          <a:solidFill>
            <a:schemeClr val="bg2">
              <a:lumMod val="90000"/>
            </a:schemeClr>
          </a:solidFill>
          <a:ln w="9525" cap="flat" cmpd="sng" algn="ctr">
            <a:solidFill>
              <a:schemeClr val="bg2">
                <a:lumMod val="75000"/>
                <a:alpha val="90000"/>
              </a:schemeClr>
            </a:solidFill>
            <a:miter lim="800000"/>
          </a:ln>
          <a:effectLst>
            <a:outerShdw blurRad="50800" dist="50800" dir="5400000" algn="ctr" rotWithShape="0">
              <a:schemeClr val="bg2">
                <a:lumMod val="90000"/>
              </a:schemeClr>
            </a:outerShdw>
          </a:effectLst>
        </c:spPr>
      </c:pivotFmt>
      <c:pivotFmt>
        <c:idx val="10"/>
        <c:spPr>
          <a:solidFill>
            <a:schemeClr val="bg2">
              <a:lumMod val="90000"/>
            </a:schemeClr>
          </a:solidFill>
          <a:ln w="9525" cap="flat" cmpd="sng" algn="ctr">
            <a:solidFill>
              <a:schemeClr val="bg2">
                <a:lumMod val="75000"/>
                <a:alpha val="90000"/>
              </a:schemeClr>
            </a:solidFill>
            <a:miter lim="800000"/>
          </a:ln>
          <a:effectLst>
            <a:outerShdw blurRad="50800" dist="50800" dir="5400000" algn="ctr" rotWithShape="0">
              <a:schemeClr val="bg2">
                <a:lumMod val="90000"/>
              </a:schemeClr>
            </a:outerShdw>
          </a:effectLst>
        </c:spPr>
      </c:pivotFmt>
    </c:pivotFmts>
    <c:plotArea>
      <c:layout>
        <c:manualLayout>
          <c:layoutTarget val="inner"/>
          <c:xMode val="edge"/>
          <c:yMode val="edge"/>
          <c:x val="0.1742078031111127"/>
          <c:y val="0.26061861255821173"/>
          <c:w val="0.68631565866472599"/>
          <c:h val="0.59498634115518201"/>
        </c:manualLayout>
      </c:layout>
      <c:barChart>
        <c:barDir val="col"/>
        <c:grouping val="clustered"/>
        <c:varyColors val="0"/>
        <c:ser>
          <c:idx val="0"/>
          <c:order val="0"/>
          <c:tx>
            <c:strRef>
              <c:f>Sheet1!$B$37:$B$38</c:f>
              <c:strCache>
                <c:ptCount val="1"/>
                <c:pt idx="0">
                  <c:v>Female</c:v>
                </c:pt>
              </c:strCache>
            </c:strRef>
          </c:tx>
          <c:spPr>
            <a:solidFill>
              <a:srgbClr val="E2B244"/>
            </a:solidFill>
            <a:ln w="9525" cap="flat" cmpd="sng" algn="ctr">
              <a:solidFill>
                <a:srgbClr val="E2B244"/>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Sheet1!$A$39:$A$44</c:f>
              <c:strCache>
                <c:ptCount val="5"/>
                <c:pt idx="0">
                  <c:v>18-25</c:v>
                </c:pt>
                <c:pt idx="1">
                  <c:v>26-35</c:v>
                </c:pt>
                <c:pt idx="2">
                  <c:v>36-45</c:v>
                </c:pt>
                <c:pt idx="3">
                  <c:v>46-55</c:v>
                </c:pt>
                <c:pt idx="4">
                  <c:v>56 &lt;</c:v>
                </c:pt>
              </c:strCache>
            </c:strRef>
          </c:cat>
          <c:val>
            <c:numRef>
              <c:f>Sheet1!$B$39:$B$44</c:f>
              <c:numCache>
                <c:formatCode>General</c:formatCode>
                <c:ptCount val="5"/>
                <c:pt idx="0">
                  <c:v>1</c:v>
                </c:pt>
                <c:pt idx="1">
                  <c:v>1</c:v>
                </c:pt>
                <c:pt idx="4">
                  <c:v>1</c:v>
                </c:pt>
              </c:numCache>
            </c:numRef>
          </c:val>
          <c:extLst>
            <c:ext xmlns:c16="http://schemas.microsoft.com/office/drawing/2014/chart" uri="{C3380CC4-5D6E-409C-BE32-E72D297353CC}">
              <c16:uniqueId val="{00000015-1C43-49C6-98D6-04763B6F3647}"/>
            </c:ext>
          </c:extLst>
        </c:ser>
        <c:ser>
          <c:idx val="1"/>
          <c:order val="1"/>
          <c:tx>
            <c:strRef>
              <c:f>Sheet1!$C$37:$C$38</c:f>
              <c:strCache>
                <c:ptCount val="1"/>
                <c:pt idx="0">
                  <c:v>Male</c:v>
                </c:pt>
              </c:strCache>
            </c:strRef>
          </c:tx>
          <c:spPr>
            <a:solidFill>
              <a:schemeClr val="bg2">
                <a:lumMod val="90000"/>
              </a:schemeClr>
            </a:solidFill>
            <a:ln w="9525" cap="flat" cmpd="sng" algn="ctr">
              <a:solidFill>
                <a:schemeClr val="bg2">
                  <a:lumMod val="75000"/>
                  <a:alpha val="90000"/>
                </a:schemeClr>
              </a:solidFill>
              <a:miter lim="800000"/>
            </a:ln>
            <a:effectLst>
              <a:outerShdw blurRad="50800" dist="50800" dir="5400000" algn="ctr" rotWithShape="0">
                <a:schemeClr val="bg2">
                  <a:lumMod val="9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Sheet1!$A$39:$A$44</c:f>
              <c:strCache>
                <c:ptCount val="5"/>
                <c:pt idx="0">
                  <c:v>18-25</c:v>
                </c:pt>
                <c:pt idx="1">
                  <c:v>26-35</c:v>
                </c:pt>
                <c:pt idx="2">
                  <c:v>36-45</c:v>
                </c:pt>
                <c:pt idx="3">
                  <c:v>46-55</c:v>
                </c:pt>
                <c:pt idx="4">
                  <c:v>56 &lt;</c:v>
                </c:pt>
              </c:strCache>
            </c:strRef>
          </c:cat>
          <c:val>
            <c:numRef>
              <c:f>Sheet1!$C$39:$C$44</c:f>
              <c:numCache>
                <c:formatCode>General</c:formatCode>
                <c:ptCount val="5"/>
                <c:pt idx="1">
                  <c:v>3</c:v>
                </c:pt>
                <c:pt idx="2">
                  <c:v>2</c:v>
                </c:pt>
                <c:pt idx="3">
                  <c:v>1</c:v>
                </c:pt>
                <c:pt idx="4">
                  <c:v>1</c:v>
                </c:pt>
              </c:numCache>
            </c:numRef>
          </c:val>
          <c:extLst>
            <c:ext xmlns:c16="http://schemas.microsoft.com/office/drawing/2014/chart" uri="{C3380CC4-5D6E-409C-BE32-E72D297353CC}">
              <c16:uniqueId val="{00000016-1C43-49C6-98D6-04763B6F3647}"/>
            </c:ext>
          </c:extLst>
        </c:ser>
        <c:dLbls>
          <c:dLblPos val="outEnd"/>
          <c:showLegendKey val="0"/>
          <c:showVal val="1"/>
          <c:showCatName val="0"/>
          <c:showSerName val="0"/>
          <c:showPercent val="0"/>
          <c:showBubbleSize val="0"/>
        </c:dLbls>
        <c:gapWidth val="315"/>
        <c:overlap val="-40"/>
        <c:axId val="2131052096"/>
        <c:axId val="2131052576"/>
      </c:barChart>
      <c:catAx>
        <c:axId val="2131052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1052576"/>
        <c:crosses val="autoZero"/>
        <c:auto val="1"/>
        <c:lblAlgn val="ctr"/>
        <c:lblOffset val="100"/>
        <c:noMultiLvlLbl val="0"/>
      </c:catAx>
      <c:valAx>
        <c:axId val="2131052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1052096"/>
        <c:crosses val="autoZero"/>
        <c:crossBetween val="between"/>
      </c:valAx>
      <c:spPr>
        <a:noFill/>
        <a:ln w="25400">
          <a:noFill/>
        </a:ln>
        <a:effectLst/>
      </c:spPr>
    </c:plotArea>
    <c:legend>
      <c:legendPos val="r"/>
      <c:layout>
        <c:manualLayout>
          <c:xMode val="edge"/>
          <c:yMode val="edge"/>
          <c:x val="0.64646177907830082"/>
          <c:y val="4.1932949835843024E-2"/>
          <c:w val="0.2648058134347438"/>
          <c:h val="0.1682704179436939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75000"/>
                </a:schemeClr>
              </a:solidFill>
              <a:latin typeface="Kulim Park"/>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bg1"/>
                </a:solidFill>
                <a:latin typeface="Kulim Park"/>
              </a:rPr>
              <a:t>Branch</a:t>
            </a:r>
            <a:r>
              <a:rPr lang="en-IN" sz="1600" baseline="0">
                <a:solidFill>
                  <a:schemeClr val="bg1"/>
                </a:solidFill>
                <a:latin typeface="Kulim Park"/>
              </a:rPr>
              <a:t> Office</a:t>
            </a:r>
            <a:endParaRPr lang="en-IN" sz="1600">
              <a:solidFill>
                <a:schemeClr val="bg1"/>
              </a:solidFill>
              <a:latin typeface="Kulim Park"/>
            </a:endParaRPr>
          </a:p>
        </c:rich>
      </c:tx>
      <c:layout>
        <c:manualLayout>
          <c:xMode val="edge"/>
          <c:yMode val="edge"/>
          <c:x val="7.0874949356162689E-2"/>
          <c:y val="0.22222222222222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rgbClr val="E2B244"/>
            </a:solidFill>
            <a:ln>
              <a:noFill/>
            </a:ln>
            <a:effectLst/>
          </c:spPr>
          <c:invertIfNegative val="0"/>
          <c:val>
            <c:numRef>
              <c:f>Sheet1!$C$67</c:f>
              <c:numCache>
                <c:formatCode>0%</c:formatCode>
                <c:ptCount val="1"/>
                <c:pt idx="0">
                  <c:v>0.6</c:v>
                </c:pt>
              </c:numCache>
            </c:numRef>
          </c:val>
          <c:extLst>
            <c:ext xmlns:c16="http://schemas.microsoft.com/office/drawing/2014/chart" uri="{C3380CC4-5D6E-409C-BE32-E72D297353CC}">
              <c16:uniqueId val="{00000000-3331-475E-A71D-BE9786387C1B}"/>
            </c:ext>
          </c:extLst>
        </c:ser>
        <c:ser>
          <c:idx val="1"/>
          <c:order val="1"/>
          <c:spPr>
            <a:solidFill>
              <a:srgbClr val="1F1F1F"/>
            </a:solidFill>
            <a:ln>
              <a:noFill/>
            </a:ln>
            <a:effectLst/>
          </c:spPr>
          <c:invertIfNegative val="0"/>
          <c:val>
            <c:numRef>
              <c:f>Sheet1!$D$67</c:f>
              <c:numCache>
                <c:formatCode>0.00%</c:formatCode>
                <c:ptCount val="1"/>
                <c:pt idx="0">
                  <c:v>0.4</c:v>
                </c:pt>
              </c:numCache>
            </c:numRef>
          </c:val>
          <c:extLst>
            <c:ext xmlns:c16="http://schemas.microsoft.com/office/drawing/2014/chart" uri="{C3380CC4-5D6E-409C-BE32-E72D297353CC}">
              <c16:uniqueId val="{00000001-3331-475E-A71D-BE9786387C1B}"/>
            </c:ext>
          </c:extLst>
        </c:ser>
        <c:dLbls>
          <c:showLegendKey val="0"/>
          <c:showVal val="0"/>
          <c:showCatName val="0"/>
          <c:showSerName val="0"/>
          <c:showPercent val="0"/>
          <c:showBubbleSize val="0"/>
        </c:dLbls>
        <c:gapWidth val="150"/>
        <c:overlap val="100"/>
        <c:axId val="2131092896"/>
        <c:axId val="2131103936"/>
      </c:barChart>
      <c:catAx>
        <c:axId val="2131092896"/>
        <c:scaling>
          <c:orientation val="minMax"/>
        </c:scaling>
        <c:delete val="1"/>
        <c:axPos val="l"/>
        <c:majorTickMark val="none"/>
        <c:minorTickMark val="none"/>
        <c:tickLblPos val="nextTo"/>
        <c:crossAx val="2131103936"/>
        <c:crosses val="autoZero"/>
        <c:auto val="1"/>
        <c:lblAlgn val="ctr"/>
        <c:lblOffset val="100"/>
        <c:noMultiLvlLbl val="0"/>
      </c:catAx>
      <c:valAx>
        <c:axId val="2131103936"/>
        <c:scaling>
          <c:orientation val="minMax"/>
        </c:scaling>
        <c:delete val="1"/>
        <c:axPos val="b"/>
        <c:numFmt formatCode="0%" sourceLinked="1"/>
        <c:majorTickMark val="none"/>
        <c:minorTickMark val="none"/>
        <c:tickLblPos val="nextTo"/>
        <c:crossAx val="213109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600" b="0" i="0" u="none" strike="noStrike" kern="1200" spc="0" baseline="0">
                <a:solidFill>
                  <a:schemeClr val="bg1"/>
                </a:solidFill>
                <a:latin typeface="Kulim Park"/>
                <a:ea typeface="+mn-ea"/>
                <a:cs typeface="+mn-cs"/>
              </a:defRPr>
            </a:pPr>
            <a:r>
              <a:rPr lang="en-IN" sz="1600" b="0" i="0" u="none" strike="noStrike" kern="1200" spc="0" baseline="0">
                <a:solidFill>
                  <a:schemeClr val="bg1"/>
                </a:solidFill>
                <a:latin typeface="Kulim Park"/>
                <a:ea typeface="+mn-ea"/>
                <a:cs typeface="+mn-cs"/>
              </a:rPr>
              <a:t>Head Office</a:t>
            </a:r>
          </a:p>
        </c:rich>
      </c:tx>
      <c:layout>
        <c:manualLayout>
          <c:xMode val="edge"/>
          <c:yMode val="edge"/>
          <c:x val="8.7964274249891408E-2"/>
          <c:y val="0.21505376344086022"/>
        </c:manualLayout>
      </c:layout>
      <c:overlay val="0"/>
      <c:spPr>
        <a:noFill/>
        <a:ln>
          <a:noFill/>
        </a:ln>
        <a:effectLst/>
      </c:spPr>
      <c:txPr>
        <a:bodyPr rot="0" spcFirstLastPara="1" vertOverflow="ellipsis" vert="horz" wrap="square" anchor="ctr" anchorCtr="1"/>
        <a:lstStyle/>
        <a:p>
          <a:pPr algn="ctr" rtl="0">
            <a:defRPr lang="en-IN" sz="1600" b="0" i="0" u="none" strike="noStrike" kern="1200" spc="0" baseline="0">
              <a:solidFill>
                <a:schemeClr val="bg1"/>
              </a:solidFill>
              <a:latin typeface="Kulim Park"/>
              <a:ea typeface="+mn-ea"/>
              <a:cs typeface="+mn-cs"/>
            </a:defRPr>
          </a:pPr>
          <a:endParaRPr lang="en-US"/>
        </a:p>
      </c:txPr>
    </c:title>
    <c:autoTitleDeleted val="0"/>
    <c:plotArea>
      <c:layout/>
      <c:barChart>
        <c:barDir val="bar"/>
        <c:grouping val="percentStacked"/>
        <c:varyColors val="0"/>
        <c:ser>
          <c:idx val="0"/>
          <c:order val="0"/>
          <c:spPr>
            <a:solidFill>
              <a:srgbClr val="E2B244"/>
            </a:solidFill>
            <a:ln>
              <a:noFill/>
            </a:ln>
            <a:effectLst/>
          </c:spPr>
          <c:invertIfNegative val="0"/>
          <c:val>
            <c:numRef>
              <c:f>Sheet1!$C$68</c:f>
              <c:numCache>
                <c:formatCode>0%</c:formatCode>
                <c:ptCount val="1"/>
                <c:pt idx="0">
                  <c:v>0.1</c:v>
                </c:pt>
              </c:numCache>
            </c:numRef>
          </c:val>
          <c:extLst>
            <c:ext xmlns:c16="http://schemas.microsoft.com/office/drawing/2014/chart" uri="{C3380CC4-5D6E-409C-BE32-E72D297353CC}">
              <c16:uniqueId val="{00000000-DB40-49EE-9E45-52C52EE549B2}"/>
            </c:ext>
          </c:extLst>
        </c:ser>
        <c:ser>
          <c:idx val="1"/>
          <c:order val="1"/>
          <c:spPr>
            <a:solidFill>
              <a:srgbClr val="1F1F1F"/>
            </a:solidFill>
            <a:ln>
              <a:noFill/>
            </a:ln>
            <a:effectLst/>
          </c:spPr>
          <c:invertIfNegative val="0"/>
          <c:val>
            <c:numRef>
              <c:f>Sheet1!$D$68</c:f>
              <c:numCache>
                <c:formatCode>0.00%</c:formatCode>
                <c:ptCount val="1"/>
                <c:pt idx="0">
                  <c:v>0.9</c:v>
                </c:pt>
              </c:numCache>
            </c:numRef>
          </c:val>
          <c:extLst>
            <c:ext xmlns:c16="http://schemas.microsoft.com/office/drawing/2014/chart" uri="{C3380CC4-5D6E-409C-BE32-E72D297353CC}">
              <c16:uniqueId val="{00000001-DB40-49EE-9E45-52C52EE549B2}"/>
            </c:ext>
          </c:extLst>
        </c:ser>
        <c:dLbls>
          <c:showLegendKey val="0"/>
          <c:showVal val="0"/>
          <c:showCatName val="0"/>
          <c:showSerName val="0"/>
          <c:showPercent val="0"/>
          <c:showBubbleSize val="0"/>
        </c:dLbls>
        <c:gapWidth val="150"/>
        <c:overlap val="100"/>
        <c:axId val="2131118336"/>
        <c:axId val="2131118816"/>
      </c:barChart>
      <c:catAx>
        <c:axId val="2131118336"/>
        <c:scaling>
          <c:orientation val="minMax"/>
        </c:scaling>
        <c:delete val="1"/>
        <c:axPos val="l"/>
        <c:majorTickMark val="none"/>
        <c:minorTickMark val="none"/>
        <c:tickLblPos val="nextTo"/>
        <c:crossAx val="2131118816"/>
        <c:crosses val="autoZero"/>
        <c:auto val="1"/>
        <c:lblAlgn val="ctr"/>
        <c:lblOffset val="100"/>
        <c:noMultiLvlLbl val="0"/>
      </c:catAx>
      <c:valAx>
        <c:axId val="2131118816"/>
        <c:scaling>
          <c:orientation val="minMax"/>
        </c:scaling>
        <c:delete val="1"/>
        <c:axPos val="b"/>
        <c:numFmt formatCode="0%" sourceLinked="1"/>
        <c:majorTickMark val="none"/>
        <c:minorTickMark val="none"/>
        <c:tickLblPos val="nextTo"/>
        <c:crossAx val="213111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600" b="0" i="0" u="none" strike="noStrike" kern="1200" spc="0" baseline="0">
                <a:solidFill>
                  <a:schemeClr val="bg1"/>
                </a:solidFill>
                <a:latin typeface="Kulim Park"/>
                <a:ea typeface="+mn-ea"/>
                <a:cs typeface="+mn-cs"/>
              </a:defRPr>
            </a:pPr>
            <a:r>
              <a:rPr lang="en-IN" sz="1600" b="0" i="0" u="none" strike="noStrike" kern="1200" spc="0" baseline="0">
                <a:solidFill>
                  <a:schemeClr val="bg1"/>
                </a:solidFill>
                <a:latin typeface="Kulim Park"/>
                <a:ea typeface="+mn-ea"/>
                <a:cs typeface="+mn-cs"/>
              </a:rPr>
              <a:t>Remote</a:t>
            </a:r>
          </a:p>
        </c:rich>
      </c:tx>
      <c:layout>
        <c:manualLayout>
          <c:xMode val="edge"/>
          <c:yMode val="edge"/>
          <c:x val="0.10309445015025297"/>
          <c:y val="0.16778523489932887"/>
        </c:manualLayout>
      </c:layout>
      <c:overlay val="0"/>
      <c:spPr>
        <a:noFill/>
        <a:ln>
          <a:noFill/>
        </a:ln>
        <a:effectLst/>
      </c:spPr>
      <c:txPr>
        <a:bodyPr rot="0" spcFirstLastPara="1" vertOverflow="ellipsis" vert="horz" wrap="square" anchor="ctr" anchorCtr="1"/>
        <a:lstStyle/>
        <a:p>
          <a:pPr algn="ctr" rtl="0">
            <a:defRPr lang="en-IN" sz="1600" b="0" i="0" u="none" strike="noStrike" kern="1200" spc="0" baseline="0">
              <a:solidFill>
                <a:schemeClr val="bg1"/>
              </a:solidFill>
              <a:latin typeface="Kulim Park"/>
              <a:ea typeface="+mn-ea"/>
              <a:cs typeface="+mn-cs"/>
            </a:defRPr>
          </a:pPr>
          <a:endParaRPr lang="en-US"/>
        </a:p>
      </c:txPr>
    </c:title>
    <c:autoTitleDeleted val="0"/>
    <c:plotArea>
      <c:layout/>
      <c:barChart>
        <c:barDir val="bar"/>
        <c:grouping val="percentStacked"/>
        <c:varyColors val="0"/>
        <c:ser>
          <c:idx val="0"/>
          <c:order val="0"/>
          <c:spPr>
            <a:solidFill>
              <a:srgbClr val="E2B244"/>
            </a:solidFill>
            <a:ln>
              <a:noFill/>
            </a:ln>
            <a:effectLst/>
          </c:spPr>
          <c:invertIfNegative val="0"/>
          <c:val>
            <c:numRef>
              <c:f>Sheet1!$C$69</c:f>
              <c:numCache>
                <c:formatCode>0%</c:formatCode>
                <c:ptCount val="1"/>
                <c:pt idx="0">
                  <c:v>0.3</c:v>
                </c:pt>
              </c:numCache>
            </c:numRef>
          </c:val>
          <c:extLst>
            <c:ext xmlns:c16="http://schemas.microsoft.com/office/drawing/2014/chart" uri="{C3380CC4-5D6E-409C-BE32-E72D297353CC}">
              <c16:uniqueId val="{00000000-BBB8-4EEB-B019-D91B6B7E71E2}"/>
            </c:ext>
          </c:extLst>
        </c:ser>
        <c:ser>
          <c:idx val="1"/>
          <c:order val="1"/>
          <c:spPr>
            <a:solidFill>
              <a:srgbClr val="1F1F1F"/>
            </a:solidFill>
            <a:ln>
              <a:noFill/>
            </a:ln>
            <a:effectLst/>
          </c:spPr>
          <c:invertIfNegative val="0"/>
          <c:val>
            <c:numRef>
              <c:f>Sheet1!$D$69</c:f>
              <c:numCache>
                <c:formatCode>0.00%</c:formatCode>
                <c:ptCount val="1"/>
                <c:pt idx="0">
                  <c:v>0.7</c:v>
                </c:pt>
              </c:numCache>
            </c:numRef>
          </c:val>
          <c:extLst>
            <c:ext xmlns:c16="http://schemas.microsoft.com/office/drawing/2014/chart" uri="{C3380CC4-5D6E-409C-BE32-E72D297353CC}">
              <c16:uniqueId val="{00000001-BBB8-4EEB-B019-D91B6B7E71E2}"/>
            </c:ext>
          </c:extLst>
        </c:ser>
        <c:dLbls>
          <c:showLegendKey val="0"/>
          <c:showVal val="0"/>
          <c:showCatName val="0"/>
          <c:showSerName val="0"/>
          <c:showPercent val="0"/>
          <c:showBubbleSize val="0"/>
        </c:dLbls>
        <c:gapWidth val="150"/>
        <c:overlap val="100"/>
        <c:axId val="2131078016"/>
        <c:axId val="2131061696"/>
      </c:barChart>
      <c:catAx>
        <c:axId val="2131078016"/>
        <c:scaling>
          <c:orientation val="minMax"/>
        </c:scaling>
        <c:delete val="1"/>
        <c:axPos val="l"/>
        <c:majorTickMark val="none"/>
        <c:minorTickMark val="none"/>
        <c:tickLblPos val="nextTo"/>
        <c:crossAx val="2131061696"/>
        <c:crosses val="autoZero"/>
        <c:auto val="1"/>
        <c:lblAlgn val="ctr"/>
        <c:lblOffset val="100"/>
        <c:noMultiLvlLbl val="0"/>
      </c:catAx>
      <c:valAx>
        <c:axId val="2131061696"/>
        <c:scaling>
          <c:orientation val="minMax"/>
        </c:scaling>
        <c:delete val="1"/>
        <c:axPos val="b"/>
        <c:numFmt formatCode="0%" sourceLinked="1"/>
        <c:majorTickMark val="none"/>
        <c:minorTickMark val="none"/>
        <c:tickLblPos val="nextTo"/>
        <c:crossAx val="213107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44845917958811"/>
          <c:y val="7.6374437966074349E-2"/>
          <c:w val="0.57164068299925763"/>
          <c:h val="0.87005649717514122"/>
        </c:manualLayout>
      </c:layout>
      <c:doughnutChart>
        <c:varyColors val="1"/>
        <c:ser>
          <c:idx val="0"/>
          <c:order val="0"/>
          <c:dPt>
            <c:idx val="0"/>
            <c:bubble3D val="0"/>
            <c:spPr>
              <a:solidFill>
                <a:schemeClr val="bg2">
                  <a:lumMod val="75000"/>
                </a:schemeClr>
              </a:solidFill>
              <a:ln w="19050">
                <a:noFill/>
              </a:ln>
              <a:effectLst/>
            </c:spPr>
            <c:extLst>
              <c:ext xmlns:c16="http://schemas.microsoft.com/office/drawing/2014/chart" uri="{C3380CC4-5D6E-409C-BE32-E72D297353CC}">
                <c16:uniqueId val="{00000001-77FD-438B-AD20-F87F6D31749F}"/>
              </c:ext>
            </c:extLst>
          </c:dPt>
          <c:dPt>
            <c:idx val="1"/>
            <c:bubble3D val="0"/>
            <c:spPr>
              <a:solidFill>
                <a:srgbClr val="1F1F1F"/>
              </a:solidFill>
              <a:ln w="19050">
                <a:noFill/>
              </a:ln>
              <a:effectLst/>
            </c:spPr>
            <c:extLst>
              <c:ext xmlns:c16="http://schemas.microsoft.com/office/drawing/2014/chart" uri="{C3380CC4-5D6E-409C-BE32-E72D297353CC}">
                <c16:uniqueId val="{00000003-77FD-438B-AD20-F87F6D31749F}"/>
              </c:ext>
            </c:extLst>
          </c:dPt>
          <c:val>
            <c:numRef>
              <c:f>Sheet1!$C$55:$D$55</c:f>
              <c:numCache>
                <c:formatCode>0%</c:formatCode>
                <c:ptCount val="2"/>
                <c:pt idx="0">
                  <c:v>0.3</c:v>
                </c:pt>
                <c:pt idx="1">
                  <c:v>0.7</c:v>
                </c:pt>
              </c:numCache>
            </c:numRef>
          </c:val>
          <c:extLst>
            <c:ext xmlns:c16="http://schemas.microsoft.com/office/drawing/2014/chart" uri="{C3380CC4-5D6E-409C-BE32-E72D297353CC}">
              <c16:uniqueId val="{00000004-77FD-438B-AD20-F87F6D31749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598861617557686"/>
          <c:y val="0.31955055792710058"/>
          <c:w val="0.46219655807208854"/>
          <c:h val="0.51130408821190609"/>
        </c:manualLayout>
      </c:layout>
      <c:doughnutChart>
        <c:varyColors val="1"/>
        <c:ser>
          <c:idx val="0"/>
          <c:order val="0"/>
          <c:dPt>
            <c:idx val="0"/>
            <c:bubble3D val="0"/>
            <c:spPr>
              <a:solidFill>
                <a:srgbClr val="E2B244"/>
              </a:solidFill>
              <a:ln w="19050">
                <a:noFill/>
              </a:ln>
              <a:effectLst/>
            </c:spPr>
            <c:extLst>
              <c:ext xmlns:c16="http://schemas.microsoft.com/office/drawing/2014/chart" uri="{C3380CC4-5D6E-409C-BE32-E72D297353CC}">
                <c16:uniqueId val="{00000001-9DD7-4A94-A807-E32D1537C3BD}"/>
              </c:ext>
            </c:extLst>
          </c:dPt>
          <c:dPt>
            <c:idx val="1"/>
            <c:bubble3D val="0"/>
            <c:spPr>
              <a:solidFill>
                <a:srgbClr val="1F1F1F"/>
              </a:solidFill>
              <a:ln w="19050">
                <a:noFill/>
              </a:ln>
              <a:effectLst/>
            </c:spPr>
            <c:extLst>
              <c:ext xmlns:c16="http://schemas.microsoft.com/office/drawing/2014/chart" uri="{C3380CC4-5D6E-409C-BE32-E72D297353CC}">
                <c16:uniqueId val="{00000003-9DD7-4A94-A807-E32D1537C3BD}"/>
              </c:ext>
            </c:extLst>
          </c:dPt>
          <c:val>
            <c:numRef>
              <c:f>Sheet1!$C$54:$D$54</c:f>
              <c:numCache>
                <c:formatCode>0%</c:formatCode>
                <c:ptCount val="2"/>
                <c:pt idx="0">
                  <c:v>0.7</c:v>
                </c:pt>
                <c:pt idx="1">
                  <c:v>0.30000000000000004</c:v>
                </c:pt>
              </c:numCache>
            </c:numRef>
          </c:val>
          <c:extLst>
            <c:ext xmlns:c16="http://schemas.microsoft.com/office/drawing/2014/chart" uri="{C3380CC4-5D6E-409C-BE32-E72D297353CC}">
              <c16:uniqueId val="{00000004-9DD7-4A94-A807-E32D1537C3BD}"/>
            </c:ext>
          </c:extLst>
        </c:ser>
        <c:dLbls>
          <c:showLegendKey val="0"/>
          <c:showVal val="0"/>
          <c:showCatName val="0"/>
          <c:showSerName val="0"/>
          <c:showPercent val="0"/>
          <c:showBubbleSize val="0"/>
          <c:showLeaderLines val="1"/>
        </c:dLbls>
        <c:firstSliceAng val="0"/>
        <c:holeSize val="75"/>
      </c:doughnutChart>
      <c:spPr>
        <a:noFill/>
        <a:ln w="4127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77777777777776"/>
          <c:y val="0.25853794436846383"/>
          <c:w val="0.83888888888888891"/>
          <c:h val="0.74131889763779524"/>
        </c:manualLayout>
      </c:layout>
      <c:barChart>
        <c:barDir val="col"/>
        <c:grouping val="clustered"/>
        <c:varyColors val="0"/>
        <c:ser>
          <c:idx val="0"/>
          <c:order val="0"/>
          <c:tx>
            <c:strRef>
              <c:f>Sheet1!$A$27</c:f>
              <c:strCache>
                <c:ptCount val="1"/>
                <c:pt idx="0">
                  <c:v>Analyst</c:v>
                </c:pt>
              </c:strCache>
            </c:strRef>
          </c:tx>
          <c:spPr>
            <a:solidFill>
              <a:schemeClr val="accent2">
                <a:lumMod val="60000"/>
                <a:lumOff val="40000"/>
              </a:schemeClr>
            </a:solidFill>
            <a:ln>
              <a:noFill/>
            </a:ln>
            <a:effectLst/>
          </c:spPr>
          <c:invertIfNegative val="0"/>
          <c:val>
            <c:numRef>
              <c:f>Sheet1!$C$27</c:f>
              <c:numCache>
                <c:formatCode>General</c:formatCode>
                <c:ptCount val="1"/>
                <c:pt idx="0">
                  <c:v>0</c:v>
                </c:pt>
              </c:numCache>
            </c:numRef>
          </c:val>
          <c:extLst>
            <c:ext xmlns:c16="http://schemas.microsoft.com/office/drawing/2014/chart" uri="{C3380CC4-5D6E-409C-BE32-E72D297353CC}">
              <c16:uniqueId val="{00000000-C58F-4068-B37F-EFA0152570E0}"/>
            </c:ext>
          </c:extLst>
        </c:ser>
        <c:ser>
          <c:idx val="1"/>
          <c:order val="1"/>
          <c:tx>
            <c:strRef>
              <c:f>Sheet1!$A$28</c:f>
              <c:strCache>
                <c:ptCount val="1"/>
                <c:pt idx="0">
                  <c:v>Designer</c:v>
                </c:pt>
              </c:strCache>
            </c:strRef>
          </c:tx>
          <c:spPr>
            <a:solidFill>
              <a:schemeClr val="bg2">
                <a:lumMod val="25000"/>
              </a:schemeClr>
            </a:solidFill>
            <a:ln>
              <a:noFill/>
            </a:ln>
            <a:effectLst/>
          </c:spPr>
          <c:invertIfNegative val="0"/>
          <c:val>
            <c:numRef>
              <c:f>Sheet1!$C$28</c:f>
              <c:numCache>
                <c:formatCode>General</c:formatCode>
                <c:ptCount val="1"/>
                <c:pt idx="0">
                  <c:v>37</c:v>
                </c:pt>
              </c:numCache>
            </c:numRef>
          </c:val>
          <c:extLst>
            <c:ext xmlns:c16="http://schemas.microsoft.com/office/drawing/2014/chart" uri="{C3380CC4-5D6E-409C-BE32-E72D297353CC}">
              <c16:uniqueId val="{00000001-C58F-4068-B37F-EFA0152570E0}"/>
            </c:ext>
          </c:extLst>
        </c:ser>
        <c:ser>
          <c:idx val="2"/>
          <c:order val="2"/>
          <c:tx>
            <c:strRef>
              <c:f>Sheet1!$A$29</c:f>
              <c:strCache>
                <c:ptCount val="1"/>
                <c:pt idx="0">
                  <c:v>Developer</c:v>
                </c:pt>
              </c:strCache>
            </c:strRef>
          </c:tx>
          <c:spPr>
            <a:solidFill>
              <a:srgbClr val="92D050"/>
            </a:solidFill>
            <a:ln>
              <a:noFill/>
            </a:ln>
            <a:effectLst/>
          </c:spPr>
          <c:invertIfNegative val="0"/>
          <c:dPt>
            <c:idx val="0"/>
            <c:invertIfNegative val="0"/>
            <c:bubble3D val="0"/>
            <c:spPr>
              <a:solidFill>
                <a:srgbClr val="948A54"/>
              </a:solidFill>
              <a:ln>
                <a:noFill/>
              </a:ln>
              <a:effectLst/>
            </c:spPr>
            <c:extLst>
              <c:ext xmlns:c16="http://schemas.microsoft.com/office/drawing/2014/chart" uri="{C3380CC4-5D6E-409C-BE32-E72D297353CC}">
                <c16:uniqueId val="{00000005-C58F-4068-B37F-EFA0152570E0}"/>
              </c:ext>
            </c:extLst>
          </c:dPt>
          <c:val>
            <c:numRef>
              <c:f>Sheet1!$C$29</c:f>
              <c:numCache>
                <c:formatCode>General</c:formatCode>
                <c:ptCount val="1"/>
                <c:pt idx="0">
                  <c:v>33</c:v>
                </c:pt>
              </c:numCache>
            </c:numRef>
          </c:val>
          <c:extLst>
            <c:ext xmlns:c16="http://schemas.microsoft.com/office/drawing/2014/chart" uri="{C3380CC4-5D6E-409C-BE32-E72D297353CC}">
              <c16:uniqueId val="{00000002-C58F-4068-B37F-EFA0152570E0}"/>
            </c:ext>
          </c:extLst>
        </c:ser>
        <c:ser>
          <c:idx val="3"/>
          <c:order val="3"/>
          <c:tx>
            <c:strRef>
              <c:f>Sheet1!$A$30</c:f>
              <c:strCache>
                <c:ptCount val="1"/>
                <c:pt idx="0">
                  <c:v>HR Specialist</c:v>
                </c:pt>
              </c:strCache>
            </c:strRef>
          </c:tx>
          <c:spPr>
            <a:solidFill>
              <a:schemeClr val="bg2">
                <a:lumMod val="75000"/>
              </a:schemeClr>
            </a:solidFill>
            <a:ln>
              <a:noFill/>
            </a:ln>
            <a:effectLst/>
          </c:spPr>
          <c:invertIfNegative val="0"/>
          <c:val>
            <c:numRef>
              <c:f>Sheet1!$C$30</c:f>
              <c:numCache>
                <c:formatCode>General</c:formatCode>
                <c:ptCount val="1"/>
                <c:pt idx="0">
                  <c:v>32</c:v>
                </c:pt>
              </c:numCache>
            </c:numRef>
          </c:val>
          <c:extLst>
            <c:ext xmlns:c16="http://schemas.microsoft.com/office/drawing/2014/chart" uri="{C3380CC4-5D6E-409C-BE32-E72D297353CC}">
              <c16:uniqueId val="{00000003-C58F-4068-B37F-EFA0152570E0}"/>
            </c:ext>
          </c:extLst>
        </c:ser>
        <c:ser>
          <c:idx val="4"/>
          <c:order val="4"/>
          <c:tx>
            <c:strRef>
              <c:f>Sheet1!$A$31</c:f>
              <c:strCache>
                <c:ptCount val="1"/>
                <c:pt idx="0">
                  <c:v>Manager</c:v>
                </c:pt>
              </c:strCache>
            </c:strRef>
          </c:tx>
          <c:spPr>
            <a:solidFill>
              <a:srgbClr val="E2B244"/>
            </a:solidFill>
            <a:ln>
              <a:noFill/>
            </a:ln>
            <a:effectLst/>
          </c:spPr>
          <c:invertIfNegative val="0"/>
          <c:val>
            <c:numRef>
              <c:f>Sheet1!$C$31</c:f>
              <c:numCache>
                <c:formatCode>General</c:formatCode>
                <c:ptCount val="1"/>
                <c:pt idx="0">
                  <c:v>18</c:v>
                </c:pt>
              </c:numCache>
            </c:numRef>
          </c:val>
          <c:extLst>
            <c:ext xmlns:c16="http://schemas.microsoft.com/office/drawing/2014/chart" uri="{C3380CC4-5D6E-409C-BE32-E72D297353CC}">
              <c16:uniqueId val="{00000004-C58F-4068-B37F-EFA0152570E0}"/>
            </c:ext>
          </c:extLst>
        </c:ser>
        <c:dLbls>
          <c:showLegendKey val="0"/>
          <c:showVal val="0"/>
          <c:showCatName val="0"/>
          <c:showSerName val="0"/>
          <c:showPercent val="0"/>
          <c:showBubbleSize val="0"/>
        </c:dLbls>
        <c:gapWidth val="219"/>
        <c:overlap val="-27"/>
        <c:axId val="1299228800"/>
        <c:axId val="2129661344"/>
      </c:barChart>
      <c:catAx>
        <c:axId val="1299228800"/>
        <c:scaling>
          <c:orientation val="minMax"/>
        </c:scaling>
        <c:delete val="1"/>
        <c:axPos val="b"/>
        <c:numFmt formatCode="General" sourceLinked="1"/>
        <c:majorTickMark val="out"/>
        <c:minorTickMark val="none"/>
        <c:tickLblPos val="nextTo"/>
        <c:crossAx val="2129661344"/>
        <c:crosses val="autoZero"/>
        <c:auto val="1"/>
        <c:lblAlgn val="ctr"/>
        <c:lblOffset val="100"/>
        <c:noMultiLvlLbl val="0"/>
      </c:catAx>
      <c:valAx>
        <c:axId val="212966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9228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Data.xlsx]Sheet1!PivotTable14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w="158750">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w="158750">
            <a:solidFill>
              <a:schemeClr val="bg2">
                <a:lumMod val="75000"/>
              </a:schemeClr>
            </a:solidFill>
          </a:ln>
          <a:effectLst/>
        </c:spPr>
        <c:dLbl>
          <c:idx val="0"/>
          <c:layout>
            <c:manualLayout>
              <c:x val="1.730958839434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w="158750">
            <a:solidFill>
              <a:schemeClr val="bg2">
                <a:lumMod val="75000"/>
              </a:schemeClr>
            </a:solidFill>
          </a:ln>
          <a:effectLst/>
        </c:spPr>
        <c:dLbl>
          <c:idx val="0"/>
          <c:layout>
            <c:manualLayout>
              <c:x val="1.0385753036606099E-2"/>
              <c:y val="-5.780714411546342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w="158750">
            <a:solidFill>
              <a:schemeClr val="bg2">
                <a:lumMod val="75000"/>
              </a:schemeClr>
            </a:solidFill>
          </a:ln>
          <a:effectLst/>
        </c:spPr>
        <c:dLbl>
          <c:idx val="0"/>
          <c:layout>
            <c:manualLayout>
              <c:x val="2.7695341430949535E-2"/>
              <c:y val="-5.780714411546342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038575303660609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75000"/>
            </a:schemeClr>
          </a:solidFill>
          <a:ln w="158750">
            <a:solidFill>
              <a:schemeClr val="bg2">
                <a:lumMod val="75000"/>
              </a:schemeClr>
            </a:solidFill>
          </a:ln>
          <a:effectLst/>
        </c:spPr>
        <c:dLbl>
          <c:idx val="0"/>
          <c:layout>
            <c:manualLayout>
              <c:x val="1.3847670715474672E-2"/>
              <c:y val="-1.156142882309268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32496840108745"/>
          <c:y val="8.0380589552687953E-2"/>
          <c:w val="0.8416408573928259"/>
          <c:h val="0.84204505686789155"/>
        </c:manualLayout>
      </c:layout>
      <c:barChart>
        <c:barDir val="bar"/>
        <c:grouping val="clustered"/>
        <c:varyColors val="0"/>
        <c:ser>
          <c:idx val="0"/>
          <c:order val="0"/>
          <c:tx>
            <c:strRef>
              <c:f>Sheet1!$B$92</c:f>
              <c:strCache>
                <c:ptCount val="1"/>
                <c:pt idx="0">
                  <c:v>Total</c:v>
                </c:pt>
              </c:strCache>
            </c:strRef>
          </c:tx>
          <c:spPr>
            <a:solidFill>
              <a:schemeClr val="bg2">
                <a:lumMod val="75000"/>
              </a:schemeClr>
            </a:solidFill>
            <a:ln w="158750">
              <a:solidFill>
                <a:schemeClr val="bg2">
                  <a:lumMod val="75000"/>
                </a:schemeClr>
              </a:solidFill>
            </a:ln>
            <a:effectLst/>
          </c:spPr>
          <c:invertIfNegative val="0"/>
          <c:dLbls>
            <c:dLbl>
              <c:idx val="0"/>
              <c:layout>
                <c:manualLayout>
                  <c:x val="1.3847670715474672E-2"/>
                  <c:y val="-1.1561428823092685E-1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2.7695341430949535E-2"/>
                  <c:y val="-5.7807144115463424E-1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1.0385753036606099E-2"/>
                  <c:y val="-5.7807144115463424E-1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1.73095883943435E-2"/>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Sheet1!$A$93:$A$97</c:f>
              <c:strCache>
                <c:ptCount val="4"/>
                <c:pt idx="0">
                  <c:v>Central</c:v>
                </c:pt>
                <c:pt idx="1">
                  <c:v>North</c:v>
                </c:pt>
                <c:pt idx="2">
                  <c:v>South</c:v>
                </c:pt>
                <c:pt idx="3">
                  <c:v>West</c:v>
                </c:pt>
              </c:strCache>
            </c:strRef>
          </c:cat>
          <c:val>
            <c:numRef>
              <c:f>Sheet1!$B$93:$B$97</c:f>
              <c:numCache>
                <c:formatCode>General</c:formatCode>
                <c:ptCount val="4"/>
                <c:pt idx="0">
                  <c:v>3</c:v>
                </c:pt>
                <c:pt idx="1">
                  <c:v>3</c:v>
                </c:pt>
                <c:pt idx="2">
                  <c:v>2</c:v>
                </c:pt>
                <c:pt idx="3">
                  <c:v>2</c:v>
                </c:pt>
              </c:numCache>
            </c:numRef>
          </c:val>
          <c:extLst>
            <c:ext xmlns:c16="http://schemas.microsoft.com/office/drawing/2014/chart" uri="{C3380CC4-5D6E-409C-BE32-E72D297353CC}">
              <c16:uniqueId val="{0000000A-FB5E-453A-9B59-AF25C13952DD}"/>
            </c:ext>
          </c:extLst>
        </c:ser>
        <c:dLbls>
          <c:showLegendKey val="0"/>
          <c:showVal val="0"/>
          <c:showCatName val="0"/>
          <c:showSerName val="0"/>
          <c:showPercent val="0"/>
          <c:showBubbleSize val="0"/>
        </c:dLbls>
        <c:gapWidth val="299"/>
        <c:axId val="2131001216"/>
        <c:axId val="2131008896"/>
      </c:barChart>
      <c:catAx>
        <c:axId val="213100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Kulim Park"/>
                <a:ea typeface="+mn-ea"/>
                <a:cs typeface="+mn-cs"/>
              </a:defRPr>
            </a:pPr>
            <a:endParaRPr lang="en-US"/>
          </a:p>
        </c:txPr>
        <c:crossAx val="2131008896"/>
        <c:crosses val="autoZero"/>
        <c:auto val="1"/>
        <c:lblAlgn val="ctr"/>
        <c:lblOffset val="100"/>
        <c:noMultiLvlLbl val="0"/>
      </c:catAx>
      <c:valAx>
        <c:axId val="2131008896"/>
        <c:scaling>
          <c:orientation val="minMax"/>
        </c:scaling>
        <c:delete val="1"/>
        <c:axPos val="b"/>
        <c:numFmt formatCode="General" sourceLinked="1"/>
        <c:majorTickMark val="none"/>
        <c:minorTickMark val="none"/>
        <c:tickLblPos val="nextTo"/>
        <c:crossAx val="213100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chart" Target="../charts/chart6.xml"/><Relationship Id="rId5" Type="http://schemas.openxmlformats.org/officeDocument/2006/relationships/chart" Target="../charts/chart5.xml"/><Relationship Id="rId15" Type="http://schemas.openxmlformats.org/officeDocument/2006/relationships/image" Target="../media/image6.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15</xdr:col>
      <xdr:colOff>544286</xdr:colOff>
      <xdr:row>29</xdr:row>
      <xdr:rowOff>0</xdr:rowOff>
    </xdr:from>
    <xdr:to>
      <xdr:col>18</xdr:col>
      <xdr:colOff>174171</xdr:colOff>
      <xdr:row>31</xdr:row>
      <xdr:rowOff>32657</xdr:rowOff>
    </xdr:to>
    <xdr:sp macro="" textlink="">
      <xdr:nvSpPr>
        <xdr:cNvPr id="35" name="Rectangle 34">
          <a:extLst>
            <a:ext uri="{FF2B5EF4-FFF2-40B4-BE49-F238E27FC236}">
              <a16:creationId xmlns:a16="http://schemas.microsoft.com/office/drawing/2014/main" id="{591331BA-BD81-469D-35E2-24D0621E6AB7}"/>
            </a:ext>
          </a:extLst>
        </xdr:cNvPr>
        <xdr:cNvSpPr/>
      </xdr:nvSpPr>
      <xdr:spPr>
        <a:xfrm>
          <a:off x="9688286" y="5366657"/>
          <a:ext cx="1458685" cy="402771"/>
        </a:xfrm>
        <a:prstGeom prst="rect">
          <a:avLst/>
        </a:prstGeom>
        <a:solidFill>
          <a:srgbClr val="E2B2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533400</xdr:colOff>
      <xdr:row>31</xdr:row>
      <xdr:rowOff>119743</xdr:rowOff>
    </xdr:from>
    <xdr:to>
      <xdr:col>18</xdr:col>
      <xdr:colOff>163285</xdr:colOff>
      <xdr:row>33</xdr:row>
      <xdr:rowOff>152399</xdr:rowOff>
    </xdr:to>
    <xdr:sp macro="" textlink="">
      <xdr:nvSpPr>
        <xdr:cNvPr id="36" name="Rectangle 35">
          <a:extLst>
            <a:ext uri="{FF2B5EF4-FFF2-40B4-BE49-F238E27FC236}">
              <a16:creationId xmlns:a16="http://schemas.microsoft.com/office/drawing/2014/main" id="{367A93CD-12C3-80EA-3BBF-5B2514C4E3DE}"/>
            </a:ext>
          </a:extLst>
        </xdr:cNvPr>
        <xdr:cNvSpPr/>
      </xdr:nvSpPr>
      <xdr:spPr>
        <a:xfrm>
          <a:off x="9677400" y="5856514"/>
          <a:ext cx="1458685" cy="402771"/>
        </a:xfrm>
        <a:prstGeom prst="rect">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533400</xdr:colOff>
      <xdr:row>34</xdr:row>
      <xdr:rowOff>54428</xdr:rowOff>
    </xdr:from>
    <xdr:to>
      <xdr:col>18</xdr:col>
      <xdr:colOff>163285</xdr:colOff>
      <xdr:row>36</xdr:row>
      <xdr:rowOff>87085</xdr:rowOff>
    </xdr:to>
    <xdr:sp macro="" textlink="">
      <xdr:nvSpPr>
        <xdr:cNvPr id="37" name="Rectangle 36">
          <a:extLst>
            <a:ext uri="{FF2B5EF4-FFF2-40B4-BE49-F238E27FC236}">
              <a16:creationId xmlns:a16="http://schemas.microsoft.com/office/drawing/2014/main" id="{0471486D-885C-FD45-76A4-9DD7BC1759E8}"/>
            </a:ext>
          </a:extLst>
        </xdr:cNvPr>
        <xdr:cNvSpPr/>
      </xdr:nvSpPr>
      <xdr:spPr>
        <a:xfrm>
          <a:off x="9677400" y="6346371"/>
          <a:ext cx="1458685" cy="402771"/>
        </a:xfrm>
        <a:prstGeom prst="rect">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522514</xdr:colOff>
      <xdr:row>36</xdr:row>
      <xdr:rowOff>174171</xdr:rowOff>
    </xdr:from>
    <xdr:to>
      <xdr:col>18</xdr:col>
      <xdr:colOff>152399</xdr:colOff>
      <xdr:row>39</xdr:row>
      <xdr:rowOff>21770</xdr:rowOff>
    </xdr:to>
    <xdr:sp macro="" textlink="">
      <xdr:nvSpPr>
        <xdr:cNvPr id="38" name="Rectangle 37">
          <a:extLst>
            <a:ext uri="{FF2B5EF4-FFF2-40B4-BE49-F238E27FC236}">
              <a16:creationId xmlns:a16="http://schemas.microsoft.com/office/drawing/2014/main" id="{1400CE58-5028-66BE-07F4-991F9CDE0655}"/>
            </a:ext>
          </a:extLst>
        </xdr:cNvPr>
        <xdr:cNvSpPr/>
      </xdr:nvSpPr>
      <xdr:spPr>
        <a:xfrm>
          <a:off x="9666514" y="6836228"/>
          <a:ext cx="1458685" cy="402771"/>
        </a:xfrm>
        <a:prstGeom prst="rect">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500743</xdr:colOff>
      <xdr:row>39</xdr:row>
      <xdr:rowOff>108856</xdr:rowOff>
    </xdr:from>
    <xdr:to>
      <xdr:col>18</xdr:col>
      <xdr:colOff>130628</xdr:colOff>
      <xdr:row>41</xdr:row>
      <xdr:rowOff>141513</xdr:rowOff>
    </xdr:to>
    <xdr:sp macro="" textlink="">
      <xdr:nvSpPr>
        <xdr:cNvPr id="39" name="Rectangle 38">
          <a:extLst>
            <a:ext uri="{FF2B5EF4-FFF2-40B4-BE49-F238E27FC236}">
              <a16:creationId xmlns:a16="http://schemas.microsoft.com/office/drawing/2014/main" id="{C47C6430-5279-D3E9-677C-8D507D7295D3}"/>
            </a:ext>
          </a:extLst>
        </xdr:cNvPr>
        <xdr:cNvSpPr/>
      </xdr:nvSpPr>
      <xdr:spPr>
        <a:xfrm>
          <a:off x="9644743" y="7326085"/>
          <a:ext cx="1458685" cy="402771"/>
        </a:xfrm>
        <a:prstGeom prst="rect">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511629</xdr:colOff>
      <xdr:row>42</xdr:row>
      <xdr:rowOff>43542</xdr:rowOff>
    </xdr:from>
    <xdr:to>
      <xdr:col>18</xdr:col>
      <xdr:colOff>141514</xdr:colOff>
      <xdr:row>44</xdr:row>
      <xdr:rowOff>76199</xdr:rowOff>
    </xdr:to>
    <xdr:sp macro="" textlink="">
      <xdr:nvSpPr>
        <xdr:cNvPr id="40" name="Rectangle 39">
          <a:extLst>
            <a:ext uri="{FF2B5EF4-FFF2-40B4-BE49-F238E27FC236}">
              <a16:creationId xmlns:a16="http://schemas.microsoft.com/office/drawing/2014/main" id="{F610AF0B-7344-4537-22D0-13528712B4CC}"/>
            </a:ext>
          </a:extLst>
        </xdr:cNvPr>
        <xdr:cNvSpPr/>
      </xdr:nvSpPr>
      <xdr:spPr>
        <a:xfrm>
          <a:off x="9655629" y="7815942"/>
          <a:ext cx="1458685" cy="402771"/>
        </a:xfrm>
        <a:prstGeom prst="rect">
          <a:avLst/>
        </a:prstGeom>
        <a:solidFill>
          <a:srgbClr val="28282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50074</xdr:rowOff>
    </xdr:from>
    <xdr:to>
      <xdr:col>27</xdr:col>
      <xdr:colOff>141514</xdr:colOff>
      <xdr:row>45</xdr:row>
      <xdr:rowOff>141514</xdr:rowOff>
    </xdr:to>
    <xdr:sp macro="" textlink="">
      <xdr:nvSpPr>
        <xdr:cNvPr id="2" name="Rectangle: Rounded Corners 1">
          <a:extLst>
            <a:ext uri="{FF2B5EF4-FFF2-40B4-BE49-F238E27FC236}">
              <a16:creationId xmlns:a16="http://schemas.microsoft.com/office/drawing/2014/main" id="{7CA24FE9-39F6-506B-6C1D-66790C81F39D}"/>
            </a:ext>
          </a:extLst>
        </xdr:cNvPr>
        <xdr:cNvSpPr/>
      </xdr:nvSpPr>
      <xdr:spPr>
        <a:xfrm>
          <a:off x="0" y="50074"/>
          <a:ext cx="16600714" cy="8419011"/>
        </a:xfrm>
        <a:prstGeom prst="roundRect">
          <a:avLst>
            <a:gd name="adj" fmla="val 6980"/>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Segoe UI Symbol" panose="020B0502040204020203" pitchFamily="34" charset="0"/>
            <a:ea typeface="Segoe UI Symbol" panose="020B0502040204020203" pitchFamily="34" charset="0"/>
          </a:endParaRPr>
        </a:p>
      </xdr:txBody>
    </xdr:sp>
    <xdr:clientData/>
  </xdr:twoCellAnchor>
  <xdr:twoCellAnchor editAs="absolute">
    <xdr:from>
      <xdr:col>0</xdr:col>
      <xdr:colOff>189048</xdr:colOff>
      <xdr:row>7</xdr:row>
      <xdr:rowOff>21771</xdr:rowOff>
    </xdr:from>
    <xdr:to>
      <xdr:col>4</xdr:col>
      <xdr:colOff>418496</xdr:colOff>
      <xdr:row>25</xdr:row>
      <xdr:rowOff>119742</xdr:rowOff>
    </xdr:to>
    <xdr:sp macro="" textlink="">
      <xdr:nvSpPr>
        <xdr:cNvPr id="3" name="Rectangle: Rounded Corners 2">
          <a:extLst>
            <a:ext uri="{FF2B5EF4-FFF2-40B4-BE49-F238E27FC236}">
              <a16:creationId xmlns:a16="http://schemas.microsoft.com/office/drawing/2014/main" id="{F679A578-6457-AC22-26B5-47F43734C00E}"/>
            </a:ext>
          </a:extLst>
        </xdr:cNvPr>
        <xdr:cNvSpPr/>
      </xdr:nvSpPr>
      <xdr:spPr>
        <a:xfrm>
          <a:off x="189048" y="1317171"/>
          <a:ext cx="2667848" cy="3429000"/>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218440</xdr:colOff>
      <xdr:row>26</xdr:row>
      <xdr:rowOff>76200</xdr:rowOff>
    </xdr:from>
    <xdr:to>
      <xdr:col>4</xdr:col>
      <xdr:colOff>465666</xdr:colOff>
      <xdr:row>45</xdr:row>
      <xdr:rowOff>43543</xdr:rowOff>
    </xdr:to>
    <xdr:sp macro="" textlink="">
      <xdr:nvSpPr>
        <xdr:cNvPr id="8" name="Rectangle: Rounded Corners 7">
          <a:extLst>
            <a:ext uri="{FF2B5EF4-FFF2-40B4-BE49-F238E27FC236}">
              <a16:creationId xmlns:a16="http://schemas.microsoft.com/office/drawing/2014/main" id="{9DC0BC94-B0BC-2EBC-FE8D-EEE86B19E0C0}"/>
            </a:ext>
          </a:extLst>
        </xdr:cNvPr>
        <xdr:cNvSpPr/>
      </xdr:nvSpPr>
      <xdr:spPr>
        <a:xfrm>
          <a:off x="218440" y="4887686"/>
          <a:ext cx="2685626" cy="3483428"/>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189865</xdr:colOff>
      <xdr:row>17</xdr:row>
      <xdr:rowOff>165404</xdr:rowOff>
    </xdr:from>
    <xdr:to>
      <xdr:col>11</xdr:col>
      <xdr:colOff>257175</xdr:colOff>
      <xdr:row>26</xdr:row>
      <xdr:rowOff>58511</xdr:rowOff>
    </xdr:to>
    <xdr:sp macro="" textlink="">
      <xdr:nvSpPr>
        <xdr:cNvPr id="9" name="Rectangle: Rounded Corners 8">
          <a:extLst>
            <a:ext uri="{FF2B5EF4-FFF2-40B4-BE49-F238E27FC236}">
              <a16:creationId xmlns:a16="http://schemas.microsoft.com/office/drawing/2014/main" id="{92C398BF-F4DA-15BF-9C06-4D6B6D510DC8}"/>
            </a:ext>
          </a:extLst>
        </xdr:cNvPr>
        <xdr:cNvSpPr/>
      </xdr:nvSpPr>
      <xdr:spPr>
        <a:xfrm>
          <a:off x="5066665" y="3311375"/>
          <a:ext cx="1896110" cy="1558622"/>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44267</xdr:colOff>
      <xdr:row>27</xdr:row>
      <xdr:rowOff>54429</xdr:rowOff>
    </xdr:from>
    <xdr:to>
      <xdr:col>11</xdr:col>
      <xdr:colOff>254452</xdr:colOff>
      <xdr:row>45</xdr:row>
      <xdr:rowOff>31299</xdr:rowOff>
    </xdr:to>
    <xdr:sp macro="" textlink="">
      <xdr:nvSpPr>
        <xdr:cNvPr id="10" name="Rectangle: Rounded Corners 9">
          <a:extLst>
            <a:ext uri="{FF2B5EF4-FFF2-40B4-BE49-F238E27FC236}">
              <a16:creationId xmlns:a16="http://schemas.microsoft.com/office/drawing/2014/main" id="{033123F5-2B73-A170-01C3-EB27ABFEC192}"/>
            </a:ext>
          </a:extLst>
        </xdr:cNvPr>
        <xdr:cNvSpPr/>
      </xdr:nvSpPr>
      <xdr:spPr>
        <a:xfrm>
          <a:off x="3092267" y="5050972"/>
          <a:ext cx="3867785" cy="3307898"/>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23858</xdr:colOff>
      <xdr:row>17</xdr:row>
      <xdr:rowOff>146354</xdr:rowOff>
    </xdr:from>
    <xdr:to>
      <xdr:col>8</xdr:col>
      <xdr:colOff>91168</xdr:colOff>
      <xdr:row>26</xdr:row>
      <xdr:rowOff>39461</xdr:rowOff>
    </xdr:to>
    <xdr:sp macro="" textlink="">
      <xdr:nvSpPr>
        <xdr:cNvPr id="11" name="Rectangle: Rounded Corners 10">
          <a:extLst>
            <a:ext uri="{FF2B5EF4-FFF2-40B4-BE49-F238E27FC236}">
              <a16:creationId xmlns:a16="http://schemas.microsoft.com/office/drawing/2014/main" id="{7608CEA9-A27E-42E0-94E6-678C5A382864}"/>
            </a:ext>
          </a:extLst>
        </xdr:cNvPr>
        <xdr:cNvSpPr/>
      </xdr:nvSpPr>
      <xdr:spPr>
        <a:xfrm>
          <a:off x="3071858" y="3292325"/>
          <a:ext cx="1896110" cy="1558622"/>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435429</xdr:colOff>
      <xdr:row>23</xdr:row>
      <xdr:rowOff>173568</xdr:rowOff>
    </xdr:from>
    <xdr:to>
      <xdr:col>18</xdr:col>
      <xdr:colOff>544286</xdr:colOff>
      <xdr:row>45</xdr:row>
      <xdr:rowOff>97972</xdr:rowOff>
    </xdr:to>
    <xdr:sp macro="" textlink="">
      <xdr:nvSpPr>
        <xdr:cNvPr id="12" name="Rectangle: Rounded Corners 11">
          <a:extLst>
            <a:ext uri="{FF2B5EF4-FFF2-40B4-BE49-F238E27FC236}">
              <a16:creationId xmlns:a16="http://schemas.microsoft.com/office/drawing/2014/main" id="{8AAE5B58-331F-606F-CAC0-8ADF2ABE222A}"/>
            </a:ext>
          </a:extLst>
        </xdr:cNvPr>
        <xdr:cNvSpPr/>
      </xdr:nvSpPr>
      <xdr:spPr>
        <a:xfrm>
          <a:off x="7141029" y="4429882"/>
          <a:ext cx="4376057" cy="3995661"/>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607603</xdr:colOff>
      <xdr:row>7</xdr:row>
      <xdr:rowOff>135468</xdr:rowOff>
    </xdr:from>
    <xdr:to>
      <xdr:col>11</xdr:col>
      <xdr:colOff>208188</xdr:colOff>
      <xdr:row>17</xdr:row>
      <xdr:rowOff>19050</xdr:rowOff>
    </xdr:to>
    <xdr:sp macro="" textlink="">
      <xdr:nvSpPr>
        <xdr:cNvPr id="15" name="Rectangle: Rounded Corners 14">
          <a:extLst>
            <a:ext uri="{FF2B5EF4-FFF2-40B4-BE49-F238E27FC236}">
              <a16:creationId xmlns:a16="http://schemas.microsoft.com/office/drawing/2014/main" id="{E8593A20-6C95-0D08-9B3F-BC7AC05688E8}"/>
            </a:ext>
          </a:extLst>
        </xdr:cNvPr>
        <xdr:cNvSpPr/>
      </xdr:nvSpPr>
      <xdr:spPr>
        <a:xfrm>
          <a:off x="3046003" y="1430868"/>
          <a:ext cx="3867785" cy="1734153"/>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140878</xdr:colOff>
      <xdr:row>1</xdr:row>
      <xdr:rowOff>120498</xdr:rowOff>
    </xdr:from>
    <xdr:to>
      <xdr:col>26</xdr:col>
      <xdr:colOff>174171</xdr:colOff>
      <xdr:row>11</xdr:row>
      <xdr:rowOff>42181</xdr:rowOff>
    </xdr:to>
    <xdr:sp macro="" textlink="">
      <xdr:nvSpPr>
        <xdr:cNvPr id="16" name="Rectangle: Rounded Corners 15">
          <a:extLst>
            <a:ext uri="{FF2B5EF4-FFF2-40B4-BE49-F238E27FC236}">
              <a16:creationId xmlns:a16="http://schemas.microsoft.com/office/drawing/2014/main" id="{ED464E87-1F9E-DFFA-DBBD-E72F52816EF0}"/>
            </a:ext>
          </a:extLst>
        </xdr:cNvPr>
        <xdr:cNvSpPr/>
      </xdr:nvSpPr>
      <xdr:spPr>
        <a:xfrm>
          <a:off x="11723278" y="305555"/>
          <a:ext cx="4300493" cy="1772255"/>
        </a:xfrm>
        <a:prstGeom prst="roundRect">
          <a:avLst>
            <a:gd name="adj" fmla="val 12367"/>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505550</xdr:colOff>
      <xdr:row>4</xdr:row>
      <xdr:rowOff>141514</xdr:rowOff>
    </xdr:from>
    <xdr:to>
      <xdr:col>18</xdr:col>
      <xdr:colOff>522515</xdr:colOff>
      <xdr:row>23</xdr:row>
      <xdr:rowOff>0</xdr:rowOff>
    </xdr:to>
    <xdr:sp macro="" textlink="">
      <xdr:nvSpPr>
        <xdr:cNvPr id="17" name="Rectangle: Rounded Corners 16">
          <a:extLst>
            <a:ext uri="{FF2B5EF4-FFF2-40B4-BE49-F238E27FC236}">
              <a16:creationId xmlns:a16="http://schemas.microsoft.com/office/drawing/2014/main" id="{D55DAFD1-CF3B-028C-7F45-1A863F971A52}"/>
            </a:ext>
          </a:extLst>
        </xdr:cNvPr>
        <xdr:cNvSpPr/>
      </xdr:nvSpPr>
      <xdr:spPr>
        <a:xfrm>
          <a:off x="7211150" y="881743"/>
          <a:ext cx="4284165" cy="3374571"/>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184423</xdr:colOff>
      <xdr:row>11</xdr:row>
      <xdr:rowOff>130628</xdr:rowOff>
    </xdr:from>
    <xdr:to>
      <xdr:col>26</xdr:col>
      <xdr:colOff>141514</xdr:colOff>
      <xdr:row>24</xdr:row>
      <xdr:rowOff>174172</xdr:rowOff>
    </xdr:to>
    <xdr:sp macro="" textlink="">
      <xdr:nvSpPr>
        <xdr:cNvPr id="18" name="Rectangle: Rounded Corners 17">
          <a:extLst>
            <a:ext uri="{FF2B5EF4-FFF2-40B4-BE49-F238E27FC236}">
              <a16:creationId xmlns:a16="http://schemas.microsoft.com/office/drawing/2014/main" id="{AA457997-316E-BE09-E995-1B015AE855DD}"/>
            </a:ext>
          </a:extLst>
        </xdr:cNvPr>
        <xdr:cNvSpPr/>
      </xdr:nvSpPr>
      <xdr:spPr>
        <a:xfrm>
          <a:off x="11766823" y="2166257"/>
          <a:ext cx="4224291" cy="2449286"/>
        </a:xfrm>
        <a:prstGeom prst="roundRect">
          <a:avLst>
            <a:gd name="adj" fmla="val 14889"/>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22</xdr:col>
      <xdr:colOff>585650</xdr:colOff>
      <xdr:row>36</xdr:row>
      <xdr:rowOff>152128</xdr:rowOff>
    </xdr:from>
    <xdr:to>
      <xdr:col>26</xdr:col>
      <xdr:colOff>43360</xdr:colOff>
      <xdr:row>45</xdr:row>
      <xdr:rowOff>45236</xdr:rowOff>
    </xdr:to>
    <xdr:sp macro="" textlink="">
      <xdr:nvSpPr>
        <xdr:cNvPr id="22" name="Rectangle: Rounded Corners 21">
          <a:extLst>
            <a:ext uri="{FF2B5EF4-FFF2-40B4-BE49-F238E27FC236}">
              <a16:creationId xmlns:a16="http://schemas.microsoft.com/office/drawing/2014/main" id="{FD47A45B-67B2-4AA4-B837-35B8DB925D17}"/>
            </a:ext>
          </a:extLst>
        </xdr:cNvPr>
        <xdr:cNvSpPr/>
      </xdr:nvSpPr>
      <xdr:spPr>
        <a:xfrm>
          <a:off x="13996850" y="6814185"/>
          <a:ext cx="1896110" cy="1558622"/>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298540</xdr:colOff>
      <xdr:row>36</xdr:row>
      <xdr:rowOff>163013</xdr:rowOff>
    </xdr:from>
    <xdr:to>
      <xdr:col>22</xdr:col>
      <xdr:colOff>365850</xdr:colOff>
      <xdr:row>45</xdr:row>
      <xdr:rowOff>56121</xdr:rowOff>
    </xdr:to>
    <xdr:sp macro="" textlink="">
      <xdr:nvSpPr>
        <xdr:cNvPr id="23" name="Rectangle: Rounded Corners 22">
          <a:extLst>
            <a:ext uri="{FF2B5EF4-FFF2-40B4-BE49-F238E27FC236}">
              <a16:creationId xmlns:a16="http://schemas.microsoft.com/office/drawing/2014/main" id="{B3587643-25F3-484E-6509-88D7323213B3}"/>
            </a:ext>
          </a:extLst>
        </xdr:cNvPr>
        <xdr:cNvSpPr/>
      </xdr:nvSpPr>
      <xdr:spPr>
        <a:xfrm>
          <a:off x="11880940" y="6825070"/>
          <a:ext cx="1896110" cy="1558622"/>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22</xdr:col>
      <xdr:colOff>567963</xdr:colOff>
      <xdr:row>27</xdr:row>
      <xdr:rowOff>126274</xdr:rowOff>
    </xdr:from>
    <xdr:to>
      <xdr:col>26</xdr:col>
      <xdr:colOff>25673</xdr:colOff>
      <xdr:row>36</xdr:row>
      <xdr:rowOff>19381</xdr:rowOff>
    </xdr:to>
    <xdr:sp macro="" textlink="">
      <xdr:nvSpPr>
        <xdr:cNvPr id="24" name="Rectangle: Rounded Corners 23">
          <a:extLst>
            <a:ext uri="{FF2B5EF4-FFF2-40B4-BE49-F238E27FC236}">
              <a16:creationId xmlns:a16="http://schemas.microsoft.com/office/drawing/2014/main" id="{6B623816-5B77-9C07-70E7-2080F7682C88}"/>
            </a:ext>
          </a:extLst>
        </xdr:cNvPr>
        <xdr:cNvSpPr/>
      </xdr:nvSpPr>
      <xdr:spPr>
        <a:xfrm>
          <a:off x="13979163" y="5122817"/>
          <a:ext cx="1896110" cy="1558621"/>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54429</xdr:colOff>
      <xdr:row>28</xdr:row>
      <xdr:rowOff>76201</xdr:rowOff>
    </xdr:from>
    <xdr:to>
      <xdr:col>26</xdr:col>
      <xdr:colOff>108857</xdr:colOff>
      <xdr:row>32</xdr:row>
      <xdr:rowOff>32658</xdr:rowOff>
    </xdr:to>
    <xdr:sp macro="" textlink="">
      <xdr:nvSpPr>
        <xdr:cNvPr id="4" name="TextBox 3">
          <a:extLst>
            <a:ext uri="{FF2B5EF4-FFF2-40B4-BE49-F238E27FC236}">
              <a16:creationId xmlns:a16="http://schemas.microsoft.com/office/drawing/2014/main" id="{F97E6BFB-747D-AD05-8A23-97C88DF057B1}"/>
            </a:ext>
          </a:extLst>
        </xdr:cNvPr>
        <xdr:cNvSpPr txBox="1"/>
      </xdr:nvSpPr>
      <xdr:spPr>
        <a:xfrm>
          <a:off x="14075229" y="5257801"/>
          <a:ext cx="1883228" cy="696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latin typeface="Kulim Park"/>
            </a:rPr>
            <a:t>Part</a:t>
          </a:r>
          <a:r>
            <a:rPr lang="en-IN" sz="1800" baseline="0">
              <a:solidFill>
                <a:schemeClr val="bg1"/>
              </a:solidFill>
              <a:latin typeface="Kulim Park"/>
            </a:rPr>
            <a:t> Time Employees</a:t>
          </a:r>
          <a:endParaRPr lang="en-IN" sz="1800">
            <a:solidFill>
              <a:schemeClr val="bg1"/>
            </a:solidFill>
            <a:latin typeface="Kulim Park"/>
          </a:endParaRPr>
        </a:p>
      </xdr:txBody>
    </xdr:sp>
    <xdr:clientData/>
  </xdr:twoCellAnchor>
  <xdr:twoCellAnchor>
    <xdr:from>
      <xdr:col>24</xdr:col>
      <xdr:colOff>337456</xdr:colOff>
      <xdr:row>31</xdr:row>
      <xdr:rowOff>87085</xdr:rowOff>
    </xdr:from>
    <xdr:to>
      <xdr:col>26</xdr:col>
      <xdr:colOff>87084</xdr:colOff>
      <xdr:row>35</xdr:row>
      <xdr:rowOff>21771</xdr:rowOff>
    </xdr:to>
    <xdr:sp macro="" textlink="Sheet1!B12">
      <xdr:nvSpPr>
        <xdr:cNvPr id="5" name="TextBox 4">
          <a:extLst>
            <a:ext uri="{FF2B5EF4-FFF2-40B4-BE49-F238E27FC236}">
              <a16:creationId xmlns:a16="http://schemas.microsoft.com/office/drawing/2014/main" id="{D70978D0-714E-8DBB-E0D6-DCE13405763C}"/>
            </a:ext>
          </a:extLst>
        </xdr:cNvPr>
        <xdr:cNvSpPr txBox="1"/>
      </xdr:nvSpPr>
      <xdr:spPr>
        <a:xfrm>
          <a:off x="14967856" y="5823856"/>
          <a:ext cx="968828" cy="674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82AF67-AFD1-4E5D-AC6C-791FC60F2DE9}" type="TxLink">
            <a:rPr lang="en-US" sz="4400" b="1" i="0" u="none" strike="noStrike">
              <a:solidFill>
                <a:schemeClr val="bg1"/>
              </a:solidFill>
              <a:latin typeface="Kulim Park"/>
            </a:rPr>
            <a:t>5</a:t>
          </a:fld>
          <a:endParaRPr lang="en-IN" sz="4400" b="1">
            <a:solidFill>
              <a:schemeClr val="bg1"/>
            </a:solidFill>
            <a:latin typeface="Kulim Park"/>
          </a:endParaRPr>
        </a:p>
      </xdr:txBody>
    </xdr:sp>
    <xdr:clientData/>
  </xdr:twoCellAnchor>
  <xdr:twoCellAnchor>
    <xdr:from>
      <xdr:col>14</xdr:col>
      <xdr:colOff>284934</xdr:colOff>
      <xdr:row>24</xdr:row>
      <xdr:rowOff>82732</xdr:rowOff>
    </xdr:from>
    <xdr:to>
      <xdr:col>17</xdr:col>
      <xdr:colOff>352244</xdr:colOff>
      <xdr:row>32</xdr:row>
      <xdr:rowOff>160895</xdr:rowOff>
    </xdr:to>
    <xdr:sp macro="" textlink="">
      <xdr:nvSpPr>
        <xdr:cNvPr id="6" name="Rectangle: Rounded Corners 5">
          <a:extLst>
            <a:ext uri="{FF2B5EF4-FFF2-40B4-BE49-F238E27FC236}">
              <a16:creationId xmlns:a16="http://schemas.microsoft.com/office/drawing/2014/main" id="{61AE046E-AB48-DE5F-0265-78E447086A4B}"/>
            </a:ext>
          </a:extLst>
        </xdr:cNvPr>
        <xdr:cNvSpPr/>
      </xdr:nvSpPr>
      <xdr:spPr>
        <a:xfrm>
          <a:off x="8819334" y="4524103"/>
          <a:ext cx="1896110" cy="1558621"/>
        </a:xfrm>
        <a:prstGeom prst="round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370114</xdr:colOff>
      <xdr:row>37</xdr:row>
      <xdr:rowOff>87087</xdr:rowOff>
    </xdr:from>
    <xdr:to>
      <xdr:col>22</xdr:col>
      <xdr:colOff>108857</xdr:colOff>
      <xdr:row>41</xdr:row>
      <xdr:rowOff>43544</xdr:rowOff>
    </xdr:to>
    <xdr:sp macro="" textlink="">
      <xdr:nvSpPr>
        <xdr:cNvPr id="7" name="TextBox 6">
          <a:extLst>
            <a:ext uri="{FF2B5EF4-FFF2-40B4-BE49-F238E27FC236}">
              <a16:creationId xmlns:a16="http://schemas.microsoft.com/office/drawing/2014/main" id="{866C518D-E3C1-10A3-D2DA-E1759156247A}"/>
            </a:ext>
          </a:extLst>
        </xdr:cNvPr>
        <xdr:cNvSpPr txBox="1"/>
      </xdr:nvSpPr>
      <xdr:spPr>
        <a:xfrm>
          <a:off x="11952514" y="6934201"/>
          <a:ext cx="1567543" cy="696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bg1"/>
              </a:solidFill>
              <a:latin typeface="Kulim Park"/>
            </a:rPr>
            <a:t>Employees with Contracts</a:t>
          </a:r>
          <a:endParaRPr lang="en-IN" sz="1800">
            <a:solidFill>
              <a:schemeClr val="bg1"/>
            </a:solidFill>
            <a:latin typeface="Kulim Park"/>
          </a:endParaRPr>
        </a:p>
      </xdr:txBody>
    </xdr:sp>
    <xdr:clientData/>
  </xdr:twoCellAnchor>
  <xdr:twoCellAnchor>
    <xdr:from>
      <xdr:col>23</xdr:col>
      <xdr:colOff>43542</xdr:colOff>
      <xdr:row>37</xdr:row>
      <xdr:rowOff>76202</xdr:rowOff>
    </xdr:from>
    <xdr:to>
      <xdr:col>26</xdr:col>
      <xdr:colOff>97970</xdr:colOff>
      <xdr:row>41</xdr:row>
      <xdr:rowOff>32659</xdr:rowOff>
    </xdr:to>
    <xdr:sp macro="" textlink="">
      <xdr:nvSpPr>
        <xdr:cNvPr id="13" name="TextBox 12">
          <a:extLst>
            <a:ext uri="{FF2B5EF4-FFF2-40B4-BE49-F238E27FC236}">
              <a16:creationId xmlns:a16="http://schemas.microsoft.com/office/drawing/2014/main" id="{3B618E0E-65D7-E80D-113A-36F58104C8FF}"/>
            </a:ext>
          </a:extLst>
        </xdr:cNvPr>
        <xdr:cNvSpPr txBox="1"/>
      </xdr:nvSpPr>
      <xdr:spPr>
        <a:xfrm>
          <a:off x="14064342" y="6923316"/>
          <a:ext cx="1883228" cy="696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bg1"/>
              </a:solidFill>
              <a:latin typeface="Kulim Park"/>
            </a:rPr>
            <a:t>Full Time Employees</a:t>
          </a:r>
          <a:endParaRPr lang="en-IN" sz="1800">
            <a:solidFill>
              <a:schemeClr val="bg1"/>
            </a:solidFill>
            <a:latin typeface="Kulim Park"/>
          </a:endParaRPr>
        </a:p>
      </xdr:txBody>
    </xdr:sp>
    <xdr:clientData/>
  </xdr:twoCellAnchor>
  <xdr:twoCellAnchor>
    <xdr:from>
      <xdr:col>24</xdr:col>
      <xdr:colOff>391885</xdr:colOff>
      <xdr:row>40</xdr:row>
      <xdr:rowOff>87085</xdr:rowOff>
    </xdr:from>
    <xdr:to>
      <xdr:col>26</xdr:col>
      <xdr:colOff>141513</xdr:colOff>
      <xdr:row>44</xdr:row>
      <xdr:rowOff>21772</xdr:rowOff>
    </xdr:to>
    <xdr:sp macro="" textlink="Sheet1!B11">
      <xdr:nvSpPr>
        <xdr:cNvPr id="14" name="TextBox 13">
          <a:extLst>
            <a:ext uri="{FF2B5EF4-FFF2-40B4-BE49-F238E27FC236}">
              <a16:creationId xmlns:a16="http://schemas.microsoft.com/office/drawing/2014/main" id="{586C5532-EDDA-DDD6-6D23-DFF09C4AAF2C}"/>
            </a:ext>
          </a:extLst>
        </xdr:cNvPr>
        <xdr:cNvSpPr txBox="1"/>
      </xdr:nvSpPr>
      <xdr:spPr>
        <a:xfrm>
          <a:off x="15022285" y="7489371"/>
          <a:ext cx="968828" cy="674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A51B604-4722-4F3F-A9E5-BB16F3B213A5}" type="TxLink">
            <a:rPr lang="en-US" sz="4400" b="1" i="0" u="none" strike="noStrike">
              <a:solidFill>
                <a:schemeClr val="bg1"/>
              </a:solidFill>
              <a:latin typeface="Kulim Park"/>
              <a:ea typeface="+mn-ea"/>
              <a:cs typeface="+mn-cs"/>
            </a:rPr>
            <a:pPr marL="0" indent="0"/>
            <a:t>3</a:t>
          </a:fld>
          <a:endParaRPr lang="en-IN" sz="4400" b="1" i="0" u="none" strike="noStrike">
            <a:solidFill>
              <a:schemeClr val="bg1"/>
            </a:solidFill>
            <a:latin typeface="Kulim Park"/>
            <a:ea typeface="+mn-ea"/>
            <a:cs typeface="+mn-cs"/>
          </a:endParaRPr>
        </a:p>
      </xdr:txBody>
    </xdr:sp>
    <xdr:clientData/>
  </xdr:twoCellAnchor>
  <xdr:twoCellAnchor>
    <xdr:from>
      <xdr:col>21</xdr:col>
      <xdr:colOff>119741</xdr:colOff>
      <xdr:row>40</xdr:row>
      <xdr:rowOff>87084</xdr:rowOff>
    </xdr:from>
    <xdr:to>
      <xdr:col>22</xdr:col>
      <xdr:colOff>478969</xdr:colOff>
      <xdr:row>44</xdr:row>
      <xdr:rowOff>21771</xdr:rowOff>
    </xdr:to>
    <xdr:sp macro="" textlink="Sheet1!B10">
      <xdr:nvSpPr>
        <xdr:cNvPr id="19" name="TextBox 18">
          <a:extLst>
            <a:ext uri="{FF2B5EF4-FFF2-40B4-BE49-F238E27FC236}">
              <a16:creationId xmlns:a16="http://schemas.microsoft.com/office/drawing/2014/main" id="{C5AC0670-3324-9984-70DE-221B6E3A6C78}"/>
            </a:ext>
          </a:extLst>
        </xdr:cNvPr>
        <xdr:cNvSpPr txBox="1"/>
      </xdr:nvSpPr>
      <xdr:spPr>
        <a:xfrm>
          <a:off x="12921341" y="7489370"/>
          <a:ext cx="968828" cy="674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90EADE-1A17-4503-BD17-5692B8000C4C}" type="TxLink">
            <a:rPr lang="en-US" sz="4400" b="1" i="0" u="none" strike="noStrike">
              <a:solidFill>
                <a:schemeClr val="bg1"/>
              </a:solidFill>
              <a:latin typeface="Kulim Park"/>
              <a:ea typeface="+mn-ea"/>
              <a:cs typeface="+mn-cs"/>
            </a:rPr>
            <a:pPr marL="0" indent="0"/>
            <a:t>2</a:t>
          </a:fld>
          <a:endParaRPr lang="en-IN" sz="4400" b="1" i="0" u="none" strike="noStrike">
            <a:solidFill>
              <a:schemeClr val="bg1"/>
            </a:solidFill>
            <a:latin typeface="Kulim Park"/>
            <a:ea typeface="+mn-ea"/>
            <a:cs typeface="+mn-cs"/>
          </a:endParaRPr>
        </a:p>
      </xdr:txBody>
    </xdr:sp>
    <xdr:clientData/>
  </xdr:twoCellAnchor>
  <xdr:twoCellAnchor>
    <xdr:from>
      <xdr:col>12</xdr:col>
      <xdr:colOff>108856</xdr:colOff>
      <xdr:row>29</xdr:row>
      <xdr:rowOff>43544</xdr:rowOff>
    </xdr:from>
    <xdr:to>
      <xdr:col>14</xdr:col>
      <xdr:colOff>522514</xdr:colOff>
      <xdr:row>31</xdr:row>
      <xdr:rowOff>87086</xdr:rowOff>
    </xdr:to>
    <xdr:sp macro="" textlink="">
      <xdr:nvSpPr>
        <xdr:cNvPr id="20" name="TextBox 19">
          <a:extLst>
            <a:ext uri="{FF2B5EF4-FFF2-40B4-BE49-F238E27FC236}">
              <a16:creationId xmlns:a16="http://schemas.microsoft.com/office/drawing/2014/main" id="{4D2C9D9D-1213-BAEC-6C9A-49FAB37E3080}"/>
            </a:ext>
          </a:extLst>
        </xdr:cNvPr>
        <xdr:cNvSpPr txBox="1"/>
      </xdr:nvSpPr>
      <xdr:spPr>
        <a:xfrm>
          <a:off x="7424056" y="5410201"/>
          <a:ext cx="1632858"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bg1"/>
              </a:solidFill>
              <a:latin typeface="Kulim Park"/>
            </a:rPr>
            <a:t>Total Salaries</a:t>
          </a:r>
          <a:endParaRPr lang="en-IN" sz="1800">
            <a:solidFill>
              <a:schemeClr val="bg1"/>
            </a:solidFill>
            <a:latin typeface="Kulim Park"/>
          </a:endParaRPr>
        </a:p>
      </xdr:txBody>
    </xdr:sp>
    <xdr:clientData/>
  </xdr:twoCellAnchor>
  <xdr:twoCellAnchor>
    <xdr:from>
      <xdr:col>12</xdr:col>
      <xdr:colOff>108856</xdr:colOff>
      <xdr:row>37</xdr:row>
      <xdr:rowOff>2179</xdr:rowOff>
    </xdr:from>
    <xdr:to>
      <xdr:col>14</xdr:col>
      <xdr:colOff>217714</xdr:colOff>
      <xdr:row>39</xdr:row>
      <xdr:rowOff>45719</xdr:rowOff>
    </xdr:to>
    <xdr:sp macro="" textlink="">
      <xdr:nvSpPr>
        <xdr:cNvPr id="21" name="TextBox 20">
          <a:extLst>
            <a:ext uri="{FF2B5EF4-FFF2-40B4-BE49-F238E27FC236}">
              <a16:creationId xmlns:a16="http://schemas.microsoft.com/office/drawing/2014/main" id="{7B4CFD3C-D8FC-4C9D-AABE-DD5134FB7612}"/>
            </a:ext>
          </a:extLst>
        </xdr:cNvPr>
        <xdr:cNvSpPr txBox="1"/>
      </xdr:nvSpPr>
      <xdr:spPr>
        <a:xfrm>
          <a:off x="7424056" y="6849293"/>
          <a:ext cx="1328058" cy="413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latin typeface="Kulim Park"/>
            </a:rPr>
            <a:t>Developers</a:t>
          </a:r>
        </a:p>
      </xdr:txBody>
    </xdr:sp>
    <xdr:clientData/>
  </xdr:twoCellAnchor>
  <xdr:twoCellAnchor>
    <xdr:from>
      <xdr:col>12</xdr:col>
      <xdr:colOff>108856</xdr:colOff>
      <xdr:row>39</xdr:row>
      <xdr:rowOff>115389</xdr:rowOff>
    </xdr:from>
    <xdr:to>
      <xdr:col>14</xdr:col>
      <xdr:colOff>108857</xdr:colOff>
      <xdr:row>41</xdr:row>
      <xdr:rowOff>158930</xdr:rowOff>
    </xdr:to>
    <xdr:sp macro="" textlink="">
      <xdr:nvSpPr>
        <xdr:cNvPr id="25" name="TextBox 24">
          <a:extLst>
            <a:ext uri="{FF2B5EF4-FFF2-40B4-BE49-F238E27FC236}">
              <a16:creationId xmlns:a16="http://schemas.microsoft.com/office/drawing/2014/main" id="{10C8448C-7182-46D2-8C67-B93633310946}"/>
            </a:ext>
          </a:extLst>
        </xdr:cNvPr>
        <xdr:cNvSpPr txBox="1"/>
      </xdr:nvSpPr>
      <xdr:spPr>
        <a:xfrm>
          <a:off x="7424056" y="7332618"/>
          <a:ext cx="1219201" cy="413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latin typeface="Kulim Park"/>
            </a:rPr>
            <a:t>Designers</a:t>
          </a:r>
        </a:p>
      </xdr:txBody>
    </xdr:sp>
    <xdr:clientData/>
  </xdr:twoCellAnchor>
  <xdr:twoCellAnchor>
    <xdr:from>
      <xdr:col>12</xdr:col>
      <xdr:colOff>108856</xdr:colOff>
      <xdr:row>42</xdr:row>
      <xdr:rowOff>43544</xdr:rowOff>
    </xdr:from>
    <xdr:to>
      <xdr:col>13</xdr:col>
      <xdr:colOff>522513</xdr:colOff>
      <xdr:row>44</xdr:row>
      <xdr:rowOff>87086</xdr:rowOff>
    </xdr:to>
    <xdr:sp macro="" textlink="">
      <xdr:nvSpPr>
        <xdr:cNvPr id="26" name="TextBox 25">
          <a:extLst>
            <a:ext uri="{FF2B5EF4-FFF2-40B4-BE49-F238E27FC236}">
              <a16:creationId xmlns:a16="http://schemas.microsoft.com/office/drawing/2014/main" id="{CD32EFD2-C050-46BA-A10C-619EE6E19772}"/>
            </a:ext>
          </a:extLst>
        </xdr:cNvPr>
        <xdr:cNvSpPr txBox="1"/>
      </xdr:nvSpPr>
      <xdr:spPr>
        <a:xfrm>
          <a:off x="7424056" y="7815944"/>
          <a:ext cx="1023257"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latin typeface="Kulim Park"/>
            </a:rPr>
            <a:t>Analysts</a:t>
          </a:r>
        </a:p>
      </xdr:txBody>
    </xdr:sp>
    <xdr:clientData/>
  </xdr:twoCellAnchor>
  <xdr:twoCellAnchor>
    <xdr:from>
      <xdr:col>12</xdr:col>
      <xdr:colOff>108856</xdr:colOff>
      <xdr:row>31</xdr:row>
      <xdr:rowOff>156756</xdr:rowOff>
    </xdr:from>
    <xdr:to>
      <xdr:col>14</xdr:col>
      <xdr:colOff>163284</xdr:colOff>
      <xdr:row>34</xdr:row>
      <xdr:rowOff>37011</xdr:rowOff>
    </xdr:to>
    <xdr:sp macro="" textlink="">
      <xdr:nvSpPr>
        <xdr:cNvPr id="27" name="TextBox 26">
          <a:extLst>
            <a:ext uri="{FF2B5EF4-FFF2-40B4-BE49-F238E27FC236}">
              <a16:creationId xmlns:a16="http://schemas.microsoft.com/office/drawing/2014/main" id="{86CA61FE-1FAB-455B-9190-69CD75A60722}"/>
            </a:ext>
          </a:extLst>
        </xdr:cNvPr>
        <xdr:cNvSpPr txBox="1"/>
      </xdr:nvSpPr>
      <xdr:spPr>
        <a:xfrm>
          <a:off x="7424056" y="5893527"/>
          <a:ext cx="1273628" cy="435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bg1"/>
              </a:solidFill>
              <a:latin typeface="Kulim Park"/>
            </a:rPr>
            <a:t>Managers</a:t>
          </a:r>
          <a:endParaRPr lang="en-IN" sz="1800">
            <a:solidFill>
              <a:schemeClr val="bg1"/>
            </a:solidFill>
            <a:latin typeface="Kulim Park"/>
          </a:endParaRPr>
        </a:p>
      </xdr:txBody>
    </xdr:sp>
    <xdr:clientData/>
  </xdr:twoCellAnchor>
  <xdr:twoCellAnchor>
    <xdr:from>
      <xdr:col>12</xdr:col>
      <xdr:colOff>108856</xdr:colOff>
      <xdr:row>34</xdr:row>
      <xdr:rowOff>106681</xdr:rowOff>
    </xdr:from>
    <xdr:to>
      <xdr:col>14</xdr:col>
      <xdr:colOff>381000</xdr:colOff>
      <xdr:row>36</xdr:row>
      <xdr:rowOff>117566</xdr:rowOff>
    </xdr:to>
    <xdr:sp macro="" textlink="">
      <xdr:nvSpPr>
        <xdr:cNvPr id="28" name="TextBox 27">
          <a:extLst>
            <a:ext uri="{FF2B5EF4-FFF2-40B4-BE49-F238E27FC236}">
              <a16:creationId xmlns:a16="http://schemas.microsoft.com/office/drawing/2014/main" id="{1BBB7994-9ABE-4CE2-B1AB-B11649D27578}"/>
            </a:ext>
          </a:extLst>
        </xdr:cNvPr>
        <xdr:cNvSpPr txBox="1"/>
      </xdr:nvSpPr>
      <xdr:spPr>
        <a:xfrm>
          <a:off x="7424056" y="6398624"/>
          <a:ext cx="149134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bg1"/>
              </a:solidFill>
              <a:latin typeface="Kulim Park"/>
            </a:rPr>
            <a:t>HR Specialists</a:t>
          </a:r>
          <a:endParaRPr lang="en-IN" sz="1800">
            <a:solidFill>
              <a:schemeClr val="bg1"/>
            </a:solidFill>
            <a:latin typeface="Kulim Park"/>
          </a:endParaRPr>
        </a:p>
      </xdr:txBody>
    </xdr:sp>
    <xdr:clientData/>
  </xdr:twoCellAnchor>
  <xdr:twoCellAnchor>
    <xdr:from>
      <xdr:col>16</xdr:col>
      <xdr:colOff>152400</xdr:colOff>
      <xdr:row>29</xdr:row>
      <xdr:rowOff>43543</xdr:rowOff>
    </xdr:from>
    <xdr:to>
      <xdr:col>18</xdr:col>
      <xdr:colOff>152400</xdr:colOff>
      <xdr:row>31</xdr:row>
      <xdr:rowOff>87085</xdr:rowOff>
    </xdr:to>
    <xdr:sp macro="" textlink="Sheet1!B32">
      <xdr:nvSpPr>
        <xdr:cNvPr id="29" name="TextBox 28">
          <a:extLst>
            <a:ext uri="{FF2B5EF4-FFF2-40B4-BE49-F238E27FC236}">
              <a16:creationId xmlns:a16="http://schemas.microsoft.com/office/drawing/2014/main" id="{6AEFD468-63C0-B8B6-F1F1-A7E3D7E69101}"/>
            </a:ext>
          </a:extLst>
        </xdr:cNvPr>
        <xdr:cNvSpPr txBox="1"/>
      </xdr:nvSpPr>
      <xdr:spPr>
        <a:xfrm>
          <a:off x="9906000" y="5410200"/>
          <a:ext cx="1219200" cy="413656"/>
        </a:xfrm>
        <a:prstGeom prst="roundRect">
          <a:avLst/>
        </a:prstGeom>
        <a:solidFill>
          <a:srgbClr val="E2B24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chemeClr val="bg1"/>
              </a:solidFill>
              <a:latin typeface="Kulim Park"/>
              <a:ea typeface="Segoe UI Symbol" panose="020B0502040204020203" pitchFamily="34" charset="0"/>
            </a:rPr>
            <a:t> </a:t>
          </a:r>
          <a:fld id="{0B7CF919-C8C3-4EF7-A042-1B4D67CD51E2}" type="TxLink">
            <a:rPr lang="en-US" sz="1800" b="0" i="0" u="none" strike="noStrike">
              <a:solidFill>
                <a:schemeClr val="tx1"/>
              </a:solidFill>
              <a:latin typeface="Kulim Park"/>
              <a:ea typeface="Segoe UI Symbol" panose="020B0502040204020203" pitchFamily="34" charset="0"/>
            </a:rPr>
            <a:t>647960</a:t>
          </a:fld>
          <a:endParaRPr lang="en-IN" sz="1800" b="0">
            <a:solidFill>
              <a:schemeClr val="tx1"/>
            </a:solidFill>
            <a:latin typeface="Kulim Park"/>
            <a:ea typeface="Segoe UI Symbol" panose="020B0502040204020203" pitchFamily="34" charset="0"/>
          </a:endParaRPr>
        </a:p>
      </xdr:txBody>
    </xdr:sp>
    <xdr:clientData/>
  </xdr:twoCellAnchor>
  <xdr:twoCellAnchor>
    <xdr:from>
      <xdr:col>16</xdr:col>
      <xdr:colOff>141516</xdr:colOff>
      <xdr:row>31</xdr:row>
      <xdr:rowOff>158932</xdr:rowOff>
    </xdr:from>
    <xdr:to>
      <xdr:col>18</xdr:col>
      <xdr:colOff>119743</xdr:colOff>
      <xdr:row>34</xdr:row>
      <xdr:rowOff>39187</xdr:rowOff>
    </xdr:to>
    <xdr:sp macro="" textlink="Sheet1!B31">
      <xdr:nvSpPr>
        <xdr:cNvPr id="30" name="TextBox 29">
          <a:extLst>
            <a:ext uri="{FF2B5EF4-FFF2-40B4-BE49-F238E27FC236}">
              <a16:creationId xmlns:a16="http://schemas.microsoft.com/office/drawing/2014/main" id="{BBCDA50E-ADAB-6884-0A1A-7AD131B1428E}"/>
            </a:ext>
          </a:extLst>
        </xdr:cNvPr>
        <xdr:cNvSpPr txBox="1"/>
      </xdr:nvSpPr>
      <xdr:spPr>
        <a:xfrm>
          <a:off x="9895116" y="5895703"/>
          <a:ext cx="1197427" cy="435427"/>
        </a:xfrm>
        <a:prstGeom prst="roundRect">
          <a:avLst/>
        </a:prstGeom>
        <a:solidFill>
          <a:srgbClr val="1F1F1F"/>
        </a:solidFill>
        <a:ln w="9525" cmpd="sng">
          <a:solidFill>
            <a:srgbClr val="1F1F1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5452943-837F-4C48-8D07-69C7BB43FCDC}" type="TxLink">
            <a:rPr lang="en-US" sz="1800" b="0" i="0" u="none" strike="noStrike">
              <a:solidFill>
                <a:schemeClr val="bg1"/>
              </a:solidFill>
              <a:latin typeface="Kulim Park"/>
              <a:ea typeface="Segoe UI Symbol" panose="020B0502040204020203" pitchFamily="34" charset="0"/>
              <a:cs typeface="+mn-cs"/>
            </a:rPr>
            <a:pPr marL="0" indent="0"/>
            <a:t> 45,188 </a:t>
          </a:fld>
          <a:endParaRPr lang="en-IN" sz="1800" b="0" i="0" u="none" strike="noStrike">
            <a:solidFill>
              <a:schemeClr val="bg1"/>
            </a:solidFill>
            <a:latin typeface="Kulim Park"/>
            <a:ea typeface="Segoe UI Symbol" panose="020B0502040204020203" pitchFamily="34" charset="0"/>
            <a:cs typeface="+mn-cs"/>
          </a:endParaRPr>
        </a:p>
      </xdr:txBody>
    </xdr:sp>
    <xdr:clientData/>
  </xdr:twoCellAnchor>
  <xdr:twoCellAnchor>
    <xdr:from>
      <xdr:col>16</xdr:col>
      <xdr:colOff>152400</xdr:colOff>
      <xdr:row>34</xdr:row>
      <xdr:rowOff>132805</xdr:rowOff>
    </xdr:from>
    <xdr:to>
      <xdr:col>18</xdr:col>
      <xdr:colOff>130629</xdr:colOff>
      <xdr:row>36</xdr:row>
      <xdr:rowOff>143690</xdr:rowOff>
    </xdr:to>
    <xdr:sp macro="" textlink="Sheet1!B30">
      <xdr:nvSpPr>
        <xdr:cNvPr id="31" name="TextBox 30">
          <a:extLst>
            <a:ext uri="{FF2B5EF4-FFF2-40B4-BE49-F238E27FC236}">
              <a16:creationId xmlns:a16="http://schemas.microsoft.com/office/drawing/2014/main" id="{E6106EEA-3BC8-CC50-3D42-F936B6AD185C}"/>
            </a:ext>
          </a:extLst>
        </xdr:cNvPr>
        <xdr:cNvSpPr txBox="1"/>
      </xdr:nvSpPr>
      <xdr:spPr>
        <a:xfrm>
          <a:off x="9906000" y="6424748"/>
          <a:ext cx="1197429" cy="380999"/>
        </a:xfrm>
        <a:prstGeom prst="round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36FAD22-22CF-4FD2-8910-B094E1CD1F20}" type="TxLink">
            <a:rPr lang="en-US" sz="1800" b="0" i="0" u="none" strike="noStrike">
              <a:solidFill>
                <a:schemeClr val="bg1"/>
              </a:solidFill>
              <a:latin typeface="Kulim Park"/>
              <a:ea typeface="Segoe UI Symbol" panose="020B0502040204020203" pitchFamily="34" charset="0"/>
              <a:cs typeface="+mn-cs"/>
            </a:rPr>
            <a:pPr marL="0" indent="0"/>
            <a:t> 2,80,693 </a:t>
          </a:fld>
          <a:endParaRPr lang="en-IN" sz="1800" b="0" i="0" u="none" strike="noStrike">
            <a:solidFill>
              <a:schemeClr val="bg1"/>
            </a:solidFill>
            <a:latin typeface="Kulim Park"/>
            <a:ea typeface="Segoe UI Symbol" panose="020B0502040204020203" pitchFamily="34" charset="0"/>
            <a:cs typeface="+mn-cs"/>
          </a:endParaRPr>
        </a:p>
      </xdr:txBody>
    </xdr:sp>
    <xdr:clientData/>
  </xdr:twoCellAnchor>
  <xdr:twoCellAnchor>
    <xdr:from>
      <xdr:col>16</xdr:col>
      <xdr:colOff>152401</xdr:colOff>
      <xdr:row>37</xdr:row>
      <xdr:rowOff>19595</xdr:rowOff>
    </xdr:from>
    <xdr:to>
      <xdr:col>18</xdr:col>
      <xdr:colOff>141514</xdr:colOff>
      <xdr:row>39</xdr:row>
      <xdr:rowOff>63135</xdr:rowOff>
    </xdr:to>
    <xdr:sp macro="" textlink="Sheet1!B29">
      <xdr:nvSpPr>
        <xdr:cNvPr id="32" name="TextBox 31">
          <a:extLst>
            <a:ext uri="{FF2B5EF4-FFF2-40B4-BE49-F238E27FC236}">
              <a16:creationId xmlns:a16="http://schemas.microsoft.com/office/drawing/2014/main" id="{9027E2E6-341C-41D6-DFF8-4749B698FCDC}"/>
            </a:ext>
          </a:extLst>
        </xdr:cNvPr>
        <xdr:cNvSpPr txBox="1"/>
      </xdr:nvSpPr>
      <xdr:spPr>
        <a:xfrm>
          <a:off x="9906001" y="6866709"/>
          <a:ext cx="1208313" cy="413655"/>
        </a:xfrm>
        <a:prstGeom prst="round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FD8620-B9CD-454D-9E5C-83ACF0E5A2D3}" type="TxLink">
            <a:rPr lang="en-US" sz="1800" b="0" i="0" u="none" strike="noStrike">
              <a:solidFill>
                <a:schemeClr val="bg1"/>
              </a:solidFill>
              <a:latin typeface="Kulim Park"/>
              <a:ea typeface="Segoe UI Symbol" panose="020B0502040204020203" pitchFamily="34" charset="0"/>
              <a:cs typeface="+mn-cs"/>
            </a:rPr>
            <a:pPr marL="0" indent="0"/>
            <a:t> 1,93,637 </a:t>
          </a:fld>
          <a:endParaRPr lang="en-IN" sz="1800" b="0" i="0" u="none" strike="noStrike">
            <a:solidFill>
              <a:schemeClr val="bg1"/>
            </a:solidFill>
            <a:latin typeface="Kulim Park"/>
            <a:ea typeface="Segoe UI Symbol" panose="020B0502040204020203" pitchFamily="34" charset="0"/>
            <a:cs typeface="+mn-cs"/>
          </a:endParaRPr>
        </a:p>
      </xdr:txBody>
    </xdr:sp>
    <xdr:clientData/>
  </xdr:twoCellAnchor>
  <xdr:twoCellAnchor>
    <xdr:from>
      <xdr:col>16</xdr:col>
      <xdr:colOff>163287</xdr:colOff>
      <xdr:row>39</xdr:row>
      <xdr:rowOff>134982</xdr:rowOff>
    </xdr:from>
    <xdr:to>
      <xdr:col>18</xdr:col>
      <xdr:colOff>141514</xdr:colOff>
      <xdr:row>41</xdr:row>
      <xdr:rowOff>178523</xdr:rowOff>
    </xdr:to>
    <xdr:sp macro="" textlink="Sheet1!B28">
      <xdr:nvSpPr>
        <xdr:cNvPr id="33" name="TextBox 32">
          <a:extLst>
            <a:ext uri="{FF2B5EF4-FFF2-40B4-BE49-F238E27FC236}">
              <a16:creationId xmlns:a16="http://schemas.microsoft.com/office/drawing/2014/main" id="{0D1830D3-3BD5-1B94-2481-43631F26F901}"/>
            </a:ext>
          </a:extLst>
        </xdr:cNvPr>
        <xdr:cNvSpPr txBox="1"/>
      </xdr:nvSpPr>
      <xdr:spPr>
        <a:xfrm>
          <a:off x="9916887" y="7352211"/>
          <a:ext cx="1197427" cy="413655"/>
        </a:xfrm>
        <a:prstGeom prst="round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956DDBF-A1F8-42ED-9D6A-613C99F4595E}" type="TxLink">
            <a:rPr lang="en-US" sz="1800" b="0" i="0" u="none" strike="noStrike">
              <a:solidFill>
                <a:schemeClr val="bg1"/>
              </a:solidFill>
              <a:latin typeface="Kulim Park"/>
              <a:ea typeface="Segoe UI Symbol" panose="020B0502040204020203" pitchFamily="34" charset="0"/>
              <a:cs typeface="+mn-cs"/>
            </a:rPr>
            <a:pPr marL="0" indent="0"/>
            <a:t> 1,28,442 </a:t>
          </a:fld>
          <a:endParaRPr lang="en-IN" sz="1800" b="0" i="0" u="none" strike="noStrike">
            <a:solidFill>
              <a:schemeClr val="bg1"/>
            </a:solidFill>
            <a:latin typeface="Kulim Park"/>
            <a:ea typeface="Segoe UI Symbol" panose="020B0502040204020203" pitchFamily="34" charset="0"/>
            <a:cs typeface="+mn-cs"/>
          </a:endParaRPr>
        </a:p>
      </xdr:txBody>
    </xdr:sp>
    <xdr:clientData/>
  </xdr:twoCellAnchor>
  <xdr:twoCellAnchor>
    <xdr:from>
      <xdr:col>16</xdr:col>
      <xdr:colOff>163286</xdr:colOff>
      <xdr:row>42</xdr:row>
      <xdr:rowOff>76200</xdr:rowOff>
    </xdr:from>
    <xdr:to>
      <xdr:col>18</xdr:col>
      <xdr:colOff>119744</xdr:colOff>
      <xdr:row>44</xdr:row>
      <xdr:rowOff>119742</xdr:rowOff>
    </xdr:to>
    <xdr:sp macro="" textlink="Sheet1!B27">
      <xdr:nvSpPr>
        <xdr:cNvPr id="34" name="TextBox 33">
          <a:extLst>
            <a:ext uri="{FF2B5EF4-FFF2-40B4-BE49-F238E27FC236}">
              <a16:creationId xmlns:a16="http://schemas.microsoft.com/office/drawing/2014/main" id="{F6FCCECD-68B3-11E3-5F83-F57B01B1422F}"/>
            </a:ext>
          </a:extLst>
        </xdr:cNvPr>
        <xdr:cNvSpPr txBox="1"/>
      </xdr:nvSpPr>
      <xdr:spPr>
        <a:xfrm>
          <a:off x="9916886" y="7848600"/>
          <a:ext cx="1175658" cy="413656"/>
        </a:xfrm>
        <a:prstGeom prst="round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C961DDB-FB07-4400-9D5C-DC42F6EB9D8D}" type="TxLink">
            <a:rPr lang="en-US" sz="1800" b="0" i="0" u="none" strike="noStrike">
              <a:solidFill>
                <a:schemeClr val="bg1"/>
              </a:solidFill>
              <a:latin typeface="Kulim Park"/>
              <a:ea typeface="Segoe UI Symbol" panose="020B0502040204020203" pitchFamily="34" charset="0"/>
              <a:cs typeface="+mn-cs"/>
            </a:rPr>
            <a:pPr marL="0" indent="0"/>
            <a:t>0</a:t>
          </a:fld>
          <a:endParaRPr lang="en-IN" sz="1800" b="0" i="0" u="none" strike="noStrike">
            <a:solidFill>
              <a:schemeClr val="bg1"/>
            </a:solidFill>
            <a:latin typeface="Kulim Park"/>
            <a:ea typeface="Segoe UI Symbol" panose="020B0502040204020203" pitchFamily="34" charset="0"/>
            <a:cs typeface="+mn-cs"/>
          </a:endParaRPr>
        </a:p>
      </xdr:txBody>
    </xdr:sp>
    <xdr:clientData/>
  </xdr:twoCellAnchor>
  <xdr:twoCellAnchor>
    <xdr:from>
      <xdr:col>12</xdr:col>
      <xdr:colOff>87085</xdr:colOff>
      <xdr:row>24</xdr:row>
      <xdr:rowOff>108860</xdr:rowOff>
    </xdr:from>
    <xdr:to>
      <xdr:col>14</xdr:col>
      <xdr:colOff>500743</xdr:colOff>
      <xdr:row>26</xdr:row>
      <xdr:rowOff>152401</xdr:rowOff>
    </xdr:to>
    <xdr:sp macro="" textlink="">
      <xdr:nvSpPr>
        <xdr:cNvPr id="43" name="TextBox 42">
          <a:extLst>
            <a:ext uri="{FF2B5EF4-FFF2-40B4-BE49-F238E27FC236}">
              <a16:creationId xmlns:a16="http://schemas.microsoft.com/office/drawing/2014/main" id="{29F6B707-B17E-512B-9F2F-DE131CACE061}"/>
            </a:ext>
          </a:extLst>
        </xdr:cNvPr>
        <xdr:cNvSpPr txBox="1"/>
      </xdr:nvSpPr>
      <xdr:spPr>
        <a:xfrm>
          <a:off x="7402285" y="4550231"/>
          <a:ext cx="1632858"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solidFill>
                <a:srgbClr val="E2B244"/>
              </a:solidFill>
              <a:latin typeface="Kulim Park"/>
            </a:rPr>
            <a:t>Salaries</a:t>
          </a:r>
          <a:endParaRPr lang="en-IN" sz="2400" b="1">
            <a:solidFill>
              <a:srgbClr val="E2B244"/>
            </a:solidFill>
            <a:latin typeface="Kulim Park"/>
          </a:endParaRPr>
        </a:p>
      </xdr:txBody>
    </xdr:sp>
    <xdr:clientData/>
  </xdr:twoCellAnchor>
  <xdr:twoCellAnchor>
    <xdr:from>
      <xdr:col>12</xdr:col>
      <xdr:colOff>21770</xdr:colOff>
      <xdr:row>26</xdr:row>
      <xdr:rowOff>152400</xdr:rowOff>
    </xdr:from>
    <xdr:to>
      <xdr:col>16</xdr:col>
      <xdr:colOff>348341</xdr:colOff>
      <xdr:row>29</xdr:row>
      <xdr:rowOff>10885</xdr:rowOff>
    </xdr:to>
    <xdr:sp macro="" textlink="">
      <xdr:nvSpPr>
        <xdr:cNvPr id="44" name="TextBox 43">
          <a:extLst>
            <a:ext uri="{FF2B5EF4-FFF2-40B4-BE49-F238E27FC236}">
              <a16:creationId xmlns:a16="http://schemas.microsoft.com/office/drawing/2014/main" id="{CF519B2A-641A-90AC-F958-E226C28D2DF7}"/>
            </a:ext>
          </a:extLst>
        </xdr:cNvPr>
        <xdr:cNvSpPr txBox="1"/>
      </xdr:nvSpPr>
      <xdr:spPr>
        <a:xfrm>
          <a:off x="7336970" y="4963886"/>
          <a:ext cx="2764971"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aseline="0">
              <a:solidFill>
                <a:schemeClr val="bg1"/>
              </a:solidFill>
              <a:latin typeface="Kulim Park"/>
            </a:rPr>
            <a:t> </a:t>
          </a:r>
          <a:r>
            <a:rPr lang="en-IN" sz="1600" b="1" baseline="0">
              <a:solidFill>
                <a:schemeClr val="tx1">
                  <a:lumMod val="50000"/>
                  <a:lumOff val="50000"/>
                </a:schemeClr>
              </a:solidFill>
              <a:latin typeface="Kulim Park"/>
            </a:rPr>
            <a:t>Salary Amount by Job Title</a:t>
          </a:r>
          <a:endParaRPr lang="en-IN" sz="2000" b="1">
            <a:solidFill>
              <a:schemeClr val="tx1">
                <a:lumMod val="50000"/>
                <a:lumOff val="50000"/>
              </a:schemeClr>
            </a:solidFill>
            <a:latin typeface="Kulim Park"/>
          </a:endParaRPr>
        </a:p>
      </xdr:txBody>
    </xdr:sp>
    <xdr:clientData/>
  </xdr:twoCellAnchor>
  <xdr:twoCellAnchor>
    <xdr:from>
      <xdr:col>20</xdr:col>
      <xdr:colOff>54427</xdr:colOff>
      <xdr:row>25</xdr:row>
      <xdr:rowOff>10886</xdr:rowOff>
    </xdr:from>
    <xdr:to>
      <xdr:col>26</xdr:col>
      <xdr:colOff>576940</xdr:colOff>
      <xdr:row>27</xdr:row>
      <xdr:rowOff>119742</xdr:rowOff>
    </xdr:to>
    <xdr:sp macro="" textlink="">
      <xdr:nvSpPr>
        <xdr:cNvPr id="47" name="TextBox 46">
          <a:extLst>
            <a:ext uri="{FF2B5EF4-FFF2-40B4-BE49-F238E27FC236}">
              <a16:creationId xmlns:a16="http://schemas.microsoft.com/office/drawing/2014/main" id="{B8C55C07-BF4B-E5C5-8D1F-3EA49A146C50}"/>
            </a:ext>
          </a:extLst>
        </xdr:cNvPr>
        <xdr:cNvSpPr txBox="1"/>
      </xdr:nvSpPr>
      <xdr:spPr>
        <a:xfrm>
          <a:off x="12246427" y="4637315"/>
          <a:ext cx="4180113" cy="478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baseline="0">
              <a:solidFill>
                <a:srgbClr val="E2B244"/>
              </a:solidFill>
              <a:latin typeface="Kulim Park"/>
            </a:rPr>
            <a:t>Employment Status Breakdown</a:t>
          </a:r>
          <a:endParaRPr lang="en-IN" sz="2000" b="1">
            <a:solidFill>
              <a:srgbClr val="E2B244"/>
            </a:solidFill>
            <a:latin typeface="Kulim Park"/>
          </a:endParaRPr>
        </a:p>
      </xdr:txBody>
    </xdr:sp>
    <xdr:clientData/>
  </xdr:twoCellAnchor>
  <xdr:twoCellAnchor>
    <xdr:from>
      <xdr:col>25</xdr:col>
      <xdr:colOff>272142</xdr:colOff>
      <xdr:row>37</xdr:row>
      <xdr:rowOff>97972</xdr:rowOff>
    </xdr:from>
    <xdr:to>
      <xdr:col>25</xdr:col>
      <xdr:colOff>522514</xdr:colOff>
      <xdr:row>38</xdr:row>
      <xdr:rowOff>174172</xdr:rowOff>
    </xdr:to>
    <xdr:sp macro="" textlink="">
      <xdr:nvSpPr>
        <xdr:cNvPr id="52" name="Oval 51">
          <a:extLst>
            <a:ext uri="{FF2B5EF4-FFF2-40B4-BE49-F238E27FC236}">
              <a16:creationId xmlns:a16="http://schemas.microsoft.com/office/drawing/2014/main" id="{42C8343C-207C-928F-E725-3DFCAF162FB6}"/>
            </a:ext>
          </a:extLst>
        </xdr:cNvPr>
        <xdr:cNvSpPr/>
      </xdr:nvSpPr>
      <xdr:spPr>
        <a:xfrm>
          <a:off x="15512142" y="6945086"/>
          <a:ext cx="250372" cy="261257"/>
        </a:xfrm>
        <a:prstGeom prst="ellipse">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250371</xdr:colOff>
      <xdr:row>28</xdr:row>
      <xdr:rowOff>76201</xdr:rowOff>
    </xdr:from>
    <xdr:to>
      <xdr:col>25</xdr:col>
      <xdr:colOff>500743</xdr:colOff>
      <xdr:row>29</xdr:row>
      <xdr:rowOff>152401</xdr:rowOff>
    </xdr:to>
    <xdr:sp macro="" textlink="">
      <xdr:nvSpPr>
        <xdr:cNvPr id="53" name="Oval 52">
          <a:extLst>
            <a:ext uri="{FF2B5EF4-FFF2-40B4-BE49-F238E27FC236}">
              <a16:creationId xmlns:a16="http://schemas.microsoft.com/office/drawing/2014/main" id="{9ED8689B-9021-4B3C-8699-0EEAA5E669F9}"/>
            </a:ext>
          </a:extLst>
        </xdr:cNvPr>
        <xdr:cNvSpPr/>
      </xdr:nvSpPr>
      <xdr:spPr>
        <a:xfrm>
          <a:off x="15490371" y="5257801"/>
          <a:ext cx="250372" cy="261257"/>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566057</xdr:colOff>
      <xdr:row>37</xdr:row>
      <xdr:rowOff>130629</xdr:rowOff>
    </xdr:from>
    <xdr:to>
      <xdr:col>22</xdr:col>
      <xdr:colOff>206829</xdr:colOff>
      <xdr:row>39</xdr:row>
      <xdr:rowOff>21771</xdr:rowOff>
    </xdr:to>
    <xdr:sp macro="" textlink="">
      <xdr:nvSpPr>
        <xdr:cNvPr id="54" name="Oval 53">
          <a:extLst>
            <a:ext uri="{FF2B5EF4-FFF2-40B4-BE49-F238E27FC236}">
              <a16:creationId xmlns:a16="http://schemas.microsoft.com/office/drawing/2014/main" id="{7CC043EC-DE5D-46BF-89BD-E3F578571F74}"/>
            </a:ext>
          </a:extLst>
        </xdr:cNvPr>
        <xdr:cNvSpPr/>
      </xdr:nvSpPr>
      <xdr:spPr>
        <a:xfrm>
          <a:off x="13367657" y="6977743"/>
          <a:ext cx="250372" cy="261257"/>
        </a:xfrm>
        <a:prstGeom prst="ellipse">
          <a:avLst/>
        </a:prstGeom>
        <a:solidFill>
          <a:srgbClr val="E2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337457</xdr:colOff>
      <xdr:row>25</xdr:row>
      <xdr:rowOff>97972</xdr:rowOff>
    </xdr:from>
    <xdr:to>
      <xdr:col>19</xdr:col>
      <xdr:colOff>587829</xdr:colOff>
      <xdr:row>26</xdr:row>
      <xdr:rowOff>174172</xdr:rowOff>
    </xdr:to>
    <xdr:sp macro="" textlink="">
      <xdr:nvSpPr>
        <xdr:cNvPr id="55" name="Oval 54">
          <a:extLst>
            <a:ext uri="{FF2B5EF4-FFF2-40B4-BE49-F238E27FC236}">
              <a16:creationId xmlns:a16="http://schemas.microsoft.com/office/drawing/2014/main" id="{80F20D55-109E-4C92-8E3C-FA0415E9B16D}"/>
            </a:ext>
          </a:extLst>
        </xdr:cNvPr>
        <xdr:cNvSpPr/>
      </xdr:nvSpPr>
      <xdr:spPr>
        <a:xfrm>
          <a:off x="11919857" y="4724401"/>
          <a:ext cx="250372" cy="261257"/>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18</xdr:col>
      <xdr:colOff>587829</xdr:colOff>
      <xdr:row>27</xdr:row>
      <xdr:rowOff>43543</xdr:rowOff>
    </xdr:from>
    <xdr:to>
      <xdr:col>22</xdr:col>
      <xdr:colOff>555175</xdr:colOff>
      <xdr:row>36</xdr:row>
      <xdr:rowOff>174173</xdr:rowOff>
    </xdr:to>
    <xdr:graphicFrame macro="">
      <xdr:nvGraphicFramePr>
        <xdr:cNvPr id="57" name="Chart 56">
          <a:extLst>
            <a:ext uri="{FF2B5EF4-FFF2-40B4-BE49-F238E27FC236}">
              <a16:creationId xmlns:a16="http://schemas.microsoft.com/office/drawing/2014/main" id="{D8A3BD81-B198-4FCC-A46B-486E2B010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576943</xdr:colOff>
      <xdr:row>31</xdr:row>
      <xdr:rowOff>108858</xdr:rowOff>
    </xdr:from>
    <xdr:to>
      <xdr:col>11</xdr:col>
      <xdr:colOff>174171</xdr:colOff>
      <xdr:row>45</xdr:row>
      <xdr:rowOff>65315</xdr:rowOff>
    </xdr:to>
    <xdr:graphicFrame macro="">
      <xdr:nvGraphicFramePr>
        <xdr:cNvPr id="59" name="Chart 58">
          <a:extLst>
            <a:ext uri="{FF2B5EF4-FFF2-40B4-BE49-F238E27FC236}">
              <a16:creationId xmlns:a16="http://schemas.microsoft.com/office/drawing/2014/main" id="{D8BFA558-F65C-415B-90F1-AAC39D8BA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250370</xdr:colOff>
      <xdr:row>30</xdr:row>
      <xdr:rowOff>21771</xdr:rowOff>
    </xdr:from>
    <xdr:to>
      <xdr:col>10</xdr:col>
      <xdr:colOff>522513</xdr:colOff>
      <xdr:row>33</xdr:row>
      <xdr:rowOff>65314</xdr:rowOff>
    </xdr:to>
    <xdr:sp macro="" textlink="">
      <xdr:nvSpPr>
        <xdr:cNvPr id="60" name="TextBox 59">
          <a:extLst>
            <a:ext uri="{FF2B5EF4-FFF2-40B4-BE49-F238E27FC236}">
              <a16:creationId xmlns:a16="http://schemas.microsoft.com/office/drawing/2014/main" id="{56CF3988-A41E-92F4-A2F1-AD5346CED6EB}"/>
            </a:ext>
          </a:extLst>
        </xdr:cNvPr>
        <xdr:cNvSpPr txBox="1"/>
      </xdr:nvSpPr>
      <xdr:spPr>
        <a:xfrm>
          <a:off x="3298370" y="5573485"/>
          <a:ext cx="3320143" cy="598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chemeClr val="tx1">
                  <a:lumMod val="50000"/>
                  <a:lumOff val="50000"/>
                </a:schemeClr>
              </a:solidFill>
              <a:latin typeface="Kulim Park"/>
            </a:rPr>
            <a:t>No of employees according to age ranges and genders</a:t>
          </a:r>
          <a:endParaRPr lang="en-IN" sz="2000" b="1">
            <a:solidFill>
              <a:schemeClr val="tx1">
                <a:lumMod val="50000"/>
                <a:lumOff val="50000"/>
              </a:schemeClr>
            </a:solidFill>
            <a:latin typeface="Kulim Park"/>
          </a:endParaRPr>
        </a:p>
      </xdr:txBody>
    </xdr:sp>
    <xdr:clientData/>
  </xdr:twoCellAnchor>
  <xdr:twoCellAnchor>
    <xdr:from>
      <xdr:col>5</xdr:col>
      <xdr:colOff>478972</xdr:colOff>
      <xdr:row>27</xdr:row>
      <xdr:rowOff>141516</xdr:rowOff>
    </xdr:from>
    <xdr:to>
      <xdr:col>8</xdr:col>
      <xdr:colOff>283030</xdr:colOff>
      <xdr:row>30</xdr:row>
      <xdr:rowOff>1</xdr:rowOff>
    </xdr:to>
    <xdr:sp macro="" textlink="">
      <xdr:nvSpPr>
        <xdr:cNvPr id="62" name="TextBox 61">
          <a:extLst>
            <a:ext uri="{FF2B5EF4-FFF2-40B4-BE49-F238E27FC236}">
              <a16:creationId xmlns:a16="http://schemas.microsoft.com/office/drawing/2014/main" id="{4079D98C-FF24-AEED-0CDB-758CE88125B9}"/>
            </a:ext>
          </a:extLst>
        </xdr:cNvPr>
        <xdr:cNvSpPr txBox="1"/>
      </xdr:nvSpPr>
      <xdr:spPr>
        <a:xfrm>
          <a:off x="3526972" y="5138059"/>
          <a:ext cx="1632858"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solidFill>
                <a:srgbClr val="E2B244"/>
              </a:solidFill>
              <a:latin typeface="Kulim Park"/>
            </a:rPr>
            <a:t>Age Range </a:t>
          </a:r>
          <a:endParaRPr lang="en-IN" sz="2400" b="1">
            <a:solidFill>
              <a:srgbClr val="E2B244"/>
            </a:solidFill>
            <a:latin typeface="Kulim Park"/>
          </a:endParaRPr>
        </a:p>
      </xdr:txBody>
    </xdr:sp>
    <xdr:clientData/>
  </xdr:twoCellAnchor>
  <xdr:twoCellAnchor>
    <xdr:from>
      <xdr:col>5</xdr:col>
      <xdr:colOff>283028</xdr:colOff>
      <xdr:row>28</xdr:row>
      <xdr:rowOff>87088</xdr:rowOff>
    </xdr:from>
    <xdr:to>
      <xdr:col>5</xdr:col>
      <xdr:colOff>489857</xdr:colOff>
      <xdr:row>29</xdr:row>
      <xdr:rowOff>108859</xdr:rowOff>
    </xdr:to>
    <xdr:sp macro="" textlink="">
      <xdr:nvSpPr>
        <xdr:cNvPr id="63" name="Oval 62">
          <a:extLst>
            <a:ext uri="{FF2B5EF4-FFF2-40B4-BE49-F238E27FC236}">
              <a16:creationId xmlns:a16="http://schemas.microsoft.com/office/drawing/2014/main" id="{92B67D68-14DA-48C8-AB6E-A400C867B925}"/>
            </a:ext>
          </a:extLst>
        </xdr:cNvPr>
        <xdr:cNvSpPr/>
      </xdr:nvSpPr>
      <xdr:spPr>
        <a:xfrm>
          <a:off x="3331028" y="5268688"/>
          <a:ext cx="206829" cy="206828"/>
        </a:xfrm>
        <a:prstGeom prst="ellipse">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302623</xdr:colOff>
      <xdr:row>30</xdr:row>
      <xdr:rowOff>141515</xdr:rowOff>
    </xdr:from>
    <xdr:to>
      <xdr:col>3</xdr:col>
      <xdr:colOff>326571</xdr:colOff>
      <xdr:row>37</xdr:row>
      <xdr:rowOff>43543</xdr:rowOff>
    </xdr:to>
    <xdr:graphicFrame macro="">
      <xdr:nvGraphicFramePr>
        <xdr:cNvPr id="64" name="Chart 63">
          <a:extLst>
            <a:ext uri="{FF2B5EF4-FFF2-40B4-BE49-F238E27FC236}">
              <a16:creationId xmlns:a16="http://schemas.microsoft.com/office/drawing/2014/main" id="{4382EEE1-4C65-4F7C-B6C6-5548A86B1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340723</xdr:colOff>
      <xdr:row>35</xdr:row>
      <xdr:rowOff>56606</xdr:rowOff>
    </xdr:from>
    <xdr:to>
      <xdr:col>3</xdr:col>
      <xdr:colOff>359228</xdr:colOff>
      <xdr:row>41</xdr:row>
      <xdr:rowOff>185056</xdr:rowOff>
    </xdr:to>
    <xdr:graphicFrame macro="">
      <xdr:nvGraphicFramePr>
        <xdr:cNvPr id="65" name="Chart 64">
          <a:extLst>
            <a:ext uri="{FF2B5EF4-FFF2-40B4-BE49-F238E27FC236}">
              <a16:creationId xmlns:a16="http://schemas.microsoft.com/office/drawing/2014/main" id="{AF50B21E-75DA-4C52-86C9-B660B54F2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315686</xdr:colOff>
      <xdr:row>39</xdr:row>
      <xdr:rowOff>132805</xdr:rowOff>
    </xdr:from>
    <xdr:to>
      <xdr:col>3</xdr:col>
      <xdr:colOff>326571</xdr:colOff>
      <xdr:row>45</xdr:row>
      <xdr:rowOff>152400</xdr:rowOff>
    </xdr:to>
    <xdr:graphicFrame macro="">
      <xdr:nvGraphicFramePr>
        <xdr:cNvPr id="66" name="Chart 65">
          <a:extLst>
            <a:ext uri="{FF2B5EF4-FFF2-40B4-BE49-F238E27FC236}">
              <a16:creationId xmlns:a16="http://schemas.microsoft.com/office/drawing/2014/main" id="{49991B2F-1810-4818-83FA-7E3054D09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435428</xdr:colOff>
      <xdr:row>26</xdr:row>
      <xdr:rowOff>174173</xdr:rowOff>
    </xdr:from>
    <xdr:to>
      <xdr:col>4</xdr:col>
      <xdr:colOff>97971</xdr:colOff>
      <xdr:row>29</xdr:row>
      <xdr:rowOff>32658</xdr:rowOff>
    </xdr:to>
    <xdr:sp macro="" textlink="">
      <xdr:nvSpPr>
        <xdr:cNvPr id="67" name="TextBox 66">
          <a:extLst>
            <a:ext uri="{FF2B5EF4-FFF2-40B4-BE49-F238E27FC236}">
              <a16:creationId xmlns:a16="http://schemas.microsoft.com/office/drawing/2014/main" id="{8E18D9C7-F0F6-56A3-2B68-6B7C7F5DB056}"/>
            </a:ext>
          </a:extLst>
        </xdr:cNvPr>
        <xdr:cNvSpPr txBox="1"/>
      </xdr:nvSpPr>
      <xdr:spPr>
        <a:xfrm>
          <a:off x="435428" y="4985659"/>
          <a:ext cx="2100943"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solidFill>
                <a:srgbClr val="E2B244"/>
              </a:solidFill>
              <a:latin typeface="Kulim Park"/>
            </a:rPr>
            <a:t>Work Location  </a:t>
          </a:r>
          <a:endParaRPr lang="en-IN" sz="2400" b="1">
            <a:solidFill>
              <a:srgbClr val="E2B244"/>
            </a:solidFill>
            <a:latin typeface="Kulim Park"/>
          </a:endParaRPr>
        </a:p>
      </xdr:txBody>
    </xdr:sp>
    <xdr:clientData/>
  </xdr:twoCellAnchor>
  <xdr:twoCellAnchor>
    <xdr:from>
      <xdr:col>0</xdr:col>
      <xdr:colOff>370114</xdr:colOff>
      <xdr:row>29</xdr:row>
      <xdr:rowOff>97971</xdr:rowOff>
    </xdr:from>
    <xdr:to>
      <xdr:col>4</xdr:col>
      <xdr:colOff>413658</xdr:colOff>
      <xdr:row>31</xdr:row>
      <xdr:rowOff>76201</xdr:rowOff>
    </xdr:to>
    <xdr:sp macro="" textlink="">
      <xdr:nvSpPr>
        <xdr:cNvPr id="68" name="TextBox 67">
          <a:extLst>
            <a:ext uri="{FF2B5EF4-FFF2-40B4-BE49-F238E27FC236}">
              <a16:creationId xmlns:a16="http://schemas.microsoft.com/office/drawing/2014/main" id="{D7971974-41F4-25D9-AF45-2EFF26AC3A6D}"/>
            </a:ext>
          </a:extLst>
        </xdr:cNvPr>
        <xdr:cNvSpPr txBox="1"/>
      </xdr:nvSpPr>
      <xdr:spPr>
        <a:xfrm>
          <a:off x="370114" y="5464628"/>
          <a:ext cx="2481944" cy="348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baseline="0">
              <a:solidFill>
                <a:schemeClr val="tx1">
                  <a:lumMod val="50000"/>
                  <a:lumOff val="50000"/>
                </a:schemeClr>
              </a:solidFill>
              <a:latin typeface="Kulim Park"/>
            </a:rPr>
            <a:t>Employees to workplace</a:t>
          </a:r>
          <a:endParaRPr lang="en-IN" sz="2000" b="1">
            <a:solidFill>
              <a:schemeClr val="tx1">
                <a:lumMod val="50000"/>
                <a:lumOff val="50000"/>
              </a:schemeClr>
            </a:solidFill>
            <a:latin typeface="Kulim Park"/>
          </a:endParaRPr>
        </a:p>
      </xdr:txBody>
    </xdr:sp>
    <xdr:clientData/>
  </xdr:twoCellAnchor>
  <xdr:twoCellAnchor>
    <xdr:from>
      <xdr:col>3</xdr:col>
      <xdr:colOff>293912</xdr:colOff>
      <xdr:row>42</xdr:row>
      <xdr:rowOff>108857</xdr:rowOff>
    </xdr:from>
    <xdr:to>
      <xdr:col>4</xdr:col>
      <xdr:colOff>413657</xdr:colOff>
      <xdr:row>44</xdr:row>
      <xdr:rowOff>152399</xdr:rowOff>
    </xdr:to>
    <xdr:sp macro="" textlink="Sheet1!$C$69">
      <xdr:nvSpPr>
        <xdr:cNvPr id="70" name="TextBox 69">
          <a:extLst>
            <a:ext uri="{FF2B5EF4-FFF2-40B4-BE49-F238E27FC236}">
              <a16:creationId xmlns:a16="http://schemas.microsoft.com/office/drawing/2014/main" id="{DFD31BC2-5734-FE98-0246-952974A95A6E}"/>
            </a:ext>
          </a:extLst>
        </xdr:cNvPr>
        <xdr:cNvSpPr txBox="1"/>
      </xdr:nvSpPr>
      <xdr:spPr>
        <a:xfrm>
          <a:off x="2122712" y="7881257"/>
          <a:ext cx="729345"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0EAF32-3FDF-4A4F-9E8C-152C3921438E}" type="TxLink">
            <a:rPr lang="en-US" sz="1800" b="1" i="0" u="none" strike="noStrike">
              <a:solidFill>
                <a:schemeClr val="bg1"/>
              </a:solidFill>
              <a:latin typeface="Kulim Park"/>
            </a:rPr>
            <a:t>30%</a:t>
          </a:fld>
          <a:endParaRPr lang="en-IN" sz="1800">
            <a:solidFill>
              <a:schemeClr val="bg1"/>
            </a:solidFill>
            <a:latin typeface="Kulim Park"/>
          </a:endParaRPr>
        </a:p>
      </xdr:txBody>
    </xdr:sp>
    <xdr:clientData/>
  </xdr:twoCellAnchor>
  <xdr:twoCellAnchor>
    <xdr:from>
      <xdr:col>3</xdr:col>
      <xdr:colOff>315685</xdr:colOff>
      <xdr:row>34</xdr:row>
      <xdr:rowOff>1</xdr:rowOff>
    </xdr:from>
    <xdr:to>
      <xdr:col>4</xdr:col>
      <xdr:colOff>457201</xdr:colOff>
      <xdr:row>36</xdr:row>
      <xdr:rowOff>43543</xdr:rowOff>
    </xdr:to>
    <xdr:sp macro="" textlink="Sheet1!$C$67">
      <xdr:nvSpPr>
        <xdr:cNvPr id="71" name="TextBox 70">
          <a:extLst>
            <a:ext uri="{FF2B5EF4-FFF2-40B4-BE49-F238E27FC236}">
              <a16:creationId xmlns:a16="http://schemas.microsoft.com/office/drawing/2014/main" id="{E172A22E-E3AF-7ABE-4E9F-1272B54315A2}"/>
            </a:ext>
          </a:extLst>
        </xdr:cNvPr>
        <xdr:cNvSpPr txBox="1"/>
      </xdr:nvSpPr>
      <xdr:spPr>
        <a:xfrm>
          <a:off x="2144485" y="6291944"/>
          <a:ext cx="751116"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513965-9D3D-43B1-9356-578D080378C4}" type="TxLink">
            <a:rPr lang="en-US" sz="1800" b="1" i="0" u="none" strike="noStrike">
              <a:solidFill>
                <a:schemeClr val="bg1"/>
              </a:solidFill>
              <a:latin typeface="Kulim Park"/>
            </a:rPr>
            <a:t>60%</a:t>
          </a:fld>
          <a:endParaRPr lang="en-IN" sz="1800">
            <a:solidFill>
              <a:schemeClr val="bg1"/>
            </a:solidFill>
            <a:latin typeface="Kulim Park"/>
          </a:endParaRPr>
        </a:p>
      </xdr:txBody>
    </xdr:sp>
    <xdr:clientData/>
  </xdr:twoCellAnchor>
  <xdr:twoCellAnchor>
    <xdr:from>
      <xdr:col>3</xdr:col>
      <xdr:colOff>315684</xdr:colOff>
      <xdr:row>38</xdr:row>
      <xdr:rowOff>119744</xdr:rowOff>
    </xdr:from>
    <xdr:to>
      <xdr:col>4</xdr:col>
      <xdr:colOff>511629</xdr:colOff>
      <xdr:row>40</xdr:row>
      <xdr:rowOff>163285</xdr:rowOff>
    </xdr:to>
    <xdr:sp macro="" textlink="Sheet1!$C$68">
      <xdr:nvSpPr>
        <xdr:cNvPr id="72" name="TextBox 71">
          <a:extLst>
            <a:ext uri="{FF2B5EF4-FFF2-40B4-BE49-F238E27FC236}">
              <a16:creationId xmlns:a16="http://schemas.microsoft.com/office/drawing/2014/main" id="{F6C5C230-F70C-4252-23D6-32BA5AF1BBA2}"/>
            </a:ext>
          </a:extLst>
        </xdr:cNvPr>
        <xdr:cNvSpPr txBox="1"/>
      </xdr:nvSpPr>
      <xdr:spPr>
        <a:xfrm>
          <a:off x="2144484" y="7151915"/>
          <a:ext cx="805545"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90194F-6E49-482C-974F-BD4C8CD3CF82}" type="TxLink">
            <a:rPr lang="en-US" sz="1800" b="1" i="0" u="none" strike="noStrike">
              <a:solidFill>
                <a:schemeClr val="bg1"/>
              </a:solidFill>
              <a:latin typeface="Kulim Park"/>
            </a:rPr>
            <a:t>10%</a:t>
          </a:fld>
          <a:endParaRPr lang="en-IN" sz="1800">
            <a:solidFill>
              <a:schemeClr val="bg1"/>
            </a:solidFill>
            <a:latin typeface="Kulim Park"/>
          </a:endParaRPr>
        </a:p>
      </xdr:txBody>
    </xdr:sp>
    <xdr:clientData/>
  </xdr:twoCellAnchor>
  <xdr:twoCellAnchor>
    <xdr:from>
      <xdr:col>0</xdr:col>
      <xdr:colOff>391885</xdr:colOff>
      <xdr:row>18</xdr:row>
      <xdr:rowOff>1</xdr:rowOff>
    </xdr:from>
    <xdr:to>
      <xdr:col>3</xdr:col>
      <xdr:colOff>195943</xdr:colOff>
      <xdr:row>20</xdr:row>
      <xdr:rowOff>43543</xdr:rowOff>
    </xdr:to>
    <xdr:sp macro="" textlink="">
      <xdr:nvSpPr>
        <xdr:cNvPr id="73" name="TextBox 72">
          <a:extLst>
            <a:ext uri="{FF2B5EF4-FFF2-40B4-BE49-F238E27FC236}">
              <a16:creationId xmlns:a16="http://schemas.microsoft.com/office/drawing/2014/main" id="{B81D8854-A301-A541-0266-F601B21689B5}"/>
            </a:ext>
          </a:extLst>
        </xdr:cNvPr>
        <xdr:cNvSpPr txBox="1"/>
      </xdr:nvSpPr>
      <xdr:spPr>
        <a:xfrm>
          <a:off x="391885" y="3331030"/>
          <a:ext cx="1632858"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bg1"/>
              </a:solidFill>
              <a:latin typeface="Kulim Park"/>
            </a:rPr>
            <a:t>Python</a:t>
          </a:r>
          <a:endParaRPr lang="en-IN" sz="1800">
            <a:solidFill>
              <a:schemeClr val="bg1"/>
            </a:solidFill>
            <a:latin typeface="Kulim Park"/>
          </a:endParaRPr>
        </a:p>
      </xdr:txBody>
    </xdr:sp>
    <xdr:clientData/>
  </xdr:twoCellAnchor>
  <xdr:twoCellAnchor>
    <xdr:from>
      <xdr:col>0</xdr:col>
      <xdr:colOff>413657</xdr:colOff>
      <xdr:row>22</xdr:row>
      <xdr:rowOff>141515</xdr:rowOff>
    </xdr:from>
    <xdr:to>
      <xdr:col>3</xdr:col>
      <xdr:colOff>217715</xdr:colOff>
      <xdr:row>25</xdr:row>
      <xdr:rowOff>-1</xdr:rowOff>
    </xdr:to>
    <xdr:sp macro="" textlink="">
      <xdr:nvSpPr>
        <xdr:cNvPr id="76" name="TextBox 75">
          <a:extLst>
            <a:ext uri="{FF2B5EF4-FFF2-40B4-BE49-F238E27FC236}">
              <a16:creationId xmlns:a16="http://schemas.microsoft.com/office/drawing/2014/main" id="{A7977214-2309-D679-1C8C-7EB0BAE2DE63}"/>
            </a:ext>
          </a:extLst>
        </xdr:cNvPr>
        <xdr:cNvSpPr txBox="1"/>
      </xdr:nvSpPr>
      <xdr:spPr>
        <a:xfrm>
          <a:off x="413657" y="4212772"/>
          <a:ext cx="1632858"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bg1"/>
              </a:solidFill>
              <a:latin typeface="Kulim Park"/>
            </a:rPr>
            <a:t>Excel </a:t>
          </a:r>
          <a:endParaRPr lang="en-IN" sz="1800">
            <a:solidFill>
              <a:schemeClr val="bg1"/>
            </a:solidFill>
            <a:latin typeface="Kulim Park"/>
          </a:endParaRPr>
        </a:p>
      </xdr:txBody>
    </xdr:sp>
    <xdr:clientData/>
  </xdr:twoCellAnchor>
  <xdr:twoCellAnchor>
    <xdr:from>
      <xdr:col>0</xdr:col>
      <xdr:colOff>370112</xdr:colOff>
      <xdr:row>12</xdr:row>
      <xdr:rowOff>174171</xdr:rowOff>
    </xdr:from>
    <xdr:to>
      <xdr:col>3</xdr:col>
      <xdr:colOff>446313</xdr:colOff>
      <xdr:row>15</xdr:row>
      <xdr:rowOff>32656</xdr:rowOff>
    </xdr:to>
    <xdr:sp macro="" textlink="">
      <xdr:nvSpPr>
        <xdr:cNvPr id="77" name="TextBox 76">
          <a:extLst>
            <a:ext uri="{FF2B5EF4-FFF2-40B4-BE49-F238E27FC236}">
              <a16:creationId xmlns:a16="http://schemas.microsoft.com/office/drawing/2014/main" id="{1D3522C4-C8A5-543B-66CB-9DAC1628C542}"/>
            </a:ext>
          </a:extLst>
        </xdr:cNvPr>
        <xdr:cNvSpPr txBox="1"/>
      </xdr:nvSpPr>
      <xdr:spPr>
        <a:xfrm>
          <a:off x="370112" y="2394857"/>
          <a:ext cx="1905001"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bg1"/>
              </a:solidFill>
              <a:latin typeface="Kulim Park"/>
            </a:rPr>
            <a:t>Communication</a:t>
          </a:r>
          <a:endParaRPr lang="en-IN" sz="1800">
            <a:solidFill>
              <a:schemeClr val="bg1"/>
            </a:solidFill>
            <a:latin typeface="Kulim Park"/>
          </a:endParaRPr>
        </a:p>
      </xdr:txBody>
    </xdr:sp>
    <xdr:clientData/>
  </xdr:twoCellAnchor>
  <xdr:twoCellAnchor>
    <xdr:from>
      <xdr:col>0</xdr:col>
      <xdr:colOff>381000</xdr:colOff>
      <xdr:row>15</xdr:row>
      <xdr:rowOff>65314</xdr:rowOff>
    </xdr:from>
    <xdr:to>
      <xdr:col>3</xdr:col>
      <xdr:colOff>185058</xdr:colOff>
      <xdr:row>17</xdr:row>
      <xdr:rowOff>108856</xdr:rowOff>
    </xdr:to>
    <xdr:sp macro="" textlink="">
      <xdr:nvSpPr>
        <xdr:cNvPr id="78" name="TextBox 77">
          <a:extLst>
            <a:ext uri="{FF2B5EF4-FFF2-40B4-BE49-F238E27FC236}">
              <a16:creationId xmlns:a16="http://schemas.microsoft.com/office/drawing/2014/main" id="{437A7E31-2116-EADE-26C2-2D973D2346E5}"/>
            </a:ext>
          </a:extLst>
        </xdr:cNvPr>
        <xdr:cNvSpPr txBox="1"/>
      </xdr:nvSpPr>
      <xdr:spPr>
        <a:xfrm>
          <a:off x="381000" y="2841171"/>
          <a:ext cx="1632858"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bg1"/>
              </a:solidFill>
              <a:latin typeface="Kulim Park"/>
            </a:rPr>
            <a:t>Management</a:t>
          </a:r>
          <a:endParaRPr lang="en-IN" sz="1800">
            <a:solidFill>
              <a:schemeClr val="bg1"/>
            </a:solidFill>
            <a:latin typeface="Kulim Park"/>
          </a:endParaRPr>
        </a:p>
      </xdr:txBody>
    </xdr:sp>
    <xdr:clientData/>
  </xdr:twoCellAnchor>
  <xdr:twoCellAnchor>
    <xdr:from>
      <xdr:col>0</xdr:col>
      <xdr:colOff>391885</xdr:colOff>
      <xdr:row>20</xdr:row>
      <xdr:rowOff>76200</xdr:rowOff>
    </xdr:from>
    <xdr:to>
      <xdr:col>3</xdr:col>
      <xdr:colOff>195943</xdr:colOff>
      <xdr:row>22</xdr:row>
      <xdr:rowOff>119742</xdr:rowOff>
    </xdr:to>
    <xdr:sp macro="" textlink="">
      <xdr:nvSpPr>
        <xdr:cNvPr id="79" name="TextBox 78">
          <a:extLst>
            <a:ext uri="{FF2B5EF4-FFF2-40B4-BE49-F238E27FC236}">
              <a16:creationId xmlns:a16="http://schemas.microsoft.com/office/drawing/2014/main" id="{F83824CB-9577-8C21-B30D-931647B3A852}"/>
            </a:ext>
          </a:extLst>
        </xdr:cNvPr>
        <xdr:cNvSpPr txBox="1"/>
      </xdr:nvSpPr>
      <xdr:spPr>
        <a:xfrm>
          <a:off x="391885" y="3777343"/>
          <a:ext cx="1632858"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aseline="0">
              <a:solidFill>
                <a:schemeClr val="bg1"/>
              </a:solidFill>
              <a:latin typeface="Kulim Park"/>
            </a:rPr>
            <a:t>Design</a:t>
          </a:r>
          <a:endParaRPr lang="en-IN" sz="1800">
            <a:solidFill>
              <a:schemeClr val="bg1"/>
            </a:solidFill>
            <a:latin typeface="Kulim Park"/>
          </a:endParaRPr>
        </a:p>
      </xdr:txBody>
    </xdr:sp>
    <xdr:clientData/>
  </xdr:twoCellAnchor>
  <xdr:twoCellAnchor>
    <xdr:from>
      <xdr:col>5</xdr:col>
      <xdr:colOff>326569</xdr:colOff>
      <xdr:row>10</xdr:row>
      <xdr:rowOff>87087</xdr:rowOff>
    </xdr:from>
    <xdr:to>
      <xdr:col>7</xdr:col>
      <xdr:colOff>152400</xdr:colOff>
      <xdr:row>14</xdr:row>
      <xdr:rowOff>87086</xdr:rowOff>
    </xdr:to>
    <xdr:sp macro="" textlink="Sheet1!F54">
      <xdr:nvSpPr>
        <xdr:cNvPr id="80" name="TextBox 79">
          <a:extLst>
            <a:ext uri="{FF2B5EF4-FFF2-40B4-BE49-F238E27FC236}">
              <a16:creationId xmlns:a16="http://schemas.microsoft.com/office/drawing/2014/main" id="{F4076FA3-F0F7-D430-A47F-9A0E44951BD2}"/>
            </a:ext>
          </a:extLst>
        </xdr:cNvPr>
        <xdr:cNvSpPr txBox="1"/>
      </xdr:nvSpPr>
      <xdr:spPr>
        <a:xfrm>
          <a:off x="3374569" y="1937658"/>
          <a:ext cx="1045031" cy="740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6A9D8C-F092-4858-B058-E322B3F4203E}" type="TxLink">
            <a:rPr lang="en-US" sz="4400" b="1" i="0" u="none" strike="noStrike">
              <a:solidFill>
                <a:schemeClr val="bg1"/>
              </a:solidFill>
              <a:latin typeface="Kulim Park"/>
            </a:rPr>
            <a:t>50</a:t>
          </a:fld>
          <a:endParaRPr lang="en-IN" sz="4400" b="1">
            <a:solidFill>
              <a:schemeClr val="bg1"/>
            </a:solidFill>
            <a:latin typeface="Kulim Park"/>
          </a:endParaRPr>
        </a:p>
      </xdr:txBody>
    </xdr:sp>
    <xdr:clientData/>
  </xdr:twoCellAnchor>
  <xdr:twoCellAnchor>
    <xdr:from>
      <xdr:col>3</xdr:col>
      <xdr:colOff>250370</xdr:colOff>
      <xdr:row>15</xdr:row>
      <xdr:rowOff>21771</xdr:rowOff>
    </xdr:from>
    <xdr:to>
      <xdr:col>4</xdr:col>
      <xdr:colOff>348344</xdr:colOff>
      <xdr:row>17</xdr:row>
      <xdr:rowOff>65313</xdr:rowOff>
    </xdr:to>
    <xdr:sp macro="" textlink="Sheet1!B87">
      <xdr:nvSpPr>
        <xdr:cNvPr id="81" name="TextBox 80">
          <a:extLst>
            <a:ext uri="{FF2B5EF4-FFF2-40B4-BE49-F238E27FC236}">
              <a16:creationId xmlns:a16="http://schemas.microsoft.com/office/drawing/2014/main" id="{2A7F199C-417D-19EF-AA8E-6FEDFD0CE5EB}"/>
            </a:ext>
          </a:extLst>
        </xdr:cNvPr>
        <xdr:cNvSpPr txBox="1"/>
      </xdr:nvSpPr>
      <xdr:spPr>
        <a:xfrm>
          <a:off x="2079170" y="2797628"/>
          <a:ext cx="707574"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B86F99-7928-4BDD-844E-7E182927C9A7}" type="TxLink">
            <a:rPr lang="en-US" sz="2400" b="1" i="0" u="none" strike="noStrike">
              <a:solidFill>
                <a:srgbClr val="E2B244"/>
              </a:solidFill>
              <a:latin typeface="Kulim Park"/>
              <a:ea typeface="+mn-ea"/>
              <a:cs typeface="+mn-cs"/>
            </a:rPr>
            <a:pPr marL="0" indent="0"/>
            <a:t>2</a:t>
          </a:fld>
          <a:endParaRPr lang="en-IN" sz="2400" b="1" i="0" u="none" strike="noStrike">
            <a:solidFill>
              <a:srgbClr val="E2B244"/>
            </a:solidFill>
            <a:latin typeface="Kulim Park"/>
            <a:ea typeface="+mn-ea"/>
            <a:cs typeface="+mn-cs"/>
          </a:endParaRPr>
        </a:p>
      </xdr:txBody>
    </xdr:sp>
    <xdr:clientData/>
  </xdr:twoCellAnchor>
  <xdr:twoCellAnchor>
    <xdr:from>
      <xdr:col>3</xdr:col>
      <xdr:colOff>337454</xdr:colOff>
      <xdr:row>17</xdr:row>
      <xdr:rowOff>141515</xdr:rowOff>
    </xdr:from>
    <xdr:to>
      <xdr:col>4</xdr:col>
      <xdr:colOff>435428</xdr:colOff>
      <xdr:row>19</xdr:row>
      <xdr:rowOff>185056</xdr:rowOff>
    </xdr:to>
    <xdr:sp macro="" textlink="Sheet1!B88">
      <xdr:nvSpPr>
        <xdr:cNvPr id="82" name="TextBox 81">
          <a:extLst>
            <a:ext uri="{FF2B5EF4-FFF2-40B4-BE49-F238E27FC236}">
              <a16:creationId xmlns:a16="http://schemas.microsoft.com/office/drawing/2014/main" id="{1F1571C6-BCB5-32C1-F258-2E7326421E17}"/>
            </a:ext>
          </a:extLst>
        </xdr:cNvPr>
        <xdr:cNvSpPr txBox="1"/>
      </xdr:nvSpPr>
      <xdr:spPr>
        <a:xfrm>
          <a:off x="2166254" y="3287486"/>
          <a:ext cx="707574"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A7909EE-B489-47C2-98F0-99FBAA3B709F}" type="TxLink">
            <a:rPr lang="en-US" sz="2400" b="1" i="0" u="none" strike="noStrike">
              <a:solidFill>
                <a:srgbClr val="E2B244"/>
              </a:solidFill>
              <a:latin typeface="Kulim Park"/>
              <a:ea typeface="+mn-ea"/>
              <a:cs typeface="+mn-cs"/>
            </a:rPr>
            <a:pPr marL="0" indent="0"/>
            <a:t>2</a:t>
          </a:fld>
          <a:endParaRPr lang="en-IN" sz="2400" b="1" i="0" u="none" strike="noStrike">
            <a:solidFill>
              <a:srgbClr val="E2B244"/>
            </a:solidFill>
            <a:latin typeface="Kulim Park"/>
            <a:ea typeface="+mn-ea"/>
            <a:cs typeface="+mn-cs"/>
          </a:endParaRPr>
        </a:p>
      </xdr:txBody>
    </xdr:sp>
    <xdr:clientData/>
  </xdr:twoCellAnchor>
  <xdr:twoCellAnchor>
    <xdr:from>
      <xdr:col>3</xdr:col>
      <xdr:colOff>250370</xdr:colOff>
      <xdr:row>20</xdr:row>
      <xdr:rowOff>10887</xdr:rowOff>
    </xdr:from>
    <xdr:to>
      <xdr:col>4</xdr:col>
      <xdr:colOff>348344</xdr:colOff>
      <xdr:row>22</xdr:row>
      <xdr:rowOff>54429</xdr:rowOff>
    </xdr:to>
    <xdr:sp macro="" textlink="Sheet1!B85">
      <xdr:nvSpPr>
        <xdr:cNvPr id="83" name="TextBox 82">
          <a:extLst>
            <a:ext uri="{FF2B5EF4-FFF2-40B4-BE49-F238E27FC236}">
              <a16:creationId xmlns:a16="http://schemas.microsoft.com/office/drawing/2014/main" id="{3E494470-38B6-5F7F-98C7-0C831A4F7180}"/>
            </a:ext>
          </a:extLst>
        </xdr:cNvPr>
        <xdr:cNvSpPr txBox="1"/>
      </xdr:nvSpPr>
      <xdr:spPr>
        <a:xfrm>
          <a:off x="2079170" y="3712030"/>
          <a:ext cx="707574"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49DFF4C-ECF4-4061-9A27-7273498B6DD2}" type="TxLink">
            <a:rPr lang="en-US" sz="2400" b="1" i="0" u="none" strike="noStrike">
              <a:solidFill>
                <a:srgbClr val="E2B244"/>
              </a:solidFill>
              <a:latin typeface="Kulim Park"/>
              <a:ea typeface="+mn-ea"/>
              <a:cs typeface="+mn-cs"/>
            </a:rPr>
            <a:pPr marL="0" indent="0"/>
            <a:t>1</a:t>
          </a:fld>
          <a:endParaRPr lang="en-IN" sz="2400" b="1" i="0" u="none" strike="noStrike">
            <a:solidFill>
              <a:srgbClr val="E2B244"/>
            </a:solidFill>
            <a:latin typeface="Kulim Park"/>
            <a:ea typeface="+mn-ea"/>
            <a:cs typeface="+mn-cs"/>
          </a:endParaRPr>
        </a:p>
      </xdr:txBody>
    </xdr:sp>
    <xdr:clientData/>
  </xdr:twoCellAnchor>
  <xdr:twoCellAnchor>
    <xdr:from>
      <xdr:col>3</xdr:col>
      <xdr:colOff>304798</xdr:colOff>
      <xdr:row>22</xdr:row>
      <xdr:rowOff>108857</xdr:rowOff>
    </xdr:from>
    <xdr:to>
      <xdr:col>4</xdr:col>
      <xdr:colOff>402772</xdr:colOff>
      <xdr:row>24</xdr:row>
      <xdr:rowOff>152399</xdr:rowOff>
    </xdr:to>
    <xdr:sp macro="" textlink="Sheet1!B86">
      <xdr:nvSpPr>
        <xdr:cNvPr id="84" name="TextBox 83">
          <a:extLst>
            <a:ext uri="{FF2B5EF4-FFF2-40B4-BE49-F238E27FC236}">
              <a16:creationId xmlns:a16="http://schemas.microsoft.com/office/drawing/2014/main" id="{154F0870-0F9F-3A61-2ECA-14E712DBA8B1}"/>
            </a:ext>
          </a:extLst>
        </xdr:cNvPr>
        <xdr:cNvSpPr txBox="1"/>
      </xdr:nvSpPr>
      <xdr:spPr>
        <a:xfrm>
          <a:off x="2133598" y="4180114"/>
          <a:ext cx="707574"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2E45035-68D8-436F-9F80-5E907BBE130A}" type="TxLink">
            <a:rPr lang="en-US" sz="2400" b="1" i="0" u="none" strike="noStrike">
              <a:solidFill>
                <a:srgbClr val="E2B244"/>
              </a:solidFill>
              <a:latin typeface="Kulim Park"/>
              <a:ea typeface="+mn-ea"/>
              <a:cs typeface="+mn-cs"/>
            </a:rPr>
            <a:pPr marL="0" indent="0"/>
            <a:t>3</a:t>
          </a:fld>
          <a:endParaRPr lang="en-IN" sz="2400" b="1" i="0" u="none" strike="noStrike">
            <a:solidFill>
              <a:srgbClr val="E2B244"/>
            </a:solidFill>
            <a:latin typeface="Kulim Park"/>
            <a:ea typeface="+mn-ea"/>
            <a:cs typeface="+mn-cs"/>
          </a:endParaRPr>
        </a:p>
      </xdr:txBody>
    </xdr:sp>
    <xdr:clientData/>
  </xdr:twoCellAnchor>
  <xdr:twoCellAnchor>
    <xdr:from>
      <xdr:col>0</xdr:col>
      <xdr:colOff>359229</xdr:colOff>
      <xdr:row>10</xdr:row>
      <xdr:rowOff>65315</xdr:rowOff>
    </xdr:from>
    <xdr:to>
      <xdr:col>4</xdr:col>
      <xdr:colOff>283029</xdr:colOff>
      <xdr:row>13</xdr:row>
      <xdr:rowOff>21772</xdr:rowOff>
    </xdr:to>
    <xdr:sp macro="" textlink="">
      <xdr:nvSpPr>
        <xdr:cNvPr id="85" name="TextBox 84">
          <a:extLst>
            <a:ext uri="{FF2B5EF4-FFF2-40B4-BE49-F238E27FC236}">
              <a16:creationId xmlns:a16="http://schemas.microsoft.com/office/drawing/2014/main" id="{142D7C72-5BCE-7A99-466F-815E501182EE}"/>
            </a:ext>
          </a:extLst>
        </xdr:cNvPr>
        <xdr:cNvSpPr txBox="1"/>
      </xdr:nvSpPr>
      <xdr:spPr>
        <a:xfrm>
          <a:off x="359229" y="1915886"/>
          <a:ext cx="2362200" cy="511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baseline="0">
              <a:solidFill>
                <a:srgbClr val="E2B244"/>
              </a:solidFill>
              <a:latin typeface="Kulim Park"/>
            </a:rPr>
            <a:t>Skills Breakdown </a:t>
          </a:r>
          <a:endParaRPr lang="en-IN" sz="2000" b="1">
            <a:solidFill>
              <a:srgbClr val="E2B244"/>
            </a:solidFill>
            <a:latin typeface="Kulim Park"/>
          </a:endParaRPr>
        </a:p>
      </xdr:txBody>
    </xdr:sp>
    <xdr:clientData/>
  </xdr:twoCellAnchor>
  <xdr:twoCellAnchor editAs="oneCell">
    <xdr:from>
      <xdr:col>1</xdr:col>
      <xdr:colOff>522513</xdr:colOff>
      <xdr:row>7</xdr:row>
      <xdr:rowOff>122024</xdr:rowOff>
    </xdr:from>
    <xdr:to>
      <xdr:col>2</xdr:col>
      <xdr:colOff>468085</xdr:colOff>
      <xdr:row>10</xdr:row>
      <xdr:rowOff>157368</xdr:rowOff>
    </xdr:to>
    <xdr:pic>
      <xdr:nvPicPr>
        <xdr:cNvPr id="102" name="Picture 101">
          <a:extLst>
            <a:ext uri="{FF2B5EF4-FFF2-40B4-BE49-F238E27FC236}">
              <a16:creationId xmlns:a16="http://schemas.microsoft.com/office/drawing/2014/main" id="{C0124678-8008-4211-BF13-15D937C1656D}"/>
            </a:ext>
          </a:extLst>
        </xdr:cNvPr>
        <xdr:cNvPicPr>
          <a:picLocks noChangeAspect="1"/>
        </xdr:cNvPicPr>
      </xdr:nvPicPr>
      <xdr:blipFill rotWithShape="1">
        <a:blip xmlns:r="http://schemas.openxmlformats.org/officeDocument/2006/relationships" r:embed="rId6"/>
        <a:srcRect l="13725" t="14360" r="17647" b="14360"/>
        <a:stretch/>
      </xdr:blipFill>
      <xdr:spPr>
        <a:xfrm>
          <a:off x="1132113" y="1417424"/>
          <a:ext cx="555172" cy="590515"/>
        </a:xfrm>
        <a:prstGeom prst="rect">
          <a:avLst/>
        </a:prstGeom>
      </xdr:spPr>
    </xdr:pic>
    <xdr:clientData/>
  </xdr:twoCellAnchor>
  <xdr:twoCellAnchor editAs="oneCell">
    <xdr:from>
      <xdr:col>9</xdr:col>
      <xdr:colOff>109676</xdr:colOff>
      <xdr:row>10</xdr:row>
      <xdr:rowOff>10886</xdr:rowOff>
    </xdr:from>
    <xdr:to>
      <xdr:col>11</xdr:col>
      <xdr:colOff>65311</xdr:colOff>
      <xdr:row>16</xdr:row>
      <xdr:rowOff>32657</xdr:rowOff>
    </xdr:to>
    <xdr:pic>
      <xdr:nvPicPr>
        <xdr:cNvPr id="104" name="Picture 103">
          <a:extLst>
            <a:ext uri="{FF2B5EF4-FFF2-40B4-BE49-F238E27FC236}">
              <a16:creationId xmlns:a16="http://schemas.microsoft.com/office/drawing/2014/main" id="{AB940D2E-4073-4202-C13C-586B267FF5BE}"/>
            </a:ext>
          </a:extLst>
        </xdr:cNvPr>
        <xdr:cNvPicPr>
          <a:picLocks noChangeAspect="1"/>
        </xdr:cNvPicPr>
      </xdr:nvPicPr>
      <xdr:blipFill rotWithShape="1">
        <a:blip xmlns:r="http://schemas.openxmlformats.org/officeDocument/2006/relationships" r:embed="rId7"/>
        <a:srcRect l="14000" t="12000" r="12667" b="17334"/>
        <a:stretch/>
      </xdr:blipFill>
      <xdr:spPr>
        <a:xfrm>
          <a:off x="5596076" y="1861457"/>
          <a:ext cx="1174835" cy="1132114"/>
        </a:xfrm>
        <a:prstGeom prst="rect">
          <a:avLst/>
        </a:prstGeom>
      </xdr:spPr>
    </xdr:pic>
    <xdr:clientData/>
  </xdr:twoCellAnchor>
  <xdr:twoCellAnchor editAs="oneCell">
    <xdr:from>
      <xdr:col>16</xdr:col>
      <xdr:colOff>359228</xdr:colOff>
      <xdr:row>24</xdr:row>
      <xdr:rowOff>65313</xdr:rowOff>
    </xdr:from>
    <xdr:to>
      <xdr:col>17</xdr:col>
      <xdr:colOff>544286</xdr:colOff>
      <xdr:row>28</xdr:row>
      <xdr:rowOff>119741</xdr:rowOff>
    </xdr:to>
    <xdr:pic>
      <xdr:nvPicPr>
        <xdr:cNvPr id="106" name="Picture 105">
          <a:extLst>
            <a:ext uri="{FF2B5EF4-FFF2-40B4-BE49-F238E27FC236}">
              <a16:creationId xmlns:a16="http://schemas.microsoft.com/office/drawing/2014/main" id="{5426F745-47C3-9920-43D6-F1EC97607B6D}"/>
            </a:ext>
          </a:extLst>
        </xdr:cNvPr>
        <xdr:cNvPicPr>
          <a:picLocks noChangeAspect="1"/>
        </xdr:cNvPicPr>
      </xdr:nvPicPr>
      <xdr:blipFill rotWithShape="1">
        <a:blip xmlns:r="http://schemas.openxmlformats.org/officeDocument/2006/relationships" r:embed="rId8"/>
        <a:srcRect l="19469" t="12654" r="15929" b="19514"/>
        <a:stretch/>
      </xdr:blipFill>
      <xdr:spPr>
        <a:xfrm>
          <a:off x="10112828" y="4506684"/>
          <a:ext cx="794658" cy="794657"/>
        </a:xfrm>
        <a:prstGeom prst="rect">
          <a:avLst/>
        </a:prstGeom>
      </xdr:spPr>
    </xdr:pic>
    <xdr:clientData/>
  </xdr:twoCellAnchor>
  <xdr:twoCellAnchor editAs="oneCell">
    <xdr:from>
      <xdr:col>10</xdr:col>
      <xdr:colOff>88185</xdr:colOff>
      <xdr:row>27</xdr:row>
      <xdr:rowOff>141514</xdr:rowOff>
    </xdr:from>
    <xdr:to>
      <xdr:col>11</xdr:col>
      <xdr:colOff>10886</xdr:colOff>
      <xdr:row>30</xdr:row>
      <xdr:rowOff>97972</xdr:rowOff>
    </xdr:to>
    <xdr:pic>
      <xdr:nvPicPr>
        <xdr:cNvPr id="108" name="Picture 107">
          <a:extLst>
            <a:ext uri="{FF2B5EF4-FFF2-40B4-BE49-F238E27FC236}">
              <a16:creationId xmlns:a16="http://schemas.microsoft.com/office/drawing/2014/main" id="{A95A24B6-43D3-06B1-D6A1-0300044E86CA}"/>
            </a:ext>
          </a:extLst>
        </xdr:cNvPr>
        <xdr:cNvPicPr>
          <a:picLocks noChangeAspect="1"/>
        </xdr:cNvPicPr>
      </xdr:nvPicPr>
      <xdr:blipFill rotWithShape="1">
        <a:blip xmlns:r="http://schemas.openxmlformats.org/officeDocument/2006/relationships" r:embed="rId9"/>
        <a:srcRect l="16174" t="13432" r="14413" b="19851"/>
        <a:stretch/>
      </xdr:blipFill>
      <xdr:spPr>
        <a:xfrm>
          <a:off x="6184185" y="5138057"/>
          <a:ext cx="532301" cy="511629"/>
        </a:xfrm>
        <a:prstGeom prst="rect">
          <a:avLst/>
        </a:prstGeom>
      </xdr:spPr>
    </xdr:pic>
    <xdr:clientData/>
  </xdr:twoCellAnchor>
  <xdr:twoCellAnchor editAs="absolute">
    <xdr:from>
      <xdr:col>0</xdr:col>
      <xdr:colOff>283029</xdr:colOff>
      <xdr:row>1</xdr:row>
      <xdr:rowOff>185055</xdr:rowOff>
    </xdr:from>
    <xdr:to>
      <xdr:col>1</xdr:col>
      <xdr:colOff>468087</xdr:colOff>
      <xdr:row>5</xdr:row>
      <xdr:rowOff>160625</xdr:rowOff>
    </xdr:to>
    <xdr:pic>
      <xdr:nvPicPr>
        <xdr:cNvPr id="110" name="Picture 109">
          <a:extLst>
            <a:ext uri="{FF2B5EF4-FFF2-40B4-BE49-F238E27FC236}">
              <a16:creationId xmlns:a16="http://schemas.microsoft.com/office/drawing/2014/main" id="{C339711A-0E82-DEFC-0A2A-56F5D5566A92}"/>
            </a:ext>
          </a:extLst>
        </xdr:cNvPr>
        <xdr:cNvPicPr>
          <a:picLocks noChangeAspect="1"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13442" t="12889" r="14460" b="19532"/>
        <a:stretch/>
      </xdr:blipFill>
      <xdr:spPr bwMode="auto">
        <a:xfrm>
          <a:off x="283029" y="370112"/>
          <a:ext cx="794658" cy="715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489857</xdr:colOff>
      <xdr:row>0</xdr:row>
      <xdr:rowOff>141515</xdr:rowOff>
    </xdr:from>
    <xdr:to>
      <xdr:col>5</xdr:col>
      <xdr:colOff>228600</xdr:colOff>
      <xdr:row>3</xdr:row>
      <xdr:rowOff>108858</xdr:rowOff>
    </xdr:to>
    <xdr:sp macro="" textlink="">
      <xdr:nvSpPr>
        <xdr:cNvPr id="111" name="TextBox 110">
          <a:extLst>
            <a:ext uri="{FF2B5EF4-FFF2-40B4-BE49-F238E27FC236}">
              <a16:creationId xmlns:a16="http://schemas.microsoft.com/office/drawing/2014/main" id="{FB21758B-E027-8CA0-E501-E9CB952599F4}"/>
            </a:ext>
          </a:extLst>
        </xdr:cNvPr>
        <xdr:cNvSpPr txBox="1"/>
      </xdr:nvSpPr>
      <xdr:spPr>
        <a:xfrm>
          <a:off x="1099457" y="141515"/>
          <a:ext cx="2177143" cy="522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baseline="0">
              <a:solidFill>
                <a:srgbClr val="E2B244"/>
              </a:solidFill>
              <a:latin typeface="Kulim Park"/>
            </a:rPr>
            <a:t>HR</a:t>
          </a:r>
          <a:endParaRPr lang="en-IN" sz="3200" b="1">
            <a:solidFill>
              <a:srgbClr val="E2B244"/>
            </a:solidFill>
            <a:latin typeface="Kulim Park"/>
          </a:endParaRPr>
        </a:p>
      </xdr:txBody>
    </xdr:sp>
    <xdr:clientData/>
  </xdr:twoCellAnchor>
  <xdr:twoCellAnchor editAs="absolute">
    <xdr:from>
      <xdr:col>1</xdr:col>
      <xdr:colOff>446314</xdr:colOff>
      <xdr:row>3</xdr:row>
      <xdr:rowOff>65313</xdr:rowOff>
    </xdr:from>
    <xdr:to>
      <xdr:col>5</xdr:col>
      <xdr:colOff>370114</xdr:colOff>
      <xdr:row>6</xdr:row>
      <xdr:rowOff>21770</xdr:rowOff>
    </xdr:to>
    <xdr:sp macro="" textlink="">
      <xdr:nvSpPr>
        <xdr:cNvPr id="112" name="TextBox 111">
          <a:extLst>
            <a:ext uri="{FF2B5EF4-FFF2-40B4-BE49-F238E27FC236}">
              <a16:creationId xmlns:a16="http://schemas.microsoft.com/office/drawing/2014/main" id="{3197ABC3-89C9-B774-A1DF-E01B2E95EA68}"/>
            </a:ext>
          </a:extLst>
        </xdr:cNvPr>
        <xdr:cNvSpPr txBox="1"/>
      </xdr:nvSpPr>
      <xdr:spPr>
        <a:xfrm>
          <a:off x="1055914" y="620484"/>
          <a:ext cx="2362200" cy="511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E5B244"/>
              </a:solidFill>
              <a:latin typeface="Kulim Park"/>
            </a:rPr>
            <a:t> Metrics Monitor</a:t>
          </a:r>
          <a:r>
            <a:rPr lang="en-IN" sz="2000" b="1" baseline="0">
              <a:solidFill>
                <a:srgbClr val="E5B244"/>
              </a:solidFill>
              <a:latin typeface="Kulim Park"/>
            </a:rPr>
            <a:t> </a:t>
          </a:r>
          <a:endParaRPr lang="en-IN" sz="2000" b="1">
            <a:solidFill>
              <a:srgbClr val="E5B244"/>
            </a:solidFill>
            <a:latin typeface="Kulim Park"/>
          </a:endParaRPr>
        </a:p>
      </xdr:txBody>
    </xdr:sp>
    <xdr:clientData/>
  </xdr:twoCellAnchor>
  <xdr:twoCellAnchor>
    <xdr:from>
      <xdr:col>1</xdr:col>
      <xdr:colOff>500742</xdr:colOff>
      <xdr:row>5</xdr:row>
      <xdr:rowOff>21769</xdr:rowOff>
    </xdr:from>
    <xdr:to>
      <xdr:col>8</xdr:col>
      <xdr:colOff>250372</xdr:colOff>
      <xdr:row>8</xdr:row>
      <xdr:rowOff>21771</xdr:rowOff>
    </xdr:to>
    <xdr:sp macro="" textlink="">
      <xdr:nvSpPr>
        <xdr:cNvPr id="117" name="TextBox 116">
          <a:extLst>
            <a:ext uri="{FF2B5EF4-FFF2-40B4-BE49-F238E27FC236}">
              <a16:creationId xmlns:a16="http://schemas.microsoft.com/office/drawing/2014/main" id="{D13CAB3E-2A40-1957-803E-79059A650482}"/>
            </a:ext>
          </a:extLst>
        </xdr:cNvPr>
        <xdr:cNvSpPr txBox="1"/>
      </xdr:nvSpPr>
      <xdr:spPr>
        <a:xfrm>
          <a:off x="1110342" y="947055"/>
          <a:ext cx="4016830" cy="555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2">
                  <a:lumMod val="90000"/>
                </a:schemeClr>
              </a:solidFill>
              <a:latin typeface="Kulim Park"/>
            </a:rPr>
            <a:t>Analyze and monitor the HR department</a:t>
          </a:r>
          <a:endParaRPr lang="en-IN" sz="1800" b="1">
            <a:solidFill>
              <a:schemeClr val="bg2">
                <a:lumMod val="90000"/>
              </a:schemeClr>
            </a:solidFill>
            <a:latin typeface="Kulim Park"/>
          </a:endParaRPr>
        </a:p>
      </xdr:txBody>
    </xdr:sp>
    <xdr:clientData/>
  </xdr:twoCellAnchor>
  <xdr:twoCellAnchor>
    <xdr:from>
      <xdr:col>5</xdr:col>
      <xdr:colOff>272142</xdr:colOff>
      <xdr:row>8</xdr:row>
      <xdr:rowOff>43543</xdr:rowOff>
    </xdr:from>
    <xdr:to>
      <xdr:col>9</xdr:col>
      <xdr:colOff>533399</xdr:colOff>
      <xdr:row>11</xdr:row>
      <xdr:rowOff>0</xdr:rowOff>
    </xdr:to>
    <xdr:sp macro="" textlink="">
      <xdr:nvSpPr>
        <xdr:cNvPr id="118" name="TextBox 117">
          <a:extLst>
            <a:ext uri="{FF2B5EF4-FFF2-40B4-BE49-F238E27FC236}">
              <a16:creationId xmlns:a16="http://schemas.microsoft.com/office/drawing/2014/main" id="{A35613BE-1ADE-D3AA-9B4A-0AB41A4293B3}"/>
            </a:ext>
          </a:extLst>
        </xdr:cNvPr>
        <xdr:cNvSpPr txBox="1"/>
      </xdr:nvSpPr>
      <xdr:spPr>
        <a:xfrm>
          <a:off x="3320142" y="1524000"/>
          <a:ext cx="2699657" cy="511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solidFill>
                <a:srgbClr val="E2B244"/>
              </a:solidFill>
              <a:latin typeface="Kulim Park"/>
            </a:rPr>
            <a:t>Employees Number</a:t>
          </a:r>
          <a:endParaRPr lang="en-IN" sz="2400" b="1">
            <a:solidFill>
              <a:srgbClr val="E2B244"/>
            </a:solidFill>
            <a:latin typeface="Kulim Park"/>
          </a:endParaRPr>
        </a:p>
      </xdr:txBody>
    </xdr:sp>
    <xdr:clientData/>
  </xdr:twoCellAnchor>
  <xdr:twoCellAnchor>
    <xdr:from>
      <xdr:col>5</xdr:col>
      <xdr:colOff>522515</xdr:colOff>
      <xdr:row>18</xdr:row>
      <xdr:rowOff>1</xdr:rowOff>
    </xdr:from>
    <xdr:to>
      <xdr:col>7</xdr:col>
      <xdr:colOff>391886</xdr:colOff>
      <xdr:row>20</xdr:row>
      <xdr:rowOff>54429</xdr:rowOff>
    </xdr:to>
    <xdr:sp macro="" textlink="">
      <xdr:nvSpPr>
        <xdr:cNvPr id="119" name="TextBox 118">
          <a:extLst>
            <a:ext uri="{FF2B5EF4-FFF2-40B4-BE49-F238E27FC236}">
              <a16:creationId xmlns:a16="http://schemas.microsoft.com/office/drawing/2014/main" id="{A4090282-7A58-5986-3B67-924ECE39B6A2}"/>
            </a:ext>
          </a:extLst>
        </xdr:cNvPr>
        <xdr:cNvSpPr txBox="1"/>
      </xdr:nvSpPr>
      <xdr:spPr>
        <a:xfrm>
          <a:off x="3570515" y="3331030"/>
          <a:ext cx="1088571" cy="42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baseline="0">
              <a:solidFill>
                <a:srgbClr val="E2B244"/>
              </a:solidFill>
              <a:latin typeface="Kulim Park"/>
            </a:rPr>
            <a:t>Males</a:t>
          </a:r>
          <a:endParaRPr lang="en-IN" sz="2000" b="1">
            <a:solidFill>
              <a:srgbClr val="E2B244"/>
            </a:solidFill>
            <a:latin typeface="Kulim Park"/>
          </a:endParaRPr>
        </a:p>
      </xdr:txBody>
    </xdr:sp>
    <xdr:clientData/>
  </xdr:twoCellAnchor>
  <xdr:twoCellAnchor>
    <xdr:from>
      <xdr:col>8</xdr:col>
      <xdr:colOff>555173</xdr:colOff>
      <xdr:row>18</xdr:row>
      <xdr:rowOff>54429</xdr:rowOff>
    </xdr:from>
    <xdr:to>
      <xdr:col>11</xdr:col>
      <xdr:colOff>32657</xdr:colOff>
      <xdr:row>20</xdr:row>
      <xdr:rowOff>76200</xdr:rowOff>
    </xdr:to>
    <xdr:sp macro="" textlink="">
      <xdr:nvSpPr>
        <xdr:cNvPr id="120" name="TextBox 119">
          <a:extLst>
            <a:ext uri="{FF2B5EF4-FFF2-40B4-BE49-F238E27FC236}">
              <a16:creationId xmlns:a16="http://schemas.microsoft.com/office/drawing/2014/main" id="{47812898-711E-6201-9AA8-25EECBD84D80}"/>
            </a:ext>
          </a:extLst>
        </xdr:cNvPr>
        <xdr:cNvSpPr txBox="1"/>
      </xdr:nvSpPr>
      <xdr:spPr>
        <a:xfrm>
          <a:off x="5431973" y="3385458"/>
          <a:ext cx="1306284"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baseline="0">
              <a:solidFill>
                <a:srgbClr val="E2B244"/>
              </a:solidFill>
              <a:latin typeface="Kulim Park"/>
            </a:rPr>
            <a:t>Females</a:t>
          </a:r>
          <a:endParaRPr lang="en-IN" sz="2000" b="1">
            <a:solidFill>
              <a:srgbClr val="E2B244"/>
            </a:solidFill>
            <a:latin typeface="Kulim Park"/>
          </a:endParaRPr>
        </a:p>
      </xdr:txBody>
    </xdr:sp>
    <xdr:clientData/>
  </xdr:twoCellAnchor>
  <xdr:twoCellAnchor>
    <xdr:from>
      <xdr:col>3</xdr:col>
      <xdr:colOff>261255</xdr:colOff>
      <xdr:row>12</xdr:row>
      <xdr:rowOff>141515</xdr:rowOff>
    </xdr:from>
    <xdr:to>
      <xdr:col>4</xdr:col>
      <xdr:colOff>359229</xdr:colOff>
      <xdr:row>15</xdr:row>
      <xdr:rowOff>0</xdr:rowOff>
    </xdr:to>
    <xdr:sp macro="" textlink="Sheet1!B84">
      <xdr:nvSpPr>
        <xdr:cNvPr id="121" name="TextBox 120">
          <a:extLst>
            <a:ext uri="{FF2B5EF4-FFF2-40B4-BE49-F238E27FC236}">
              <a16:creationId xmlns:a16="http://schemas.microsoft.com/office/drawing/2014/main" id="{BD80770A-1B89-D95A-08B3-902C077EA213}"/>
            </a:ext>
          </a:extLst>
        </xdr:cNvPr>
        <xdr:cNvSpPr txBox="1"/>
      </xdr:nvSpPr>
      <xdr:spPr>
        <a:xfrm>
          <a:off x="2090055" y="2362201"/>
          <a:ext cx="707574"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D9BF89-39E5-4FC8-B1D9-00F734257825}" type="TxLink">
            <a:rPr lang="en-US" sz="2400" b="1" i="0" u="none" strike="noStrike">
              <a:solidFill>
                <a:srgbClr val="E2B244"/>
              </a:solidFill>
              <a:latin typeface="Kulim Park"/>
            </a:rPr>
            <a:t>12</a:t>
          </a:fld>
          <a:endParaRPr lang="en-IN" sz="2400" b="1">
            <a:solidFill>
              <a:srgbClr val="E2B244"/>
            </a:solidFill>
            <a:latin typeface="Kulim Park"/>
          </a:endParaRPr>
        </a:p>
      </xdr:txBody>
    </xdr:sp>
    <xdr:clientData/>
  </xdr:twoCellAnchor>
  <xdr:twoCellAnchor>
    <xdr:from>
      <xdr:col>5</xdr:col>
      <xdr:colOff>261257</xdr:colOff>
      <xdr:row>13</xdr:row>
      <xdr:rowOff>174169</xdr:rowOff>
    </xdr:from>
    <xdr:to>
      <xdr:col>8</xdr:col>
      <xdr:colOff>293914</xdr:colOff>
      <xdr:row>16</xdr:row>
      <xdr:rowOff>174171</xdr:rowOff>
    </xdr:to>
    <xdr:sp macro="" textlink="">
      <xdr:nvSpPr>
        <xdr:cNvPr id="124" name="TextBox 123">
          <a:extLst>
            <a:ext uri="{FF2B5EF4-FFF2-40B4-BE49-F238E27FC236}">
              <a16:creationId xmlns:a16="http://schemas.microsoft.com/office/drawing/2014/main" id="{04121A47-7429-A102-100F-7F1BDBBFEE36}"/>
            </a:ext>
          </a:extLst>
        </xdr:cNvPr>
        <xdr:cNvSpPr txBox="1"/>
      </xdr:nvSpPr>
      <xdr:spPr>
        <a:xfrm>
          <a:off x="3309257" y="2579912"/>
          <a:ext cx="1861457" cy="555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baseline="0">
              <a:solidFill>
                <a:schemeClr val="bg2">
                  <a:lumMod val="90000"/>
                </a:schemeClr>
              </a:solidFill>
              <a:latin typeface="Kulim Park"/>
            </a:rPr>
            <a:t>Total Employees</a:t>
          </a:r>
          <a:endParaRPr lang="en-IN" sz="2400" b="1">
            <a:solidFill>
              <a:schemeClr val="bg2">
                <a:lumMod val="90000"/>
              </a:schemeClr>
            </a:solidFill>
            <a:latin typeface="Kulim Park"/>
          </a:endParaRPr>
        </a:p>
      </xdr:txBody>
    </xdr:sp>
    <xdr:clientData/>
  </xdr:twoCellAnchor>
  <xdr:twoCellAnchor>
    <xdr:from>
      <xdr:col>5</xdr:col>
      <xdr:colOff>130629</xdr:colOff>
      <xdr:row>19</xdr:row>
      <xdr:rowOff>97972</xdr:rowOff>
    </xdr:from>
    <xdr:to>
      <xdr:col>7</xdr:col>
      <xdr:colOff>468085</xdr:colOff>
      <xdr:row>26</xdr:row>
      <xdr:rowOff>87085</xdr:rowOff>
    </xdr:to>
    <xdr:graphicFrame macro="">
      <xdr:nvGraphicFramePr>
        <xdr:cNvPr id="126" name="Chart 125">
          <a:extLst>
            <a:ext uri="{FF2B5EF4-FFF2-40B4-BE49-F238E27FC236}">
              <a16:creationId xmlns:a16="http://schemas.microsoft.com/office/drawing/2014/main" id="{F48D4CA2-FF0C-4F81-A1C6-ADAD393D0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8</xdr:col>
      <xdr:colOff>87085</xdr:colOff>
      <xdr:row>17</xdr:row>
      <xdr:rowOff>152400</xdr:rowOff>
    </xdr:from>
    <xdr:to>
      <xdr:col>11</xdr:col>
      <xdr:colOff>185054</xdr:colOff>
      <xdr:row>27</xdr:row>
      <xdr:rowOff>43543</xdr:rowOff>
    </xdr:to>
    <xdr:graphicFrame macro="">
      <xdr:nvGraphicFramePr>
        <xdr:cNvPr id="127" name="Chart 126">
          <a:extLst>
            <a:ext uri="{FF2B5EF4-FFF2-40B4-BE49-F238E27FC236}">
              <a16:creationId xmlns:a16="http://schemas.microsoft.com/office/drawing/2014/main" id="{58E58FFB-C430-4303-BDB7-2B90AA768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228597</xdr:colOff>
      <xdr:row>22</xdr:row>
      <xdr:rowOff>21771</xdr:rowOff>
    </xdr:from>
    <xdr:to>
      <xdr:col>10</xdr:col>
      <xdr:colOff>326571</xdr:colOff>
      <xdr:row>24</xdr:row>
      <xdr:rowOff>65313</xdr:rowOff>
    </xdr:to>
    <xdr:sp macro="" textlink="Sheet1!D55">
      <xdr:nvSpPr>
        <xdr:cNvPr id="128" name="TextBox 127">
          <a:extLst>
            <a:ext uri="{FF2B5EF4-FFF2-40B4-BE49-F238E27FC236}">
              <a16:creationId xmlns:a16="http://schemas.microsoft.com/office/drawing/2014/main" id="{D22569E9-9806-7D03-C787-7717B7B399AC}"/>
            </a:ext>
          </a:extLst>
        </xdr:cNvPr>
        <xdr:cNvSpPr txBox="1"/>
      </xdr:nvSpPr>
      <xdr:spPr>
        <a:xfrm>
          <a:off x="5714997" y="4093028"/>
          <a:ext cx="707574"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D022F31-C2D7-4410-9104-91840820EAF1}" type="TxLink">
            <a:rPr lang="en-US" sz="1600" b="1" i="0" u="none" strike="noStrike">
              <a:solidFill>
                <a:schemeClr val="bg1"/>
              </a:solidFill>
              <a:latin typeface="Kulim Park"/>
              <a:ea typeface="+mn-ea"/>
              <a:cs typeface="+mn-cs"/>
            </a:rPr>
            <a:t>70%</a:t>
          </a:fld>
          <a:endParaRPr lang="en-IN" sz="1600" b="1" i="0" u="none" strike="noStrike">
            <a:solidFill>
              <a:schemeClr val="bg1"/>
            </a:solidFill>
            <a:latin typeface="Kulim Park"/>
            <a:ea typeface="+mn-ea"/>
            <a:cs typeface="+mn-cs"/>
          </a:endParaRPr>
        </a:p>
      </xdr:txBody>
    </xdr:sp>
    <xdr:clientData/>
  </xdr:twoCellAnchor>
  <xdr:twoCellAnchor>
    <xdr:from>
      <xdr:col>6</xdr:col>
      <xdr:colOff>86590</xdr:colOff>
      <xdr:row>22</xdr:row>
      <xdr:rowOff>0</xdr:rowOff>
    </xdr:from>
    <xdr:to>
      <xdr:col>7</xdr:col>
      <xdr:colOff>120239</xdr:colOff>
      <xdr:row>24</xdr:row>
      <xdr:rowOff>43542</xdr:rowOff>
    </xdr:to>
    <xdr:sp macro="" textlink="Sheet1!D54">
      <xdr:nvSpPr>
        <xdr:cNvPr id="129" name="TextBox 128">
          <a:extLst>
            <a:ext uri="{FF2B5EF4-FFF2-40B4-BE49-F238E27FC236}">
              <a16:creationId xmlns:a16="http://schemas.microsoft.com/office/drawing/2014/main" id="{CF716694-0953-2F29-C095-2D80D64D0DD1}"/>
            </a:ext>
          </a:extLst>
        </xdr:cNvPr>
        <xdr:cNvSpPr txBox="1"/>
      </xdr:nvSpPr>
      <xdr:spPr>
        <a:xfrm>
          <a:off x="3744190" y="4071257"/>
          <a:ext cx="643249"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C5D0996-B563-4D67-991F-0F257FE33588}" type="TxLink">
            <a:rPr lang="en-US" sz="1600" b="1" i="0" u="none" strike="noStrike">
              <a:solidFill>
                <a:schemeClr val="bg1"/>
              </a:solidFill>
              <a:latin typeface="Kulim Park"/>
              <a:ea typeface="+mn-ea"/>
              <a:cs typeface="+mn-cs"/>
            </a:rPr>
            <a:t>30%</a:t>
          </a:fld>
          <a:endParaRPr lang="en-IN" sz="1600" b="1" i="0" u="none" strike="noStrike">
            <a:solidFill>
              <a:schemeClr val="bg1"/>
            </a:solidFill>
            <a:latin typeface="Kulim Park"/>
            <a:ea typeface="+mn-ea"/>
            <a:cs typeface="+mn-cs"/>
          </a:endParaRPr>
        </a:p>
      </xdr:txBody>
    </xdr:sp>
    <xdr:clientData/>
  </xdr:twoCellAnchor>
  <xdr:twoCellAnchor>
    <xdr:from>
      <xdr:col>11</xdr:col>
      <xdr:colOff>603525</xdr:colOff>
      <xdr:row>7</xdr:row>
      <xdr:rowOff>1</xdr:rowOff>
    </xdr:from>
    <xdr:to>
      <xdr:col>18</xdr:col>
      <xdr:colOff>446315</xdr:colOff>
      <xdr:row>19</xdr:row>
      <xdr:rowOff>32657</xdr:rowOff>
    </xdr:to>
    <xdr:graphicFrame macro="">
      <xdr:nvGraphicFramePr>
        <xdr:cNvPr id="131" name="Chart 130">
          <a:extLst>
            <a:ext uri="{FF2B5EF4-FFF2-40B4-BE49-F238E27FC236}">
              <a16:creationId xmlns:a16="http://schemas.microsoft.com/office/drawing/2014/main" id="{67FB9004-7C55-4933-85CD-D96933EA6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413659</xdr:colOff>
      <xdr:row>19</xdr:row>
      <xdr:rowOff>65315</xdr:rowOff>
    </xdr:from>
    <xdr:to>
      <xdr:col>14</xdr:col>
      <xdr:colOff>457200</xdr:colOff>
      <xdr:row>20</xdr:row>
      <xdr:rowOff>152400</xdr:rowOff>
    </xdr:to>
    <xdr:sp macro="" textlink="">
      <xdr:nvSpPr>
        <xdr:cNvPr id="132" name="TextBox 131">
          <a:extLst>
            <a:ext uri="{FF2B5EF4-FFF2-40B4-BE49-F238E27FC236}">
              <a16:creationId xmlns:a16="http://schemas.microsoft.com/office/drawing/2014/main" id="{1556638F-0D43-AC9E-9C83-96080EB04EC9}"/>
            </a:ext>
          </a:extLst>
        </xdr:cNvPr>
        <xdr:cNvSpPr txBox="1"/>
      </xdr:nvSpPr>
      <xdr:spPr>
        <a:xfrm>
          <a:off x="8338459" y="3581401"/>
          <a:ext cx="653141"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latin typeface="Kulim Park"/>
            </a:rPr>
            <a:t>Analyst</a:t>
          </a:r>
        </a:p>
      </xdr:txBody>
    </xdr:sp>
    <xdr:clientData/>
  </xdr:twoCellAnchor>
  <xdr:twoCellAnchor>
    <xdr:from>
      <xdr:col>13</xdr:col>
      <xdr:colOff>326571</xdr:colOff>
      <xdr:row>19</xdr:row>
      <xdr:rowOff>108855</xdr:rowOff>
    </xdr:from>
    <xdr:to>
      <xdr:col>13</xdr:col>
      <xdr:colOff>457199</xdr:colOff>
      <xdr:row>20</xdr:row>
      <xdr:rowOff>54428</xdr:rowOff>
    </xdr:to>
    <xdr:sp macro="" textlink="">
      <xdr:nvSpPr>
        <xdr:cNvPr id="133" name="Oval 132">
          <a:extLst>
            <a:ext uri="{FF2B5EF4-FFF2-40B4-BE49-F238E27FC236}">
              <a16:creationId xmlns:a16="http://schemas.microsoft.com/office/drawing/2014/main" id="{D55853A4-0B58-D7C0-ACA3-9F011407AEF6}"/>
            </a:ext>
          </a:extLst>
        </xdr:cNvPr>
        <xdr:cNvSpPr/>
      </xdr:nvSpPr>
      <xdr:spPr>
        <a:xfrm flipH="1">
          <a:off x="8251371" y="3624941"/>
          <a:ext cx="130628" cy="130630"/>
        </a:xfrm>
        <a:prstGeom prst="ellipse">
          <a:avLst/>
        </a:prstGeom>
        <a:solidFill>
          <a:schemeClr val="accent2">
            <a:lumMod val="60000"/>
            <a:lumOff val="40000"/>
          </a:schemeClr>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413656</xdr:colOff>
      <xdr:row>20</xdr:row>
      <xdr:rowOff>174173</xdr:rowOff>
    </xdr:from>
    <xdr:to>
      <xdr:col>15</xdr:col>
      <xdr:colOff>533399</xdr:colOff>
      <xdr:row>22</xdr:row>
      <xdr:rowOff>119744</xdr:rowOff>
    </xdr:to>
    <xdr:sp macro="" textlink="">
      <xdr:nvSpPr>
        <xdr:cNvPr id="134" name="TextBox 133">
          <a:extLst>
            <a:ext uri="{FF2B5EF4-FFF2-40B4-BE49-F238E27FC236}">
              <a16:creationId xmlns:a16="http://schemas.microsoft.com/office/drawing/2014/main" id="{E1C9A723-D13F-F99C-7F25-F8D4AE8B83ED}"/>
            </a:ext>
          </a:extLst>
        </xdr:cNvPr>
        <xdr:cNvSpPr txBox="1"/>
      </xdr:nvSpPr>
      <xdr:spPr>
        <a:xfrm>
          <a:off x="8948056" y="3875316"/>
          <a:ext cx="729343" cy="315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latin typeface="Kulim Park"/>
              <a:ea typeface="+mn-ea"/>
              <a:cs typeface="+mn-cs"/>
            </a:rPr>
            <a:t>Designer</a:t>
          </a:r>
        </a:p>
      </xdr:txBody>
    </xdr:sp>
    <xdr:clientData/>
  </xdr:twoCellAnchor>
  <xdr:twoCellAnchor>
    <xdr:from>
      <xdr:col>15</xdr:col>
      <xdr:colOff>391885</xdr:colOff>
      <xdr:row>18</xdr:row>
      <xdr:rowOff>152399</xdr:rowOff>
    </xdr:from>
    <xdr:to>
      <xdr:col>17</xdr:col>
      <xdr:colOff>391885</xdr:colOff>
      <xdr:row>21</xdr:row>
      <xdr:rowOff>10884</xdr:rowOff>
    </xdr:to>
    <xdr:sp macro="" textlink="">
      <xdr:nvSpPr>
        <xdr:cNvPr id="135" name="TextBox 134">
          <a:extLst>
            <a:ext uri="{FF2B5EF4-FFF2-40B4-BE49-F238E27FC236}">
              <a16:creationId xmlns:a16="http://schemas.microsoft.com/office/drawing/2014/main" id="{31F572C4-3DA2-9E01-F531-7CA47A3561AD}"/>
            </a:ext>
          </a:extLst>
        </xdr:cNvPr>
        <xdr:cNvSpPr txBox="1"/>
      </xdr:nvSpPr>
      <xdr:spPr>
        <a:xfrm>
          <a:off x="9535885" y="3483428"/>
          <a:ext cx="1219200"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latin typeface="Kulim Park"/>
              <a:ea typeface="+mn-ea"/>
              <a:cs typeface="+mn-cs"/>
            </a:rPr>
            <a:t>Developer</a:t>
          </a:r>
          <a:r>
            <a:rPr lang="en-IN" sz="1800" b="1" baseline="0">
              <a:solidFill>
                <a:schemeClr val="bg1"/>
              </a:solidFill>
              <a:latin typeface="Kulim Park"/>
            </a:rPr>
            <a:t> </a:t>
          </a:r>
          <a:endParaRPr lang="en-IN" sz="1800" b="1">
            <a:solidFill>
              <a:schemeClr val="bg1"/>
            </a:solidFill>
            <a:latin typeface="Kulim Park"/>
          </a:endParaRPr>
        </a:p>
      </xdr:txBody>
    </xdr:sp>
    <xdr:clientData/>
  </xdr:twoCellAnchor>
  <xdr:twoCellAnchor>
    <xdr:from>
      <xdr:col>16</xdr:col>
      <xdr:colOff>348343</xdr:colOff>
      <xdr:row>20</xdr:row>
      <xdr:rowOff>174174</xdr:rowOff>
    </xdr:from>
    <xdr:to>
      <xdr:col>18</xdr:col>
      <xdr:colOff>65314</xdr:colOff>
      <xdr:row>22</xdr:row>
      <xdr:rowOff>87086</xdr:rowOff>
    </xdr:to>
    <xdr:sp macro="" textlink="">
      <xdr:nvSpPr>
        <xdr:cNvPr id="136" name="TextBox 135">
          <a:extLst>
            <a:ext uri="{FF2B5EF4-FFF2-40B4-BE49-F238E27FC236}">
              <a16:creationId xmlns:a16="http://schemas.microsoft.com/office/drawing/2014/main" id="{B5A98C48-527F-F54B-07D1-CA8E971A8272}"/>
            </a:ext>
          </a:extLst>
        </xdr:cNvPr>
        <xdr:cNvSpPr txBox="1"/>
      </xdr:nvSpPr>
      <xdr:spPr>
        <a:xfrm>
          <a:off x="10101943" y="3875317"/>
          <a:ext cx="936171" cy="283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b="1">
              <a:solidFill>
                <a:schemeClr val="bg1"/>
              </a:solidFill>
              <a:latin typeface="Kulim Park"/>
              <a:ea typeface="+mn-ea"/>
              <a:cs typeface="+mn-cs"/>
            </a:rPr>
            <a:t>Manager</a:t>
          </a:r>
        </a:p>
      </xdr:txBody>
    </xdr:sp>
    <xdr:clientData/>
  </xdr:twoCellAnchor>
  <xdr:twoCellAnchor>
    <xdr:from>
      <xdr:col>12</xdr:col>
      <xdr:colOff>272142</xdr:colOff>
      <xdr:row>20</xdr:row>
      <xdr:rowOff>97972</xdr:rowOff>
    </xdr:from>
    <xdr:to>
      <xdr:col>14</xdr:col>
      <xdr:colOff>119744</xdr:colOff>
      <xdr:row>22</xdr:row>
      <xdr:rowOff>130630</xdr:rowOff>
    </xdr:to>
    <xdr:sp macro="" textlink="">
      <xdr:nvSpPr>
        <xdr:cNvPr id="137" name="TextBox 136">
          <a:extLst>
            <a:ext uri="{FF2B5EF4-FFF2-40B4-BE49-F238E27FC236}">
              <a16:creationId xmlns:a16="http://schemas.microsoft.com/office/drawing/2014/main" id="{DA24377F-C391-F759-B79D-89EC2DA4278F}"/>
            </a:ext>
          </a:extLst>
        </xdr:cNvPr>
        <xdr:cNvSpPr txBox="1"/>
      </xdr:nvSpPr>
      <xdr:spPr>
        <a:xfrm>
          <a:off x="7587342" y="3799115"/>
          <a:ext cx="1066802" cy="402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baseline="0">
              <a:solidFill>
                <a:schemeClr val="bg1"/>
              </a:solidFill>
              <a:latin typeface="Kulim Park"/>
            </a:rPr>
            <a:t>HR</a:t>
          </a:r>
          <a:r>
            <a:rPr lang="en-IN" sz="1800" b="1" baseline="0">
              <a:solidFill>
                <a:schemeClr val="bg1"/>
              </a:solidFill>
              <a:latin typeface="Kulim Park"/>
            </a:rPr>
            <a:t> </a:t>
          </a:r>
          <a:r>
            <a:rPr lang="en-IN" sz="1100" b="1">
              <a:solidFill>
                <a:schemeClr val="bg1"/>
              </a:solidFill>
              <a:latin typeface="Kulim Park"/>
              <a:ea typeface="+mn-ea"/>
              <a:cs typeface="+mn-cs"/>
            </a:rPr>
            <a:t>Specialist</a:t>
          </a:r>
        </a:p>
      </xdr:txBody>
    </xdr:sp>
    <xdr:clientData/>
  </xdr:twoCellAnchor>
  <xdr:twoCellAnchor>
    <xdr:from>
      <xdr:col>16</xdr:col>
      <xdr:colOff>260623</xdr:colOff>
      <xdr:row>21</xdr:row>
      <xdr:rowOff>43543</xdr:rowOff>
    </xdr:from>
    <xdr:to>
      <xdr:col>16</xdr:col>
      <xdr:colOff>391251</xdr:colOff>
      <xdr:row>21</xdr:row>
      <xdr:rowOff>174173</xdr:rowOff>
    </xdr:to>
    <xdr:sp macro="" textlink="">
      <xdr:nvSpPr>
        <xdr:cNvPr id="138" name="Oval 137">
          <a:extLst>
            <a:ext uri="{FF2B5EF4-FFF2-40B4-BE49-F238E27FC236}">
              <a16:creationId xmlns:a16="http://schemas.microsoft.com/office/drawing/2014/main" id="{3D30596C-6C24-4CC1-A79A-4AB4877DE69B}"/>
            </a:ext>
          </a:extLst>
        </xdr:cNvPr>
        <xdr:cNvSpPr/>
      </xdr:nvSpPr>
      <xdr:spPr>
        <a:xfrm flipH="1">
          <a:off x="10014223" y="3929743"/>
          <a:ext cx="130628" cy="130630"/>
        </a:xfrm>
        <a:prstGeom prst="ellipse">
          <a:avLst/>
        </a:prstGeom>
        <a:solidFill>
          <a:srgbClr val="E2B244"/>
        </a:solidFill>
        <a:ln>
          <a:solidFill>
            <a:srgbClr val="E2B24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325937</xdr:colOff>
      <xdr:row>19</xdr:row>
      <xdr:rowOff>108857</xdr:rowOff>
    </xdr:from>
    <xdr:to>
      <xdr:col>15</xdr:col>
      <xdr:colOff>456565</xdr:colOff>
      <xdr:row>20</xdr:row>
      <xdr:rowOff>54430</xdr:rowOff>
    </xdr:to>
    <xdr:sp macro="" textlink="">
      <xdr:nvSpPr>
        <xdr:cNvPr id="139" name="Oval 138">
          <a:extLst>
            <a:ext uri="{FF2B5EF4-FFF2-40B4-BE49-F238E27FC236}">
              <a16:creationId xmlns:a16="http://schemas.microsoft.com/office/drawing/2014/main" id="{AE448E51-AF76-4487-B35F-E53264E81D6D}"/>
            </a:ext>
          </a:extLst>
        </xdr:cNvPr>
        <xdr:cNvSpPr/>
      </xdr:nvSpPr>
      <xdr:spPr>
        <a:xfrm flipH="1">
          <a:off x="9469937" y="3624943"/>
          <a:ext cx="130628" cy="130630"/>
        </a:xfrm>
        <a:prstGeom prst="ellipse">
          <a:avLst/>
        </a:prstGeom>
        <a:solidFill>
          <a:srgbClr val="948A54"/>
        </a:solidFill>
        <a:ln>
          <a:solidFill>
            <a:srgbClr val="948A5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325937</xdr:colOff>
      <xdr:row>21</xdr:row>
      <xdr:rowOff>54429</xdr:rowOff>
    </xdr:from>
    <xdr:to>
      <xdr:col>14</xdr:col>
      <xdr:colOff>456565</xdr:colOff>
      <xdr:row>22</xdr:row>
      <xdr:rowOff>2</xdr:rowOff>
    </xdr:to>
    <xdr:sp macro="" textlink="">
      <xdr:nvSpPr>
        <xdr:cNvPr id="140" name="Oval 139">
          <a:extLst>
            <a:ext uri="{FF2B5EF4-FFF2-40B4-BE49-F238E27FC236}">
              <a16:creationId xmlns:a16="http://schemas.microsoft.com/office/drawing/2014/main" id="{81A20277-86DA-4335-B9E0-53879B48BB60}"/>
            </a:ext>
          </a:extLst>
        </xdr:cNvPr>
        <xdr:cNvSpPr/>
      </xdr:nvSpPr>
      <xdr:spPr>
        <a:xfrm flipH="1">
          <a:off x="8860337" y="3940629"/>
          <a:ext cx="130628" cy="130630"/>
        </a:xfrm>
        <a:prstGeom prst="ellipse">
          <a:avLst/>
        </a:prstGeom>
        <a:solidFill>
          <a:schemeClr val="bg2">
            <a:lumMod val="25000"/>
          </a:schemeClr>
        </a:solid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173537</xdr:colOff>
      <xdr:row>21</xdr:row>
      <xdr:rowOff>54428</xdr:rowOff>
    </xdr:from>
    <xdr:to>
      <xdr:col>12</xdr:col>
      <xdr:colOff>304165</xdr:colOff>
      <xdr:row>22</xdr:row>
      <xdr:rowOff>1</xdr:rowOff>
    </xdr:to>
    <xdr:sp macro="" textlink="">
      <xdr:nvSpPr>
        <xdr:cNvPr id="141" name="Oval 140">
          <a:extLst>
            <a:ext uri="{FF2B5EF4-FFF2-40B4-BE49-F238E27FC236}">
              <a16:creationId xmlns:a16="http://schemas.microsoft.com/office/drawing/2014/main" id="{404C2AB5-8171-42D4-94D3-7FF8530C3AFF}"/>
            </a:ext>
          </a:extLst>
        </xdr:cNvPr>
        <xdr:cNvSpPr/>
      </xdr:nvSpPr>
      <xdr:spPr>
        <a:xfrm flipH="1">
          <a:off x="7488737" y="3940628"/>
          <a:ext cx="130628" cy="130630"/>
        </a:xfrm>
        <a:prstGeom prst="ellipse">
          <a:avLst/>
        </a:prstGeom>
        <a:solidFill>
          <a:schemeClr val="bg2">
            <a:lumMod val="75000"/>
          </a:schemeClr>
        </a:solid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206827</xdr:colOff>
      <xdr:row>5</xdr:row>
      <xdr:rowOff>21774</xdr:rowOff>
    </xdr:from>
    <xdr:to>
      <xdr:col>16</xdr:col>
      <xdr:colOff>87085</xdr:colOff>
      <xdr:row>7</xdr:row>
      <xdr:rowOff>65316</xdr:rowOff>
    </xdr:to>
    <xdr:sp macro="" textlink="">
      <xdr:nvSpPr>
        <xdr:cNvPr id="143" name="TextBox 142">
          <a:extLst>
            <a:ext uri="{FF2B5EF4-FFF2-40B4-BE49-F238E27FC236}">
              <a16:creationId xmlns:a16="http://schemas.microsoft.com/office/drawing/2014/main" id="{2B3A08EB-DBE3-2E9F-9D86-4339E311CC6D}"/>
            </a:ext>
          </a:extLst>
        </xdr:cNvPr>
        <xdr:cNvSpPr txBox="1"/>
      </xdr:nvSpPr>
      <xdr:spPr>
        <a:xfrm>
          <a:off x="7522027" y="947060"/>
          <a:ext cx="2318658"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solidFill>
                <a:srgbClr val="E2B244"/>
              </a:solidFill>
              <a:latin typeface="Kulim Park"/>
            </a:rPr>
            <a:t>Leave Tracking</a:t>
          </a:r>
          <a:endParaRPr lang="en-IN" sz="2400" b="1">
            <a:solidFill>
              <a:srgbClr val="E2B244"/>
            </a:solidFill>
            <a:latin typeface="Kulim Park"/>
          </a:endParaRPr>
        </a:p>
      </xdr:txBody>
    </xdr:sp>
    <xdr:clientData/>
  </xdr:twoCellAnchor>
  <xdr:twoCellAnchor>
    <xdr:from>
      <xdr:col>12</xdr:col>
      <xdr:colOff>195942</xdr:colOff>
      <xdr:row>7</xdr:row>
      <xdr:rowOff>65314</xdr:rowOff>
    </xdr:from>
    <xdr:to>
      <xdr:col>15</xdr:col>
      <xdr:colOff>141514</xdr:colOff>
      <xdr:row>9</xdr:row>
      <xdr:rowOff>43543</xdr:rowOff>
    </xdr:to>
    <xdr:sp macro="" textlink="">
      <xdr:nvSpPr>
        <xdr:cNvPr id="144" name="TextBox 143">
          <a:extLst>
            <a:ext uri="{FF2B5EF4-FFF2-40B4-BE49-F238E27FC236}">
              <a16:creationId xmlns:a16="http://schemas.microsoft.com/office/drawing/2014/main" id="{C4706E25-4857-5881-6006-D972D0080814}"/>
            </a:ext>
          </a:extLst>
        </xdr:cNvPr>
        <xdr:cNvSpPr txBox="1"/>
      </xdr:nvSpPr>
      <xdr:spPr>
        <a:xfrm>
          <a:off x="7511142" y="1360714"/>
          <a:ext cx="1774372"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lumMod val="50000"/>
                  <a:lumOff val="50000"/>
                </a:schemeClr>
              </a:solidFill>
              <a:latin typeface="Kulim Park"/>
            </a:rPr>
            <a:t>Leave</a:t>
          </a:r>
          <a:r>
            <a:rPr lang="en-IN" sz="1400" b="1" baseline="0">
              <a:solidFill>
                <a:schemeClr val="tx1">
                  <a:lumMod val="50000"/>
                  <a:lumOff val="50000"/>
                </a:schemeClr>
              </a:solidFill>
              <a:latin typeface="Kulim Park"/>
            </a:rPr>
            <a:t> taken by job</a:t>
          </a:r>
          <a:endParaRPr lang="en-IN" sz="1400" b="1">
            <a:solidFill>
              <a:schemeClr val="tx1">
                <a:lumMod val="50000"/>
                <a:lumOff val="50000"/>
              </a:schemeClr>
            </a:solidFill>
            <a:latin typeface="Kulim Park"/>
          </a:endParaRPr>
        </a:p>
      </xdr:txBody>
    </xdr:sp>
    <xdr:clientData/>
  </xdr:twoCellAnchor>
  <xdr:twoCellAnchor editAs="absolute">
    <xdr:from>
      <xdr:col>19</xdr:col>
      <xdr:colOff>261258</xdr:colOff>
      <xdr:row>14</xdr:row>
      <xdr:rowOff>87086</xdr:rowOff>
    </xdr:from>
    <xdr:to>
      <xdr:col>26</xdr:col>
      <xdr:colOff>424543</xdr:colOff>
      <xdr:row>24</xdr:row>
      <xdr:rowOff>141515</xdr:rowOff>
    </xdr:to>
    <xdr:graphicFrame macro="">
      <xdr:nvGraphicFramePr>
        <xdr:cNvPr id="146" name="Chart 145">
          <a:extLst>
            <a:ext uri="{FF2B5EF4-FFF2-40B4-BE49-F238E27FC236}">
              <a16:creationId xmlns:a16="http://schemas.microsoft.com/office/drawing/2014/main" id="{E4F4054F-68FF-48E2-9CD2-E113C2A1D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424542</xdr:colOff>
      <xdr:row>11</xdr:row>
      <xdr:rowOff>87088</xdr:rowOff>
    </xdr:from>
    <xdr:to>
      <xdr:col>23</xdr:col>
      <xdr:colOff>304800</xdr:colOff>
      <xdr:row>13</xdr:row>
      <xdr:rowOff>130630</xdr:rowOff>
    </xdr:to>
    <xdr:sp macro="" textlink="">
      <xdr:nvSpPr>
        <xdr:cNvPr id="147" name="TextBox 146">
          <a:extLst>
            <a:ext uri="{FF2B5EF4-FFF2-40B4-BE49-F238E27FC236}">
              <a16:creationId xmlns:a16="http://schemas.microsoft.com/office/drawing/2014/main" id="{4A39CD55-1D6B-D236-5E94-339BB16469E9}"/>
            </a:ext>
          </a:extLst>
        </xdr:cNvPr>
        <xdr:cNvSpPr txBox="1"/>
      </xdr:nvSpPr>
      <xdr:spPr>
        <a:xfrm>
          <a:off x="12006942" y="2122717"/>
          <a:ext cx="2318658"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solidFill>
                <a:srgbClr val="E2B244"/>
              </a:solidFill>
              <a:latin typeface="Kulim Park"/>
            </a:rPr>
            <a:t>Regions</a:t>
          </a:r>
          <a:endParaRPr lang="en-IN" sz="2400" b="1">
            <a:solidFill>
              <a:srgbClr val="E2B244"/>
            </a:solidFill>
            <a:latin typeface="Kulim Park"/>
          </a:endParaRPr>
        </a:p>
      </xdr:txBody>
    </xdr:sp>
    <xdr:clientData/>
  </xdr:twoCellAnchor>
  <xdr:twoCellAnchor>
    <xdr:from>
      <xdr:col>19</xdr:col>
      <xdr:colOff>413656</xdr:colOff>
      <xdr:row>13</xdr:row>
      <xdr:rowOff>97971</xdr:rowOff>
    </xdr:from>
    <xdr:to>
      <xdr:col>23</xdr:col>
      <xdr:colOff>43543</xdr:colOff>
      <xdr:row>15</xdr:row>
      <xdr:rowOff>76200</xdr:rowOff>
    </xdr:to>
    <xdr:sp macro="" textlink="">
      <xdr:nvSpPr>
        <xdr:cNvPr id="148" name="TextBox 147">
          <a:extLst>
            <a:ext uri="{FF2B5EF4-FFF2-40B4-BE49-F238E27FC236}">
              <a16:creationId xmlns:a16="http://schemas.microsoft.com/office/drawing/2014/main" id="{29488C05-57B1-B750-641B-2C0E17B17C95}"/>
            </a:ext>
          </a:extLst>
        </xdr:cNvPr>
        <xdr:cNvSpPr txBox="1"/>
      </xdr:nvSpPr>
      <xdr:spPr>
        <a:xfrm>
          <a:off x="11996056" y="2503714"/>
          <a:ext cx="2068287"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lumMod val="50000"/>
                  <a:lumOff val="50000"/>
                </a:schemeClr>
              </a:solidFill>
              <a:latin typeface="Kulim Park"/>
            </a:rPr>
            <a:t>Employees</a:t>
          </a:r>
          <a:r>
            <a:rPr lang="en-IN" sz="1400" b="1" baseline="0">
              <a:solidFill>
                <a:schemeClr val="tx1">
                  <a:lumMod val="50000"/>
                  <a:lumOff val="50000"/>
                </a:schemeClr>
              </a:solidFill>
              <a:latin typeface="Kulim Park"/>
            </a:rPr>
            <a:t> per Region</a:t>
          </a:r>
          <a:endParaRPr lang="en-IN" sz="1400" b="1">
            <a:solidFill>
              <a:schemeClr val="tx1">
                <a:lumMod val="50000"/>
                <a:lumOff val="50000"/>
              </a:schemeClr>
            </a:solidFill>
            <a:latin typeface="Kulim Park"/>
          </a:endParaRPr>
        </a:p>
      </xdr:txBody>
    </xdr:sp>
    <xdr:clientData/>
  </xdr:twoCellAnchor>
  <xdr:twoCellAnchor editAs="oneCell">
    <xdr:from>
      <xdr:col>22</xdr:col>
      <xdr:colOff>598715</xdr:colOff>
      <xdr:row>1</xdr:row>
      <xdr:rowOff>152401</xdr:rowOff>
    </xdr:from>
    <xdr:to>
      <xdr:col>26</xdr:col>
      <xdr:colOff>38616</xdr:colOff>
      <xdr:row>10</xdr:row>
      <xdr:rowOff>174172</xdr:rowOff>
    </xdr:to>
    <xdr:pic>
      <xdr:nvPicPr>
        <xdr:cNvPr id="152" name="Picture 151">
          <a:extLst>
            <a:ext uri="{FF2B5EF4-FFF2-40B4-BE49-F238E27FC236}">
              <a16:creationId xmlns:a16="http://schemas.microsoft.com/office/drawing/2014/main" id="{025FAC8A-0662-6264-299A-9D882A021A77}"/>
            </a:ext>
          </a:extLst>
        </xdr:cNvPr>
        <xdr:cNvPicPr>
          <a:picLocks noChangeAspect="1"/>
        </xdr:cNvPicPr>
      </xdr:nvPicPr>
      <xdr:blipFill rotWithShape="1">
        <a:blip xmlns:r="http://schemas.openxmlformats.org/officeDocument/2006/relationships" r:embed="rId15"/>
        <a:srcRect l="7940" t="9474" r="15218" b="15789"/>
        <a:stretch/>
      </xdr:blipFill>
      <xdr:spPr>
        <a:xfrm>
          <a:off x="14009915" y="337458"/>
          <a:ext cx="1878301" cy="1687285"/>
        </a:xfrm>
        <a:prstGeom prst="rect">
          <a:avLst/>
        </a:prstGeom>
      </xdr:spPr>
    </xdr:pic>
    <xdr:clientData/>
  </xdr:twoCellAnchor>
  <xdr:twoCellAnchor>
    <xdr:from>
      <xdr:col>19</xdr:col>
      <xdr:colOff>337456</xdr:colOff>
      <xdr:row>8</xdr:row>
      <xdr:rowOff>152402</xdr:rowOff>
    </xdr:from>
    <xdr:to>
      <xdr:col>23</xdr:col>
      <xdr:colOff>217714</xdr:colOff>
      <xdr:row>11</xdr:row>
      <xdr:rowOff>10886</xdr:rowOff>
    </xdr:to>
    <xdr:sp macro="" textlink="">
      <xdr:nvSpPr>
        <xdr:cNvPr id="153" name="TextBox 152">
          <a:extLst>
            <a:ext uri="{FF2B5EF4-FFF2-40B4-BE49-F238E27FC236}">
              <a16:creationId xmlns:a16="http://schemas.microsoft.com/office/drawing/2014/main" id="{2779BE77-EFFB-42DC-6120-95F241255378}"/>
            </a:ext>
          </a:extLst>
        </xdr:cNvPr>
        <xdr:cNvSpPr txBox="1"/>
      </xdr:nvSpPr>
      <xdr:spPr>
        <a:xfrm>
          <a:off x="11919856" y="1632859"/>
          <a:ext cx="2318658"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baseline="0">
              <a:solidFill>
                <a:schemeClr val="bg1"/>
              </a:solidFill>
              <a:latin typeface="Kulim Park"/>
            </a:rPr>
            <a:t>Average Rating</a:t>
          </a:r>
          <a:endParaRPr lang="en-IN" sz="1800" b="0">
            <a:solidFill>
              <a:schemeClr val="bg1"/>
            </a:solidFill>
            <a:latin typeface="Kulim Park"/>
          </a:endParaRPr>
        </a:p>
      </xdr:txBody>
    </xdr:sp>
    <xdr:clientData/>
  </xdr:twoCellAnchor>
  <xdr:twoCellAnchor>
    <xdr:from>
      <xdr:col>19</xdr:col>
      <xdr:colOff>326570</xdr:colOff>
      <xdr:row>1</xdr:row>
      <xdr:rowOff>163290</xdr:rowOff>
    </xdr:from>
    <xdr:to>
      <xdr:col>23</xdr:col>
      <xdr:colOff>598713</xdr:colOff>
      <xdr:row>4</xdr:row>
      <xdr:rowOff>21774</xdr:rowOff>
    </xdr:to>
    <xdr:sp macro="" textlink="">
      <xdr:nvSpPr>
        <xdr:cNvPr id="154" name="TextBox 153">
          <a:extLst>
            <a:ext uri="{FF2B5EF4-FFF2-40B4-BE49-F238E27FC236}">
              <a16:creationId xmlns:a16="http://schemas.microsoft.com/office/drawing/2014/main" id="{585BAB2C-8A4C-C6C0-78E7-AF12AE12232F}"/>
            </a:ext>
          </a:extLst>
        </xdr:cNvPr>
        <xdr:cNvSpPr txBox="1"/>
      </xdr:nvSpPr>
      <xdr:spPr>
        <a:xfrm>
          <a:off x="11908970" y="348347"/>
          <a:ext cx="2710543" cy="413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baseline="0">
              <a:solidFill>
                <a:srgbClr val="E2B244"/>
              </a:solidFill>
              <a:latin typeface="Kulim Park"/>
            </a:rPr>
            <a:t>Performance Rating</a:t>
          </a:r>
          <a:endParaRPr lang="en-IN" sz="2400" b="1">
            <a:solidFill>
              <a:srgbClr val="E2B244"/>
            </a:solidFill>
            <a:latin typeface="Kulim Park"/>
          </a:endParaRPr>
        </a:p>
      </xdr:txBody>
    </xdr:sp>
    <xdr:clientData/>
  </xdr:twoCellAnchor>
  <xdr:twoCellAnchor>
    <xdr:from>
      <xdr:col>19</xdr:col>
      <xdr:colOff>337456</xdr:colOff>
      <xdr:row>3</xdr:row>
      <xdr:rowOff>141515</xdr:rowOff>
    </xdr:from>
    <xdr:to>
      <xdr:col>23</xdr:col>
      <xdr:colOff>272143</xdr:colOff>
      <xdr:row>5</xdr:row>
      <xdr:rowOff>119743</xdr:rowOff>
    </xdr:to>
    <xdr:sp macro="" textlink="">
      <xdr:nvSpPr>
        <xdr:cNvPr id="155" name="TextBox 154">
          <a:extLst>
            <a:ext uri="{FF2B5EF4-FFF2-40B4-BE49-F238E27FC236}">
              <a16:creationId xmlns:a16="http://schemas.microsoft.com/office/drawing/2014/main" id="{94ABEF17-33CA-8A55-C2CA-7149CC1B0B3D}"/>
            </a:ext>
          </a:extLst>
        </xdr:cNvPr>
        <xdr:cNvSpPr txBox="1"/>
      </xdr:nvSpPr>
      <xdr:spPr>
        <a:xfrm>
          <a:off x="11919856" y="696686"/>
          <a:ext cx="2373087"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lumMod val="50000"/>
                  <a:lumOff val="50000"/>
                </a:schemeClr>
              </a:solidFill>
              <a:latin typeface="Kulim Park"/>
            </a:rPr>
            <a:t>Average</a:t>
          </a:r>
          <a:r>
            <a:rPr lang="en-IN" sz="1400" b="1" baseline="0">
              <a:solidFill>
                <a:schemeClr val="tx1">
                  <a:lumMod val="50000"/>
                  <a:lumOff val="50000"/>
                </a:schemeClr>
              </a:solidFill>
              <a:latin typeface="Kulim Park"/>
            </a:rPr>
            <a:t> performance rating </a:t>
          </a:r>
          <a:endParaRPr lang="en-IN" sz="1400" b="1">
            <a:solidFill>
              <a:schemeClr val="tx1">
                <a:lumMod val="50000"/>
                <a:lumOff val="50000"/>
              </a:schemeClr>
            </a:solidFill>
            <a:latin typeface="Kulim Park"/>
          </a:endParaRPr>
        </a:p>
      </xdr:txBody>
    </xdr:sp>
    <xdr:clientData/>
  </xdr:twoCellAnchor>
  <xdr:twoCellAnchor>
    <xdr:from>
      <xdr:col>19</xdr:col>
      <xdr:colOff>522514</xdr:colOff>
      <xdr:row>4</xdr:row>
      <xdr:rowOff>97969</xdr:rowOff>
    </xdr:from>
    <xdr:to>
      <xdr:col>23</xdr:col>
      <xdr:colOff>97971</xdr:colOff>
      <xdr:row>9</xdr:row>
      <xdr:rowOff>32657</xdr:rowOff>
    </xdr:to>
    <xdr:sp macro="" textlink="Sheet1!B120">
      <xdr:nvSpPr>
        <xdr:cNvPr id="156" name="TextBox 155">
          <a:extLst>
            <a:ext uri="{FF2B5EF4-FFF2-40B4-BE49-F238E27FC236}">
              <a16:creationId xmlns:a16="http://schemas.microsoft.com/office/drawing/2014/main" id="{BA34FAA2-0BF8-719B-976D-0D7C62BBC056}"/>
            </a:ext>
          </a:extLst>
        </xdr:cNvPr>
        <xdr:cNvSpPr txBox="1"/>
      </xdr:nvSpPr>
      <xdr:spPr>
        <a:xfrm>
          <a:off x="12104914" y="838198"/>
          <a:ext cx="2013857" cy="85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A0E441-D4B3-4061-B190-C6E8BFD5AC52}" type="TxLink">
            <a:rPr lang="en-US" sz="6000" b="1" i="0" u="none" strike="noStrike">
              <a:solidFill>
                <a:schemeClr val="bg1"/>
              </a:solidFill>
              <a:latin typeface="Kulim Park"/>
            </a:rPr>
            <a:t>3.3</a:t>
          </a:fld>
          <a:endParaRPr lang="en-IN" sz="6000" b="1">
            <a:solidFill>
              <a:schemeClr val="bg1"/>
            </a:solidFill>
            <a:latin typeface="Kulim Park"/>
          </a:endParaRPr>
        </a:p>
      </xdr:txBody>
    </xdr:sp>
    <xdr:clientData/>
  </xdr:twoCellAnchor>
  <xdr:twoCellAnchor editAs="oneCell">
    <xdr:from>
      <xdr:col>5</xdr:col>
      <xdr:colOff>43541</xdr:colOff>
      <xdr:row>1</xdr:row>
      <xdr:rowOff>39188</xdr:rowOff>
    </xdr:from>
    <xdr:to>
      <xdr:col>12</xdr:col>
      <xdr:colOff>478970</xdr:colOff>
      <xdr:row>4</xdr:row>
      <xdr:rowOff>139336</xdr:rowOff>
    </xdr:to>
    <mc:AlternateContent xmlns:mc="http://schemas.openxmlformats.org/markup-compatibility/2006">
      <mc:Choice xmlns:a14="http://schemas.microsoft.com/office/drawing/2010/main" Requires="a14">
        <xdr:graphicFrame macro="">
          <xdr:nvGraphicFramePr>
            <xdr:cNvPr id="162" name="Department 3">
              <a:extLst>
                <a:ext uri="{FF2B5EF4-FFF2-40B4-BE49-F238E27FC236}">
                  <a16:creationId xmlns:a16="http://schemas.microsoft.com/office/drawing/2014/main" id="{8D16CB92-7874-4093-81EF-B12EB55520A8}"/>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dr:sp macro="" textlink="">
          <xdr:nvSpPr>
            <xdr:cNvPr id="0" name=""/>
            <xdr:cNvSpPr>
              <a:spLocks noTextEdit="1"/>
            </xdr:cNvSpPr>
          </xdr:nvSpPr>
          <xdr:spPr>
            <a:xfrm>
              <a:off x="3091541" y="224245"/>
              <a:ext cx="4702629"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13</xdr:col>
      <xdr:colOff>348343</xdr:colOff>
      <xdr:row>0</xdr:row>
      <xdr:rowOff>174170</xdr:rowOff>
    </xdr:from>
    <xdr:to>
      <xdr:col>18</xdr:col>
      <xdr:colOff>163287</xdr:colOff>
      <xdr:row>4</xdr:row>
      <xdr:rowOff>108856</xdr:rowOff>
    </xdr:to>
    <mc:AlternateContent xmlns:mc="http://schemas.openxmlformats.org/markup-compatibility/2006">
      <mc:Choice xmlns:a14="http://schemas.microsoft.com/office/drawing/2010/main" Requires="a14">
        <xdr:graphicFrame macro="">
          <xdr:nvGraphicFramePr>
            <xdr:cNvPr id="164" name="Gender 3">
              <a:extLst>
                <a:ext uri="{FF2B5EF4-FFF2-40B4-BE49-F238E27FC236}">
                  <a16:creationId xmlns:a16="http://schemas.microsoft.com/office/drawing/2014/main" id="{E01AD7C2-FA3E-436D-AB85-E43F9AD30353}"/>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8273143" y="174170"/>
              <a:ext cx="2862944" cy="674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2</xdr:col>
      <xdr:colOff>967740</xdr:colOff>
      <xdr:row>6</xdr:row>
      <xdr:rowOff>91440</xdr:rowOff>
    </xdr:from>
    <xdr:to>
      <xdr:col>6</xdr:col>
      <xdr:colOff>502920</xdr:colOff>
      <xdr:row>13</xdr:row>
      <xdr:rowOff>152400</xdr:rowOff>
    </xdr:to>
    <xdr:graphicFrame macro="">
      <xdr:nvGraphicFramePr>
        <xdr:cNvPr id="2" name="Chart 1">
          <a:extLst>
            <a:ext uri="{FF2B5EF4-FFF2-40B4-BE49-F238E27FC236}">
              <a16:creationId xmlns:a16="http://schemas.microsoft.com/office/drawing/2014/main" id="{EF270599-9332-0782-5F1A-82562E7BC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35</xdr:row>
      <xdr:rowOff>160020</xdr:rowOff>
    </xdr:from>
    <xdr:to>
      <xdr:col>11</xdr:col>
      <xdr:colOff>251460</xdr:colOff>
      <xdr:row>49</xdr:row>
      <xdr:rowOff>167640</xdr:rowOff>
    </xdr:to>
    <xdr:graphicFrame macro="">
      <xdr:nvGraphicFramePr>
        <xdr:cNvPr id="3" name="Chart 2">
          <a:extLst>
            <a:ext uri="{FF2B5EF4-FFF2-40B4-BE49-F238E27FC236}">
              <a16:creationId xmlns:a16="http://schemas.microsoft.com/office/drawing/2014/main" id="{B771C3BC-F3C7-6506-D8CE-93C3F2466F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480060</xdr:colOff>
      <xdr:row>55</xdr:row>
      <xdr:rowOff>144780</xdr:rowOff>
    </xdr:from>
    <xdr:to>
      <xdr:col>8</xdr:col>
      <xdr:colOff>312420</xdr:colOff>
      <xdr:row>62</xdr:row>
      <xdr:rowOff>152400</xdr:rowOff>
    </xdr:to>
    <xdr:graphicFrame macro="">
      <xdr:nvGraphicFramePr>
        <xdr:cNvPr id="5" name="Chart 4">
          <a:extLst>
            <a:ext uri="{FF2B5EF4-FFF2-40B4-BE49-F238E27FC236}">
              <a16:creationId xmlns:a16="http://schemas.microsoft.com/office/drawing/2014/main" id="{CB744ADD-38F1-990B-ECD7-43A55B615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518160</xdr:colOff>
      <xdr:row>69</xdr:row>
      <xdr:rowOff>152400</xdr:rowOff>
    </xdr:from>
    <xdr:to>
      <xdr:col>8</xdr:col>
      <xdr:colOff>198120</xdr:colOff>
      <xdr:row>76</xdr:row>
      <xdr:rowOff>53340</xdr:rowOff>
    </xdr:to>
    <xdr:graphicFrame macro="">
      <xdr:nvGraphicFramePr>
        <xdr:cNvPr id="6" name="Chart 5">
          <a:extLst>
            <a:ext uri="{FF2B5EF4-FFF2-40B4-BE49-F238E27FC236}">
              <a16:creationId xmlns:a16="http://schemas.microsoft.com/office/drawing/2014/main" id="{386EF8ED-D31A-D8B3-7A59-B812E0986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525780</xdr:colOff>
      <xdr:row>63</xdr:row>
      <xdr:rowOff>30480</xdr:rowOff>
    </xdr:from>
    <xdr:to>
      <xdr:col>8</xdr:col>
      <xdr:colOff>190500</xdr:colOff>
      <xdr:row>69</xdr:row>
      <xdr:rowOff>68580</xdr:rowOff>
    </xdr:to>
    <xdr:graphicFrame macro="">
      <xdr:nvGraphicFramePr>
        <xdr:cNvPr id="7" name="Chart 6">
          <a:extLst>
            <a:ext uri="{FF2B5EF4-FFF2-40B4-BE49-F238E27FC236}">
              <a16:creationId xmlns:a16="http://schemas.microsoft.com/office/drawing/2014/main" id="{B1B41D9F-8DB3-9275-1DA1-8C02454D8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365760</xdr:colOff>
      <xdr:row>47</xdr:row>
      <xdr:rowOff>121920</xdr:rowOff>
    </xdr:from>
    <xdr:to>
      <xdr:col>15</xdr:col>
      <xdr:colOff>129540</xdr:colOff>
      <xdr:row>59</xdr:row>
      <xdr:rowOff>91440</xdr:rowOff>
    </xdr:to>
    <xdr:graphicFrame macro="">
      <xdr:nvGraphicFramePr>
        <xdr:cNvPr id="8" name="Chart 7">
          <a:extLst>
            <a:ext uri="{FF2B5EF4-FFF2-40B4-BE49-F238E27FC236}">
              <a16:creationId xmlns:a16="http://schemas.microsoft.com/office/drawing/2014/main" id="{23467FC2-BA1F-C89F-1EA7-F66C55FD9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38100</xdr:colOff>
      <xdr:row>60</xdr:row>
      <xdr:rowOff>83820</xdr:rowOff>
    </xdr:from>
    <xdr:to>
      <xdr:col>15</xdr:col>
      <xdr:colOff>60960</xdr:colOff>
      <xdr:row>73</xdr:row>
      <xdr:rowOff>45720</xdr:rowOff>
    </xdr:to>
    <xdr:graphicFrame macro="">
      <xdr:nvGraphicFramePr>
        <xdr:cNvPr id="9" name="Chart 8">
          <a:extLst>
            <a:ext uri="{FF2B5EF4-FFF2-40B4-BE49-F238E27FC236}">
              <a16:creationId xmlns:a16="http://schemas.microsoft.com/office/drawing/2014/main" id="{5ECEED76-1792-360F-7B81-5CEBF865A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571500</xdr:colOff>
      <xdr:row>13</xdr:row>
      <xdr:rowOff>38100</xdr:rowOff>
    </xdr:from>
    <xdr:to>
      <xdr:col>11</xdr:col>
      <xdr:colOff>152400</xdr:colOff>
      <xdr:row>27</xdr:row>
      <xdr:rowOff>137160</xdr:rowOff>
    </xdr:to>
    <xdr:graphicFrame macro="">
      <xdr:nvGraphicFramePr>
        <xdr:cNvPr id="10" name="Chart 9">
          <a:extLst>
            <a:ext uri="{FF2B5EF4-FFF2-40B4-BE49-F238E27FC236}">
              <a16:creationId xmlns:a16="http://schemas.microsoft.com/office/drawing/2014/main" id="{6C341AE7-EBC6-78E0-9DD0-EB7452628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613410</xdr:colOff>
      <xdr:row>82</xdr:row>
      <xdr:rowOff>106680</xdr:rowOff>
    </xdr:from>
    <xdr:to>
      <xdr:col>11</xdr:col>
      <xdr:colOff>194310</xdr:colOff>
      <xdr:row>97</xdr:row>
      <xdr:rowOff>106680</xdr:rowOff>
    </xdr:to>
    <xdr:graphicFrame macro="">
      <xdr:nvGraphicFramePr>
        <xdr:cNvPr id="11" name="Chart 10">
          <a:extLst>
            <a:ext uri="{FF2B5EF4-FFF2-40B4-BE49-F238E27FC236}">
              <a16:creationId xmlns:a16="http://schemas.microsoft.com/office/drawing/2014/main" id="{FC503E91-16D1-DA28-6015-0711404F0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541020</xdr:colOff>
      <xdr:row>104</xdr:row>
      <xdr:rowOff>1</xdr:rowOff>
    </xdr:from>
    <xdr:to>
      <xdr:col>10</xdr:col>
      <xdr:colOff>381000</xdr:colOff>
      <xdr:row>107</xdr:row>
      <xdr:rowOff>106681</xdr:rowOff>
    </xdr:to>
    <mc:AlternateContent xmlns:mc="http://schemas.openxmlformats.org/markup-compatibility/2006">
      <mc:Choice xmlns:a14="http://schemas.microsoft.com/office/drawing/2010/main" Requires="a14">
        <xdr:graphicFrame macro="">
          <xdr:nvGraphicFramePr>
            <xdr:cNvPr id="12" name="Department 2">
              <a:extLst>
                <a:ext uri="{FF2B5EF4-FFF2-40B4-BE49-F238E27FC236}">
                  <a16:creationId xmlns:a16="http://schemas.microsoft.com/office/drawing/2014/main" id="{EC72B1BD-D0B6-DCB8-4C22-DAAA64ACB098}"/>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2880360" y="19309081"/>
              <a:ext cx="42214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312420</xdr:colOff>
      <xdr:row>99</xdr:row>
      <xdr:rowOff>15241</xdr:rowOff>
    </xdr:from>
    <xdr:to>
      <xdr:col>14</xdr:col>
      <xdr:colOff>312420</xdr:colOff>
      <xdr:row>102</xdr:row>
      <xdr:rowOff>160021</xdr:rowOff>
    </xdr:to>
    <mc:AlternateContent xmlns:mc="http://schemas.openxmlformats.org/markup-compatibility/2006">
      <mc:Choice xmlns:a14="http://schemas.microsoft.com/office/drawing/2010/main" Requires="a14">
        <xdr:graphicFrame macro="">
          <xdr:nvGraphicFramePr>
            <xdr:cNvPr id="13" name="Gender 2">
              <a:extLst>
                <a:ext uri="{FF2B5EF4-FFF2-40B4-BE49-F238E27FC236}">
                  <a16:creationId xmlns:a16="http://schemas.microsoft.com/office/drawing/2014/main" id="{2C7ECC44-62CE-F1AD-889E-2FE2A35EB17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7642860" y="18409921"/>
              <a:ext cx="1828800" cy="693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708660</xdr:colOff>
      <xdr:row>6</xdr:row>
      <xdr:rowOff>160020</xdr:rowOff>
    </xdr:from>
    <xdr:to>
      <xdr:col>6</xdr:col>
      <xdr:colOff>601980</xdr:colOff>
      <xdr:row>21</xdr:row>
      <xdr:rowOff>112395</xdr:rowOff>
    </xdr:to>
    <mc:AlternateContent xmlns:mc="http://schemas.openxmlformats.org/markup-compatibility/2006">
      <mc:Choice xmlns:sle15="http://schemas.microsoft.com/office/drawing/2012/slicer" Requires="sle15">
        <xdr:graphicFrame macro="">
          <xdr:nvGraphicFramePr>
            <xdr:cNvPr id="2" name="Gender">
              <a:extLst>
                <a:ext uri="{FF2B5EF4-FFF2-40B4-BE49-F238E27FC236}">
                  <a16:creationId xmlns:a16="http://schemas.microsoft.com/office/drawing/2014/main" id="{0FB0FAA7-09E2-3046-B37A-722CE3F4EBC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01540" y="15849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53340</xdr:colOff>
      <xdr:row>6</xdr:row>
      <xdr:rowOff>53340</xdr:rowOff>
    </xdr:from>
    <xdr:to>
      <xdr:col>8</xdr:col>
      <xdr:colOff>685800</xdr:colOff>
      <xdr:row>21</xdr:row>
      <xdr:rowOff>5715</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745AFE89-209D-188E-BD1B-A8BADBA0434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949440" y="14782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KA SHAILU" refreshedDate="45754.715565625003" backgroundQuery="1" createdVersion="8" refreshedVersion="8" minRefreshableVersion="3" recordCount="0" supportSubquery="1" supportAdvancedDrill="1" xr:uid="{3D06085A-4127-4D99-8D48-0ACE339E3499}">
  <cacheSource type="external" connectionId="1"/>
  <cacheFields count="3">
    <cacheField name="[Range].[Employment Status].[Employment Status]" caption="Employment Status" numFmtId="0" hierarchy="10" level="1">
      <sharedItems count="3">
        <s v="Contract"/>
        <s v="Full-Time"/>
        <s v="Part-Time"/>
      </sharedItems>
    </cacheField>
    <cacheField name="[Measures].[Count of Full Name]" caption="Count of Full Name" numFmtId="0" hierarchy="24" level="32767"/>
    <cacheField name="[Range].[Department].[Department]" caption="Department" numFmtId="0" hierarchy="7" level="1">
      <sharedItems containsSemiMixedTypes="0" containsNonDate="0" containsString="0"/>
    </cacheField>
  </cacheFields>
  <cacheHierarchies count="29">
    <cacheHierarchy uniqueName="[Range].[Employee ID]" caption="Employee ID" attribute="1" defaultMemberUniqueName="[Range].[Employee ID].[All]" allUniqueName="[Range].[Employee ID].[All]" dimensionUniqueName="[Range]" displayFolder="" count="0" memberValueDatatype="20" unbalanced="0"/>
    <cacheHierarchy uniqueName="[Range].[Full Name]" caption="Full Name" attribute="1" defaultMemberUniqueName="[Range].[Full Name].[All]" allUniqueName="[Range].[Full Na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Job Title]" caption="Job Title" attribute="1" defaultMemberUniqueName="[Range].[Job Title].[All]" allUniqueName="[Range].[Job Titl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Manager/Supervisor]" caption="Manager/Supervisor" attribute="1" defaultMemberUniqueName="[Range].[Manager/Supervisor].[All]" allUniqueName="[Range].[Manager/Supervisor].[All]" dimensionUniqueName="[Range]" displayFolder="" count="0" memberValueDatatype="130" unbalanced="0"/>
    <cacheHierarchy uniqueName="[Range].[Date of Hire]" caption="Date of Hire" attribute="1" defaultMemberUniqueName="[Range].[Date of Hire].[All]" allUniqueName="[Range].[Date of Hire].[All]" dimensionUniqueName="[Range]" displayFolder="" count="0" memberValueDatatype="130" unbalanced="0"/>
    <cacheHierarchy uniqueName="[Range].[Employment Status]" caption="Employment Status" attribute="1" defaultMemberUniqueName="[Range].[Employment Status].[All]" allUniqueName="[Range].[Employment Status].[All]" dimensionUniqueName="[Range]" displayFolder="" count="2" memberValueDatatype="130" unbalanced="0">
      <fieldsUsage count="2">
        <fieldUsage x="-1"/>
        <fieldUsage x="0"/>
      </fieldsUsage>
    </cacheHierarchy>
    <cacheHierarchy uniqueName="[Range].[Work Location]" caption="Work Location" attribute="1" defaultMemberUniqueName="[Range].[Work Location].[All]" allUniqueName="[Range].[Work Location].[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Pay Grade]" caption="Pay Grade" attribute="1" defaultMemberUniqueName="[Range].[Pay Grade].[All]" allUniqueName="[Range].[Pay Grade].[All]" dimensionUniqueName="[Range]" displayFolder="" count="0" memberValueDatatype="130" unbalanced="0"/>
    <cacheHierarchy uniqueName="[Range].[Bonus/Allowances]" caption="Bonus/Allowances" attribute="1" defaultMemberUniqueName="[Range].[Bonus/Allowances].[All]" allUniqueName="[Range].[Bonus/Allowances].[All]" dimensionUniqueName="[Range]" displayFolder="" count="0" memberValueDatatype="20" unbalanced="0"/>
    <cacheHierarchy uniqueName="[Range].[Insurance Details]" caption="Insurance Details" attribute="1" defaultMemberUniqueName="[Range].[Insurance Details].[All]" allUniqueName="[Range].[Insurance Details].[All]" dimensionUniqueName="[Range]" displayFolder="" count="0" memberValueDatatype="130" unbalanced="0"/>
    <cacheHierarchy uniqueName="[Range].[Leave Taken]" caption="Leave Taken" attribute="1" defaultMemberUniqueName="[Range].[Leave Taken].[All]" allUniqueName="[Range].[Leave Taken].[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Training Programs Attended]" caption="Training Programs Attended" attribute="1" defaultMemberUniqueName="[Range].[Training Programs Attended].[All]" allUniqueName="[Range].[Training Programs Attended].[All]" dimensionUniqueName="[Range]" displayFolder="" count="0" memberValueDatatype="130" unbalanced="0"/>
    <cacheHierarchy uniqueName="[Range].[Skills]" caption="Skills" attribute="1" defaultMemberUniqueName="[Range].[Skills].[All]" allUniqueName="[Range].[Skills].[All]" dimensionUniqueName="[Range]" displayFolder="" count="0" memberValueDatatype="130" unbalanced="0"/>
    <cacheHierarchy uniqueName="[Range].[Certifications]" caption="Certifications" attribute="1" defaultMemberUniqueName="[Range].[Certifications].[All]" allUniqueName="[Range].[Certific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mployment Status]" caption="Count of Employment Status" measure="1" displayFolder="" measureGroup="Range" count="0" hidden="1">
      <extLst>
        <ext xmlns:x15="http://schemas.microsoft.com/office/spreadsheetml/2010/11/main" uri="{B97F6D7D-B522-45F9-BDA1-12C45D357490}">
          <x15:cacheHierarchy aggregatedColumn="10"/>
        </ext>
      </extLst>
    </cacheHierarchy>
    <cacheHierarchy uniqueName="[Measures].[Count of Full Name]" caption="Count of Full 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2"/>
        </ext>
      </extLst>
    </cacheHierarchy>
    <cacheHierarchy uniqueName="[Measures].[Sum of Leave Taken]" caption="Sum of Leave Taken" measure="1" displayFolder="" measureGroup="Range" count="0" hidden="1">
      <extLst>
        <ext xmlns:x15="http://schemas.microsoft.com/office/spreadsheetml/2010/11/main" uri="{B97F6D7D-B522-45F9-BDA1-12C45D357490}">
          <x15:cacheHierarchy aggregatedColumn="16"/>
        </ext>
      </extLst>
    </cacheHierarchy>
    <cacheHierarchy uniqueName="[Measures].[Sum of Performance Rating]" caption="Sum of Performance Rating" measure="1" displayFolder="" measureGroup="Range"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KA SHAILU" refreshedDate="45754.715566203704" backgroundQuery="1" createdVersion="8" refreshedVersion="8" minRefreshableVersion="3" recordCount="0" supportSubquery="1" supportAdvancedDrill="1" xr:uid="{053D7843-AE3F-4B6E-84D3-B1F23A25EFCB}">
  <cacheSource type="external" connectionId="1"/>
  <cacheFields count="3">
    <cacheField name="[Measures].[Count of Full Name]" caption="Count of Full Name" numFmtId="0" hierarchy="24" level="32767"/>
    <cacheField name="[Range].[Skills].[Skills]" caption="Skills" numFmtId="0" hierarchy="19" level="1">
      <sharedItems count="5">
        <s v="Communication"/>
        <s v="Design"/>
        <s v="Excel"/>
        <s v="Management"/>
        <s v="Python"/>
      </sharedItems>
    </cacheField>
    <cacheField name="[Range].[Department].[Department]" caption="Department" numFmtId="0" hierarchy="7" level="1">
      <sharedItems containsSemiMixedTypes="0" containsNonDate="0" containsString="0"/>
    </cacheField>
  </cacheFields>
  <cacheHierarchies count="29">
    <cacheHierarchy uniqueName="[Range].[Employee ID]" caption="Employee ID" attribute="1" defaultMemberUniqueName="[Range].[Employee ID].[All]" allUniqueName="[Range].[Employee ID].[All]" dimensionUniqueName="[Range]" displayFolder="" count="0" memberValueDatatype="20" unbalanced="0"/>
    <cacheHierarchy uniqueName="[Range].[Full Name]" caption="Full Name" attribute="1" defaultMemberUniqueName="[Range].[Full Name].[All]" allUniqueName="[Range].[Full Na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Job Title]" caption="Job Title" attribute="1" defaultMemberUniqueName="[Range].[Job Title].[All]" allUniqueName="[Range].[Job Titl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Manager/Supervisor]" caption="Manager/Supervisor" attribute="1" defaultMemberUniqueName="[Range].[Manager/Supervisor].[All]" allUniqueName="[Range].[Manager/Supervisor].[All]" dimensionUniqueName="[Range]" displayFolder="" count="0" memberValueDatatype="130" unbalanced="0"/>
    <cacheHierarchy uniqueName="[Range].[Date of Hire]" caption="Date of Hire" attribute="1" defaultMemberUniqueName="[Range].[Date of Hire].[All]" allUniqueName="[Range].[Date of Hire].[All]" dimensionUniqueName="[Range]" displayFolder="" count="0" memberValueDatatype="130" unbalanced="0"/>
    <cacheHierarchy uniqueName="[Range].[Employment Status]" caption="Employment Status" attribute="1" defaultMemberUniqueName="[Range].[Employment Status].[All]" allUniqueName="[Range].[Employment Status].[All]" dimensionUniqueName="[Range]" displayFolder="" count="0" memberValueDatatype="130" unbalanced="0"/>
    <cacheHierarchy uniqueName="[Range].[Work Location]" caption="Work Location" attribute="1" defaultMemberUniqueName="[Range].[Work Location].[All]" allUniqueName="[Range].[Work Location].[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Pay Grade]" caption="Pay Grade" attribute="1" defaultMemberUniqueName="[Range].[Pay Grade].[All]" allUniqueName="[Range].[Pay Grade].[All]" dimensionUniqueName="[Range]" displayFolder="" count="0" memberValueDatatype="130" unbalanced="0"/>
    <cacheHierarchy uniqueName="[Range].[Bonus/Allowances]" caption="Bonus/Allowances" attribute="1" defaultMemberUniqueName="[Range].[Bonus/Allowances].[All]" allUniqueName="[Range].[Bonus/Allowances].[All]" dimensionUniqueName="[Range]" displayFolder="" count="0" memberValueDatatype="20" unbalanced="0"/>
    <cacheHierarchy uniqueName="[Range].[Insurance Details]" caption="Insurance Details" attribute="1" defaultMemberUniqueName="[Range].[Insurance Details].[All]" allUniqueName="[Range].[Insurance Details].[All]" dimensionUniqueName="[Range]" displayFolder="" count="0" memberValueDatatype="130" unbalanced="0"/>
    <cacheHierarchy uniqueName="[Range].[Leave Taken]" caption="Leave Taken" attribute="1" defaultMemberUniqueName="[Range].[Leave Taken].[All]" allUniqueName="[Range].[Leave Taken].[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Training Programs Attended]" caption="Training Programs Attended" attribute="1" defaultMemberUniqueName="[Range].[Training Programs Attended].[All]" allUniqueName="[Range].[Training Programs Attended].[All]" dimensionUniqueName="[Range]" displayFolder="" count="0" memberValueDatatype="130" unbalanced="0"/>
    <cacheHierarchy uniqueName="[Range].[Skills]" caption="Skills" attribute="1" defaultMemberUniqueName="[Range].[Skills].[All]" allUniqueName="[Range].[Skills].[All]" dimensionUniqueName="[Range]" displayFolder="" count="2" memberValueDatatype="130" unbalanced="0">
      <fieldsUsage count="2">
        <fieldUsage x="-1"/>
        <fieldUsage x="1"/>
      </fieldsUsage>
    </cacheHierarchy>
    <cacheHierarchy uniqueName="[Range].[Certifications]" caption="Certifications" attribute="1" defaultMemberUniqueName="[Range].[Certifications].[All]" allUniqueName="[Range].[Certific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mployment Status]" caption="Count of Employment Status" measure="1" displayFolder="" measureGroup="Range" count="0" hidden="1">
      <extLst>
        <ext xmlns:x15="http://schemas.microsoft.com/office/spreadsheetml/2010/11/main" uri="{B97F6D7D-B522-45F9-BDA1-12C45D357490}">
          <x15:cacheHierarchy aggregatedColumn="10"/>
        </ext>
      </extLst>
    </cacheHierarchy>
    <cacheHierarchy uniqueName="[Measures].[Count of Full Name]" caption="Count of Full Name"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2"/>
        </ext>
      </extLst>
    </cacheHierarchy>
    <cacheHierarchy uniqueName="[Measures].[Sum of Leave Taken]" caption="Sum of Leave Taken" measure="1" displayFolder="" measureGroup="Range" count="0" hidden="1">
      <extLst>
        <ext xmlns:x15="http://schemas.microsoft.com/office/spreadsheetml/2010/11/main" uri="{B97F6D7D-B522-45F9-BDA1-12C45D357490}">
          <x15:cacheHierarchy aggregatedColumn="16"/>
        </ext>
      </extLst>
    </cacheHierarchy>
    <cacheHierarchy uniqueName="[Measures].[Sum of Performance Rating]" caption="Sum of Performance Rating" measure="1" displayFolder="" measureGroup="Range"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KA SHAILU" refreshedDate="45754.715566782404" backgroundQuery="1" createdVersion="8" refreshedVersion="8" minRefreshableVersion="3" recordCount="0" supportSubquery="1" supportAdvancedDrill="1" xr:uid="{F855CCD2-DBD8-497F-B784-A705A80CD8F8}">
  <cacheSource type="external" connectionId="1"/>
  <cacheFields count="3">
    <cacheField name="[Measures].[Count of Full Name]" caption="Count of Full Name" numFmtId="0" hierarchy="24" level="32767"/>
    <cacheField name="[Range].[Region].[Region]" caption="Region" numFmtId="0" hierarchy="5" level="1">
      <sharedItems count="5">
        <s v="Central"/>
        <s v="North"/>
        <s v="South"/>
        <s v="West"/>
        <s v="East" u="1"/>
      </sharedItems>
    </cacheField>
    <cacheField name="[Range].[Department].[Department]" caption="Department" numFmtId="0" hierarchy="7" level="1">
      <sharedItems containsSemiMixedTypes="0" containsNonDate="0" containsString="0"/>
    </cacheField>
  </cacheFields>
  <cacheHierarchies count="29">
    <cacheHierarchy uniqueName="[Range].[Employee ID]" caption="Employee ID" attribute="1" defaultMemberUniqueName="[Range].[Employee ID].[All]" allUniqueName="[Range].[Employee ID].[All]" dimensionUniqueName="[Range]" displayFolder="" count="0" memberValueDatatype="20" unbalanced="0"/>
    <cacheHierarchy uniqueName="[Range].[Full Name]" caption="Full Name" attribute="1" defaultMemberUniqueName="[Range].[Full Name].[All]" allUniqueName="[Range].[Full Na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Job Title]" caption="Job Title" attribute="1" defaultMemberUniqueName="[Range].[Job Title].[All]" allUniqueName="[Range].[Job Titl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Manager/Supervisor]" caption="Manager/Supervisor" attribute="1" defaultMemberUniqueName="[Range].[Manager/Supervisor].[All]" allUniqueName="[Range].[Manager/Supervisor].[All]" dimensionUniqueName="[Range]" displayFolder="" count="0" memberValueDatatype="130" unbalanced="0"/>
    <cacheHierarchy uniqueName="[Range].[Date of Hire]" caption="Date of Hire" attribute="1" defaultMemberUniqueName="[Range].[Date of Hire].[All]" allUniqueName="[Range].[Date of Hire].[All]" dimensionUniqueName="[Range]" displayFolder="" count="0" memberValueDatatype="130" unbalanced="0"/>
    <cacheHierarchy uniqueName="[Range].[Employment Status]" caption="Employment Status" attribute="1" defaultMemberUniqueName="[Range].[Employment Status].[All]" allUniqueName="[Range].[Employment Status].[All]" dimensionUniqueName="[Range]" displayFolder="" count="0" memberValueDatatype="130" unbalanced="0"/>
    <cacheHierarchy uniqueName="[Range].[Work Location]" caption="Work Location" attribute="1" defaultMemberUniqueName="[Range].[Work Location].[All]" allUniqueName="[Range].[Work Location].[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Pay Grade]" caption="Pay Grade" attribute="1" defaultMemberUniqueName="[Range].[Pay Grade].[All]" allUniqueName="[Range].[Pay Grade].[All]" dimensionUniqueName="[Range]" displayFolder="" count="0" memberValueDatatype="130" unbalanced="0"/>
    <cacheHierarchy uniqueName="[Range].[Bonus/Allowances]" caption="Bonus/Allowances" attribute="1" defaultMemberUniqueName="[Range].[Bonus/Allowances].[All]" allUniqueName="[Range].[Bonus/Allowances].[All]" dimensionUniqueName="[Range]" displayFolder="" count="0" memberValueDatatype="20" unbalanced="0"/>
    <cacheHierarchy uniqueName="[Range].[Insurance Details]" caption="Insurance Details" attribute="1" defaultMemberUniqueName="[Range].[Insurance Details].[All]" allUniqueName="[Range].[Insurance Details].[All]" dimensionUniqueName="[Range]" displayFolder="" count="0" memberValueDatatype="130" unbalanced="0"/>
    <cacheHierarchy uniqueName="[Range].[Leave Taken]" caption="Leave Taken" attribute="1" defaultMemberUniqueName="[Range].[Leave Taken].[All]" allUniqueName="[Range].[Leave Taken].[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Training Programs Attended]" caption="Training Programs Attended" attribute="1" defaultMemberUniqueName="[Range].[Training Programs Attended].[All]" allUniqueName="[Range].[Training Programs Attended].[All]" dimensionUniqueName="[Range]" displayFolder="" count="0" memberValueDatatype="130" unbalanced="0"/>
    <cacheHierarchy uniqueName="[Range].[Skills]" caption="Skills" attribute="1" defaultMemberUniqueName="[Range].[Skills].[All]" allUniqueName="[Range].[Skills].[All]" dimensionUniqueName="[Range]" displayFolder="" count="0" memberValueDatatype="130" unbalanced="0"/>
    <cacheHierarchy uniqueName="[Range].[Certifications]" caption="Certifications" attribute="1" defaultMemberUniqueName="[Range].[Certifications].[All]" allUniqueName="[Range].[Certific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mployment Status]" caption="Count of Employment Status" measure="1" displayFolder="" measureGroup="Range" count="0" hidden="1">
      <extLst>
        <ext xmlns:x15="http://schemas.microsoft.com/office/spreadsheetml/2010/11/main" uri="{B97F6D7D-B522-45F9-BDA1-12C45D357490}">
          <x15:cacheHierarchy aggregatedColumn="10"/>
        </ext>
      </extLst>
    </cacheHierarchy>
    <cacheHierarchy uniqueName="[Measures].[Count of Full Name]" caption="Count of Full Name"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2"/>
        </ext>
      </extLst>
    </cacheHierarchy>
    <cacheHierarchy uniqueName="[Measures].[Sum of Leave Taken]" caption="Sum of Leave Taken" measure="1" displayFolder="" measureGroup="Range" count="0" hidden="1">
      <extLst>
        <ext xmlns:x15="http://schemas.microsoft.com/office/spreadsheetml/2010/11/main" uri="{B97F6D7D-B522-45F9-BDA1-12C45D357490}">
          <x15:cacheHierarchy aggregatedColumn="16"/>
        </ext>
      </extLst>
    </cacheHierarchy>
    <cacheHierarchy uniqueName="[Measures].[Sum of Performance Rating]" caption="Sum of Performance Rating" measure="1" displayFolder="" measureGroup="Range"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KA SHAILU" refreshedDate="45754.715567245374" backgroundQuery="1" createdVersion="8" refreshedVersion="8" minRefreshableVersion="3" recordCount="0" supportSubquery="1" supportAdvancedDrill="1" xr:uid="{6D645E72-B178-4073-909D-98DA2657AC68}">
  <cacheSource type="external" connectionId="1"/>
  <cacheFields count="4">
    <cacheField name="[Range].[Job Title].[Job Title]" caption="Job Title" numFmtId="0" hierarchy="6" level="1">
      <sharedItems count="4">
        <s v="Designer"/>
        <s v="Developer"/>
        <s v="HR Specialist"/>
        <s v="Manager"/>
      </sharedItems>
    </cacheField>
    <cacheField name="[Measures].[Sum of Salary]" caption="Sum of Salary" numFmtId="0" hierarchy="25" level="32767"/>
    <cacheField name="[Measures].[Sum of Leave Taken]" caption="Sum of Leave Taken" numFmtId="0" hierarchy="26" level="32767"/>
    <cacheField name="[Range].[Department].[Department]" caption="Department" numFmtId="0" hierarchy="7" level="1">
      <sharedItems containsSemiMixedTypes="0" containsNonDate="0" containsString="0"/>
    </cacheField>
  </cacheFields>
  <cacheHierarchies count="29">
    <cacheHierarchy uniqueName="[Range].[Employee ID]" caption="Employee ID" attribute="1" defaultMemberUniqueName="[Range].[Employee ID].[All]" allUniqueName="[Range].[Employee ID].[All]" dimensionUniqueName="[Range]" displayFolder="" count="0" memberValueDatatype="20" unbalanced="0"/>
    <cacheHierarchy uniqueName="[Range].[Full Name]" caption="Full Name" attribute="1" defaultMemberUniqueName="[Range].[Full Name].[All]" allUniqueName="[Range].[Full Na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Job Title]" caption="Job Title" attribute="1" defaultMemberUniqueName="[Range].[Job Title].[All]" allUniqueName="[Range].[Job Title].[All]" dimensionUniqueName="[Range]" displayFolder="" count="2" memberValueDatatype="130" unbalanced="0">
      <fieldsUsage count="2">
        <fieldUsage x="-1"/>
        <fieldUsage x="0"/>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3"/>
      </fieldsUsage>
    </cacheHierarchy>
    <cacheHierarchy uniqueName="[Range].[Manager/Supervisor]" caption="Manager/Supervisor" attribute="1" defaultMemberUniqueName="[Range].[Manager/Supervisor].[All]" allUniqueName="[Range].[Manager/Supervisor].[All]" dimensionUniqueName="[Range]" displayFolder="" count="0" memberValueDatatype="130" unbalanced="0"/>
    <cacheHierarchy uniqueName="[Range].[Date of Hire]" caption="Date of Hire" attribute="1" defaultMemberUniqueName="[Range].[Date of Hire].[All]" allUniqueName="[Range].[Date of Hire].[All]" dimensionUniqueName="[Range]" displayFolder="" count="0" memberValueDatatype="130" unbalanced="0"/>
    <cacheHierarchy uniqueName="[Range].[Employment Status]" caption="Employment Status" attribute="1" defaultMemberUniqueName="[Range].[Employment Status].[All]" allUniqueName="[Range].[Employment Status].[All]" dimensionUniqueName="[Range]" displayFolder="" count="0" memberValueDatatype="130" unbalanced="0"/>
    <cacheHierarchy uniqueName="[Range].[Work Location]" caption="Work Location" attribute="1" defaultMemberUniqueName="[Range].[Work Location].[All]" allUniqueName="[Range].[Work Location].[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Pay Grade]" caption="Pay Grade" attribute="1" defaultMemberUniqueName="[Range].[Pay Grade].[All]" allUniqueName="[Range].[Pay Grade].[All]" dimensionUniqueName="[Range]" displayFolder="" count="0" memberValueDatatype="130" unbalanced="0"/>
    <cacheHierarchy uniqueName="[Range].[Bonus/Allowances]" caption="Bonus/Allowances" attribute="1" defaultMemberUniqueName="[Range].[Bonus/Allowances].[All]" allUniqueName="[Range].[Bonus/Allowances].[All]" dimensionUniqueName="[Range]" displayFolder="" count="0" memberValueDatatype="20" unbalanced="0"/>
    <cacheHierarchy uniqueName="[Range].[Insurance Details]" caption="Insurance Details" attribute="1" defaultMemberUniqueName="[Range].[Insurance Details].[All]" allUniqueName="[Range].[Insurance Details].[All]" dimensionUniqueName="[Range]" displayFolder="" count="0" memberValueDatatype="130" unbalanced="0"/>
    <cacheHierarchy uniqueName="[Range].[Leave Taken]" caption="Leave Taken" attribute="1" defaultMemberUniqueName="[Range].[Leave Taken].[All]" allUniqueName="[Range].[Leave Taken].[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Training Programs Attended]" caption="Training Programs Attended" attribute="1" defaultMemberUniqueName="[Range].[Training Programs Attended].[All]" allUniqueName="[Range].[Training Programs Attended].[All]" dimensionUniqueName="[Range]" displayFolder="" count="0" memberValueDatatype="130" unbalanced="0"/>
    <cacheHierarchy uniqueName="[Range].[Skills]" caption="Skills" attribute="1" defaultMemberUniqueName="[Range].[Skills].[All]" allUniqueName="[Range].[Skills].[All]" dimensionUniqueName="[Range]" displayFolder="" count="0" memberValueDatatype="130" unbalanced="0"/>
    <cacheHierarchy uniqueName="[Range].[Certifications]" caption="Certifications" attribute="1" defaultMemberUniqueName="[Range].[Certifications].[All]" allUniqueName="[Range].[Certific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mployment Status]" caption="Count of Employment Status" measure="1" displayFolder="" measureGroup="Range" count="0" hidden="1">
      <extLst>
        <ext xmlns:x15="http://schemas.microsoft.com/office/spreadsheetml/2010/11/main" uri="{B97F6D7D-B522-45F9-BDA1-12C45D357490}">
          <x15:cacheHierarchy aggregatedColumn="10"/>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Leave Taken]" caption="Sum of Leave Taken"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erformance Rating]" caption="Sum of Performance Rating" measure="1" displayFolder="" measureGroup="Range"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KA SHAILU" refreshedDate="45754.715567939813" backgroundQuery="1" createdVersion="8" refreshedVersion="8" minRefreshableVersion="3" recordCount="0" supportSubquery="1" supportAdvancedDrill="1" xr:uid="{1EC88FA8-E616-4648-B30B-59A346BDDE44}">
  <cacheSource type="external" connectionId="1"/>
  <cacheFields count="4">
    <cacheField name="[Range].[Age range].[Age range]" caption="Age range" numFmtId="0" hierarchy="4" level="1">
      <sharedItems count="5">
        <s v="18-25"/>
        <s v="26-35"/>
        <s v="36-45"/>
        <s v="46-55"/>
        <s v="56 &lt;"/>
      </sharedItems>
    </cacheField>
    <cacheField name="[Measures].[Count of Full Name]" caption="Count of Full Name" numFmtId="0" hierarchy="24" level="32767"/>
    <cacheField name="[Range].[Gender].[Gender]" caption="Gender" numFmtId="0" hierarchy="2" level="1">
      <sharedItems count="2">
        <s v="Female"/>
        <s v="Male"/>
      </sharedItems>
    </cacheField>
    <cacheField name="[Range].[Department].[Department]" caption="Department" numFmtId="0" hierarchy="7" level="1">
      <sharedItems containsSemiMixedTypes="0" containsNonDate="0" containsString="0"/>
    </cacheField>
  </cacheFields>
  <cacheHierarchies count="29">
    <cacheHierarchy uniqueName="[Range].[Employee ID]" caption="Employee ID" attribute="1" defaultMemberUniqueName="[Range].[Employee ID].[All]" allUniqueName="[Range].[Employee ID].[All]" dimensionUniqueName="[Range]" displayFolder="" count="0" memberValueDatatype="20" unbalanced="0"/>
    <cacheHierarchy uniqueName="[Range].[Full Name]" caption="Full Name" attribute="1" defaultMemberUniqueName="[Range].[Full Name].[All]" allUniqueName="[Range].[Full Na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Job Title]" caption="Job Title" attribute="1" defaultMemberUniqueName="[Range].[Job Title].[All]" allUniqueName="[Range].[Job Titl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3"/>
      </fieldsUsage>
    </cacheHierarchy>
    <cacheHierarchy uniqueName="[Range].[Manager/Supervisor]" caption="Manager/Supervisor" attribute="1" defaultMemberUniqueName="[Range].[Manager/Supervisor].[All]" allUniqueName="[Range].[Manager/Supervisor].[All]" dimensionUniqueName="[Range]" displayFolder="" count="0" memberValueDatatype="130" unbalanced="0"/>
    <cacheHierarchy uniqueName="[Range].[Date of Hire]" caption="Date of Hire" attribute="1" defaultMemberUniqueName="[Range].[Date of Hire].[All]" allUniqueName="[Range].[Date of Hire].[All]" dimensionUniqueName="[Range]" displayFolder="" count="0" memberValueDatatype="130" unbalanced="0"/>
    <cacheHierarchy uniqueName="[Range].[Employment Status]" caption="Employment Status" attribute="1" defaultMemberUniqueName="[Range].[Employment Status].[All]" allUniqueName="[Range].[Employment Status].[All]" dimensionUniqueName="[Range]" displayFolder="" count="0" memberValueDatatype="130" unbalanced="0"/>
    <cacheHierarchy uniqueName="[Range].[Work Location]" caption="Work Location" attribute="1" defaultMemberUniqueName="[Range].[Work Location].[All]" allUniqueName="[Range].[Work Location].[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Pay Grade]" caption="Pay Grade" attribute="1" defaultMemberUniqueName="[Range].[Pay Grade].[All]" allUniqueName="[Range].[Pay Grade].[All]" dimensionUniqueName="[Range]" displayFolder="" count="0" memberValueDatatype="130" unbalanced="0"/>
    <cacheHierarchy uniqueName="[Range].[Bonus/Allowances]" caption="Bonus/Allowances" attribute="1" defaultMemberUniqueName="[Range].[Bonus/Allowances].[All]" allUniqueName="[Range].[Bonus/Allowances].[All]" dimensionUniqueName="[Range]" displayFolder="" count="0" memberValueDatatype="20" unbalanced="0"/>
    <cacheHierarchy uniqueName="[Range].[Insurance Details]" caption="Insurance Details" attribute="1" defaultMemberUniqueName="[Range].[Insurance Details].[All]" allUniqueName="[Range].[Insurance Details].[All]" dimensionUniqueName="[Range]" displayFolder="" count="0" memberValueDatatype="130" unbalanced="0"/>
    <cacheHierarchy uniqueName="[Range].[Leave Taken]" caption="Leave Taken" attribute="1" defaultMemberUniqueName="[Range].[Leave Taken].[All]" allUniqueName="[Range].[Leave Taken].[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Training Programs Attended]" caption="Training Programs Attended" attribute="1" defaultMemberUniqueName="[Range].[Training Programs Attended].[All]" allUniqueName="[Range].[Training Programs Attended].[All]" dimensionUniqueName="[Range]" displayFolder="" count="0" memberValueDatatype="130" unbalanced="0"/>
    <cacheHierarchy uniqueName="[Range].[Skills]" caption="Skills" attribute="1" defaultMemberUniqueName="[Range].[Skills].[All]" allUniqueName="[Range].[Skills].[All]" dimensionUniqueName="[Range]" displayFolder="" count="0" memberValueDatatype="130" unbalanced="0"/>
    <cacheHierarchy uniqueName="[Range].[Certifications]" caption="Certifications" attribute="1" defaultMemberUniqueName="[Range].[Certifications].[All]" allUniqueName="[Range].[Certific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mployment Status]" caption="Count of Employment Status" measure="1" displayFolder="" measureGroup="Range" count="0" hidden="1">
      <extLst>
        <ext xmlns:x15="http://schemas.microsoft.com/office/spreadsheetml/2010/11/main" uri="{B97F6D7D-B522-45F9-BDA1-12C45D357490}">
          <x15:cacheHierarchy aggregatedColumn="10"/>
        </ext>
      </extLst>
    </cacheHierarchy>
    <cacheHierarchy uniqueName="[Measures].[Count of Full Name]" caption="Count of Full 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2"/>
        </ext>
      </extLst>
    </cacheHierarchy>
    <cacheHierarchy uniqueName="[Measures].[Sum of Leave Taken]" caption="Sum of Leave Taken" measure="1" displayFolder="" measureGroup="Range" count="0" hidden="1">
      <extLst>
        <ext xmlns:x15="http://schemas.microsoft.com/office/spreadsheetml/2010/11/main" uri="{B97F6D7D-B522-45F9-BDA1-12C45D357490}">
          <x15:cacheHierarchy aggregatedColumn="16"/>
        </ext>
      </extLst>
    </cacheHierarchy>
    <cacheHierarchy uniqueName="[Measures].[Sum of Performance Rating]" caption="Sum of Performance Rating" measure="1" displayFolder="" measureGroup="Range"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KA SHAILU" refreshedDate="45754.715568634259" backgroundQuery="1" createdVersion="8" refreshedVersion="8" minRefreshableVersion="3" recordCount="0" supportSubquery="1" supportAdvancedDrill="1" xr:uid="{B9231AC0-8326-4871-91FE-BCBA910029E3}">
  <cacheSource type="external" connectionId="1"/>
  <cacheFields count="3">
    <cacheField name="[Measures].[Count of Full Name]" caption="Count of Full Name" numFmtId="0" hierarchy="24" level="32767"/>
    <cacheField name="[Range].[Work Location].[Work Location]" caption="Work Location" numFmtId="0" hierarchy="11" level="1">
      <sharedItems count="3">
        <s v="Branch Office"/>
        <s v="Head Office"/>
        <s v="Remote"/>
      </sharedItems>
    </cacheField>
    <cacheField name="[Range].[Department].[Department]" caption="Department" numFmtId="0" hierarchy="7" level="1">
      <sharedItems containsSemiMixedTypes="0" containsNonDate="0" containsString="0"/>
    </cacheField>
  </cacheFields>
  <cacheHierarchies count="29">
    <cacheHierarchy uniqueName="[Range].[Employee ID]" caption="Employee ID" attribute="1" defaultMemberUniqueName="[Range].[Employee ID].[All]" allUniqueName="[Range].[Employee ID].[All]" dimensionUniqueName="[Range]" displayFolder="" count="0" memberValueDatatype="20" unbalanced="0"/>
    <cacheHierarchy uniqueName="[Range].[Full Name]" caption="Full Name" attribute="1" defaultMemberUniqueName="[Range].[Full Name].[All]" allUniqueName="[Range].[Full Na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Job Title]" caption="Job Title" attribute="1" defaultMemberUniqueName="[Range].[Job Title].[All]" allUniqueName="[Range].[Job Titl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Manager/Supervisor]" caption="Manager/Supervisor" attribute="1" defaultMemberUniqueName="[Range].[Manager/Supervisor].[All]" allUniqueName="[Range].[Manager/Supervisor].[All]" dimensionUniqueName="[Range]" displayFolder="" count="0" memberValueDatatype="130" unbalanced="0"/>
    <cacheHierarchy uniqueName="[Range].[Date of Hire]" caption="Date of Hire" attribute="1" defaultMemberUniqueName="[Range].[Date of Hire].[All]" allUniqueName="[Range].[Date of Hire].[All]" dimensionUniqueName="[Range]" displayFolder="" count="0" memberValueDatatype="130" unbalanced="0"/>
    <cacheHierarchy uniqueName="[Range].[Employment Status]" caption="Employment Status" attribute="1" defaultMemberUniqueName="[Range].[Employment Status].[All]" allUniqueName="[Range].[Employment Status].[All]" dimensionUniqueName="[Range]" displayFolder="" count="0" memberValueDatatype="130" unbalanced="0"/>
    <cacheHierarchy uniqueName="[Range].[Work Location]" caption="Work Location" attribute="1" defaultMemberUniqueName="[Range].[Work Location].[All]" allUniqueName="[Range].[Work Location].[All]" dimensionUniqueName="[Range]" displayFolder="" count="2" memberValueDatatype="130" unbalanced="0">
      <fieldsUsage count="2">
        <fieldUsage x="-1"/>
        <fieldUsage x="1"/>
      </fieldsUsage>
    </cacheHierarchy>
    <cacheHierarchy uniqueName="[Range].[Salary]" caption="Salary" attribute="1" defaultMemberUniqueName="[Range].[Salary].[All]" allUniqueName="[Range].[Salary].[All]" dimensionUniqueName="[Range]" displayFolder="" count="0" memberValueDatatype="20" unbalanced="0"/>
    <cacheHierarchy uniqueName="[Range].[Pay Grade]" caption="Pay Grade" attribute="1" defaultMemberUniqueName="[Range].[Pay Grade].[All]" allUniqueName="[Range].[Pay Grade].[All]" dimensionUniqueName="[Range]" displayFolder="" count="0" memberValueDatatype="130" unbalanced="0"/>
    <cacheHierarchy uniqueName="[Range].[Bonus/Allowances]" caption="Bonus/Allowances" attribute="1" defaultMemberUniqueName="[Range].[Bonus/Allowances].[All]" allUniqueName="[Range].[Bonus/Allowances].[All]" dimensionUniqueName="[Range]" displayFolder="" count="0" memberValueDatatype="20" unbalanced="0"/>
    <cacheHierarchy uniqueName="[Range].[Insurance Details]" caption="Insurance Details" attribute="1" defaultMemberUniqueName="[Range].[Insurance Details].[All]" allUniqueName="[Range].[Insurance Details].[All]" dimensionUniqueName="[Range]" displayFolder="" count="0" memberValueDatatype="130" unbalanced="0"/>
    <cacheHierarchy uniqueName="[Range].[Leave Taken]" caption="Leave Taken" attribute="1" defaultMemberUniqueName="[Range].[Leave Taken].[All]" allUniqueName="[Range].[Leave Taken].[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Training Programs Attended]" caption="Training Programs Attended" attribute="1" defaultMemberUniqueName="[Range].[Training Programs Attended].[All]" allUniqueName="[Range].[Training Programs Attended].[All]" dimensionUniqueName="[Range]" displayFolder="" count="0" memberValueDatatype="130" unbalanced="0"/>
    <cacheHierarchy uniqueName="[Range].[Skills]" caption="Skills" attribute="1" defaultMemberUniqueName="[Range].[Skills].[All]" allUniqueName="[Range].[Skills].[All]" dimensionUniqueName="[Range]" displayFolder="" count="0" memberValueDatatype="130" unbalanced="0"/>
    <cacheHierarchy uniqueName="[Range].[Certifications]" caption="Certifications" attribute="1" defaultMemberUniqueName="[Range].[Certifications].[All]" allUniqueName="[Range].[Certific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mployment Status]" caption="Count of Employment Status" measure="1" displayFolder="" measureGroup="Range" count="0" hidden="1">
      <extLst>
        <ext xmlns:x15="http://schemas.microsoft.com/office/spreadsheetml/2010/11/main" uri="{B97F6D7D-B522-45F9-BDA1-12C45D357490}">
          <x15:cacheHierarchy aggregatedColumn="10"/>
        </ext>
      </extLst>
    </cacheHierarchy>
    <cacheHierarchy uniqueName="[Measures].[Count of Full Name]" caption="Count of Full Name"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2"/>
        </ext>
      </extLst>
    </cacheHierarchy>
    <cacheHierarchy uniqueName="[Measures].[Sum of Leave Taken]" caption="Sum of Leave Taken" measure="1" displayFolder="" measureGroup="Range" count="0" hidden="1">
      <extLst>
        <ext xmlns:x15="http://schemas.microsoft.com/office/spreadsheetml/2010/11/main" uri="{B97F6D7D-B522-45F9-BDA1-12C45D357490}">
          <x15:cacheHierarchy aggregatedColumn="16"/>
        </ext>
      </extLst>
    </cacheHierarchy>
    <cacheHierarchy uniqueName="[Measures].[Sum of Performance Rating]" caption="Sum of Performance Rating" measure="1" displayFolder="" measureGroup="Range"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KA SHAILU" refreshedDate="45754.715565046296" backgroundQuery="1" createdVersion="8" refreshedVersion="8" minRefreshableVersion="3" recordCount="0" supportSubquery="1" supportAdvancedDrill="1" xr:uid="{83B141D3-5478-4F73-AC5E-0B383627A2B2}">
  <cacheSource type="external" connectionId="1"/>
  <cacheFields count="2">
    <cacheField name="[Range].[Department].[Department]" caption="Department" numFmtId="0" hierarchy="7" level="1">
      <sharedItems count="1">
        <s v="HR"/>
      </sharedItems>
    </cacheField>
    <cacheField name="[Measures].[Average of Performance Rating]" caption="Average of Performance Rating" numFmtId="0" hierarchy="28" level="32767"/>
  </cacheFields>
  <cacheHierarchies count="29">
    <cacheHierarchy uniqueName="[Range].[Employee ID]" caption="Employee ID" attribute="1" defaultMemberUniqueName="[Range].[Employee ID].[All]" allUniqueName="[Range].[Employee ID].[All]" dimensionUniqueName="[Range]" displayFolder="" count="2" memberValueDatatype="20" unbalanced="0"/>
    <cacheHierarchy uniqueName="[Range].[Full Name]" caption="Full Name" attribute="1" defaultMemberUniqueName="[Range].[Full Name].[All]" allUniqueName="[Range].[Full Nam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Job Title]" caption="Job Title" attribute="1" defaultMemberUniqueName="[Range].[Job Title].[All]" allUniqueName="[Range].[Job Titl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Manager/Supervisor]" caption="Manager/Supervisor" attribute="1" defaultMemberUniqueName="[Range].[Manager/Supervisor].[All]" allUniqueName="[Range].[Manager/Supervisor].[All]" dimensionUniqueName="[Range]" displayFolder="" count="2" memberValueDatatype="130" unbalanced="0"/>
    <cacheHierarchy uniqueName="[Range].[Date of Hire]" caption="Date of Hire" attribute="1" defaultMemberUniqueName="[Range].[Date of Hire].[All]" allUniqueName="[Range].[Date of Hire].[All]" dimensionUniqueName="[Range]" displayFolder="" count="2" memberValueDatatype="130" unbalanced="0"/>
    <cacheHierarchy uniqueName="[Range].[Employment Status]" caption="Employment Status" attribute="1" defaultMemberUniqueName="[Range].[Employment Status].[All]" allUniqueName="[Range].[Employment Status].[All]" dimensionUniqueName="[Range]" displayFolder="" count="2" memberValueDatatype="130" unbalanced="0"/>
    <cacheHierarchy uniqueName="[Range].[Work Location]" caption="Work Location" attribute="1" defaultMemberUniqueName="[Range].[Work Location].[All]" allUniqueName="[Range].[Work Location].[All]" dimensionUniqueName="[Range]" displayFolder="" count="2" memberValueDatatype="130" unbalanced="0"/>
    <cacheHierarchy uniqueName="[Range].[Salary]" caption="Salary" attribute="1" defaultMemberUniqueName="[Range].[Salary].[All]" allUniqueName="[Range].[Salary].[All]" dimensionUniqueName="[Range]" displayFolder="" count="2" memberValueDatatype="20" unbalanced="0"/>
    <cacheHierarchy uniqueName="[Range].[Pay Grade]" caption="Pay Grade" attribute="1" defaultMemberUniqueName="[Range].[Pay Grade].[All]" allUniqueName="[Range].[Pay Grade].[All]" dimensionUniqueName="[Range]" displayFolder="" count="2" memberValueDatatype="130" unbalanced="0"/>
    <cacheHierarchy uniqueName="[Range].[Bonus/Allowances]" caption="Bonus/Allowances" attribute="1" defaultMemberUniqueName="[Range].[Bonus/Allowances].[All]" allUniqueName="[Range].[Bonus/Allowances].[All]" dimensionUniqueName="[Range]" displayFolder="" count="2" memberValueDatatype="20" unbalanced="0"/>
    <cacheHierarchy uniqueName="[Range].[Insurance Details]" caption="Insurance Details" attribute="1" defaultMemberUniqueName="[Range].[Insurance Details].[All]" allUniqueName="[Range].[Insurance Details].[All]" dimensionUniqueName="[Range]" displayFolder="" count="2" memberValueDatatype="130" unbalanced="0"/>
    <cacheHierarchy uniqueName="[Range].[Leave Taken]" caption="Leave Taken" attribute="1" defaultMemberUniqueName="[Range].[Leave Taken].[All]" allUniqueName="[Range].[Leave Taken].[All]" dimensionUniqueName="[Range]" displayFolder="" count="2" memberValueDatatype="20" unbalanced="0"/>
    <cacheHierarchy uniqueName="[Range].[Performance Rating]" caption="Performance Rating" attribute="1" defaultMemberUniqueName="[Range].[Performance Rating].[All]" allUniqueName="[Range].[Performance Rating].[All]" dimensionUniqueName="[Range]" displayFolder="" count="2" memberValueDatatype="20" unbalanced="0"/>
    <cacheHierarchy uniqueName="[Range].[Training Programs Attended]" caption="Training Programs Attended" attribute="1" defaultMemberUniqueName="[Range].[Training Programs Attended].[All]" allUniqueName="[Range].[Training Programs Attended].[All]" dimensionUniqueName="[Range]" displayFolder="" count="2" memberValueDatatype="130" unbalanced="0"/>
    <cacheHierarchy uniqueName="[Range].[Skills]" caption="Skills" attribute="1" defaultMemberUniqueName="[Range].[Skills].[All]" allUniqueName="[Range].[Skills].[All]" dimensionUniqueName="[Range]" displayFolder="" count="2" memberValueDatatype="130" unbalanced="0"/>
    <cacheHierarchy uniqueName="[Range].[Certifications]" caption="Certifications" attribute="1" defaultMemberUniqueName="[Range].[Certifications].[All]" allUniqueName="[Range].[Certifications].[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mployment Status]" caption="Count of Employment Status" measure="1" displayFolder="" measureGroup="Range" count="0" hidden="1">
      <extLst>
        <ext xmlns:x15="http://schemas.microsoft.com/office/spreadsheetml/2010/11/main" uri="{B97F6D7D-B522-45F9-BDA1-12C45D357490}">
          <x15:cacheHierarchy aggregatedColumn="10"/>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2"/>
        </ext>
      </extLst>
    </cacheHierarchy>
    <cacheHierarchy uniqueName="[Measures].[Sum of Leave Taken]" caption="Sum of Leave Taken" measure="1" displayFolder="" measureGroup="Range" count="0" hidden="1">
      <extLst>
        <ext xmlns:x15="http://schemas.microsoft.com/office/spreadsheetml/2010/11/main" uri="{B97F6D7D-B522-45F9-BDA1-12C45D357490}">
          <x15:cacheHierarchy aggregatedColumn="16"/>
        </ext>
      </extLst>
    </cacheHierarchy>
    <cacheHierarchy uniqueName="[Measures].[Sum of Performance Rating]" caption="Sum of Performance Rating" measure="1" displayFolder="" measureGroup="Range"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IKA SHAILU" refreshedDate="45754.680348148147" backgroundQuery="1" createdVersion="3" refreshedVersion="8" minRefreshableVersion="3" recordCount="0" supportSubquery="1" supportAdvancedDrill="1" xr:uid="{B0C3E10B-0523-49D0-BE35-0EA6B9DD3DED}">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Range].[Employee ID]" caption="Employee ID" attribute="1" defaultMemberUniqueName="[Range].[Employee ID].[All]" allUniqueName="[Range].[Employee ID].[All]" dimensionUniqueName="[Range]" displayFolder="" count="0" memberValueDatatype="20" unbalanced="0"/>
    <cacheHierarchy uniqueName="[Range].[Full Name]" caption="Full Name" attribute="1" defaultMemberUniqueName="[Range].[Full Name].[All]" allUniqueName="[Range].[Full Na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Job Title]" caption="Job Title" attribute="1" defaultMemberUniqueName="[Range].[Job Title].[All]" allUniqueName="[Range].[Job Titl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Manager/Supervisor]" caption="Manager/Supervisor" attribute="1" defaultMemberUniqueName="[Range].[Manager/Supervisor].[All]" allUniqueName="[Range].[Manager/Supervisor].[All]" dimensionUniqueName="[Range]" displayFolder="" count="0" memberValueDatatype="130" unbalanced="0"/>
    <cacheHierarchy uniqueName="[Range].[Date of Hire]" caption="Date of Hire" attribute="1" defaultMemberUniqueName="[Range].[Date of Hire].[All]" allUniqueName="[Range].[Date of Hire].[All]" dimensionUniqueName="[Range]" displayFolder="" count="0" memberValueDatatype="130" unbalanced="0"/>
    <cacheHierarchy uniqueName="[Range].[Employment Status]" caption="Employment Status" attribute="1" defaultMemberUniqueName="[Range].[Employment Status].[All]" allUniqueName="[Range].[Employment Status].[All]" dimensionUniqueName="[Range]" displayFolder="" count="0" memberValueDatatype="130" unbalanced="0"/>
    <cacheHierarchy uniqueName="[Range].[Work Location]" caption="Work Location" attribute="1" defaultMemberUniqueName="[Range].[Work Location].[All]" allUniqueName="[Range].[Work Location].[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Pay Grade]" caption="Pay Grade" attribute="1" defaultMemberUniqueName="[Range].[Pay Grade].[All]" allUniqueName="[Range].[Pay Grade].[All]" dimensionUniqueName="[Range]" displayFolder="" count="0" memberValueDatatype="130" unbalanced="0"/>
    <cacheHierarchy uniqueName="[Range].[Bonus/Allowances]" caption="Bonus/Allowances" attribute="1" defaultMemberUniqueName="[Range].[Bonus/Allowances].[All]" allUniqueName="[Range].[Bonus/Allowances].[All]" dimensionUniqueName="[Range]" displayFolder="" count="0" memberValueDatatype="20" unbalanced="0"/>
    <cacheHierarchy uniqueName="[Range].[Insurance Details]" caption="Insurance Details" attribute="1" defaultMemberUniqueName="[Range].[Insurance Details].[All]" allUniqueName="[Range].[Insurance Details].[All]" dimensionUniqueName="[Range]" displayFolder="" count="0" memberValueDatatype="130" unbalanced="0"/>
    <cacheHierarchy uniqueName="[Range].[Leave Taken]" caption="Leave Taken" attribute="1" defaultMemberUniqueName="[Range].[Leave Taken].[All]" allUniqueName="[Range].[Leave Taken].[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Training Programs Attended]" caption="Training Programs Attended" attribute="1" defaultMemberUniqueName="[Range].[Training Programs Attended].[All]" allUniqueName="[Range].[Training Programs Attended].[All]" dimensionUniqueName="[Range]" displayFolder="" count="0" memberValueDatatype="130" unbalanced="0"/>
    <cacheHierarchy uniqueName="[Range].[Skills]" caption="Skills" attribute="1" defaultMemberUniqueName="[Range].[Skills].[All]" allUniqueName="[Range].[Skills].[All]" dimensionUniqueName="[Range]" displayFolder="" count="0" memberValueDatatype="130" unbalanced="0"/>
    <cacheHierarchy uniqueName="[Range].[Certifications]" caption="Certifications" attribute="1" defaultMemberUniqueName="[Range].[Certifications].[All]" allUniqueName="[Range].[Certifica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Employment Status]" caption="Count of Employment Status" measure="1" displayFolder="" measureGroup="Range" count="0" hidden="1">
      <extLst>
        <ext xmlns:x15="http://schemas.microsoft.com/office/spreadsheetml/2010/11/main" uri="{B97F6D7D-B522-45F9-BDA1-12C45D357490}">
          <x15:cacheHierarchy aggregatedColumn="10"/>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2"/>
        </ext>
      </extLst>
    </cacheHierarchy>
    <cacheHierarchy uniqueName="[Measures].[Sum of Leave Taken]" caption="Sum of Leave Taken" measure="1" displayFolder="" measureGroup="Range" count="0" hidden="1">
      <extLst>
        <ext xmlns:x15="http://schemas.microsoft.com/office/spreadsheetml/2010/11/main" uri="{B97F6D7D-B522-45F9-BDA1-12C45D357490}">
          <x15:cacheHierarchy aggregatedColumn="16"/>
        </ext>
      </extLst>
    </cacheHierarchy>
    <cacheHierarchy uniqueName="[Measures].[Sum of Performance Rating]" caption="Sum of Performance Rating" measure="1" displayFolder="" measureGroup="Range"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Range"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9224813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6C0919-1F8B-487B-85B9-88678CC575CD}" name="PivotTable15" cacheId="10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07:B109"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Average of Performance Rating" fld="1" subtotal="average" baseField="0" baseItem="0"/>
  </dataFields>
  <pivotHierarchies count="29">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erformance Rating"/>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U">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B531CA-3A6F-4DFF-A36C-245D57418218}" name="PivotTable14" cacheId="10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2:B9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Full Name" fld="0" subtotal="count" baseField="0" baseItem="0"/>
  </dataFields>
  <chartFormats count="7">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3"/>
          </reference>
        </references>
      </pivotArea>
    </chartFormat>
    <chartFormat chart="11" format="4">
      <pivotArea type="data" outline="0" fieldPosition="0">
        <references count="2">
          <reference field="4294967294" count="1" selected="0">
            <x v="0"/>
          </reference>
          <reference field="1" count="1" selected="0">
            <x v="2"/>
          </reference>
        </references>
      </pivotArea>
    </chartFormat>
    <chartFormat chart="11" format="5">
      <pivotArea type="data" outline="0" fieldPosition="0">
        <references count="2">
          <reference field="4294967294" count="1" selected="0">
            <x v="0"/>
          </reference>
          <reference field="1" count="1" selected="0">
            <x v="1"/>
          </reference>
        </references>
      </pivotArea>
    </chartFormat>
    <chartFormat chart="11" format="6">
      <pivotArea type="data" outline="0" fieldPosition="0">
        <references count="2">
          <reference field="4294967294" count="1" selected="0">
            <x v="0"/>
          </reference>
          <reference field="1" count="1" selected="0">
            <x v="4"/>
          </reference>
        </references>
      </pivotArea>
    </chartFormat>
    <chartFormat chart="11" format="7">
      <pivotArea type="data" outline="0" fieldPosition="0">
        <references count="2">
          <reference field="4294967294" count="1" selected="0">
            <x v="0"/>
          </reference>
          <reference field="1" count="1" selected="0">
            <x v="0"/>
          </reference>
        </references>
      </pivotArea>
    </chartFormat>
  </chartFormats>
  <pivotHierarchies count="29">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Range].[Department].&amp;[H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U">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123F58-8A46-4CB7-ABD0-11D3321C0B85}" name="PivotTable11" cacheId="10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5:B81"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Full Name" fld="0" subtotal="count" baseField="0" baseItem="0"/>
  </dataFields>
  <pivotHierarchies count="29">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Range].[Department].&amp;[H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U">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F0E2E5-B628-46DB-9523-F6E133A6A8B2}" name="PivotTable7" cacheId="10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0:B64"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Full Name" fld="0" subtotal="count" baseField="0" baseItem="0"/>
  </dataFields>
  <pivotHierarchies count="29">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Range].[Department].&amp;[H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U">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DF0E13-3DEC-4208-BA6C-A47BE6A30479}" name="PivotTable3" cacheId="10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4"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pivotArea type="data" outline="0" fieldPosition="0">
        <references count="3">
          <reference field="4294967294" count="1" selected="0">
            <x v="0"/>
          </reference>
          <reference field="0" count="1" selected="0">
            <x v="2"/>
          </reference>
          <reference field="2" count="1" selected="0">
            <x v="1"/>
          </reference>
        </references>
      </pivotArea>
    </chartFormat>
    <chartFormat chart="4" format="7">
      <pivotArea type="data" outline="0" fieldPosition="0">
        <references count="3">
          <reference field="4294967294" count="1" selected="0">
            <x v="0"/>
          </reference>
          <reference field="0" count="1" selected="0">
            <x v="0"/>
          </reference>
          <reference field="2" count="1" selected="0">
            <x v="1"/>
          </reference>
        </references>
      </pivotArea>
    </chartFormat>
    <chartFormat chart="4" format="8">
      <pivotArea type="data" outline="0" fieldPosition="0">
        <references count="3">
          <reference field="4294967294" count="1" selected="0">
            <x v="0"/>
          </reference>
          <reference field="0" count="1" selected="0">
            <x v="4"/>
          </reference>
          <reference field="2" count="1" selected="0">
            <x v="1"/>
          </reference>
        </references>
      </pivotArea>
    </chartFormat>
    <chartFormat chart="4" format="9">
      <pivotArea type="data" outline="0" fieldPosition="0">
        <references count="3">
          <reference field="4294967294" count="1" selected="0">
            <x v="0"/>
          </reference>
          <reference field="0" count="1" selected="0">
            <x v="3"/>
          </reference>
          <reference field="2" count="1" selected="0">
            <x v="1"/>
          </reference>
        </references>
      </pivotArea>
    </chartFormat>
    <chartFormat chart="4" format="10">
      <pivotArea type="data" outline="0" fieldPosition="0">
        <references count="3">
          <reference field="4294967294" count="1" selected="0">
            <x v="0"/>
          </reference>
          <reference field="0" count="1" selected="0">
            <x v="1"/>
          </reference>
          <reference field="2" count="1" selected="0">
            <x v="1"/>
          </reference>
        </references>
      </pivotArea>
    </chartFormat>
  </chartFormats>
  <pivotHierarchies count="29">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Range].[Department].&amp;[H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U">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CE4C9B-38C7-45A4-9CA3-94F11B6251C8}" name="PivotTable2" cacheId="10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C23"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Salary" fld="1" baseField="0" baseItem="0"/>
    <dataField name="Sum of Leave Taken" fld="2" baseField="0" baseItem="0"/>
  </dataFields>
  <formats count="1">
    <format dxfId="9">
      <pivotArea collapsedLevelsAreSubtotals="1" fieldPosition="0">
        <references count="1">
          <reference field="0" count="0"/>
        </references>
      </pivotArea>
    </format>
  </formats>
  <pivotHierarchies count="29">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Range].[Department].&amp;[H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U">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1D8969-95B5-405E-A728-F710794A8AE7}" name="PivotTable1" cacheId="10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Full Name" fld="1" subtotal="count" baseField="0" baseItem="0"/>
  </dataFields>
  <pivotHierarchies count="29">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Range].[Department].&amp;[H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U">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8A751DA0-7DCD-4ABE-8C49-8457F23B49A1}" sourceName="[Range].[Department]">
  <pivotTables>
    <pivotTable tabId="4" name="PivotTable15"/>
    <pivotTable tabId="4" name="PivotTable1"/>
    <pivotTable tabId="4" name="PivotTable11"/>
    <pivotTable tabId="4" name="PivotTable14"/>
    <pivotTable tabId="4" name="PivotTable2"/>
    <pivotTable tabId="4" name="PivotTable3"/>
    <pivotTable tabId="4" name="PivotTable7"/>
  </pivotTables>
  <data>
    <olap pivotCacheId="1922481389">
      <levels count="2">
        <level uniqueName="[Range].[Department].[(All)]" sourceCaption="(All)" count="0"/>
        <level uniqueName="[Range].[Department].[Department]" sourceCaption="Department" count="6">
          <ranges>
            <range startItem="0">
              <i n="[Range].[Department].&amp;[Finance]" c="Finance"/>
              <i n="[Range].[Department].&amp;[HR]" c="HR"/>
              <i n="[Range].[Department].&amp;[IT]" c="IT"/>
              <i n="[Range].[Department].&amp;[Marketing]" c="Marketing"/>
              <i n="[Range].[Department].&amp;[Operations]" c="Operations"/>
              <i n="[Range].[Department].&amp;" c="(blank)" nd="1"/>
            </range>
          </ranges>
        </level>
      </levels>
      <selections count="1">
        <selection n="[Range].[Department].&amp;[H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B42A027-80FD-492F-9C7B-348F9FC33C17}" sourceName="[Range].[Gender]">
  <pivotTables>
    <pivotTable tabId="4" name="PivotTable15"/>
    <pivotTable tabId="4" name="PivotTable1"/>
    <pivotTable tabId="4" name="PivotTable11"/>
    <pivotTable tabId="4" name="PivotTable14"/>
    <pivotTable tabId="4" name="PivotTable2"/>
    <pivotTable tabId="4" name="PivotTable3"/>
    <pivotTable tabId="4" name="PivotTable7"/>
  </pivotTables>
  <data>
    <olap pivotCacheId="1922481389">
      <levels count="2">
        <level uniqueName="[Range].[Gender].[(All)]" sourceCaption="(All)" count="0"/>
        <level uniqueName="[Range].[Gender].[Gender]" sourceCaption="Gender" count="3">
          <ranges>
            <range startItem="0">
              <i n="[Range].[Gender].&amp;[Female]" c="Female"/>
              <i n="[Range].[Gender].&amp;[Male]" c="Male"/>
              <i n="[Range].[Gender].&amp;" c="(blank)" nd="1"/>
            </range>
          </ranges>
        </level>
      </levels>
      <selections count="1">
        <selection n="[Range].[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6387B78-5A28-4256-9910-5985173A5E2F}" sourceName="Gender">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A50F045-7BB2-4F9D-8311-1D6EE173BBA1}" sourceName="Department">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ECA25739-B828-4B80-84DD-82FE3ABE10EB}" cache="Slicer_Department1" caption="Department" columnCount="5" level="1" style="Slicer Style 1" rowHeight="247650"/>
  <slicer name="Gender 3" xr10:uid="{4CED7732-EAA1-4C55-94D8-7024A6F52F5D}" cache="Slicer_Gender1" caption="Gender" columnCount="2" level="1" style="Slicer Style 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7129BC48-D0BC-4874-9333-F868BC4FE079}" cache="Slicer_Department1" caption="Department" columnCount="5" level="1" style="Slicer Style 1" rowHeight="247650"/>
  <slicer name="Gender 2" xr10:uid="{FFBC03B4-E981-43F6-B53E-9C7EB879B62E}" cache="Slicer_Gender1" caption="Gender" columnCount="2" level="1" style="Slicer Style 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D7475D3-1122-4134-B0AD-06D1F890218B}" cache="Slicer_Gender" caption="Gender" rowHeight="247650"/>
  <slicer name="Department" xr10:uid="{A01B0D49-F511-4BB4-A0CB-58A6F0D9569D}" cache="Slicer_Department" caption="Departmen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F130C-4931-4EC9-8AE2-A64F6556D3A3}" name="Table1" displayName="Table1" ref="A1:U51" totalsRowShown="0" headerRowDxfId="32" dataDxfId="31">
  <autoFilter ref="A1:U51" xr:uid="{BD7F130C-4931-4EC9-8AE2-A64F6556D3A3}"/>
  <tableColumns count="21">
    <tableColumn id="1" xr3:uid="{6BDBB43D-1DF4-4FF3-9C56-0E3D699A83FC}" name="Employee ID" dataDxfId="30"/>
    <tableColumn id="2" xr3:uid="{363D91B7-21AD-4B4B-86DE-95D24769EAA5}" name="Full Name" dataDxfId="29"/>
    <tableColumn id="3" xr3:uid="{728245EC-9766-45F5-9851-7FEFEFBE2652}" name="Gender" dataDxfId="28"/>
    <tableColumn id="4" xr3:uid="{DD8A90D1-163F-4B0E-A039-9E7A16AFC106}" name="Age" dataDxfId="27"/>
    <tableColumn id="5" xr3:uid="{0672993B-A00D-49AE-84B7-674089468A17}" name="Age range" dataDxfId="26"/>
    <tableColumn id="6" xr3:uid="{B1ADEE80-60F1-4EE3-B3FB-8484EE6C17B3}" name="Region" dataDxfId="25"/>
    <tableColumn id="7" xr3:uid="{8E0A56EE-3456-4513-ADA0-27F6CAA8C17B}" name="Job Title" dataDxfId="24"/>
    <tableColumn id="8" xr3:uid="{0D9D5DB9-01CB-4300-B0CD-256901621ADC}" name="Department" dataDxfId="23"/>
    <tableColumn id="9" xr3:uid="{9EBDAC3F-6A39-4A78-B562-848691EE3AD1}" name="Manager/Supervisor" dataDxfId="22"/>
    <tableColumn id="10" xr3:uid="{AF849F24-150A-4123-B3F8-A46B4D4F7BC6}" name="Date of Hire" dataDxfId="21"/>
    <tableColumn id="11" xr3:uid="{8C57202E-334A-462A-9C44-E5E2468122E4}" name="Employment Status" dataDxfId="20"/>
    <tableColumn id="12" xr3:uid="{8A07812C-245C-4D55-A210-3AE7E0BB84EB}" name="Work Location" dataDxfId="19"/>
    <tableColumn id="13" xr3:uid="{6441036C-01DD-4130-8E4B-DBA441BCB744}" name="Salary" dataDxfId="18"/>
    <tableColumn id="14" xr3:uid="{ADCF531A-A98E-422C-939D-04D58C2423FB}" name="Pay Grade" dataDxfId="17"/>
    <tableColumn id="15" xr3:uid="{DE922695-AE31-4F31-8F89-61E6E7E646AB}" name="Bonus/Allowances" dataDxfId="16"/>
    <tableColumn id="16" xr3:uid="{62F2B816-9954-4A01-AEDC-4C13B3A2A52F}" name="Insurance Details" dataDxfId="15"/>
    <tableColumn id="17" xr3:uid="{6EFEC335-9B75-45D5-B403-A8A9E557BE24}" name="Leave Taken" dataDxfId="14"/>
    <tableColumn id="18" xr3:uid="{9DA1B78E-154E-42E4-A1BC-FE1CF363DCBA}" name="Performance Rating" dataDxfId="13"/>
    <tableColumn id="19" xr3:uid="{7E4B5E79-5639-4E3A-91A1-D1D8767BB705}" name="Training Programs Attended" dataDxfId="12"/>
    <tableColumn id="20" xr3:uid="{2E731344-8C6D-4001-9E36-F16B80500F61}" name="Skills" dataDxfId="11"/>
    <tableColumn id="21" xr3:uid="{9DCE550B-F788-4423-B330-CAB70C041DFC}" name="Certifications" dataDxfId="1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5CCA7-E3F4-45EE-8633-C4A16FBC2B1F}">
  <dimension ref="A1"/>
  <sheetViews>
    <sheetView tabSelected="1" zoomScale="70" zoomScaleNormal="70" workbookViewId="0">
      <selection activeCell="AA47" sqref="AA47"/>
    </sheetView>
  </sheetViews>
  <sheetFormatPr defaultRowHeight="14.4"/>
  <cols>
    <col min="1" max="16384" width="8.88671875" style="4"/>
  </cols>
  <sheetData/>
  <sheetProtection algorithmName="SHA-512" hashValue="FJUGSKP5vTYhFthOUyKv6jwOeRgkwg+h796v+uAohmUpL30u0MEncNBC6/NA6NuQGS3fp/166m13QU2hMRBwoA==" saltValue="3oMTJkUOU3TYl0hSQgX+R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E3DD6-EF23-476C-8352-85AA264045BF}">
  <dimension ref="A1:F120"/>
  <sheetViews>
    <sheetView topLeftCell="A91" workbookViewId="0">
      <selection activeCell="L105" sqref="L105"/>
    </sheetView>
  </sheetViews>
  <sheetFormatPr defaultRowHeight="14.4"/>
  <cols>
    <col min="1" max="1" width="12.44140625" bestFit="1" customWidth="1"/>
    <col min="2" max="2" width="16.6640625" bestFit="1" customWidth="1"/>
    <col min="3" max="3" width="5" bestFit="1" customWidth="1"/>
    <col min="4" max="4" width="10.5546875" bestFit="1" customWidth="1"/>
  </cols>
  <sheetData>
    <row r="1" spans="1:2" ht="17.399999999999999">
      <c r="A1" s="8" t="s">
        <v>217</v>
      </c>
    </row>
    <row r="3" spans="1:2">
      <c r="A3" s="6" t="s">
        <v>214</v>
      </c>
      <c r="B3" t="s">
        <v>216</v>
      </c>
    </row>
    <row r="4" spans="1:2">
      <c r="A4" s="7" t="s">
        <v>63</v>
      </c>
      <c r="B4" s="5">
        <v>2</v>
      </c>
    </row>
    <row r="5" spans="1:2">
      <c r="A5" s="7" t="s">
        <v>29</v>
      </c>
      <c r="B5" s="5">
        <v>3</v>
      </c>
    </row>
    <row r="6" spans="1:2">
      <c r="A6" s="7" t="s">
        <v>111</v>
      </c>
      <c r="B6" s="5">
        <v>5</v>
      </c>
    </row>
    <row r="7" spans="1:2">
      <c r="A7" s="7" t="s">
        <v>215</v>
      </c>
      <c r="B7" s="5">
        <v>10</v>
      </c>
    </row>
    <row r="10" spans="1:2">
      <c r="A10" s="7" t="s">
        <v>63</v>
      </c>
      <c r="B10" s="5">
        <f>IFERROR(GETPIVOTDATA("[Measures].[Count of Full Name]",$A$3,"[Range].[Employment Status]","[Range].[Employment Status].&amp;[Contract]"),"0")</f>
        <v>2</v>
      </c>
    </row>
    <row r="11" spans="1:2">
      <c r="A11" s="7" t="s">
        <v>29</v>
      </c>
      <c r="B11" s="5">
        <f>IFERROR(GETPIVOTDATA("[Measures].[Count of Full Name]",$A$3,"[Range].[Employment Status]","[Range].[Employment Status].&amp;[Full-Time]"),"0")</f>
        <v>3</v>
      </c>
    </row>
    <row r="12" spans="1:2">
      <c r="A12" s="7" t="s">
        <v>111</v>
      </c>
      <c r="B12" s="5">
        <f>IFERROR(GETPIVOTDATA("[Measures].[Count of Full Name]",$A$3,"[Range].[Employment Status]","[Range].[Employment Status].&amp;[Part-Time]"),"0")</f>
        <v>5</v>
      </c>
    </row>
    <row r="13" spans="1:2">
      <c r="A13" s="7" t="s">
        <v>218</v>
      </c>
      <c r="B13">
        <f>SUM(B10:B12)</f>
        <v>10</v>
      </c>
    </row>
    <row r="15" spans="1:2" ht="21">
      <c r="A15" s="7" t="s">
        <v>220</v>
      </c>
    </row>
    <row r="18" spans="1:3">
      <c r="A18" s="6" t="s">
        <v>214</v>
      </c>
      <c r="B18" t="s">
        <v>219</v>
      </c>
      <c r="C18" t="s">
        <v>226</v>
      </c>
    </row>
    <row r="19" spans="1:3">
      <c r="A19" s="7" t="s">
        <v>40</v>
      </c>
      <c r="B19" s="9">
        <v>128442</v>
      </c>
      <c r="C19" s="9">
        <v>37</v>
      </c>
    </row>
    <row r="20" spans="1:3">
      <c r="A20" s="7" t="s">
        <v>72</v>
      </c>
      <c r="B20" s="9">
        <v>193637</v>
      </c>
      <c r="C20" s="9">
        <v>33</v>
      </c>
    </row>
    <row r="21" spans="1:3">
      <c r="A21" s="7" t="s">
        <v>50</v>
      </c>
      <c r="B21" s="9">
        <v>280693</v>
      </c>
      <c r="C21" s="9">
        <v>32</v>
      </c>
    </row>
    <row r="22" spans="1:3">
      <c r="A22" s="7" t="s">
        <v>25</v>
      </c>
      <c r="B22" s="9">
        <v>45188</v>
      </c>
      <c r="C22" s="9">
        <v>18</v>
      </c>
    </row>
    <row r="23" spans="1:3">
      <c r="A23" s="7" t="s">
        <v>215</v>
      </c>
      <c r="B23" s="5">
        <v>647960</v>
      </c>
      <c r="C23" s="5">
        <v>120</v>
      </c>
    </row>
    <row r="27" spans="1:3">
      <c r="A27" s="7" t="s">
        <v>121</v>
      </c>
      <c r="B27" s="10" t="str">
        <f>IFERROR(GETPIVOTDATA("[Measures].[Sum of Salary]",$A$18,"[Range].[Job Title]","[Range].[Job Title].&amp;[Analyst]"),"0")</f>
        <v>0</v>
      </c>
      <c r="C27" t="str">
        <f>IFERROR(GETPIVOTDATA("[Measures].[Sum of Leave Taken]",$A$18,"[Range].[Job Title]","[Range].[Job Title].&amp;[Analyst]"),"0")</f>
        <v>0</v>
      </c>
    </row>
    <row r="28" spans="1:3">
      <c r="A28" s="7" t="s">
        <v>40</v>
      </c>
      <c r="B28" s="10">
        <f>IFERROR(GETPIVOTDATA("[Measures].[Sum of Salary]",$A$18,"[Range].[Job Title]","[Range].[Job Title].&amp;[Designer]"),"0")</f>
        <v>128442</v>
      </c>
      <c r="C28">
        <f>IFERROR(GETPIVOTDATA("[Measures].[Sum of Leave Taken]",$A$18,"[Range].[Job Title]","[Range].[Job Title].&amp;[Designer]"),"0")</f>
        <v>37</v>
      </c>
    </row>
    <row r="29" spans="1:3">
      <c r="A29" s="7" t="s">
        <v>72</v>
      </c>
      <c r="B29" s="10">
        <f>IFERROR(GETPIVOTDATA("[Measures].[Sum of Salary]",$A$18,"[Range].[Job Title]","[Range].[Job Title].&amp;[Developer]"),"0")</f>
        <v>193637</v>
      </c>
      <c r="C29">
        <f>IFERROR(GETPIVOTDATA("[Measures].[Sum of Leave Taken]",$A$18,"[Range].[Job Title]","[Range].[Job Title].&amp;[Developer]"),"0")</f>
        <v>33</v>
      </c>
    </row>
    <row r="30" spans="1:3">
      <c r="A30" s="7" t="s">
        <v>50</v>
      </c>
      <c r="B30" s="10">
        <f>IFERROR(GETPIVOTDATA("[Measures].[Sum of Salary]",$A$18,"[Range].[Job Title]","[Range].[Job Title].&amp;[HR Specialist]"),"0")</f>
        <v>280693</v>
      </c>
      <c r="C30">
        <f>IFERROR(GETPIVOTDATA("[Measures].[Sum of Leave Taken]",$A$18,"[Range].[Job Title]","[Range].[Job Title].&amp;[HR Specialist]"),"0")</f>
        <v>32</v>
      </c>
    </row>
    <row r="31" spans="1:3">
      <c r="A31" s="7" t="s">
        <v>25</v>
      </c>
      <c r="B31" s="10">
        <f>IFERROR(GETPIVOTDATA("[Measures].[Sum of Salary]",$A$18,"[Range].[Job Title]","[Range].[Job Title].&amp;[Manager]"),"0")</f>
        <v>45188</v>
      </c>
      <c r="C31">
        <f>IFERROR(GETPIVOTDATA("[Measures].[Sum of Leave Taken]",$A$18,"[Range].[Job Title]","[Range].[Job Title].&amp;[Manager]"),"0")</f>
        <v>18</v>
      </c>
    </row>
    <row r="32" spans="1:3">
      <c r="A32" s="7" t="s">
        <v>218</v>
      </c>
      <c r="B32">
        <f>SUM(B27:B31)</f>
        <v>647960</v>
      </c>
      <c r="C32">
        <f>IFERROR(GETPIVOTDATA("[Measures].[Sum of Leave Taken]",$A$18),"0")</f>
        <v>120</v>
      </c>
    </row>
    <row r="35" spans="1:4" ht="21">
      <c r="A35" s="11" t="s">
        <v>222</v>
      </c>
    </row>
    <row r="37" spans="1:4">
      <c r="A37" s="6" t="s">
        <v>216</v>
      </c>
      <c r="B37" s="6" t="s">
        <v>221</v>
      </c>
    </row>
    <row r="38" spans="1:4">
      <c r="A38" s="6" t="s">
        <v>214</v>
      </c>
      <c r="B38" t="s">
        <v>22</v>
      </c>
      <c r="C38" t="s">
        <v>37</v>
      </c>
      <c r="D38" t="s">
        <v>215</v>
      </c>
    </row>
    <row r="39" spans="1:4">
      <c r="A39" s="7" t="s">
        <v>23</v>
      </c>
      <c r="B39" s="5">
        <v>1</v>
      </c>
      <c r="C39" s="5"/>
      <c r="D39" s="5">
        <v>1</v>
      </c>
    </row>
    <row r="40" spans="1:4">
      <c r="A40" s="7" t="s">
        <v>38</v>
      </c>
      <c r="B40" s="5">
        <v>1</v>
      </c>
      <c r="C40" s="5">
        <v>3</v>
      </c>
      <c r="D40" s="5">
        <v>4</v>
      </c>
    </row>
    <row r="41" spans="1:4">
      <c r="A41" s="7" t="s">
        <v>59</v>
      </c>
      <c r="B41" s="5"/>
      <c r="C41" s="5">
        <v>2</v>
      </c>
      <c r="D41" s="5">
        <v>2</v>
      </c>
    </row>
    <row r="42" spans="1:4">
      <c r="A42" s="7" t="s">
        <v>98</v>
      </c>
      <c r="B42" s="5"/>
      <c r="C42" s="5">
        <v>1</v>
      </c>
      <c r="D42" s="5">
        <v>1</v>
      </c>
    </row>
    <row r="43" spans="1:4">
      <c r="A43" s="7" t="s">
        <v>68</v>
      </c>
      <c r="B43" s="5">
        <v>1</v>
      </c>
      <c r="C43" s="5">
        <v>1</v>
      </c>
      <c r="D43" s="5">
        <v>2</v>
      </c>
    </row>
    <row r="44" spans="1:4">
      <c r="A44" s="7" t="s">
        <v>215</v>
      </c>
      <c r="B44" s="5">
        <v>3</v>
      </c>
      <c r="C44" s="5">
        <v>7</v>
      </c>
      <c r="D44" s="5">
        <v>10</v>
      </c>
    </row>
    <row r="47" spans="1:4">
      <c r="A47" s="7" t="s">
        <v>23</v>
      </c>
      <c r="B47" s="5">
        <f>IFERROR(GETPIVOTDATA("[Measures].[Count of Full Name]",$A$37,"[Range].[Age range]","[Range].[Age range].&amp;[18-25]"),"0")</f>
        <v>1</v>
      </c>
      <c r="C47" s="5"/>
      <c r="D47" s="5"/>
    </row>
    <row r="48" spans="1:4">
      <c r="A48" s="7" t="s">
        <v>38</v>
      </c>
      <c r="B48" s="5">
        <f>IFERROR(GETPIVOTDATA("[Measures].[Count of Full Name]",$A$37,"[Range].[Age range]","[Range].[Age range].&amp;[26-35]"),"0")</f>
        <v>4</v>
      </c>
      <c r="C48" s="5"/>
      <c r="D48" s="5"/>
    </row>
    <row r="49" spans="1:6">
      <c r="A49" s="7" t="s">
        <v>59</v>
      </c>
      <c r="B49" s="5">
        <f>IFERROR(GETPIVOTDATA("[Measures].[Count of Full Name]",$A$37,"[Range].[Age range]","[Range].[Age range].&amp;[36-45]"),"0")</f>
        <v>2</v>
      </c>
      <c r="C49" s="5"/>
      <c r="D49" s="5"/>
    </row>
    <row r="50" spans="1:6">
      <c r="A50" s="7" t="s">
        <v>98</v>
      </c>
      <c r="B50" s="5">
        <f>IFERROR(GETPIVOTDATA("[Measures].[Count of Full Name]",$A$37,"[Range].[Age range]","[Range].[Age range].&amp;[46-55]"),"0")</f>
        <v>1</v>
      </c>
      <c r="C50" s="5"/>
      <c r="D50" s="5"/>
    </row>
    <row r="51" spans="1:6">
      <c r="A51" s="7" t="s">
        <v>68</v>
      </c>
      <c r="B51" s="5">
        <f>IFERROR(GETPIVOTDATA("[Measures].[Count of Full Name]",$A$37,"[Range].[Age range]","[Range].[Age range].&amp;[56 &lt;]"),"0")</f>
        <v>2</v>
      </c>
      <c r="C51" s="5"/>
      <c r="D51" s="5"/>
    </row>
    <row r="52" spans="1:6">
      <c r="A52" s="7" t="s">
        <v>223</v>
      </c>
      <c r="B52">
        <f>IFERROR(GETPIVOTDATA("[Measures].[Count of Full Name]",$A$37),"0")</f>
        <v>10</v>
      </c>
      <c r="E52" t="s">
        <v>37</v>
      </c>
      <c r="F52">
        <v>24</v>
      </c>
    </row>
    <row r="53" spans="1:6">
      <c r="E53" t="s">
        <v>225</v>
      </c>
      <c r="F53">
        <v>26</v>
      </c>
    </row>
    <row r="54" spans="1:6">
      <c r="A54" s="7" t="s">
        <v>37</v>
      </c>
      <c r="B54">
        <f>IFERROR(GETPIVOTDATA("[Measures].[Count of Full Name]",$A$37,"[Range].[Gender]","[Range].[Gender].&amp;[Male]"),"0")</f>
        <v>7</v>
      </c>
      <c r="C54" s="12">
        <f t="shared" ref="C54:C55" si="0">SUM(B54)/SUM($B$54:$B$55)</f>
        <v>0.7</v>
      </c>
      <c r="D54" s="15">
        <f>1-C54</f>
        <v>0.30000000000000004</v>
      </c>
      <c r="E54" t="s">
        <v>223</v>
      </c>
      <c r="F54">
        <f>SUM(F52:F53)</f>
        <v>50</v>
      </c>
    </row>
    <row r="55" spans="1:6">
      <c r="A55" s="7" t="s">
        <v>22</v>
      </c>
      <c r="B55">
        <f>IFERROR(GETPIVOTDATA("[Measures].[Count of Full Name]",$A$37,"[Range].[Gender]","[Range].[Gender].&amp;[Female]"),"0")</f>
        <v>3</v>
      </c>
      <c r="C55" s="12">
        <f t="shared" si="0"/>
        <v>0.3</v>
      </c>
      <c r="D55" s="15">
        <f>1-C55</f>
        <v>0.7</v>
      </c>
    </row>
    <row r="56" spans="1:6">
      <c r="B56" s="14"/>
    </row>
    <row r="58" spans="1:6" ht="21">
      <c r="A58" s="11" t="s">
        <v>224</v>
      </c>
    </row>
    <row r="60" spans="1:6">
      <c r="A60" s="6" t="s">
        <v>214</v>
      </c>
      <c r="B60" t="s">
        <v>216</v>
      </c>
    </row>
    <row r="61" spans="1:6">
      <c r="A61" s="7" t="s">
        <v>44</v>
      </c>
      <c r="B61" s="5">
        <v>6</v>
      </c>
    </row>
    <row r="62" spans="1:6">
      <c r="A62" s="7" t="s">
        <v>30</v>
      </c>
      <c r="B62" s="5">
        <v>1</v>
      </c>
    </row>
    <row r="63" spans="1:6">
      <c r="A63" s="7" t="s">
        <v>54</v>
      </c>
      <c r="B63" s="5">
        <v>3</v>
      </c>
    </row>
    <row r="64" spans="1:6">
      <c r="A64" s="7" t="s">
        <v>215</v>
      </c>
      <c r="B64" s="5">
        <v>10</v>
      </c>
    </row>
    <row r="67" spans="1:4">
      <c r="A67" s="7" t="s">
        <v>44</v>
      </c>
      <c r="B67">
        <f>IFERROR(GETPIVOTDATA("[Measures].[Count of Full Name]",$A$60,"[Range].[Work Location]","[Range].[Work Location].&amp;[Branch Office]"),"0")</f>
        <v>6</v>
      </c>
      <c r="C67" s="14">
        <f t="shared" ref="C67:C69" si="1">SUM(B67)/SUM($B$67:$B$69)</f>
        <v>0.6</v>
      </c>
      <c r="D67" s="13">
        <f>1-C67</f>
        <v>0.4</v>
      </c>
    </row>
    <row r="68" spans="1:4">
      <c r="A68" s="7" t="s">
        <v>30</v>
      </c>
      <c r="B68">
        <f>IFERROR(GETPIVOTDATA("[Measures].[Count of Full Name]",$A$60,"[Range].[Work Location]","[Range].[Work Location].&amp;[Head Office]"),"0")</f>
        <v>1</v>
      </c>
      <c r="C68" s="14">
        <f t="shared" si="1"/>
        <v>0.1</v>
      </c>
      <c r="D68" s="13">
        <f t="shared" ref="D68:D69" si="2">1-C68</f>
        <v>0.9</v>
      </c>
    </row>
    <row r="69" spans="1:4">
      <c r="A69" s="7" t="s">
        <v>54</v>
      </c>
      <c r="B69">
        <f>IFERROR(GETPIVOTDATA("[Measures].[Count of Full Name]",$A$60,"[Range].[Work Location]","[Range].[Work Location].&amp;[Remote]"),"0")</f>
        <v>3</v>
      </c>
      <c r="C69" s="14">
        <f t="shared" si="1"/>
        <v>0.3</v>
      </c>
      <c r="D69" s="13">
        <f t="shared" si="2"/>
        <v>0.7</v>
      </c>
    </row>
    <row r="70" spans="1:4">
      <c r="A70" s="7" t="s">
        <v>218</v>
      </c>
      <c r="B70">
        <f>IFERROR(GETPIVOTDATA("[Measures].[Count of Full Name]",$A$60),"0")</f>
        <v>10</v>
      </c>
    </row>
    <row r="75" spans="1:4">
      <c r="A75" s="6" t="s">
        <v>214</v>
      </c>
      <c r="B75" t="s">
        <v>216</v>
      </c>
    </row>
    <row r="76" spans="1:4">
      <c r="A76" s="7" t="s">
        <v>75</v>
      </c>
      <c r="B76" s="5">
        <v>2</v>
      </c>
    </row>
    <row r="77" spans="1:4">
      <c r="A77" s="7" t="s">
        <v>34</v>
      </c>
      <c r="B77" s="5">
        <v>1</v>
      </c>
    </row>
    <row r="78" spans="1:4">
      <c r="A78" s="7" t="s">
        <v>96</v>
      </c>
      <c r="B78" s="5">
        <v>3</v>
      </c>
    </row>
    <row r="79" spans="1:4">
      <c r="A79" s="7" t="s">
        <v>56</v>
      </c>
      <c r="B79" s="5">
        <v>2</v>
      </c>
    </row>
    <row r="80" spans="1:4">
      <c r="A80" s="7" t="s">
        <v>66</v>
      </c>
      <c r="B80" s="5">
        <v>2</v>
      </c>
    </row>
    <row r="81" spans="1:2">
      <c r="A81" s="7" t="s">
        <v>215</v>
      </c>
      <c r="B81" s="5">
        <v>10</v>
      </c>
    </row>
    <row r="84" spans="1:2">
      <c r="A84" s="7" t="s">
        <v>75</v>
      </c>
      <c r="B84">
        <f>IFERROR(GETPIVOTDATA("[Measures].[Count of Full Name]",$A$75,"[Range].[Skills]","[Range].[Skills].&amp;[Communication]"),"0")</f>
        <v>2</v>
      </c>
    </row>
    <row r="85" spans="1:2">
      <c r="A85" s="7" t="s">
        <v>34</v>
      </c>
      <c r="B85">
        <f>IFERROR(GETPIVOTDATA("[Measures].[Count of Full Name]",$A$75,"[Range].[Skills]","[Range].[Skills].&amp;[Design]"),"0")</f>
        <v>1</v>
      </c>
    </row>
    <row r="86" spans="1:2">
      <c r="A86" s="7" t="s">
        <v>96</v>
      </c>
      <c r="B86">
        <f>IFERROR(GETPIVOTDATA("[Measures].[Count of Full Name]",$A$75,"[Range].[Skills]","[Range].[Skills].&amp;[Excel]"),"0")</f>
        <v>3</v>
      </c>
    </row>
    <row r="87" spans="1:2">
      <c r="A87" s="7" t="s">
        <v>56</v>
      </c>
      <c r="B87">
        <f>IFERROR(GETPIVOTDATA("[Measures].[Count of Full Name]",$A$75,"[Range].[Skills]","[Range].[Skills].&amp;[Management]"),"0")</f>
        <v>2</v>
      </c>
    </row>
    <row r="88" spans="1:2">
      <c r="A88" s="7" t="s">
        <v>66</v>
      </c>
      <c r="B88">
        <f>IFERROR(GETPIVOTDATA("[Measures].[Count of Full Name]",$A$75,"[Range].[Skills]","[Range].[Skills].&amp;[Python]"),"0")</f>
        <v>2</v>
      </c>
    </row>
    <row r="89" spans="1:2">
      <c r="A89" s="7" t="s">
        <v>218</v>
      </c>
      <c r="B89">
        <f>SUM(B84:B88)</f>
        <v>10</v>
      </c>
    </row>
    <row r="92" spans="1:2">
      <c r="A92" s="6" t="s">
        <v>214</v>
      </c>
      <c r="B92" t="s">
        <v>216</v>
      </c>
    </row>
    <row r="93" spans="1:2">
      <c r="A93" s="7" t="s">
        <v>39</v>
      </c>
      <c r="B93" s="5">
        <v>3</v>
      </c>
    </row>
    <row r="94" spans="1:2">
      <c r="A94" s="7" t="s">
        <v>102</v>
      </c>
      <c r="B94" s="5">
        <v>3</v>
      </c>
    </row>
    <row r="95" spans="1:2">
      <c r="A95" s="7" t="s">
        <v>80</v>
      </c>
      <c r="B95" s="5">
        <v>2</v>
      </c>
    </row>
    <row r="96" spans="1:2">
      <c r="A96" s="7" t="s">
        <v>49</v>
      </c>
      <c r="B96" s="5">
        <v>2</v>
      </c>
    </row>
    <row r="97" spans="1:2">
      <c r="A97" s="7" t="s">
        <v>215</v>
      </c>
      <c r="B97" s="5">
        <v>10</v>
      </c>
    </row>
    <row r="100" spans="1:2">
      <c r="A100" s="7" t="s">
        <v>39</v>
      </c>
      <c r="B100" s="5">
        <f>IFERROR(GETPIVOTDATA("[Measures].[Count of Full Name]",$A$92,"[Range].[Region]","[Range].[Region].&amp;[Central]"),"0")</f>
        <v>3</v>
      </c>
    </row>
    <row r="101" spans="1:2">
      <c r="A101" s="7" t="s">
        <v>24</v>
      </c>
      <c r="B101" s="5" t="str">
        <f>IFERROR(GETPIVOTDATA("[Measures].[Count of Full Name]",$A$92,"[Range].[Region]","[Range].[Region].&amp;[East]"),"0")</f>
        <v>0</v>
      </c>
    </row>
    <row r="102" spans="1:2">
      <c r="A102" s="7" t="s">
        <v>102</v>
      </c>
      <c r="B102" s="5">
        <f>IFERROR(GETPIVOTDATA("[Measures].[Count of Full Name]",$A$92,"[Range].[Region]","[Range].[Region].&amp;[North]"),"0")</f>
        <v>3</v>
      </c>
    </row>
    <row r="103" spans="1:2">
      <c r="A103" s="7" t="s">
        <v>80</v>
      </c>
      <c r="B103" s="5">
        <f>IFERROR(GETPIVOTDATA("[Measures].[Count of Full Name]",$A$92,"[Range].[Region]","[Range].[Region].&amp;[South]"),"0")</f>
        <v>2</v>
      </c>
    </row>
    <row r="104" spans="1:2">
      <c r="A104" s="7" t="s">
        <v>49</v>
      </c>
      <c r="B104" s="5">
        <f>IFERROR(GETPIVOTDATA("[Measures].[Count of Full Name]",$A$92,"[Range].[Region]","[Range].[Region].&amp;[West]"),"0")</f>
        <v>2</v>
      </c>
    </row>
    <row r="105" spans="1:2">
      <c r="A105" s="7" t="s">
        <v>227</v>
      </c>
      <c r="B105" s="5"/>
    </row>
    <row r="107" spans="1:2">
      <c r="A107" s="6" t="s">
        <v>214</v>
      </c>
      <c r="B107" t="s">
        <v>228</v>
      </c>
    </row>
    <row r="108" spans="1:2">
      <c r="A108" s="7" t="s">
        <v>41</v>
      </c>
      <c r="B108" s="5">
        <v>3.3</v>
      </c>
    </row>
    <row r="109" spans="1:2">
      <c r="A109" s="7" t="s">
        <v>215</v>
      </c>
      <c r="B109" s="5">
        <v>3.3</v>
      </c>
    </row>
    <row r="115" spans="1:2">
      <c r="A115" s="7" t="s">
        <v>26</v>
      </c>
      <c r="B115" s="16" t="str">
        <f>IFERROR(GETPIVOTDATA("[Measures].[Average of Performance Rating]",$A$107,"[Range].[Department]","[Range].[Department].&amp;[Finance]"),"0")</f>
        <v>0</v>
      </c>
    </row>
    <row r="116" spans="1:2">
      <c r="A116" s="7" t="s">
        <v>41</v>
      </c>
      <c r="B116">
        <f>IFERROR(GETPIVOTDATA("[Measures].[Average of Performance Rating]",$A$107,"[Range].[Department]","[Range].[Department].&amp;[HR]"),"0")</f>
        <v>3.3</v>
      </c>
    </row>
    <row r="117" spans="1:2">
      <c r="A117" s="7" t="s">
        <v>81</v>
      </c>
      <c r="B117" t="str">
        <f>IFERROR(GETPIVOTDATA("[Measures].[Average of Performance Rating]",$A$107,"[Range].[Department]","[Range].[Department].&amp;[IT]"),"0")</f>
        <v>0</v>
      </c>
    </row>
    <row r="118" spans="1:2">
      <c r="A118" s="7" t="s">
        <v>51</v>
      </c>
      <c r="B118" s="16" t="str">
        <f>IFERROR(GETPIVOTDATA("[Measures].[Average of Performance Rating]",$A$107,"[Range].[Department]","[Range].[Department].&amp;[Marketing]"),"0")</f>
        <v>0</v>
      </c>
    </row>
    <row r="119" spans="1:2">
      <c r="A119" s="7" t="s">
        <v>60</v>
      </c>
      <c r="B119" s="16" t="str">
        <f>IFERROR(GETPIVOTDATA("[Measures].[Average of Performance Rating]",$A$107,"[Range].[Department]","[Range].[Department].&amp;[Operations]"),"0")</f>
        <v>0</v>
      </c>
    </row>
    <row r="120" spans="1:2">
      <c r="B120" s="17">
        <f>IFERROR(GETPIVOTDATA("[Measures].[Average of Performance Rating]",$A$107),"0")</f>
        <v>3.3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DBEA-0C7D-4729-B9B7-DD33FC9EA67D}">
  <dimension ref="A1:U51"/>
  <sheetViews>
    <sheetView workbookViewId="0">
      <selection activeCell="E16" sqref="E16"/>
    </sheetView>
  </sheetViews>
  <sheetFormatPr defaultColWidth="9.109375" defaultRowHeight="13.8"/>
  <cols>
    <col min="1" max="1" width="17.6640625" style="2" bestFit="1" customWidth="1"/>
    <col min="2" max="2" width="18.109375" style="2" bestFit="1" customWidth="1"/>
    <col min="3" max="3" width="12.88671875" style="2" bestFit="1" customWidth="1"/>
    <col min="4" max="4" width="9.5546875" style="2" bestFit="1" customWidth="1"/>
    <col min="5" max="5" width="15.88671875" style="2" bestFit="1" customWidth="1"/>
    <col min="6" max="6" width="12.33203125" style="2" bestFit="1" customWidth="1"/>
    <col min="7" max="7" width="14.109375" style="2" bestFit="1" customWidth="1"/>
    <col min="8" max="8" width="17.44140625" style="2" bestFit="1" customWidth="1"/>
    <col min="9" max="9" width="25.6640625" style="2" bestFit="1" customWidth="1"/>
    <col min="10" max="10" width="18" style="2" bestFit="1" customWidth="1"/>
    <col min="11" max="11" width="25" style="2" bestFit="1" customWidth="1"/>
    <col min="12" max="12" width="20.33203125" style="2" bestFit="1" customWidth="1"/>
    <col min="13" max="13" width="11.88671875" style="2" bestFit="1" customWidth="1"/>
    <col min="14" max="14" width="16.109375" style="2" bestFit="1" customWidth="1"/>
    <col min="15" max="15" width="24" style="2" bestFit="1" customWidth="1"/>
    <col min="16" max="16" width="22.6640625" style="2" bestFit="1" customWidth="1"/>
    <col min="17" max="17" width="18.109375" style="2" bestFit="1" customWidth="1"/>
    <col min="18" max="18" width="25.44140625" style="2" bestFit="1" customWidth="1"/>
    <col min="19" max="19" width="34" style="2" bestFit="1" customWidth="1"/>
    <col min="20" max="20" width="16" style="2" bestFit="1" customWidth="1"/>
    <col min="21" max="21" width="21.109375" style="2" bestFit="1" customWidth="1"/>
    <col min="22" max="16384" width="9.109375" style="2"/>
  </cols>
  <sheetData>
    <row r="1" spans="1:21" ht="4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3">
        <v>4294</v>
      </c>
      <c r="B2" s="3" t="s">
        <v>21</v>
      </c>
      <c r="C2" s="3" t="s">
        <v>22</v>
      </c>
      <c r="D2" s="3">
        <v>25</v>
      </c>
      <c r="E2" s="3" t="s">
        <v>23</v>
      </c>
      <c r="F2" s="3" t="s">
        <v>24</v>
      </c>
      <c r="G2" s="3" t="s">
        <v>25</v>
      </c>
      <c r="H2" s="3" t="s">
        <v>26</v>
      </c>
      <c r="I2" s="3" t="s">
        <v>27</v>
      </c>
      <c r="J2" s="3" t="s">
        <v>28</v>
      </c>
      <c r="K2" s="3" t="s">
        <v>29</v>
      </c>
      <c r="L2" s="3" t="s">
        <v>30</v>
      </c>
      <c r="M2" s="3">
        <v>53700</v>
      </c>
      <c r="N2" s="3" t="s">
        <v>31</v>
      </c>
      <c r="O2" s="3">
        <v>1463</v>
      </c>
      <c r="P2" s="3" t="s">
        <v>32</v>
      </c>
      <c r="Q2" s="3">
        <v>1</v>
      </c>
      <c r="R2" s="3">
        <v>1</v>
      </c>
      <c r="S2" s="3" t="s">
        <v>33</v>
      </c>
      <c r="T2" s="3" t="s">
        <v>34</v>
      </c>
      <c r="U2" s="3" t="s">
        <v>35</v>
      </c>
    </row>
    <row r="3" spans="1:21">
      <c r="A3" s="3">
        <v>9116</v>
      </c>
      <c r="B3" s="3" t="s">
        <v>36</v>
      </c>
      <c r="C3" s="3" t="s">
        <v>37</v>
      </c>
      <c r="D3" s="3">
        <v>27</v>
      </c>
      <c r="E3" s="3" t="s">
        <v>38</v>
      </c>
      <c r="F3" s="3" t="s">
        <v>39</v>
      </c>
      <c r="G3" s="3" t="s">
        <v>40</v>
      </c>
      <c r="H3" s="3" t="s">
        <v>41</v>
      </c>
      <c r="I3" s="3" t="s">
        <v>42</v>
      </c>
      <c r="J3" s="3" t="s">
        <v>43</v>
      </c>
      <c r="K3" s="3" t="s">
        <v>29</v>
      </c>
      <c r="L3" s="3" t="s">
        <v>44</v>
      </c>
      <c r="M3" s="3">
        <v>91091</v>
      </c>
      <c r="N3" s="3" t="s">
        <v>45</v>
      </c>
      <c r="O3" s="3">
        <v>1024</v>
      </c>
      <c r="P3" s="3" t="s">
        <v>46</v>
      </c>
      <c r="Q3" s="3">
        <v>19</v>
      </c>
      <c r="R3" s="3">
        <v>4</v>
      </c>
      <c r="S3" s="3" t="s">
        <v>47</v>
      </c>
      <c r="T3" s="3" t="s">
        <v>34</v>
      </c>
      <c r="U3" s="3" t="s">
        <v>35</v>
      </c>
    </row>
    <row r="4" spans="1:21">
      <c r="A4" s="3">
        <v>5120</v>
      </c>
      <c r="B4" s="3" t="s">
        <v>48</v>
      </c>
      <c r="C4" s="3" t="s">
        <v>37</v>
      </c>
      <c r="D4" s="3">
        <v>34</v>
      </c>
      <c r="E4" s="3" t="s">
        <v>38</v>
      </c>
      <c r="F4" s="3" t="s">
        <v>49</v>
      </c>
      <c r="G4" s="3" t="s">
        <v>50</v>
      </c>
      <c r="H4" s="3" t="s">
        <v>51</v>
      </c>
      <c r="I4" s="3" t="s">
        <v>52</v>
      </c>
      <c r="J4" s="3" t="s">
        <v>53</v>
      </c>
      <c r="K4" s="3" t="s">
        <v>29</v>
      </c>
      <c r="L4" s="3" t="s">
        <v>54</v>
      </c>
      <c r="M4" s="3">
        <v>57538</v>
      </c>
      <c r="N4" s="3" t="s">
        <v>55</v>
      </c>
      <c r="O4" s="3">
        <v>1674</v>
      </c>
      <c r="P4" s="3" t="s">
        <v>46</v>
      </c>
      <c r="Q4" s="3">
        <v>8</v>
      </c>
      <c r="R4" s="3">
        <v>1</v>
      </c>
      <c r="S4" s="3" t="s">
        <v>46</v>
      </c>
      <c r="T4" s="3" t="s">
        <v>56</v>
      </c>
      <c r="U4" s="3" t="s">
        <v>57</v>
      </c>
    </row>
    <row r="5" spans="1:21">
      <c r="A5" s="3">
        <v>8071</v>
      </c>
      <c r="B5" s="3" t="s">
        <v>58</v>
      </c>
      <c r="C5" s="3" t="s">
        <v>22</v>
      </c>
      <c r="D5" s="3">
        <v>41</v>
      </c>
      <c r="E5" s="3" t="s">
        <v>59</v>
      </c>
      <c r="F5" s="3" t="s">
        <v>49</v>
      </c>
      <c r="G5" s="3" t="s">
        <v>25</v>
      </c>
      <c r="H5" s="3" t="s">
        <v>60</v>
      </c>
      <c r="I5" s="3" t="s">
        <v>61</v>
      </c>
      <c r="J5" s="3" t="s">
        <v>62</v>
      </c>
      <c r="K5" s="3" t="s">
        <v>63</v>
      </c>
      <c r="L5" s="3" t="s">
        <v>30</v>
      </c>
      <c r="M5" s="3">
        <v>62993</v>
      </c>
      <c r="N5" s="3" t="s">
        <v>64</v>
      </c>
      <c r="O5" s="3">
        <v>2695</v>
      </c>
      <c r="P5" s="3" t="s">
        <v>65</v>
      </c>
      <c r="Q5" s="3">
        <v>0</v>
      </c>
      <c r="R5" s="3">
        <v>2</v>
      </c>
      <c r="S5" s="3" t="s">
        <v>46</v>
      </c>
      <c r="T5" s="3" t="s">
        <v>66</v>
      </c>
      <c r="U5" s="3" t="s">
        <v>46</v>
      </c>
    </row>
    <row r="6" spans="1:21">
      <c r="A6" s="3">
        <v>9351</v>
      </c>
      <c r="B6" s="3" t="s">
        <v>67</v>
      </c>
      <c r="C6" s="3" t="s">
        <v>37</v>
      </c>
      <c r="D6" s="3">
        <v>56</v>
      </c>
      <c r="E6" s="3" t="s">
        <v>68</v>
      </c>
      <c r="F6" s="3" t="s">
        <v>24</v>
      </c>
      <c r="G6" s="3" t="s">
        <v>25</v>
      </c>
      <c r="H6" s="3" t="s">
        <v>51</v>
      </c>
      <c r="I6" s="3" t="s">
        <v>69</v>
      </c>
      <c r="J6" s="3" t="s">
        <v>70</v>
      </c>
      <c r="K6" s="3" t="s">
        <v>63</v>
      </c>
      <c r="L6" s="3" t="s">
        <v>44</v>
      </c>
      <c r="M6" s="3">
        <v>45773</v>
      </c>
      <c r="N6" s="3" t="s">
        <v>64</v>
      </c>
      <c r="O6" s="3">
        <v>8776</v>
      </c>
      <c r="P6" s="3" t="s">
        <v>32</v>
      </c>
      <c r="Q6" s="3">
        <v>16</v>
      </c>
      <c r="R6" s="3">
        <v>4</v>
      </c>
      <c r="S6" s="3" t="s">
        <v>33</v>
      </c>
      <c r="T6" s="3" t="s">
        <v>66</v>
      </c>
      <c r="U6" s="3" t="s">
        <v>46</v>
      </c>
    </row>
    <row r="7" spans="1:21">
      <c r="A7" s="3">
        <v>2873</v>
      </c>
      <c r="B7" s="3" t="s">
        <v>71</v>
      </c>
      <c r="C7" s="3" t="s">
        <v>22</v>
      </c>
      <c r="D7" s="3">
        <v>28</v>
      </c>
      <c r="E7" s="3" t="s">
        <v>38</v>
      </c>
      <c r="F7" s="3" t="s">
        <v>49</v>
      </c>
      <c r="G7" s="3" t="s">
        <v>72</v>
      </c>
      <c r="H7" s="3" t="s">
        <v>51</v>
      </c>
      <c r="I7" s="3" t="s">
        <v>73</v>
      </c>
      <c r="J7" s="3" t="s">
        <v>74</v>
      </c>
      <c r="K7" s="3" t="s">
        <v>29</v>
      </c>
      <c r="L7" s="3" t="s">
        <v>44</v>
      </c>
      <c r="M7" s="3">
        <v>96249</v>
      </c>
      <c r="N7" s="3" t="s">
        <v>31</v>
      </c>
      <c r="O7" s="3">
        <v>4826</v>
      </c>
      <c r="P7" s="3" t="s">
        <v>65</v>
      </c>
      <c r="Q7" s="3">
        <v>7</v>
      </c>
      <c r="R7" s="3">
        <v>3</v>
      </c>
      <c r="S7" s="3" t="s">
        <v>33</v>
      </c>
      <c r="T7" s="3" t="s">
        <v>75</v>
      </c>
      <c r="U7" s="3" t="s">
        <v>35</v>
      </c>
    </row>
    <row r="8" spans="1:21">
      <c r="A8" s="3">
        <v>3540</v>
      </c>
      <c r="B8" s="3" t="s">
        <v>76</v>
      </c>
      <c r="C8" s="3" t="s">
        <v>22</v>
      </c>
      <c r="D8" s="3">
        <v>20</v>
      </c>
      <c r="E8" s="3" t="s">
        <v>23</v>
      </c>
      <c r="F8" s="3" t="s">
        <v>39</v>
      </c>
      <c r="G8" s="3" t="s">
        <v>50</v>
      </c>
      <c r="H8" s="3" t="s">
        <v>51</v>
      </c>
      <c r="I8" s="3" t="s">
        <v>77</v>
      </c>
      <c r="J8" s="3" t="s">
        <v>78</v>
      </c>
      <c r="K8" s="3" t="s">
        <v>29</v>
      </c>
      <c r="L8" s="3" t="s">
        <v>54</v>
      </c>
      <c r="M8" s="3">
        <v>61596</v>
      </c>
      <c r="N8" s="3" t="s">
        <v>31</v>
      </c>
      <c r="O8" s="3">
        <v>8818</v>
      </c>
      <c r="P8" s="3" t="s">
        <v>65</v>
      </c>
      <c r="Q8" s="3">
        <v>4</v>
      </c>
      <c r="R8" s="3">
        <v>2</v>
      </c>
      <c r="S8" s="3" t="s">
        <v>33</v>
      </c>
      <c r="T8" s="3" t="s">
        <v>56</v>
      </c>
      <c r="U8" s="3" t="s">
        <v>46</v>
      </c>
    </row>
    <row r="9" spans="1:21">
      <c r="A9" s="3">
        <v>3653</v>
      </c>
      <c r="B9" s="3" t="s">
        <v>79</v>
      </c>
      <c r="C9" s="3" t="s">
        <v>22</v>
      </c>
      <c r="D9" s="3">
        <v>58</v>
      </c>
      <c r="E9" s="3" t="s">
        <v>68</v>
      </c>
      <c r="F9" s="3" t="s">
        <v>80</v>
      </c>
      <c r="G9" s="3" t="s">
        <v>40</v>
      </c>
      <c r="H9" s="3" t="s">
        <v>81</v>
      </c>
      <c r="I9" s="3" t="s">
        <v>82</v>
      </c>
      <c r="J9" s="3" t="s">
        <v>83</v>
      </c>
      <c r="K9" s="3" t="s">
        <v>29</v>
      </c>
      <c r="L9" s="3" t="s">
        <v>54</v>
      </c>
      <c r="M9" s="3">
        <v>97869</v>
      </c>
      <c r="N9" s="3" t="s">
        <v>64</v>
      </c>
      <c r="O9" s="3">
        <v>1966</v>
      </c>
      <c r="P9" s="3" t="s">
        <v>32</v>
      </c>
      <c r="Q9" s="3">
        <v>10</v>
      </c>
      <c r="R9" s="3">
        <v>1</v>
      </c>
      <c r="S9" s="3" t="s">
        <v>33</v>
      </c>
      <c r="T9" s="3" t="s">
        <v>34</v>
      </c>
      <c r="U9" s="3" t="s">
        <v>35</v>
      </c>
    </row>
    <row r="10" spans="1:21">
      <c r="A10" s="3">
        <v>5587</v>
      </c>
      <c r="B10" s="3" t="s">
        <v>84</v>
      </c>
      <c r="C10" s="3" t="s">
        <v>22</v>
      </c>
      <c r="D10" s="3">
        <v>44</v>
      </c>
      <c r="E10" s="3" t="s">
        <v>59</v>
      </c>
      <c r="F10" s="3" t="s">
        <v>80</v>
      </c>
      <c r="G10" s="3" t="s">
        <v>50</v>
      </c>
      <c r="H10" s="3" t="s">
        <v>51</v>
      </c>
      <c r="I10" s="3" t="s">
        <v>85</v>
      </c>
      <c r="J10" s="3" t="s">
        <v>86</v>
      </c>
      <c r="K10" s="3" t="s">
        <v>29</v>
      </c>
      <c r="L10" s="3" t="s">
        <v>30</v>
      </c>
      <c r="M10" s="3">
        <v>81235</v>
      </c>
      <c r="N10" s="3" t="s">
        <v>64</v>
      </c>
      <c r="O10" s="3">
        <v>6553</v>
      </c>
      <c r="P10" s="3" t="s">
        <v>46</v>
      </c>
      <c r="Q10" s="3">
        <v>16</v>
      </c>
      <c r="R10" s="3">
        <v>2</v>
      </c>
      <c r="S10" s="3" t="s">
        <v>46</v>
      </c>
      <c r="T10" s="3" t="s">
        <v>56</v>
      </c>
      <c r="U10" s="3" t="s">
        <v>35</v>
      </c>
    </row>
    <row r="11" spans="1:21">
      <c r="A11" s="3">
        <v>9554</v>
      </c>
      <c r="B11" s="3" t="s">
        <v>87</v>
      </c>
      <c r="C11" s="3" t="s">
        <v>22</v>
      </c>
      <c r="D11" s="3">
        <v>29</v>
      </c>
      <c r="E11" s="3" t="s">
        <v>38</v>
      </c>
      <c r="F11" s="3" t="s">
        <v>39</v>
      </c>
      <c r="G11" s="3" t="s">
        <v>50</v>
      </c>
      <c r="H11" s="3" t="s">
        <v>60</v>
      </c>
      <c r="I11" s="3" t="s">
        <v>88</v>
      </c>
      <c r="J11" s="3" t="s">
        <v>89</v>
      </c>
      <c r="K11" s="3" t="s">
        <v>29</v>
      </c>
      <c r="L11" s="3" t="s">
        <v>44</v>
      </c>
      <c r="M11" s="3">
        <v>87852</v>
      </c>
      <c r="N11" s="3" t="s">
        <v>64</v>
      </c>
      <c r="O11" s="3">
        <v>4980</v>
      </c>
      <c r="P11" s="3" t="s">
        <v>65</v>
      </c>
      <c r="Q11" s="3">
        <v>19</v>
      </c>
      <c r="R11" s="3">
        <v>3</v>
      </c>
      <c r="S11" s="3" t="s">
        <v>46</v>
      </c>
      <c r="T11" s="3" t="s">
        <v>66</v>
      </c>
      <c r="U11" s="3" t="s">
        <v>35</v>
      </c>
    </row>
    <row r="12" spans="1:21">
      <c r="A12" s="3">
        <v>6213</v>
      </c>
      <c r="B12" s="3" t="s">
        <v>90</v>
      </c>
      <c r="C12" s="3" t="s">
        <v>37</v>
      </c>
      <c r="D12" s="3">
        <v>23</v>
      </c>
      <c r="E12" s="3" t="s">
        <v>23</v>
      </c>
      <c r="F12" s="3" t="s">
        <v>80</v>
      </c>
      <c r="G12" s="3" t="s">
        <v>25</v>
      </c>
      <c r="H12" s="3" t="s">
        <v>51</v>
      </c>
      <c r="I12" s="3" t="s">
        <v>91</v>
      </c>
      <c r="J12" s="3" t="s">
        <v>92</v>
      </c>
      <c r="K12" s="3" t="s">
        <v>63</v>
      </c>
      <c r="L12" s="3" t="s">
        <v>44</v>
      </c>
      <c r="M12" s="3">
        <v>59359</v>
      </c>
      <c r="N12" s="3" t="s">
        <v>64</v>
      </c>
      <c r="O12" s="3">
        <v>9449</v>
      </c>
      <c r="P12" s="3" t="s">
        <v>65</v>
      </c>
      <c r="Q12" s="3">
        <v>20</v>
      </c>
      <c r="R12" s="3">
        <v>3</v>
      </c>
      <c r="S12" s="3" t="s">
        <v>46</v>
      </c>
      <c r="T12" s="3" t="s">
        <v>56</v>
      </c>
      <c r="U12" s="3" t="s">
        <v>46</v>
      </c>
    </row>
    <row r="13" spans="1:21">
      <c r="A13" s="3">
        <v>9105</v>
      </c>
      <c r="B13" s="3" t="s">
        <v>93</v>
      </c>
      <c r="C13" s="3" t="s">
        <v>37</v>
      </c>
      <c r="D13" s="3">
        <v>30</v>
      </c>
      <c r="E13" s="3" t="s">
        <v>38</v>
      </c>
      <c r="F13" s="3" t="s">
        <v>24</v>
      </c>
      <c r="G13" s="3" t="s">
        <v>40</v>
      </c>
      <c r="H13" s="3" t="s">
        <v>26</v>
      </c>
      <c r="I13" s="3" t="s">
        <v>94</v>
      </c>
      <c r="J13" s="3" t="s">
        <v>95</v>
      </c>
      <c r="K13" s="3" t="s">
        <v>63</v>
      </c>
      <c r="L13" s="3" t="s">
        <v>54</v>
      </c>
      <c r="M13" s="3">
        <v>81225</v>
      </c>
      <c r="N13" s="3" t="s">
        <v>55</v>
      </c>
      <c r="O13" s="3">
        <v>6202</v>
      </c>
      <c r="P13" s="3" t="s">
        <v>65</v>
      </c>
      <c r="Q13" s="3">
        <v>2</v>
      </c>
      <c r="R13" s="3">
        <v>2</v>
      </c>
      <c r="S13" s="3" t="s">
        <v>47</v>
      </c>
      <c r="T13" s="3" t="s">
        <v>96</v>
      </c>
      <c r="U13" s="3" t="s">
        <v>35</v>
      </c>
    </row>
    <row r="14" spans="1:21">
      <c r="A14" s="3">
        <v>9508</v>
      </c>
      <c r="B14" s="3" t="s">
        <v>97</v>
      </c>
      <c r="C14" s="3" t="s">
        <v>22</v>
      </c>
      <c r="D14" s="3">
        <v>49</v>
      </c>
      <c r="E14" s="3" t="s">
        <v>98</v>
      </c>
      <c r="F14" s="3" t="s">
        <v>39</v>
      </c>
      <c r="G14" s="3" t="s">
        <v>25</v>
      </c>
      <c r="H14" s="3" t="s">
        <v>26</v>
      </c>
      <c r="I14" s="3" t="s">
        <v>99</v>
      </c>
      <c r="J14" s="3" t="s">
        <v>100</v>
      </c>
      <c r="K14" s="3" t="s">
        <v>63</v>
      </c>
      <c r="L14" s="3" t="s">
        <v>30</v>
      </c>
      <c r="M14" s="3">
        <v>32788</v>
      </c>
      <c r="N14" s="3" t="s">
        <v>55</v>
      </c>
      <c r="O14" s="3">
        <v>4396</v>
      </c>
      <c r="P14" s="3" t="s">
        <v>32</v>
      </c>
      <c r="Q14" s="3">
        <v>13</v>
      </c>
      <c r="R14" s="3">
        <v>5</v>
      </c>
      <c r="S14" s="3" t="s">
        <v>46</v>
      </c>
      <c r="T14" s="3" t="s">
        <v>75</v>
      </c>
      <c r="U14" s="3" t="s">
        <v>57</v>
      </c>
    </row>
    <row r="15" spans="1:21">
      <c r="A15" s="3">
        <v>2436</v>
      </c>
      <c r="B15" s="3" t="s">
        <v>101</v>
      </c>
      <c r="C15" s="3" t="s">
        <v>37</v>
      </c>
      <c r="D15" s="3">
        <v>60</v>
      </c>
      <c r="E15" s="3" t="s">
        <v>68</v>
      </c>
      <c r="F15" s="3" t="s">
        <v>102</v>
      </c>
      <c r="G15" s="3" t="s">
        <v>25</v>
      </c>
      <c r="H15" s="3" t="s">
        <v>60</v>
      </c>
      <c r="I15" s="3" t="s">
        <v>103</v>
      </c>
      <c r="J15" s="3" t="s">
        <v>104</v>
      </c>
      <c r="K15" s="3" t="s">
        <v>63</v>
      </c>
      <c r="L15" s="3" t="s">
        <v>54</v>
      </c>
      <c r="M15" s="3">
        <v>70452</v>
      </c>
      <c r="N15" s="3" t="s">
        <v>55</v>
      </c>
      <c r="O15" s="3">
        <v>9911</v>
      </c>
      <c r="P15" s="3" t="s">
        <v>46</v>
      </c>
      <c r="Q15" s="3">
        <v>2</v>
      </c>
      <c r="R15" s="3">
        <v>1</v>
      </c>
      <c r="S15" s="3" t="s">
        <v>46</v>
      </c>
      <c r="T15" s="3" t="s">
        <v>75</v>
      </c>
      <c r="U15" s="3" t="s">
        <v>35</v>
      </c>
    </row>
    <row r="16" spans="1:21">
      <c r="A16" s="3">
        <v>4441</v>
      </c>
      <c r="B16" s="3" t="s">
        <v>105</v>
      </c>
      <c r="C16" s="3" t="s">
        <v>37</v>
      </c>
      <c r="D16" s="3">
        <v>46</v>
      </c>
      <c r="E16" s="3" t="s">
        <v>98</v>
      </c>
      <c r="F16" s="3" t="s">
        <v>39</v>
      </c>
      <c r="G16" s="3" t="s">
        <v>72</v>
      </c>
      <c r="H16" s="3" t="s">
        <v>26</v>
      </c>
      <c r="I16" s="3" t="s">
        <v>106</v>
      </c>
      <c r="J16" s="3" t="s">
        <v>107</v>
      </c>
      <c r="K16" s="3" t="s">
        <v>29</v>
      </c>
      <c r="L16" s="3" t="s">
        <v>44</v>
      </c>
      <c r="M16" s="3">
        <v>33045</v>
      </c>
      <c r="N16" s="3" t="s">
        <v>45</v>
      </c>
      <c r="O16" s="3">
        <v>1456</v>
      </c>
      <c r="P16" s="3" t="s">
        <v>46</v>
      </c>
      <c r="Q16" s="3">
        <v>16</v>
      </c>
      <c r="R16" s="3">
        <v>3</v>
      </c>
      <c r="S16" s="3" t="s">
        <v>47</v>
      </c>
      <c r="T16" s="3" t="s">
        <v>75</v>
      </c>
      <c r="U16" s="3" t="s">
        <v>46</v>
      </c>
    </row>
    <row r="17" spans="1:21">
      <c r="A17" s="3">
        <v>5827</v>
      </c>
      <c r="B17" s="3" t="s">
        <v>108</v>
      </c>
      <c r="C17" s="3" t="s">
        <v>37</v>
      </c>
      <c r="D17" s="3">
        <v>57</v>
      </c>
      <c r="E17" s="3" t="s">
        <v>68</v>
      </c>
      <c r="F17" s="3" t="s">
        <v>49</v>
      </c>
      <c r="G17" s="3" t="s">
        <v>72</v>
      </c>
      <c r="H17" s="3" t="s">
        <v>41</v>
      </c>
      <c r="I17" s="3" t="s">
        <v>109</v>
      </c>
      <c r="J17" s="3" t="s">
        <v>110</v>
      </c>
      <c r="K17" s="3" t="s">
        <v>111</v>
      </c>
      <c r="L17" s="3" t="s">
        <v>54</v>
      </c>
      <c r="M17" s="3">
        <v>96429</v>
      </c>
      <c r="N17" s="3" t="s">
        <v>31</v>
      </c>
      <c r="O17" s="3">
        <v>4740</v>
      </c>
      <c r="P17" s="3" t="s">
        <v>46</v>
      </c>
      <c r="Q17" s="3">
        <v>8</v>
      </c>
      <c r="R17" s="3">
        <v>1</v>
      </c>
      <c r="S17" s="3" t="s">
        <v>47</v>
      </c>
      <c r="T17" s="3" t="s">
        <v>66</v>
      </c>
      <c r="U17" s="3" t="s">
        <v>46</v>
      </c>
    </row>
    <row r="18" spans="1:21">
      <c r="A18" s="3">
        <v>5184</v>
      </c>
      <c r="B18" s="3" t="s">
        <v>112</v>
      </c>
      <c r="C18" s="3" t="s">
        <v>22</v>
      </c>
      <c r="D18" s="3">
        <v>24</v>
      </c>
      <c r="E18" s="3" t="s">
        <v>23</v>
      </c>
      <c r="F18" s="3" t="s">
        <v>39</v>
      </c>
      <c r="G18" s="3" t="s">
        <v>50</v>
      </c>
      <c r="H18" s="3" t="s">
        <v>51</v>
      </c>
      <c r="I18" s="3" t="s">
        <v>113</v>
      </c>
      <c r="J18" s="3" t="s">
        <v>114</v>
      </c>
      <c r="K18" s="3" t="s">
        <v>111</v>
      </c>
      <c r="L18" s="3" t="s">
        <v>54</v>
      </c>
      <c r="M18" s="3">
        <v>33183</v>
      </c>
      <c r="N18" s="3" t="s">
        <v>64</v>
      </c>
      <c r="O18" s="3">
        <v>8114</v>
      </c>
      <c r="P18" s="3" t="s">
        <v>46</v>
      </c>
      <c r="Q18" s="3">
        <v>4</v>
      </c>
      <c r="R18" s="3">
        <v>2</v>
      </c>
      <c r="S18" s="3" t="s">
        <v>47</v>
      </c>
      <c r="T18" s="3" t="s">
        <v>96</v>
      </c>
      <c r="U18" s="3" t="s">
        <v>57</v>
      </c>
    </row>
    <row r="19" spans="1:21">
      <c r="A19" s="3">
        <v>5874</v>
      </c>
      <c r="B19" s="3" t="s">
        <v>58</v>
      </c>
      <c r="C19" s="3" t="s">
        <v>22</v>
      </c>
      <c r="D19" s="3">
        <v>35</v>
      </c>
      <c r="E19" s="3" t="s">
        <v>38</v>
      </c>
      <c r="F19" s="3" t="s">
        <v>102</v>
      </c>
      <c r="G19" s="3" t="s">
        <v>72</v>
      </c>
      <c r="H19" s="3" t="s">
        <v>26</v>
      </c>
      <c r="I19" s="3" t="s">
        <v>115</v>
      </c>
      <c r="J19" s="3" t="s">
        <v>116</v>
      </c>
      <c r="K19" s="3" t="s">
        <v>111</v>
      </c>
      <c r="L19" s="3" t="s">
        <v>30</v>
      </c>
      <c r="M19" s="3">
        <v>75065</v>
      </c>
      <c r="N19" s="3" t="s">
        <v>31</v>
      </c>
      <c r="O19" s="3">
        <v>7123</v>
      </c>
      <c r="P19" s="3" t="s">
        <v>46</v>
      </c>
      <c r="Q19" s="3">
        <v>20</v>
      </c>
      <c r="R19" s="3">
        <v>2</v>
      </c>
      <c r="S19" s="3" t="s">
        <v>46</v>
      </c>
      <c r="T19" s="3" t="s">
        <v>34</v>
      </c>
      <c r="U19" s="3" t="s">
        <v>57</v>
      </c>
    </row>
    <row r="20" spans="1:21">
      <c r="A20" s="3">
        <v>9834</v>
      </c>
      <c r="B20" s="3" t="s">
        <v>117</v>
      </c>
      <c r="C20" s="3" t="s">
        <v>37</v>
      </c>
      <c r="D20" s="3">
        <v>41</v>
      </c>
      <c r="E20" s="3" t="s">
        <v>59</v>
      </c>
      <c r="F20" s="3" t="s">
        <v>39</v>
      </c>
      <c r="G20" s="3" t="s">
        <v>40</v>
      </c>
      <c r="H20" s="3" t="s">
        <v>81</v>
      </c>
      <c r="I20" s="3" t="s">
        <v>118</v>
      </c>
      <c r="J20" s="3" t="s">
        <v>119</v>
      </c>
      <c r="K20" s="3" t="s">
        <v>29</v>
      </c>
      <c r="L20" s="3" t="s">
        <v>54</v>
      </c>
      <c r="M20" s="3">
        <v>32877</v>
      </c>
      <c r="N20" s="3" t="s">
        <v>31</v>
      </c>
      <c r="O20" s="3">
        <v>6432</v>
      </c>
      <c r="P20" s="3" t="s">
        <v>32</v>
      </c>
      <c r="Q20" s="3">
        <v>11</v>
      </c>
      <c r="R20" s="3">
        <v>1</v>
      </c>
      <c r="S20" s="3" t="s">
        <v>46</v>
      </c>
      <c r="T20" s="3" t="s">
        <v>34</v>
      </c>
      <c r="U20" s="3" t="s">
        <v>46</v>
      </c>
    </row>
    <row r="21" spans="1:21">
      <c r="A21" s="3">
        <v>5096</v>
      </c>
      <c r="B21" s="3" t="s">
        <v>120</v>
      </c>
      <c r="C21" s="3" t="s">
        <v>37</v>
      </c>
      <c r="D21" s="3">
        <v>36</v>
      </c>
      <c r="E21" s="3" t="s">
        <v>59</v>
      </c>
      <c r="F21" s="3" t="s">
        <v>39</v>
      </c>
      <c r="G21" s="3" t="s">
        <v>121</v>
      </c>
      <c r="H21" s="3" t="s">
        <v>60</v>
      </c>
      <c r="I21" s="3" t="s">
        <v>122</v>
      </c>
      <c r="J21" s="3" t="s">
        <v>123</v>
      </c>
      <c r="K21" s="3" t="s">
        <v>29</v>
      </c>
      <c r="L21" s="3" t="s">
        <v>44</v>
      </c>
      <c r="M21" s="3">
        <v>46811</v>
      </c>
      <c r="N21" s="3" t="s">
        <v>55</v>
      </c>
      <c r="O21" s="3">
        <v>1567</v>
      </c>
      <c r="P21" s="3" t="s">
        <v>46</v>
      </c>
      <c r="Q21" s="3">
        <v>7</v>
      </c>
      <c r="R21" s="3">
        <v>3</v>
      </c>
      <c r="S21" s="3" t="s">
        <v>47</v>
      </c>
      <c r="T21" s="3" t="s">
        <v>34</v>
      </c>
      <c r="U21" s="3" t="s">
        <v>57</v>
      </c>
    </row>
    <row r="22" spans="1:21">
      <c r="A22" s="3">
        <v>2263</v>
      </c>
      <c r="B22" s="3" t="s">
        <v>124</v>
      </c>
      <c r="C22" s="3" t="s">
        <v>37</v>
      </c>
      <c r="D22" s="3">
        <v>31</v>
      </c>
      <c r="E22" s="3" t="s">
        <v>38</v>
      </c>
      <c r="F22" s="3" t="s">
        <v>80</v>
      </c>
      <c r="G22" s="3" t="s">
        <v>50</v>
      </c>
      <c r="H22" s="3" t="s">
        <v>41</v>
      </c>
      <c r="I22" s="3" t="s">
        <v>125</v>
      </c>
      <c r="J22" s="3" t="s">
        <v>126</v>
      </c>
      <c r="K22" s="3" t="s">
        <v>63</v>
      </c>
      <c r="L22" s="3" t="s">
        <v>44</v>
      </c>
      <c r="M22" s="3">
        <v>87538</v>
      </c>
      <c r="N22" s="3" t="s">
        <v>31</v>
      </c>
      <c r="O22" s="3">
        <v>3588</v>
      </c>
      <c r="P22" s="3" t="s">
        <v>65</v>
      </c>
      <c r="Q22" s="3">
        <v>11</v>
      </c>
      <c r="R22" s="3">
        <v>5</v>
      </c>
      <c r="S22" s="3" t="s">
        <v>47</v>
      </c>
      <c r="T22" s="3" t="s">
        <v>66</v>
      </c>
      <c r="U22" s="3" t="s">
        <v>46</v>
      </c>
    </row>
    <row r="23" spans="1:21">
      <c r="A23" s="3">
        <v>6505</v>
      </c>
      <c r="B23" s="3" t="s">
        <v>127</v>
      </c>
      <c r="C23" s="3" t="s">
        <v>22</v>
      </c>
      <c r="D23" s="3">
        <v>28</v>
      </c>
      <c r="E23" s="3" t="s">
        <v>38</v>
      </c>
      <c r="F23" s="3" t="s">
        <v>24</v>
      </c>
      <c r="G23" s="3" t="s">
        <v>40</v>
      </c>
      <c r="H23" s="3" t="s">
        <v>81</v>
      </c>
      <c r="I23" s="3" t="s">
        <v>128</v>
      </c>
      <c r="J23" s="3" t="s">
        <v>129</v>
      </c>
      <c r="K23" s="3" t="s">
        <v>29</v>
      </c>
      <c r="L23" s="3" t="s">
        <v>44</v>
      </c>
      <c r="M23" s="3">
        <v>73002</v>
      </c>
      <c r="N23" s="3" t="s">
        <v>31</v>
      </c>
      <c r="O23" s="3">
        <v>6296</v>
      </c>
      <c r="P23" s="3" t="s">
        <v>32</v>
      </c>
      <c r="Q23" s="3">
        <v>2</v>
      </c>
      <c r="R23" s="3">
        <v>5</v>
      </c>
      <c r="S23" s="3" t="s">
        <v>47</v>
      </c>
      <c r="T23" s="3" t="s">
        <v>56</v>
      </c>
      <c r="U23" s="3" t="s">
        <v>35</v>
      </c>
    </row>
    <row r="24" spans="1:21">
      <c r="A24" s="3">
        <v>8626</v>
      </c>
      <c r="B24" s="3" t="s">
        <v>130</v>
      </c>
      <c r="C24" s="3" t="s">
        <v>37</v>
      </c>
      <c r="D24" s="3">
        <v>37</v>
      </c>
      <c r="E24" s="3" t="s">
        <v>59</v>
      </c>
      <c r="F24" s="3" t="s">
        <v>80</v>
      </c>
      <c r="G24" s="3" t="s">
        <v>40</v>
      </c>
      <c r="H24" s="3" t="s">
        <v>60</v>
      </c>
      <c r="I24" s="3" t="s">
        <v>131</v>
      </c>
      <c r="J24" s="3" t="s">
        <v>132</v>
      </c>
      <c r="K24" s="3" t="s">
        <v>111</v>
      </c>
      <c r="L24" s="3" t="s">
        <v>54</v>
      </c>
      <c r="M24" s="3">
        <v>41653</v>
      </c>
      <c r="N24" s="3" t="s">
        <v>55</v>
      </c>
      <c r="O24" s="3">
        <v>9236</v>
      </c>
      <c r="P24" s="3" t="s">
        <v>46</v>
      </c>
      <c r="Q24" s="3">
        <v>13</v>
      </c>
      <c r="R24" s="3">
        <v>1</v>
      </c>
      <c r="S24" s="3" t="s">
        <v>47</v>
      </c>
      <c r="T24" s="3" t="s">
        <v>34</v>
      </c>
      <c r="U24" s="3" t="s">
        <v>46</v>
      </c>
    </row>
    <row r="25" spans="1:21">
      <c r="A25" s="3">
        <v>5979</v>
      </c>
      <c r="B25" s="3" t="s">
        <v>133</v>
      </c>
      <c r="C25" s="3" t="s">
        <v>22</v>
      </c>
      <c r="D25" s="3">
        <v>31</v>
      </c>
      <c r="E25" s="3" t="s">
        <v>38</v>
      </c>
      <c r="F25" s="3" t="s">
        <v>24</v>
      </c>
      <c r="G25" s="3" t="s">
        <v>25</v>
      </c>
      <c r="H25" s="3" t="s">
        <v>51</v>
      </c>
      <c r="I25" s="3" t="s">
        <v>134</v>
      </c>
      <c r="J25" s="3" t="s">
        <v>135</v>
      </c>
      <c r="K25" s="3" t="s">
        <v>63</v>
      </c>
      <c r="L25" s="3" t="s">
        <v>44</v>
      </c>
      <c r="M25" s="3">
        <v>67582</v>
      </c>
      <c r="N25" s="3" t="s">
        <v>64</v>
      </c>
      <c r="O25" s="3">
        <v>1375</v>
      </c>
      <c r="P25" s="3" t="s">
        <v>32</v>
      </c>
      <c r="Q25" s="3">
        <v>20</v>
      </c>
      <c r="R25" s="3">
        <v>3</v>
      </c>
      <c r="S25" s="3" t="s">
        <v>47</v>
      </c>
      <c r="T25" s="3" t="s">
        <v>56</v>
      </c>
      <c r="U25" s="3" t="s">
        <v>46</v>
      </c>
    </row>
    <row r="26" spans="1:21">
      <c r="A26" s="3">
        <v>3104</v>
      </c>
      <c r="B26" s="3" t="s">
        <v>136</v>
      </c>
      <c r="C26" s="3" t="s">
        <v>22</v>
      </c>
      <c r="D26" s="3">
        <v>23</v>
      </c>
      <c r="E26" s="3" t="s">
        <v>23</v>
      </c>
      <c r="F26" s="3" t="s">
        <v>80</v>
      </c>
      <c r="G26" s="3" t="s">
        <v>40</v>
      </c>
      <c r="H26" s="3" t="s">
        <v>41</v>
      </c>
      <c r="I26" s="3" t="s">
        <v>137</v>
      </c>
      <c r="J26" s="3" t="s">
        <v>138</v>
      </c>
      <c r="K26" s="3" t="s">
        <v>111</v>
      </c>
      <c r="L26" s="3" t="s">
        <v>44</v>
      </c>
      <c r="M26" s="3">
        <v>37351</v>
      </c>
      <c r="N26" s="3" t="s">
        <v>55</v>
      </c>
      <c r="O26" s="3">
        <v>7858</v>
      </c>
      <c r="P26" s="3" t="s">
        <v>65</v>
      </c>
      <c r="Q26" s="3">
        <v>18</v>
      </c>
      <c r="R26" s="3">
        <v>2</v>
      </c>
      <c r="S26" s="3" t="s">
        <v>33</v>
      </c>
      <c r="T26" s="3" t="s">
        <v>56</v>
      </c>
      <c r="U26" s="3" t="s">
        <v>57</v>
      </c>
    </row>
    <row r="27" spans="1:21">
      <c r="A27" s="3">
        <v>8967</v>
      </c>
      <c r="B27" s="3" t="s">
        <v>139</v>
      </c>
      <c r="C27" s="3" t="s">
        <v>22</v>
      </c>
      <c r="D27" s="3">
        <v>48</v>
      </c>
      <c r="E27" s="3" t="s">
        <v>98</v>
      </c>
      <c r="F27" s="3" t="s">
        <v>102</v>
      </c>
      <c r="G27" s="3" t="s">
        <v>50</v>
      </c>
      <c r="H27" s="3" t="s">
        <v>26</v>
      </c>
      <c r="I27" s="3" t="s">
        <v>140</v>
      </c>
      <c r="J27" s="3" t="s">
        <v>141</v>
      </c>
      <c r="K27" s="3" t="s">
        <v>29</v>
      </c>
      <c r="L27" s="3" t="s">
        <v>44</v>
      </c>
      <c r="M27" s="3">
        <v>36721</v>
      </c>
      <c r="N27" s="3" t="s">
        <v>45</v>
      </c>
      <c r="O27" s="3">
        <v>8820</v>
      </c>
      <c r="P27" s="3" t="s">
        <v>65</v>
      </c>
      <c r="Q27" s="3">
        <v>0</v>
      </c>
      <c r="R27" s="3">
        <v>2</v>
      </c>
      <c r="S27" s="3" t="s">
        <v>47</v>
      </c>
      <c r="T27" s="3" t="s">
        <v>56</v>
      </c>
      <c r="U27" s="3" t="s">
        <v>35</v>
      </c>
    </row>
    <row r="28" spans="1:21">
      <c r="A28" s="3">
        <v>5087</v>
      </c>
      <c r="B28" s="3" t="s">
        <v>142</v>
      </c>
      <c r="C28" s="3" t="s">
        <v>37</v>
      </c>
      <c r="D28" s="3">
        <v>28</v>
      </c>
      <c r="E28" s="3" t="s">
        <v>38</v>
      </c>
      <c r="F28" s="3" t="s">
        <v>49</v>
      </c>
      <c r="G28" s="3" t="s">
        <v>121</v>
      </c>
      <c r="H28" s="3" t="s">
        <v>26</v>
      </c>
      <c r="I28" s="3" t="s">
        <v>143</v>
      </c>
      <c r="J28" s="3" t="s">
        <v>144</v>
      </c>
      <c r="K28" s="3" t="s">
        <v>63</v>
      </c>
      <c r="L28" s="3" t="s">
        <v>54</v>
      </c>
      <c r="M28" s="3">
        <v>46326</v>
      </c>
      <c r="N28" s="3" t="s">
        <v>45</v>
      </c>
      <c r="O28" s="3">
        <v>9189</v>
      </c>
      <c r="P28" s="3" t="s">
        <v>65</v>
      </c>
      <c r="Q28" s="3">
        <v>8</v>
      </c>
      <c r="R28" s="3">
        <v>4</v>
      </c>
      <c r="S28" s="3" t="s">
        <v>33</v>
      </c>
      <c r="T28" s="3" t="s">
        <v>75</v>
      </c>
      <c r="U28" s="3" t="s">
        <v>57</v>
      </c>
    </row>
    <row r="29" spans="1:21">
      <c r="A29" s="3">
        <v>3358</v>
      </c>
      <c r="B29" s="3" t="s">
        <v>145</v>
      </c>
      <c r="C29" s="3" t="s">
        <v>37</v>
      </c>
      <c r="D29" s="3">
        <v>30</v>
      </c>
      <c r="E29" s="3" t="s">
        <v>38</v>
      </c>
      <c r="F29" s="3" t="s">
        <v>39</v>
      </c>
      <c r="G29" s="3" t="s">
        <v>72</v>
      </c>
      <c r="H29" s="3" t="s">
        <v>41</v>
      </c>
      <c r="I29" s="3" t="s">
        <v>146</v>
      </c>
      <c r="J29" s="3" t="s">
        <v>147</v>
      </c>
      <c r="K29" s="3" t="s">
        <v>29</v>
      </c>
      <c r="L29" s="3" t="s">
        <v>30</v>
      </c>
      <c r="M29" s="3">
        <v>59007</v>
      </c>
      <c r="N29" s="3" t="s">
        <v>31</v>
      </c>
      <c r="O29" s="3">
        <v>3380</v>
      </c>
      <c r="P29" s="3" t="s">
        <v>32</v>
      </c>
      <c r="Q29" s="3">
        <v>17</v>
      </c>
      <c r="R29" s="3">
        <v>3</v>
      </c>
      <c r="S29" s="3" t="s">
        <v>46</v>
      </c>
      <c r="T29" s="3" t="s">
        <v>96</v>
      </c>
      <c r="U29" s="3" t="s">
        <v>35</v>
      </c>
    </row>
    <row r="30" spans="1:21">
      <c r="A30" s="3">
        <v>8256</v>
      </c>
      <c r="B30" s="3" t="s">
        <v>148</v>
      </c>
      <c r="C30" s="3" t="s">
        <v>37</v>
      </c>
      <c r="D30" s="3">
        <v>46</v>
      </c>
      <c r="E30" s="3" t="s">
        <v>98</v>
      </c>
      <c r="F30" s="3" t="s">
        <v>80</v>
      </c>
      <c r="G30" s="3" t="s">
        <v>25</v>
      </c>
      <c r="H30" s="3" t="s">
        <v>60</v>
      </c>
      <c r="I30" s="3" t="s">
        <v>149</v>
      </c>
      <c r="J30" s="3" t="s">
        <v>150</v>
      </c>
      <c r="K30" s="3" t="s">
        <v>29</v>
      </c>
      <c r="L30" s="3" t="s">
        <v>44</v>
      </c>
      <c r="M30" s="3">
        <v>52020</v>
      </c>
      <c r="N30" s="3" t="s">
        <v>45</v>
      </c>
      <c r="O30" s="3">
        <v>9585</v>
      </c>
      <c r="P30" s="3" t="s">
        <v>65</v>
      </c>
      <c r="Q30" s="3">
        <v>0</v>
      </c>
      <c r="R30" s="3">
        <v>4</v>
      </c>
      <c r="S30" s="3" t="s">
        <v>47</v>
      </c>
      <c r="T30" s="3" t="s">
        <v>96</v>
      </c>
      <c r="U30" s="3" t="s">
        <v>46</v>
      </c>
    </row>
    <row r="31" spans="1:21">
      <c r="A31" s="3">
        <v>5763</v>
      </c>
      <c r="B31" s="3" t="s">
        <v>151</v>
      </c>
      <c r="C31" s="3" t="s">
        <v>37</v>
      </c>
      <c r="D31" s="3">
        <v>44</v>
      </c>
      <c r="E31" s="3" t="s">
        <v>59</v>
      </c>
      <c r="F31" s="3" t="s">
        <v>39</v>
      </c>
      <c r="G31" s="3" t="s">
        <v>50</v>
      </c>
      <c r="H31" s="3" t="s">
        <v>41</v>
      </c>
      <c r="I31" s="3" t="s">
        <v>152</v>
      </c>
      <c r="J31" s="3" t="s">
        <v>153</v>
      </c>
      <c r="K31" s="3" t="s">
        <v>111</v>
      </c>
      <c r="L31" s="3" t="s">
        <v>44</v>
      </c>
      <c r="M31" s="3">
        <v>98961</v>
      </c>
      <c r="N31" s="3" t="s">
        <v>55</v>
      </c>
      <c r="O31" s="3">
        <v>2688</v>
      </c>
      <c r="P31" s="3" t="s">
        <v>32</v>
      </c>
      <c r="Q31" s="3">
        <v>2</v>
      </c>
      <c r="R31" s="3">
        <v>5</v>
      </c>
      <c r="S31" s="3" t="s">
        <v>47</v>
      </c>
      <c r="T31" s="3" t="s">
        <v>96</v>
      </c>
      <c r="U31" s="3" t="s">
        <v>35</v>
      </c>
    </row>
    <row r="32" spans="1:21">
      <c r="A32" s="3">
        <v>6838</v>
      </c>
      <c r="B32" s="3" t="s">
        <v>154</v>
      </c>
      <c r="C32" s="3" t="s">
        <v>37</v>
      </c>
      <c r="D32" s="3">
        <v>45</v>
      </c>
      <c r="E32" s="3" t="s">
        <v>59</v>
      </c>
      <c r="F32" s="3" t="s">
        <v>49</v>
      </c>
      <c r="G32" s="3" t="s">
        <v>72</v>
      </c>
      <c r="H32" s="3" t="s">
        <v>51</v>
      </c>
      <c r="I32" s="3" t="s">
        <v>155</v>
      </c>
      <c r="J32" s="3" t="s">
        <v>156</v>
      </c>
      <c r="K32" s="3" t="s">
        <v>111</v>
      </c>
      <c r="L32" s="3" t="s">
        <v>44</v>
      </c>
      <c r="M32" s="3">
        <v>81943</v>
      </c>
      <c r="N32" s="3" t="s">
        <v>31</v>
      </c>
      <c r="O32" s="3">
        <v>2255</v>
      </c>
      <c r="P32" s="3" t="s">
        <v>32</v>
      </c>
      <c r="Q32" s="3">
        <v>18</v>
      </c>
      <c r="R32" s="3">
        <v>2</v>
      </c>
      <c r="S32" s="3" t="s">
        <v>46</v>
      </c>
      <c r="T32" s="3" t="s">
        <v>66</v>
      </c>
      <c r="U32" s="3" t="s">
        <v>35</v>
      </c>
    </row>
    <row r="33" spans="1:21">
      <c r="A33" s="3">
        <v>9544</v>
      </c>
      <c r="B33" s="3" t="s">
        <v>157</v>
      </c>
      <c r="C33" s="3" t="s">
        <v>37</v>
      </c>
      <c r="D33" s="3">
        <v>52</v>
      </c>
      <c r="E33" s="3" t="s">
        <v>98</v>
      </c>
      <c r="F33" s="3" t="s">
        <v>102</v>
      </c>
      <c r="G33" s="3" t="s">
        <v>50</v>
      </c>
      <c r="H33" s="3" t="s">
        <v>41</v>
      </c>
      <c r="I33" s="3" t="s">
        <v>158</v>
      </c>
      <c r="J33" s="3" t="s">
        <v>159</v>
      </c>
      <c r="K33" s="3" t="s">
        <v>111</v>
      </c>
      <c r="L33" s="3" t="s">
        <v>44</v>
      </c>
      <c r="M33" s="3">
        <v>47627</v>
      </c>
      <c r="N33" s="3" t="s">
        <v>31</v>
      </c>
      <c r="O33" s="3">
        <v>1221</v>
      </c>
      <c r="P33" s="3" t="s">
        <v>46</v>
      </c>
      <c r="Q33" s="3">
        <v>4</v>
      </c>
      <c r="R33" s="3">
        <v>3</v>
      </c>
      <c r="S33" s="3" t="s">
        <v>46</v>
      </c>
      <c r="T33" s="3" t="s">
        <v>56</v>
      </c>
      <c r="U33" s="3" t="s">
        <v>46</v>
      </c>
    </row>
    <row r="34" spans="1:21">
      <c r="A34" s="3">
        <v>8012</v>
      </c>
      <c r="B34" s="3" t="s">
        <v>160</v>
      </c>
      <c r="C34" s="3" t="s">
        <v>22</v>
      </c>
      <c r="D34" s="3">
        <v>52</v>
      </c>
      <c r="E34" s="3" t="s">
        <v>98</v>
      </c>
      <c r="F34" s="3" t="s">
        <v>24</v>
      </c>
      <c r="G34" s="3" t="s">
        <v>25</v>
      </c>
      <c r="H34" s="3" t="s">
        <v>81</v>
      </c>
      <c r="I34" s="3" t="s">
        <v>161</v>
      </c>
      <c r="J34" s="3" t="s">
        <v>162</v>
      </c>
      <c r="K34" s="3" t="s">
        <v>111</v>
      </c>
      <c r="L34" s="3" t="s">
        <v>44</v>
      </c>
      <c r="M34" s="3">
        <v>56162</v>
      </c>
      <c r="N34" s="3" t="s">
        <v>55</v>
      </c>
      <c r="O34" s="3">
        <v>6560</v>
      </c>
      <c r="P34" s="3" t="s">
        <v>65</v>
      </c>
      <c r="Q34" s="3">
        <v>9</v>
      </c>
      <c r="R34" s="3">
        <v>4</v>
      </c>
      <c r="S34" s="3" t="s">
        <v>47</v>
      </c>
      <c r="T34" s="3" t="s">
        <v>75</v>
      </c>
      <c r="U34" s="3" t="s">
        <v>46</v>
      </c>
    </row>
    <row r="35" spans="1:21">
      <c r="A35" s="3">
        <v>9374</v>
      </c>
      <c r="B35" s="3" t="s">
        <v>163</v>
      </c>
      <c r="C35" s="3" t="s">
        <v>22</v>
      </c>
      <c r="D35" s="3">
        <v>42</v>
      </c>
      <c r="E35" s="3" t="s">
        <v>59</v>
      </c>
      <c r="F35" s="3" t="s">
        <v>39</v>
      </c>
      <c r="G35" s="3" t="s">
        <v>50</v>
      </c>
      <c r="H35" s="3" t="s">
        <v>51</v>
      </c>
      <c r="I35" s="3" t="s">
        <v>164</v>
      </c>
      <c r="J35" s="3" t="s">
        <v>165</v>
      </c>
      <c r="K35" s="3" t="s">
        <v>63</v>
      </c>
      <c r="L35" s="3" t="s">
        <v>54</v>
      </c>
      <c r="M35" s="3">
        <v>95734</v>
      </c>
      <c r="N35" s="3" t="s">
        <v>31</v>
      </c>
      <c r="O35" s="3">
        <v>4854</v>
      </c>
      <c r="P35" s="3" t="s">
        <v>32</v>
      </c>
      <c r="Q35" s="3">
        <v>13</v>
      </c>
      <c r="R35" s="3">
        <v>2</v>
      </c>
      <c r="S35" s="3" t="s">
        <v>33</v>
      </c>
      <c r="T35" s="3" t="s">
        <v>34</v>
      </c>
      <c r="U35" s="3" t="s">
        <v>35</v>
      </c>
    </row>
    <row r="36" spans="1:21">
      <c r="A36" s="3">
        <v>3487</v>
      </c>
      <c r="B36" s="3" t="s">
        <v>166</v>
      </c>
      <c r="C36" s="3" t="s">
        <v>37</v>
      </c>
      <c r="D36" s="3">
        <v>58</v>
      </c>
      <c r="E36" s="3" t="s">
        <v>68</v>
      </c>
      <c r="F36" s="3" t="s">
        <v>39</v>
      </c>
      <c r="G36" s="3" t="s">
        <v>40</v>
      </c>
      <c r="H36" s="3" t="s">
        <v>60</v>
      </c>
      <c r="I36" s="3" t="s">
        <v>167</v>
      </c>
      <c r="J36" s="3" t="s">
        <v>168</v>
      </c>
      <c r="K36" s="3" t="s">
        <v>63</v>
      </c>
      <c r="L36" s="3" t="s">
        <v>54</v>
      </c>
      <c r="M36" s="3">
        <v>74789</v>
      </c>
      <c r="N36" s="3" t="s">
        <v>31</v>
      </c>
      <c r="O36" s="3">
        <v>8101</v>
      </c>
      <c r="P36" s="3" t="s">
        <v>65</v>
      </c>
      <c r="Q36" s="3">
        <v>14</v>
      </c>
      <c r="R36" s="3">
        <v>5</v>
      </c>
      <c r="S36" s="3" t="s">
        <v>47</v>
      </c>
      <c r="T36" s="3" t="s">
        <v>66</v>
      </c>
      <c r="U36" s="3" t="s">
        <v>46</v>
      </c>
    </row>
    <row r="37" spans="1:21">
      <c r="A37" s="3">
        <v>8445</v>
      </c>
      <c r="B37" s="3" t="s">
        <v>169</v>
      </c>
      <c r="C37" s="3" t="s">
        <v>22</v>
      </c>
      <c r="D37" s="3">
        <v>24</v>
      </c>
      <c r="E37" s="3" t="s">
        <v>23</v>
      </c>
      <c r="F37" s="3" t="s">
        <v>102</v>
      </c>
      <c r="G37" s="3" t="s">
        <v>25</v>
      </c>
      <c r="H37" s="3" t="s">
        <v>60</v>
      </c>
      <c r="I37" s="3" t="s">
        <v>170</v>
      </c>
      <c r="J37" s="3" t="s">
        <v>171</v>
      </c>
      <c r="K37" s="3" t="s">
        <v>29</v>
      </c>
      <c r="L37" s="3" t="s">
        <v>54</v>
      </c>
      <c r="M37" s="3">
        <v>30137</v>
      </c>
      <c r="N37" s="3" t="s">
        <v>45</v>
      </c>
      <c r="O37" s="3">
        <v>4031</v>
      </c>
      <c r="P37" s="3" t="s">
        <v>46</v>
      </c>
      <c r="Q37" s="3">
        <v>5</v>
      </c>
      <c r="R37" s="3">
        <v>3</v>
      </c>
      <c r="S37" s="3" t="s">
        <v>46</v>
      </c>
      <c r="T37" s="3" t="s">
        <v>56</v>
      </c>
      <c r="U37" s="3" t="s">
        <v>35</v>
      </c>
    </row>
    <row r="38" spans="1:21">
      <c r="A38" s="3">
        <v>1550</v>
      </c>
      <c r="B38" s="3" t="s">
        <v>172</v>
      </c>
      <c r="C38" s="3" t="s">
        <v>37</v>
      </c>
      <c r="D38" s="3">
        <v>21</v>
      </c>
      <c r="E38" s="3" t="s">
        <v>23</v>
      </c>
      <c r="F38" s="3" t="s">
        <v>39</v>
      </c>
      <c r="G38" s="3" t="s">
        <v>25</v>
      </c>
      <c r="H38" s="3" t="s">
        <v>26</v>
      </c>
      <c r="I38" s="3" t="s">
        <v>173</v>
      </c>
      <c r="J38" s="3" t="s">
        <v>174</v>
      </c>
      <c r="K38" s="3" t="s">
        <v>29</v>
      </c>
      <c r="L38" s="3" t="s">
        <v>54</v>
      </c>
      <c r="M38" s="3">
        <v>95510</v>
      </c>
      <c r="N38" s="3" t="s">
        <v>31</v>
      </c>
      <c r="O38" s="3">
        <v>6811</v>
      </c>
      <c r="P38" s="3" t="s">
        <v>32</v>
      </c>
      <c r="Q38" s="3">
        <v>18</v>
      </c>
      <c r="R38" s="3">
        <v>4</v>
      </c>
      <c r="S38" s="3" t="s">
        <v>47</v>
      </c>
      <c r="T38" s="3" t="s">
        <v>96</v>
      </c>
      <c r="U38" s="3" t="s">
        <v>35</v>
      </c>
    </row>
    <row r="39" spans="1:21">
      <c r="A39" s="3">
        <v>9968</v>
      </c>
      <c r="B39" s="3" t="s">
        <v>175</v>
      </c>
      <c r="C39" s="3" t="s">
        <v>37</v>
      </c>
      <c r="D39" s="3">
        <v>58</v>
      </c>
      <c r="E39" s="3" t="s">
        <v>68</v>
      </c>
      <c r="F39" s="3" t="s">
        <v>39</v>
      </c>
      <c r="G39" s="3" t="s">
        <v>72</v>
      </c>
      <c r="H39" s="3" t="s">
        <v>26</v>
      </c>
      <c r="I39" s="3" t="s">
        <v>176</v>
      </c>
      <c r="J39" s="3" t="s">
        <v>177</v>
      </c>
      <c r="K39" s="3" t="s">
        <v>63</v>
      </c>
      <c r="L39" s="3" t="s">
        <v>30</v>
      </c>
      <c r="M39" s="3">
        <v>80325</v>
      </c>
      <c r="N39" s="3" t="s">
        <v>45</v>
      </c>
      <c r="O39" s="3">
        <v>6230</v>
      </c>
      <c r="P39" s="3" t="s">
        <v>32</v>
      </c>
      <c r="Q39" s="3">
        <v>5</v>
      </c>
      <c r="R39" s="3">
        <v>4</v>
      </c>
      <c r="S39" s="3" t="s">
        <v>46</v>
      </c>
      <c r="T39" s="3" t="s">
        <v>66</v>
      </c>
      <c r="U39" s="3" t="s">
        <v>57</v>
      </c>
    </row>
    <row r="40" spans="1:21">
      <c r="A40" s="3">
        <v>8029</v>
      </c>
      <c r="B40" s="3" t="s">
        <v>178</v>
      </c>
      <c r="C40" s="3" t="s">
        <v>22</v>
      </c>
      <c r="D40" s="3">
        <v>57</v>
      </c>
      <c r="E40" s="3" t="s">
        <v>68</v>
      </c>
      <c r="F40" s="3" t="s">
        <v>80</v>
      </c>
      <c r="G40" s="3" t="s">
        <v>121</v>
      </c>
      <c r="H40" s="3" t="s">
        <v>81</v>
      </c>
      <c r="I40" s="3" t="s">
        <v>179</v>
      </c>
      <c r="J40" s="3" t="s">
        <v>180</v>
      </c>
      <c r="K40" s="3" t="s">
        <v>111</v>
      </c>
      <c r="L40" s="3" t="s">
        <v>44</v>
      </c>
      <c r="M40" s="3">
        <v>34109</v>
      </c>
      <c r="N40" s="3" t="s">
        <v>45</v>
      </c>
      <c r="O40" s="3">
        <v>9232</v>
      </c>
      <c r="P40" s="3" t="s">
        <v>32</v>
      </c>
      <c r="Q40" s="3">
        <v>13</v>
      </c>
      <c r="R40" s="3">
        <v>3</v>
      </c>
      <c r="S40" s="3" t="s">
        <v>33</v>
      </c>
      <c r="T40" s="3" t="s">
        <v>34</v>
      </c>
      <c r="U40" s="3" t="s">
        <v>35</v>
      </c>
    </row>
    <row r="41" spans="1:21">
      <c r="A41" s="3">
        <v>8847</v>
      </c>
      <c r="B41" s="3" t="s">
        <v>181</v>
      </c>
      <c r="C41" s="3" t="s">
        <v>37</v>
      </c>
      <c r="D41" s="3">
        <v>41</v>
      </c>
      <c r="E41" s="3" t="s">
        <v>59</v>
      </c>
      <c r="F41" s="3" t="s">
        <v>80</v>
      </c>
      <c r="G41" s="3" t="s">
        <v>72</v>
      </c>
      <c r="H41" s="3" t="s">
        <v>26</v>
      </c>
      <c r="I41" s="3" t="s">
        <v>182</v>
      </c>
      <c r="J41" s="3" t="s">
        <v>183</v>
      </c>
      <c r="K41" s="3" t="s">
        <v>111</v>
      </c>
      <c r="L41" s="3" t="s">
        <v>54</v>
      </c>
      <c r="M41" s="3">
        <v>73330</v>
      </c>
      <c r="N41" s="3" t="s">
        <v>31</v>
      </c>
      <c r="O41" s="3">
        <v>2276</v>
      </c>
      <c r="P41" s="3" t="s">
        <v>65</v>
      </c>
      <c r="Q41" s="3">
        <v>5</v>
      </c>
      <c r="R41" s="3">
        <v>1</v>
      </c>
      <c r="S41" s="3" t="s">
        <v>46</v>
      </c>
      <c r="T41" s="3" t="s">
        <v>56</v>
      </c>
      <c r="U41" s="3" t="s">
        <v>57</v>
      </c>
    </row>
    <row r="42" spans="1:21">
      <c r="A42" s="3">
        <v>1955</v>
      </c>
      <c r="B42" s="3" t="s">
        <v>184</v>
      </c>
      <c r="C42" s="3" t="s">
        <v>22</v>
      </c>
      <c r="D42" s="3">
        <v>58</v>
      </c>
      <c r="E42" s="3" t="s">
        <v>68</v>
      </c>
      <c r="F42" s="3" t="s">
        <v>49</v>
      </c>
      <c r="G42" s="3" t="s">
        <v>50</v>
      </c>
      <c r="H42" s="3" t="s">
        <v>41</v>
      </c>
      <c r="I42" s="3" t="s">
        <v>185</v>
      </c>
      <c r="J42" s="3" t="s">
        <v>186</v>
      </c>
      <c r="K42" s="3" t="s">
        <v>63</v>
      </c>
      <c r="L42" s="3" t="s">
        <v>54</v>
      </c>
      <c r="M42" s="3">
        <v>46567</v>
      </c>
      <c r="N42" s="3" t="s">
        <v>64</v>
      </c>
      <c r="O42" s="3">
        <v>2825</v>
      </c>
      <c r="P42" s="3" t="s">
        <v>32</v>
      </c>
      <c r="Q42" s="3">
        <v>15</v>
      </c>
      <c r="R42" s="3">
        <v>3</v>
      </c>
      <c r="S42" s="3" t="s">
        <v>46</v>
      </c>
      <c r="T42" s="3" t="s">
        <v>96</v>
      </c>
      <c r="U42" s="3" t="s">
        <v>57</v>
      </c>
    </row>
    <row r="43" spans="1:21">
      <c r="A43" s="3">
        <v>4522</v>
      </c>
      <c r="B43" s="3" t="s">
        <v>187</v>
      </c>
      <c r="C43" s="3" t="s">
        <v>22</v>
      </c>
      <c r="D43" s="3">
        <v>36</v>
      </c>
      <c r="E43" s="3" t="s">
        <v>59</v>
      </c>
      <c r="F43" s="3" t="s">
        <v>24</v>
      </c>
      <c r="G43" s="3" t="s">
        <v>121</v>
      </c>
      <c r="H43" s="3" t="s">
        <v>26</v>
      </c>
      <c r="I43" s="3" t="s">
        <v>188</v>
      </c>
      <c r="J43" s="3" t="s">
        <v>189</v>
      </c>
      <c r="K43" s="3" t="s">
        <v>63</v>
      </c>
      <c r="L43" s="3" t="s">
        <v>44</v>
      </c>
      <c r="M43" s="3">
        <v>39795</v>
      </c>
      <c r="N43" s="3" t="s">
        <v>64</v>
      </c>
      <c r="O43" s="3">
        <v>1670</v>
      </c>
      <c r="P43" s="3" t="s">
        <v>46</v>
      </c>
      <c r="Q43" s="3">
        <v>0</v>
      </c>
      <c r="R43" s="3">
        <v>2</v>
      </c>
      <c r="S43" s="3" t="s">
        <v>47</v>
      </c>
      <c r="T43" s="3" t="s">
        <v>75</v>
      </c>
      <c r="U43" s="3" t="s">
        <v>46</v>
      </c>
    </row>
    <row r="44" spans="1:21">
      <c r="A44" s="3">
        <v>3078</v>
      </c>
      <c r="B44" s="3" t="s">
        <v>190</v>
      </c>
      <c r="C44" s="3" t="s">
        <v>22</v>
      </c>
      <c r="D44" s="3">
        <v>21</v>
      </c>
      <c r="E44" s="3" t="s">
        <v>23</v>
      </c>
      <c r="F44" s="3" t="s">
        <v>24</v>
      </c>
      <c r="G44" s="3" t="s">
        <v>25</v>
      </c>
      <c r="H44" s="3" t="s">
        <v>81</v>
      </c>
      <c r="I44" s="3" t="s">
        <v>191</v>
      </c>
      <c r="J44" s="3" t="s">
        <v>192</v>
      </c>
      <c r="K44" s="3" t="s">
        <v>63</v>
      </c>
      <c r="L44" s="3" t="s">
        <v>54</v>
      </c>
      <c r="M44" s="3">
        <v>59506</v>
      </c>
      <c r="N44" s="3" t="s">
        <v>64</v>
      </c>
      <c r="O44" s="3">
        <v>4428</v>
      </c>
      <c r="P44" s="3" t="s">
        <v>65</v>
      </c>
      <c r="Q44" s="3">
        <v>0</v>
      </c>
      <c r="R44" s="3">
        <v>1</v>
      </c>
      <c r="S44" s="3" t="s">
        <v>46</v>
      </c>
      <c r="T44" s="3" t="s">
        <v>75</v>
      </c>
      <c r="U44" s="3" t="s">
        <v>35</v>
      </c>
    </row>
    <row r="45" spans="1:21">
      <c r="A45" s="3">
        <v>6357</v>
      </c>
      <c r="B45" s="3" t="s">
        <v>193</v>
      </c>
      <c r="C45" s="3" t="s">
        <v>22</v>
      </c>
      <c r="D45" s="3">
        <v>46</v>
      </c>
      <c r="E45" s="3" t="s">
        <v>98</v>
      </c>
      <c r="F45" s="3" t="s">
        <v>49</v>
      </c>
      <c r="G45" s="3" t="s">
        <v>40</v>
      </c>
      <c r="H45" s="3" t="s">
        <v>81</v>
      </c>
      <c r="I45" s="3" t="s">
        <v>194</v>
      </c>
      <c r="J45" s="3" t="s">
        <v>195</v>
      </c>
      <c r="K45" s="3" t="s">
        <v>63</v>
      </c>
      <c r="L45" s="3" t="s">
        <v>54</v>
      </c>
      <c r="M45" s="3">
        <v>49058</v>
      </c>
      <c r="N45" s="3" t="s">
        <v>45</v>
      </c>
      <c r="O45" s="3">
        <v>4396</v>
      </c>
      <c r="P45" s="3" t="s">
        <v>46</v>
      </c>
      <c r="Q45" s="3">
        <v>5</v>
      </c>
      <c r="R45" s="3">
        <v>1</v>
      </c>
      <c r="S45" s="3" t="s">
        <v>46</v>
      </c>
      <c r="T45" s="3" t="s">
        <v>75</v>
      </c>
      <c r="U45" s="3" t="s">
        <v>46</v>
      </c>
    </row>
    <row r="46" spans="1:21">
      <c r="A46" s="3">
        <v>7951</v>
      </c>
      <c r="B46" s="3" t="s">
        <v>196</v>
      </c>
      <c r="C46" s="3" t="s">
        <v>22</v>
      </c>
      <c r="D46" s="3">
        <v>36</v>
      </c>
      <c r="E46" s="3" t="s">
        <v>59</v>
      </c>
      <c r="F46" s="3" t="s">
        <v>80</v>
      </c>
      <c r="G46" s="3" t="s">
        <v>50</v>
      </c>
      <c r="H46" s="3" t="s">
        <v>81</v>
      </c>
      <c r="I46" s="3" t="s">
        <v>197</v>
      </c>
      <c r="J46" s="3" t="s">
        <v>198</v>
      </c>
      <c r="K46" s="3" t="s">
        <v>63</v>
      </c>
      <c r="L46" s="3" t="s">
        <v>30</v>
      </c>
      <c r="M46" s="3">
        <v>98612</v>
      </c>
      <c r="N46" s="3" t="s">
        <v>64</v>
      </c>
      <c r="O46" s="3">
        <v>1168</v>
      </c>
      <c r="P46" s="3" t="s">
        <v>46</v>
      </c>
      <c r="Q46" s="3">
        <v>9</v>
      </c>
      <c r="R46" s="3">
        <v>2</v>
      </c>
      <c r="S46" s="3" t="s">
        <v>47</v>
      </c>
      <c r="T46" s="3" t="s">
        <v>34</v>
      </c>
      <c r="U46" s="3" t="s">
        <v>35</v>
      </c>
    </row>
    <row r="47" spans="1:21">
      <c r="A47" s="3">
        <v>9228</v>
      </c>
      <c r="B47" s="3" t="s">
        <v>199</v>
      </c>
      <c r="C47" s="3" t="s">
        <v>37</v>
      </c>
      <c r="D47" s="3">
        <v>41</v>
      </c>
      <c r="E47" s="3" t="s">
        <v>59</v>
      </c>
      <c r="F47" s="3" t="s">
        <v>102</v>
      </c>
      <c r="G47" s="3" t="s">
        <v>72</v>
      </c>
      <c r="H47" s="3" t="s">
        <v>41</v>
      </c>
      <c r="I47" s="3" t="s">
        <v>200</v>
      </c>
      <c r="J47" s="3" t="s">
        <v>201</v>
      </c>
      <c r="K47" s="3" t="s">
        <v>111</v>
      </c>
      <c r="L47" s="3" t="s">
        <v>44</v>
      </c>
      <c r="M47" s="3">
        <v>38201</v>
      </c>
      <c r="N47" s="3" t="s">
        <v>64</v>
      </c>
      <c r="O47" s="3">
        <v>7111</v>
      </c>
      <c r="P47" s="3" t="s">
        <v>32</v>
      </c>
      <c r="Q47" s="3">
        <v>8</v>
      </c>
      <c r="R47" s="3">
        <v>4</v>
      </c>
      <c r="S47" s="3" t="s">
        <v>33</v>
      </c>
      <c r="T47" s="3" t="s">
        <v>75</v>
      </c>
      <c r="U47" s="3" t="s">
        <v>46</v>
      </c>
    </row>
    <row r="48" spans="1:21">
      <c r="A48" s="3">
        <v>8988</v>
      </c>
      <c r="B48" s="3" t="s">
        <v>202</v>
      </c>
      <c r="C48" s="3" t="s">
        <v>37</v>
      </c>
      <c r="D48" s="3">
        <v>25</v>
      </c>
      <c r="E48" s="3" t="s">
        <v>23</v>
      </c>
      <c r="F48" s="3" t="s">
        <v>24</v>
      </c>
      <c r="G48" s="3" t="s">
        <v>50</v>
      </c>
      <c r="H48" s="3" t="s">
        <v>51</v>
      </c>
      <c r="I48" s="3" t="s">
        <v>203</v>
      </c>
      <c r="J48" s="3" t="s">
        <v>204</v>
      </c>
      <c r="K48" s="3" t="s">
        <v>111</v>
      </c>
      <c r="L48" s="3" t="s">
        <v>44</v>
      </c>
      <c r="M48" s="3">
        <v>92919</v>
      </c>
      <c r="N48" s="3" t="s">
        <v>55</v>
      </c>
      <c r="O48" s="3">
        <v>9497</v>
      </c>
      <c r="P48" s="3" t="s">
        <v>32</v>
      </c>
      <c r="Q48" s="3">
        <v>7</v>
      </c>
      <c r="R48" s="3">
        <v>2</v>
      </c>
      <c r="S48" s="3" t="s">
        <v>46</v>
      </c>
      <c r="T48" s="3" t="s">
        <v>75</v>
      </c>
      <c r="U48" s="3" t="s">
        <v>57</v>
      </c>
    </row>
    <row r="49" spans="1:21">
      <c r="A49" s="3">
        <v>1952</v>
      </c>
      <c r="B49" s="3" t="s">
        <v>205</v>
      </c>
      <c r="C49" s="3" t="s">
        <v>22</v>
      </c>
      <c r="D49" s="3">
        <v>29</v>
      </c>
      <c r="E49" s="3" t="s">
        <v>38</v>
      </c>
      <c r="F49" s="3" t="s">
        <v>102</v>
      </c>
      <c r="G49" s="3" t="s">
        <v>25</v>
      </c>
      <c r="H49" s="3" t="s">
        <v>41</v>
      </c>
      <c r="I49" s="3" t="s">
        <v>206</v>
      </c>
      <c r="J49" s="3" t="s">
        <v>207</v>
      </c>
      <c r="K49" s="3" t="s">
        <v>29</v>
      </c>
      <c r="L49" s="3" t="s">
        <v>54</v>
      </c>
      <c r="M49" s="3">
        <v>45188</v>
      </c>
      <c r="N49" s="3" t="s">
        <v>64</v>
      </c>
      <c r="O49" s="3">
        <v>9591</v>
      </c>
      <c r="P49" s="3" t="s">
        <v>65</v>
      </c>
      <c r="Q49" s="3">
        <v>18</v>
      </c>
      <c r="R49" s="3">
        <v>3</v>
      </c>
      <c r="S49" s="3" t="s">
        <v>33</v>
      </c>
      <c r="T49" s="3" t="s">
        <v>75</v>
      </c>
      <c r="U49" s="3" t="s">
        <v>46</v>
      </c>
    </row>
    <row r="50" spans="1:21">
      <c r="A50" s="3">
        <v>5760</v>
      </c>
      <c r="B50" s="3" t="s">
        <v>208</v>
      </c>
      <c r="C50" s="3" t="s">
        <v>22</v>
      </c>
      <c r="D50" s="3">
        <v>59</v>
      </c>
      <c r="E50" s="3" t="s">
        <v>68</v>
      </c>
      <c r="F50" s="3" t="s">
        <v>49</v>
      </c>
      <c r="G50" s="3" t="s">
        <v>40</v>
      </c>
      <c r="H50" s="3" t="s">
        <v>26</v>
      </c>
      <c r="I50" s="3" t="s">
        <v>209</v>
      </c>
      <c r="J50" s="3" t="s">
        <v>210</v>
      </c>
      <c r="K50" s="3" t="s">
        <v>29</v>
      </c>
      <c r="L50" s="3" t="s">
        <v>44</v>
      </c>
      <c r="M50" s="3">
        <v>34927</v>
      </c>
      <c r="N50" s="3" t="s">
        <v>55</v>
      </c>
      <c r="O50" s="3">
        <v>6996</v>
      </c>
      <c r="P50" s="3" t="s">
        <v>65</v>
      </c>
      <c r="Q50" s="3">
        <v>16</v>
      </c>
      <c r="R50" s="3">
        <v>1</v>
      </c>
      <c r="S50" s="3" t="s">
        <v>47</v>
      </c>
      <c r="T50" s="3" t="s">
        <v>34</v>
      </c>
      <c r="U50" s="3" t="s">
        <v>35</v>
      </c>
    </row>
    <row r="51" spans="1:21">
      <c r="A51" s="3">
        <v>5742</v>
      </c>
      <c r="B51" s="3" t="s">
        <v>211</v>
      </c>
      <c r="C51" s="3" t="s">
        <v>22</v>
      </c>
      <c r="D51" s="3">
        <v>27</v>
      </c>
      <c r="E51" s="3" t="s">
        <v>38</v>
      </c>
      <c r="F51" s="3" t="s">
        <v>24</v>
      </c>
      <c r="G51" s="3" t="s">
        <v>50</v>
      </c>
      <c r="H51" s="3" t="s">
        <v>60</v>
      </c>
      <c r="I51" s="3" t="s">
        <v>212</v>
      </c>
      <c r="J51" s="3" t="s">
        <v>213</v>
      </c>
      <c r="K51" s="3" t="s">
        <v>29</v>
      </c>
      <c r="L51" s="3" t="s">
        <v>44</v>
      </c>
      <c r="M51" s="3">
        <v>33183</v>
      </c>
      <c r="N51" s="3" t="s">
        <v>64</v>
      </c>
      <c r="O51" s="3">
        <v>1659</v>
      </c>
      <c r="P51" s="3" t="s">
        <v>46</v>
      </c>
      <c r="Q51" s="3">
        <v>11</v>
      </c>
      <c r="R51" s="3">
        <v>1</v>
      </c>
      <c r="S51" s="3" t="s">
        <v>33</v>
      </c>
      <c r="T51" s="3" t="s">
        <v>66</v>
      </c>
      <c r="U51" s="3" t="s">
        <v>46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H e F 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B B 3 h 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d 4 V a K I p H u A 4 A A A A R A A A A E w A c A E Z v c m 1 1 b G F z L 1 N l Y 3 R p b 2 4 x L m 0 g o h g A K K A U A A A A A A A A A A A A A A A A A A A A A A A A A A A A K 0 5 N L s n M z 1 M I h t C G 1 g B Q S w E C L Q A U A A I A C A A Q d 4 V a t S P g T K U A A A D 2 A A A A E g A A A A A A A A A A A A A A A A A A A A A A Q 2 9 u Z m l n L 1 B h Y 2 t h Z 2 U u e G 1 s U E s B A i 0 A F A A C A A g A E H e F W g / K 6 a u k A A A A 6 Q A A A B M A A A A A A A A A A A A A A A A A 8 Q A A A F t D b 2 5 0 Z W 5 0 X 1 R 5 c G V z X S 5 4 b W x Q S w E C L Q A U A A I A C A A Q d 4 V 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L Q t G b i I / j 9 I l C L p i e F c d 8 4 A A A A A A g A A A A A A E G Y A A A A B A A A g A A A A u 2 X J y h f p M Q N s Y E h z W + u 1 e 3 C X 9 g J h B I G A G k T b M W V p 9 s U A A A A A D o A A A A A C A A A g A A A A b Z Y v S k D H 2 B O s A H Z v / U M y G P p 8 X 4 M Y b J u g X F a 9 Q M t R N p d Q A A A A o K / i U j K h J t o s H l 0 v / 5 8 R e c E Y h H f F k t A M + T Y R Z v o l k w n J f h u 3 g w R h l Y U q 4 i f u p 9 j n V 1 C s s 8 L 5 K a b 0 W a X t e 9 w z n + O r Y u 1 6 a B + f V B v C B f R T l x Z A A A A A 5 u E K a H A 5 g m 0 G V u d 5 9 e z 5 B Q j O C b k f K l l j p V r 2 h l y e q d d g c Z c H M O K b P i K W l c / A 3 n F w h K q A 8 M 2 j s l g 4 r 5 3 K t 7 J O p w = = < / D a t a M a s h u p > 
</file>

<file path=customXml/itemProps1.xml><?xml version="1.0" encoding="utf-8"?>
<ds:datastoreItem xmlns:ds="http://schemas.openxmlformats.org/officeDocument/2006/customXml" ds:itemID="{4F0A340D-E757-4AEE-9790-2712894833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Nandika Shailu</cp:lastModifiedBy>
  <dcterms:created xsi:type="dcterms:W3CDTF">2024-12-11T17:14:33Z</dcterms:created>
  <dcterms:modified xsi:type="dcterms:W3CDTF">2025-04-07T11:40:34Z</dcterms:modified>
</cp:coreProperties>
</file>