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rinh\Downloads\"/>
    </mc:Choice>
  </mc:AlternateContent>
  <xr:revisionPtr revIDLastSave="0" documentId="13_ncr:1_{7A6EEA01-6918-414F-ABA9-9CDC66093838}" xr6:coauthVersionLast="47" xr6:coauthVersionMax="47" xr10:uidLastSave="{00000000-0000-0000-0000-000000000000}"/>
  <bookViews>
    <workbookView xWindow="-120" yWindow="-120" windowWidth="29040" windowHeight="15720" tabRatio="500" firstSheet="1" activeTab="2" xr2:uid="{00000000-000D-0000-FFFF-FFFF00000000}"/>
  </bookViews>
  <sheets>
    <sheet name="Trang bia" sheetId="1" r:id="rId1"/>
    <sheet name="Bang ghi nhan thay doi" sheetId="2" r:id="rId2"/>
    <sheet name="Tong hop" sheetId="3" r:id="rId3"/>
    <sheet name="NL Chuc nang" sheetId="4" r:id="rId4"/>
    <sheet name="Sheet2" sheetId="5" state="hidden" r:id="rId5"/>
    <sheet name="NL Phi CN" sheetId="6" r:id="rId6"/>
    <sheet name="NL QTDL" sheetId="7" r:id="rId7"/>
    <sheet name="BM_Kiem thu hieu nang" sheetId="8" state="hidden" r:id="rId8"/>
    <sheet name="HDKTHN" sheetId="9" state="hidden" r:id="rId9"/>
    <sheet name="Định nghĩa Loại Chức năng" sheetId="10" r:id="rId10"/>
    <sheet name="Định nghĩa loại công việc" sheetId="11" r:id="rId11"/>
    <sheet name="CSDL_CN" sheetId="12" r:id="rId12"/>
    <sheet name="CSDL Phi CN" sheetId="13" r:id="rId13"/>
    <sheet name="CSDL_QTDL" sheetId="14" r:id="rId14"/>
    <sheet name="Ty le phan bo nguon luc du an" sheetId="15" state="hidden" r:id="rId15"/>
    <sheet name="HD ULNL " sheetId="16" r:id="rId16"/>
    <sheet name="HD Tái sử dụng PM" sheetId="17" r:id="rId17"/>
    <sheet name="CSDL CN" sheetId="18" state="hidden" r:id="rId18"/>
    <sheet name="Tham chiếu list" sheetId="19" state="hidden" r:id="rId19"/>
    <sheet name="Tham chiếu list2" sheetId="20" state="hidden" r:id="rId20"/>
  </sheets>
  <externalReferences>
    <externalReference r:id="rId21"/>
    <externalReference r:id="rId22"/>
  </externalReferences>
  <definedNames>
    <definedName name="__xlfn_IFERROR">#N/A</definedName>
    <definedName name="_Fill" localSheetId="16">#REF!</definedName>
    <definedName name="_Fill" localSheetId="18">#REF!</definedName>
    <definedName name="_Fill" localSheetId="19">#REF!</definedName>
    <definedName name="_Fill">#REF!</definedName>
    <definedName name="_Fill2" localSheetId="16">#REF!</definedName>
    <definedName name="_Fill2">#REF!</definedName>
    <definedName name="_xlnm._FilterDatabase" localSheetId="11" hidden="1">CSDL_CN!$A$2:$J$265</definedName>
    <definedName name="Access">[1]Validation!$E$2:$E$223</definedName>
    <definedName name="AccessCircuit">[1]Validation!$C$2:$C$29</definedName>
    <definedName name="ACTION" localSheetId="16">#REF!</definedName>
    <definedName name="ACTION" localSheetId="18">#REF!</definedName>
    <definedName name="ACTION" localSheetId="19">#REF!</definedName>
    <definedName name="ACTION">#REF!</definedName>
    <definedName name="ACTION2" localSheetId="16">#REF!</definedName>
    <definedName name="ACTION2">#REF!</definedName>
    <definedName name="Chuc_nang" localSheetId="19">'Tham chiếu list2'!$A$2:$A$13</definedName>
    <definedName name="Chuc_nang">'Tham chiếu list'!$A$2:$A$15</definedName>
    <definedName name="Chức_năng" localSheetId="19">'Tham chiếu list2'!$A$1:$A$14</definedName>
    <definedName name="Chức_năng">'Tham chiếu list'!$A$1:$A$16</definedName>
    <definedName name="Chuc_nang_moi" localSheetId="18">'Tham chiếu list'!$A$2:$A$16</definedName>
    <definedName name="Chuc_nang_moi" localSheetId="19">'Tham chiếu list2'!$A$2:$A$14</definedName>
    <definedName name="Chuc_nang_moi">'Tham chiếu list'!$A$2:$A$16</definedName>
    <definedName name="Chuc_nang_moi2">'[2]Tham chiếu list2'!$A$2:$A$14</definedName>
    <definedName name="chucnang_WFW" localSheetId="16">#REF!</definedName>
    <definedName name="chucnang_WFW" localSheetId="18">#REF!</definedName>
    <definedName name="chucnang_WFW" localSheetId="19">#REF!</definedName>
    <definedName name="chucnang_WFW">#REF!</definedName>
    <definedName name="chucnang_WFW2" localSheetId="16">#REF!</definedName>
    <definedName name="chucnang_WFW2">#REF!</definedName>
    <definedName name="CONTROL_GD">#REF!</definedName>
    <definedName name="CoS">[1]Validation!$G$2:$G$47</definedName>
    <definedName name="Countries">[1]Validation!$A$2:$A$301</definedName>
    <definedName name="df" localSheetId="16">#REF!</definedName>
    <definedName name="df" localSheetId="19">#REF!</definedName>
    <definedName name="df">#REF!</definedName>
    <definedName name="Do_phuc_tap" localSheetId="19">'Tham chiếu list2'!$B$2:$B$6</definedName>
    <definedName name="Do_phuc_tap">'Tham chiếu list'!$B$2:$B$6</definedName>
    <definedName name="Document_array" localSheetId="3">{"Book1"}</definedName>
    <definedName name="Document_array" localSheetId="18">{"Book1"}</definedName>
    <definedName name="Document_array" localSheetId="19">{"Book1"}</definedName>
    <definedName name="Document_array" localSheetId="2">{"Book1"}</definedName>
    <definedName name="Document_array" localSheetId="0">{"Book1"}</definedName>
    <definedName name="Document_array">{"Book1"}</definedName>
    <definedName name="DPT">#REF!</definedName>
    <definedName name="DS_LCN">#REF!</definedName>
    <definedName name="DSLCheckService">[1]Validation!$H$2:$H$4</definedName>
    <definedName name="ERP">#REF!</definedName>
    <definedName name="Excel_BuiltIn__FilterDatabase" localSheetId="3">'NL Chuc nang'!$A$7:$W$34</definedName>
    <definedName name="fds" localSheetId="3">{"Book1"}</definedName>
    <definedName name="fds" localSheetId="18">{"Book1"}</definedName>
    <definedName name="fds" localSheetId="19">{"Book1"}</definedName>
    <definedName name="fds" localSheetId="2">{"Book1"}</definedName>
    <definedName name="fds">{"Book1"}</definedName>
    <definedName name="GIAIDOAN">#REF!</definedName>
    <definedName name="LDA">#REF!</definedName>
    <definedName name="LOAI_CN" localSheetId="16">#REF!</definedName>
    <definedName name="LOAI_CN" localSheetId="19">[2]Draff1!$C$4:$C$41</definedName>
    <definedName name="LOAI_CN">#REF!</definedName>
    <definedName name="Loai_CN2">'Tham chiếu list2'!$A$2:$A$14</definedName>
    <definedName name="LoaiCN" localSheetId="16">#REF!</definedName>
    <definedName name="LoaiCN">#REF!</definedName>
    <definedName name="LOAICN_KT">#REF!</definedName>
    <definedName name="LOAIDUAN" localSheetId="2">#REF!</definedName>
    <definedName name="LOAIDUAN">#REF!</definedName>
    <definedName name="Ma_testcase_34" localSheetId="16">#REF!</definedName>
    <definedName name="Ma_testcase_34" localSheetId="18">#REF!</definedName>
    <definedName name="Ma_testcase_34" localSheetId="19">#REF!</definedName>
    <definedName name="Ma_testcase_34">#REF!</definedName>
    <definedName name="Ma_testcase_342" localSheetId="16">#REF!</definedName>
    <definedName name="Ma_testcase_342">#REF!</definedName>
    <definedName name="Mobile">#REF!</definedName>
    <definedName name="NHOM_CN">#REF!</definedName>
    <definedName name="PBNL">#REF!</definedName>
    <definedName name="PHP">#REF!</definedName>
    <definedName name="Port">[1]Validation!$F$2:$F$40</definedName>
    <definedName name="_xlnm.Print_Area" localSheetId="1">'Bang ghi nhan thay doi'!$B$1:$G$18</definedName>
    <definedName name="_xlnm.Print_Area" localSheetId="12">'CSDL Phi CN'!$A$1:$G$55</definedName>
    <definedName name="_xlnm.Print_Area" localSheetId="11">CSDL_CN!$A$1:$E$265</definedName>
    <definedName name="_xlnm.Print_Area" localSheetId="13">CSDL_QTDL!$A$1:$G$13</definedName>
    <definedName name="_xlnm.Print_Area" localSheetId="9">'Định nghĩa Loại Chức năng'!$A$1:$F$92</definedName>
    <definedName name="_xlnm.Print_Area" localSheetId="10">'Định nghĩa loại công việc'!$A$1:$F$22</definedName>
    <definedName name="_xlnm.Print_Area" localSheetId="16">'HD Tái sử dụng PM'!$A$1:$F$13</definedName>
    <definedName name="_xlnm.Print_Area" localSheetId="15">'HD ULNL '!$A$1:$H$16</definedName>
    <definedName name="_xlnm.Print_Area" localSheetId="3">'NL Chuc nang'!$A$1:$W$34</definedName>
    <definedName name="_xlnm.Print_Area" localSheetId="5">'NL Phi CN'!$A$1:$G$16</definedName>
    <definedName name="_xlnm.Print_Area" localSheetId="6">'NL QTDL'!$A$1:$F$30</definedName>
    <definedName name="_xlnm.Print_Area" localSheetId="2">'Tong hop'!$A$1:$I$35</definedName>
    <definedName name="_xlnm.Print_Area" localSheetId="0">'Trang bia'!$A$1:$I$34</definedName>
    <definedName name="QLDH_TDTT_41" localSheetId="16">#REF!</definedName>
    <definedName name="QLDH_TDTT_41" localSheetId="18">#REF!</definedName>
    <definedName name="QLDH_TDTT_41" localSheetId="19">#REF!</definedName>
    <definedName name="QLDH_TDTT_41">#REF!</definedName>
    <definedName name="QLDH_TDTT_412" localSheetId="16">#REF!</definedName>
    <definedName name="QLDH_TDTT_412">#REF!</definedName>
    <definedName name="QLHD_CDHD_15" localSheetId="16">#REF!</definedName>
    <definedName name="QLHD_CDHD_15" localSheetId="18">#REF!</definedName>
    <definedName name="QLHD_CDHD_15" localSheetId="19">#REF!</definedName>
    <definedName name="QLHD_CDHD_15">#REF!</definedName>
    <definedName name="QLHD_CDHD_152" localSheetId="16">#REF!</definedName>
    <definedName name="QLHD_CDHD_152">#REF!</definedName>
    <definedName name="QLHD_CNHD_34" localSheetId="16">#REF!</definedName>
    <definedName name="QLHD_CNHD_34" localSheetId="18">#REF!</definedName>
    <definedName name="QLHD_CNHD_34" localSheetId="19">#REF!</definedName>
    <definedName name="QLHD_CNHD_34">#REF!</definedName>
    <definedName name="QLHD_CNHD_342" localSheetId="16">#REF!</definedName>
    <definedName name="QLHD_CNHD_342">#REF!</definedName>
    <definedName name="QLHD_GHD_34" localSheetId="16">#REF!</definedName>
    <definedName name="QLHD_GHD_34" localSheetId="18">#REF!</definedName>
    <definedName name="QLHD_GHD_34" localSheetId="19">#REF!</definedName>
    <definedName name="QLHD_GHD_34">#REF!</definedName>
    <definedName name="QLHD_GHD_342" localSheetId="16">#REF!</definedName>
    <definedName name="QLHD_GHD_342">#REF!</definedName>
    <definedName name="QLHD_HHD_13" localSheetId="16">#REF!</definedName>
    <definedName name="QLHD_HHD_13" localSheetId="18">#REF!</definedName>
    <definedName name="QLHD_HHD_13" localSheetId="19">#REF!</definedName>
    <definedName name="QLHD_HHD_13">#REF!</definedName>
    <definedName name="QLHD_HHD_132" localSheetId="16">#REF!</definedName>
    <definedName name="QLHD_HHD_132">#REF!</definedName>
    <definedName name="QLHD_KHD_6" localSheetId="16">#REF!</definedName>
    <definedName name="QLHD_KHD_6" localSheetId="18">#REF!</definedName>
    <definedName name="QLHD_KHD_6" localSheetId="19">#REF!</definedName>
    <definedName name="QLHD_KHD_6">#REF!</definedName>
    <definedName name="QLHD_KHD_62" localSheetId="16">#REF!</definedName>
    <definedName name="QLHD_KHD_62">#REF!</definedName>
    <definedName name="QLHD_TH_1" localSheetId="16">#REF!</definedName>
    <definedName name="QLHD_TH_1" localSheetId="18">#REF!</definedName>
    <definedName name="QLHD_TH_1" localSheetId="19">#REF!</definedName>
    <definedName name="QLHD_TH_1">#REF!</definedName>
    <definedName name="QLHD_TH_12" localSheetId="16">#REF!</definedName>
    <definedName name="QLHD_TH_12">#REF!</definedName>
    <definedName name="QLHD_THD_34" localSheetId="16">#REF!</definedName>
    <definedName name="QLHD_THD_34" localSheetId="18">#REF!</definedName>
    <definedName name="QLHD_THD_34" localSheetId="19">#REF!</definedName>
    <definedName name="QLHD_THD_34">#REF!</definedName>
    <definedName name="QLHD_THD_342" localSheetId="16">#REF!</definedName>
    <definedName name="QLHD_THD_342">#REF!</definedName>
    <definedName name="Tên_TestCase" localSheetId="16">#REF!</definedName>
    <definedName name="Tên_TestCase" localSheetId="18">#REF!</definedName>
    <definedName name="Tên_TestCase" localSheetId="19">#REF!</definedName>
    <definedName name="Tên_TestCase">#REF!</definedName>
    <definedName name="Tên_TestCase2" localSheetId="16">#REF!</definedName>
    <definedName name="Tên_TestCase2">#REF!</definedName>
    <definedName name="Tiếntrình">#REF!</definedName>
    <definedName name="VancoProducts">[1]Validation!$B$2:$B$4</definedName>
    <definedName name="WFW">#REF!</definedName>
    <definedName name="Z_C58FC9F5_0B34_4D2F_AC80_FBB6787C6862__wvu_FilterData" localSheetId="3">'NL Chuc nang'!$A$7:$W$32</definedName>
    <definedName name="Z_C58FC9F5_0B34_4D2F_AC80_FBB6787C6862__wvu_PrintArea" localSheetId="3">'NL Chuc nang'!$A$1:$W$34</definedName>
  </definedNames>
  <calcPr calcId="181029"/>
  <extLst>
    <ext xmlns:loext="http://schemas.libreoffice.org/" uri="{7626C862-2A13-11E5-B345-FEFF819CDC9F}">
      <loext:extCalcPr stringRefSyntax="ExcelA1"/>
    </ext>
  </extLst>
</workbook>
</file>

<file path=xl/calcChain.xml><?xml version="1.0" encoding="utf-8"?>
<calcChain xmlns="http://schemas.openxmlformats.org/spreadsheetml/2006/main">
  <c r="N9" i="4" l="1"/>
  <c r="E9" i="4" s="1"/>
  <c r="Q30" i="4"/>
  <c r="P30" i="4"/>
  <c r="O30" i="4"/>
  <c r="N30" i="4"/>
  <c r="R30" i="4" s="1"/>
  <c r="L30" i="4"/>
  <c r="H30" i="4"/>
  <c r="G30" i="4"/>
  <c r="F30" i="4"/>
  <c r="E30" i="4"/>
  <c r="I30" i="4" s="1"/>
  <c r="Q29" i="4"/>
  <c r="H29" i="4" s="1"/>
  <c r="P29" i="4"/>
  <c r="G29" i="4" s="1"/>
  <c r="O29" i="4"/>
  <c r="F29" i="4" s="1"/>
  <c r="N29" i="4"/>
  <c r="E29" i="4" s="1"/>
  <c r="L29" i="4"/>
  <c r="Q28" i="4"/>
  <c r="H28" i="4" s="1"/>
  <c r="P28" i="4"/>
  <c r="G28" i="4" s="1"/>
  <c r="O28" i="4"/>
  <c r="F28" i="4" s="1"/>
  <c r="N28" i="4"/>
  <c r="E28" i="4" s="1"/>
  <c r="L28" i="4"/>
  <c r="Q27" i="4"/>
  <c r="H27" i="4" s="1"/>
  <c r="P27" i="4"/>
  <c r="G27" i="4" s="1"/>
  <c r="O27" i="4"/>
  <c r="F27" i="4" s="1"/>
  <c r="N27" i="4"/>
  <c r="L27" i="4"/>
  <c r="Q26" i="4"/>
  <c r="H26" i="4" s="1"/>
  <c r="P26" i="4"/>
  <c r="G26" i="4" s="1"/>
  <c r="O26" i="4"/>
  <c r="F26" i="4" s="1"/>
  <c r="N26" i="4"/>
  <c r="E26" i="4" s="1"/>
  <c r="L26" i="4"/>
  <c r="Q25" i="4"/>
  <c r="H25" i="4" s="1"/>
  <c r="P25" i="4"/>
  <c r="G25" i="4" s="1"/>
  <c r="O25" i="4"/>
  <c r="F25" i="4" s="1"/>
  <c r="N25" i="4"/>
  <c r="L25" i="4"/>
  <c r="Q24" i="4"/>
  <c r="H24" i="4" s="1"/>
  <c r="P24" i="4"/>
  <c r="G24" i="4" s="1"/>
  <c r="O24" i="4"/>
  <c r="F24" i="4" s="1"/>
  <c r="N24" i="4"/>
  <c r="L24" i="4"/>
  <c r="Q23" i="4"/>
  <c r="H23" i="4" s="1"/>
  <c r="P23" i="4"/>
  <c r="G23" i="4" s="1"/>
  <c r="O23" i="4"/>
  <c r="F23" i="4" s="1"/>
  <c r="N23" i="4"/>
  <c r="E23" i="4" s="1"/>
  <c r="L23" i="4"/>
  <c r="Q22" i="4"/>
  <c r="H22" i="4" s="1"/>
  <c r="P22" i="4"/>
  <c r="G22" i="4" s="1"/>
  <c r="O22" i="4"/>
  <c r="N22" i="4"/>
  <c r="E22" i="4" s="1"/>
  <c r="L22" i="4"/>
  <c r="Q21" i="4"/>
  <c r="H21" i="4" s="1"/>
  <c r="P21" i="4"/>
  <c r="O21" i="4"/>
  <c r="F21" i="4" s="1"/>
  <c r="N21" i="4"/>
  <c r="E21" i="4" s="1"/>
  <c r="L21" i="4"/>
  <c r="Q20" i="4"/>
  <c r="H20" i="4" s="1"/>
  <c r="P20" i="4"/>
  <c r="G20" i="4" s="1"/>
  <c r="O20" i="4"/>
  <c r="N20" i="4"/>
  <c r="E20" i="4" s="1"/>
  <c r="L20" i="4"/>
  <c r="Q31" i="4"/>
  <c r="H31" i="4" s="1"/>
  <c r="P31" i="4"/>
  <c r="O31" i="4"/>
  <c r="F31" i="4" s="1"/>
  <c r="N31" i="4"/>
  <c r="E31" i="4" s="1"/>
  <c r="L31" i="4"/>
  <c r="Q19" i="4"/>
  <c r="H19" i="4" s="1"/>
  <c r="P19" i="4"/>
  <c r="G19" i="4" s="1"/>
  <c r="O19" i="4"/>
  <c r="F19" i="4" s="1"/>
  <c r="N19" i="4"/>
  <c r="L19" i="4"/>
  <c r="Q18" i="4"/>
  <c r="H18" i="4" s="1"/>
  <c r="P18" i="4"/>
  <c r="G18" i="4" s="1"/>
  <c r="O18" i="4"/>
  <c r="F18" i="4" s="1"/>
  <c r="N18" i="4"/>
  <c r="L18" i="4"/>
  <c r="Q17" i="4"/>
  <c r="H17" i="4" s="1"/>
  <c r="P17" i="4"/>
  <c r="G17" i="4" s="1"/>
  <c r="O17" i="4"/>
  <c r="F17" i="4" s="1"/>
  <c r="N17" i="4"/>
  <c r="L17" i="4"/>
  <c r="Q16" i="4"/>
  <c r="H16" i="4" s="1"/>
  <c r="P16" i="4"/>
  <c r="G16" i="4" s="1"/>
  <c r="O16" i="4"/>
  <c r="F16" i="4" s="1"/>
  <c r="N16" i="4"/>
  <c r="L16" i="4"/>
  <c r="Q15" i="4"/>
  <c r="H15" i="4" s="1"/>
  <c r="P15" i="4"/>
  <c r="G15" i="4" s="1"/>
  <c r="O15" i="4"/>
  <c r="F15" i="4" s="1"/>
  <c r="N15" i="4"/>
  <c r="E15" i="4" s="1"/>
  <c r="L15" i="4"/>
  <c r="Q14" i="4"/>
  <c r="H14" i="4" s="1"/>
  <c r="P14" i="4"/>
  <c r="G14" i="4" s="1"/>
  <c r="O14" i="4"/>
  <c r="N14" i="4"/>
  <c r="E14" i="4" s="1"/>
  <c r="L14" i="4"/>
  <c r="Q13" i="4"/>
  <c r="H13" i="4" s="1"/>
  <c r="P13" i="4"/>
  <c r="G13" i="4" s="1"/>
  <c r="O13" i="4"/>
  <c r="N13" i="4"/>
  <c r="E13" i="4" s="1"/>
  <c r="L13" i="4"/>
  <c r="Q12" i="4"/>
  <c r="H12" i="4" s="1"/>
  <c r="P12" i="4"/>
  <c r="G12" i="4" s="1"/>
  <c r="O12" i="4"/>
  <c r="F12" i="4" s="1"/>
  <c r="N12" i="4"/>
  <c r="E12" i="4" s="1"/>
  <c r="L12" i="4"/>
  <c r="Q11" i="4"/>
  <c r="H11" i="4" s="1"/>
  <c r="P11" i="4"/>
  <c r="G11" i="4" s="1"/>
  <c r="O11" i="4"/>
  <c r="F11" i="4" s="1"/>
  <c r="N11" i="4"/>
  <c r="L11" i="4"/>
  <c r="Q10" i="4"/>
  <c r="H10" i="4" s="1"/>
  <c r="P10" i="4"/>
  <c r="G10" i="4" s="1"/>
  <c r="O10" i="4"/>
  <c r="F10" i="4" s="1"/>
  <c r="N10" i="4"/>
  <c r="E10" i="4" s="1"/>
  <c r="L10" i="4"/>
  <c r="Q9" i="4"/>
  <c r="H9" i="4" s="1"/>
  <c r="P9" i="4"/>
  <c r="G9" i="4" s="1"/>
  <c r="O9" i="4"/>
  <c r="F9" i="4" s="1"/>
  <c r="L9" i="4"/>
  <c r="Q8" i="4"/>
  <c r="H8" i="4" s="1"/>
  <c r="P8" i="4"/>
  <c r="G8" i="4" s="1"/>
  <c r="O8" i="4"/>
  <c r="N8" i="4"/>
  <c r="E8" i="4" s="1"/>
  <c r="L8" i="4"/>
  <c r="B37" i="20"/>
  <c r="B35" i="20"/>
  <c r="B41" i="19"/>
  <c r="B39" i="19"/>
  <c r="E259" i="18"/>
  <c r="E258" i="18"/>
  <c r="E257" i="18"/>
  <c r="E256" i="18"/>
  <c r="E255" i="18"/>
  <c r="E254" i="18"/>
  <c r="E253" i="18"/>
  <c r="E252" i="18"/>
  <c r="E251" i="18"/>
  <c r="E250" i="18"/>
  <c r="E249" i="18"/>
  <c r="E248" i="18"/>
  <c r="E247" i="18"/>
  <c r="E246" i="18"/>
  <c r="E245" i="18"/>
  <c r="E244" i="18"/>
  <c r="E243" i="18"/>
  <c r="E242" i="18"/>
  <c r="E241" i="18"/>
  <c r="E240" i="18"/>
  <c r="E239" i="18"/>
  <c r="E238" i="18"/>
  <c r="E237" i="18"/>
  <c r="E236" i="18"/>
  <c r="E235" i="18"/>
  <c r="E234" i="18"/>
  <c r="E233" i="18"/>
  <c r="E232" i="18"/>
  <c r="E231" i="18"/>
  <c r="E230" i="18"/>
  <c r="E229" i="18"/>
  <c r="E228" i="18"/>
  <c r="E227" i="18"/>
  <c r="E226" i="18"/>
  <c r="E225" i="18"/>
  <c r="E224" i="18"/>
  <c r="E223" i="18"/>
  <c r="E222" i="18"/>
  <c r="E221" i="18"/>
  <c r="E220" i="18"/>
  <c r="E219" i="18"/>
  <c r="E218" i="18"/>
  <c r="E217" i="18"/>
  <c r="E216" i="18"/>
  <c r="E215" i="18"/>
  <c r="E214" i="18"/>
  <c r="E213" i="18"/>
  <c r="E212" i="18"/>
  <c r="E211" i="18"/>
  <c r="E210" i="18"/>
  <c r="E209" i="18"/>
  <c r="E208" i="18"/>
  <c r="E207" i="18"/>
  <c r="E206" i="18"/>
  <c r="E205" i="18"/>
  <c r="E204" i="18"/>
  <c r="E203" i="18"/>
  <c r="E202" i="18"/>
  <c r="E201" i="18"/>
  <c r="E200" i="18"/>
  <c r="E199" i="18"/>
  <c r="E198" i="18"/>
  <c r="E197" i="18"/>
  <c r="E196" i="18"/>
  <c r="E195" i="18"/>
  <c r="E194" i="18"/>
  <c r="E193" i="18"/>
  <c r="E192" i="18"/>
  <c r="E191" i="18"/>
  <c r="E190" i="18"/>
  <c r="E189" i="18"/>
  <c r="E188" i="18"/>
  <c r="E187" i="18"/>
  <c r="E186" i="18"/>
  <c r="E185" i="18"/>
  <c r="E184" i="18"/>
  <c r="E183" i="18"/>
  <c r="E182" i="18"/>
  <c r="E181" i="18"/>
  <c r="E180" i="18"/>
  <c r="E179" i="18"/>
  <c r="E178" i="18"/>
  <c r="E177" i="18"/>
  <c r="E176" i="18"/>
  <c r="E175" i="18"/>
  <c r="E174" i="18"/>
  <c r="E173" i="18"/>
  <c r="E172" i="18"/>
  <c r="E171" i="18"/>
  <c r="E170" i="18"/>
  <c r="E168" i="18"/>
  <c r="E167" i="18"/>
  <c r="E169" i="18" s="1"/>
  <c r="D135" i="18"/>
  <c r="D134" i="18"/>
  <c r="D133" i="18"/>
  <c r="D132" i="18"/>
  <c r="D131" i="18"/>
  <c r="D130" i="18"/>
  <c r="D129" i="18"/>
  <c r="D128" i="18"/>
  <c r="D127" i="18"/>
  <c r="D126" i="18"/>
  <c r="D125" i="18"/>
  <c r="D124" i="18"/>
  <c r="D123" i="18"/>
  <c r="D122" i="18"/>
  <c r="D121" i="18"/>
  <c r="D120" i="18"/>
  <c r="D119" i="18"/>
  <c r="D118" i="18"/>
  <c r="D117" i="18"/>
  <c r="D116" i="18"/>
  <c r="D115" i="18"/>
  <c r="D114" i="18"/>
  <c r="D113" i="18"/>
  <c r="D112" i="18"/>
  <c r="D111" i="18"/>
  <c r="D110" i="18"/>
  <c r="D109" i="18"/>
  <c r="D108" i="18"/>
  <c r="D107" i="18"/>
  <c r="D106" i="18"/>
  <c r="D105" i="18"/>
  <c r="D104" i="18"/>
  <c r="D103" i="18"/>
  <c r="D102" i="18"/>
  <c r="D101" i="18"/>
  <c r="D100" i="18"/>
  <c r="D99" i="18"/>
  <c r="D98" i="18"/>
  <c r="D97" i="18"/>
  <c r="D96" i="18"/>
  <c r="D95" i="18"/>
  <c r="D94" i="18"/>
  <c r="D93" i="18"/>
  <c r="D92" i="18"/>
  <c r="D91" i="18"/>
  <c r="D90" i="18"/>
  <c r="D89" i="18"/>
  <c r="D88" i="18"/>
  <c r="D87" i="18"/>
  <c r="D86" i="18"/>
  <c r="D85" i="18"/>
  <c r="D84" i="18"/>
  <c r="D83" i="18"/>
  <c r="D82" i="18"/>
  <c r="D81" i="18"/>
  <c r="D80" i="18"/>
  <c r="D79" i="18"/>
  <c r="D78" i="18"/>
  <c r="D77" i="18"/>
  <c r="D76" i="18"/>
  <c r="D75" i="18"/>
  <c r="D74" i="18"/>
  <c r="D73" i="18"/>
  <c r="D72" i="18"/>
  <c r="D71" i="18"/>
  <c r="D70" i="18"/>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F12" i="15"/>
  <c r="E12" i="15"/>
  <c r="F11" i="15" s="1"/>
  <c r="F9" i="15"/>
  <c r="F8" i="15"/>
  <c r="F7" i="15"/>
  <c r="G12" i="14"/>
  <c r="G10" i="14"/>
  <c r="G8" i="14"/>
  <c r="G6" i="14"/>
  <c r="L36" i="13"/>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F38" i="8"/>
  <c r="F37" i="8"/>
  <c r="F36" i="8"/>
  <c r="F35" i="8"/>
  <c r="F34" i="8"/>
  <c r="F33" i="8"/>
  <c r="F32" i="8"/>
  <c r="F31" i="8"/>
  <c r="F30" i="8"/>
  <c r="E28" i="8"/>
  <c r="I23" i="8"/>
  <c r="U21" i="8"/>
  <c r="S21" i="8"/>
  <c r="Q21" i="8"/>
  <c r="P21" i="8"/>
  <c r="N21" i="8"/>
  <c r="L21" i="8"/>
  <c r="K21" i="8"/>
  <c r="M21" i="8" s="1"/>
  <c r="U20" i="8"/>
  <c r="S20" i="8"/>
  <c r="Q20" i="8"/>
  <c r="P20" i="8"/>
  <c r="N20" i="8"/>
  <c r="L20" i="8"/>
  <c r="K20" i="8"/>
  <c r="M20" i="8" s="1"/>
  <c r="X14" i="8"/>
  <c r="W14" i="8"/>
  <c r="T14" i="8"/>
  <c r="S14" i="8"/>
  <c r="V14" i="8" s="1"/>
  <c r="Q14" i="8"/>
  <c r="N14" i="8"/>
  <c r="M14" i="8"/>
  <c r="L14" i="8"/>
  <c r="K14" i="8"/>
  <c r="X13" i="8"/>
  <c r="W13" i="8"/>
  <c r="V13" i="8"/>
  <c r="T13" i="8"/>
  <c r="S13" i="8"/>
  <c r="Q13" i="8"/>
  <c r="N13" i="8"/>
  <c r="Y13" i="8" s="1"/>
  <c r="L13" i="8"/>
  <c r="K13" i="8"/>
  <c r="M13" i="8" s="1"/>
  <c r="X12" i="8"/>
  <c r="W12" i="8"/>
  <c r="T12" i="8"/>
  <c r="V12" i="8" s="1"/>
  <c r="Y12" i="8" s="1"/>
  <c r="S12" i="8"/>
  <c r="Q12" i="8"/>
  <c r="N12" i="8"/>
  <c r="M12" i="8"/>
  <c r="L12" i="8"/>
  <c r="K12" i="8"/>
  <c r="X11" i="8"/>
  <c r="W11" i="8"/>
  <c r="T11" i="8"/>
  <c r="S11" i="8"/>
  <c r="V11" i="8" s="1"/>
  <c r="Q11" i="8"/>
  <c r="N11" i="8"/>
  <c r="L11" i="8"/>
  <c r="K11" i="8"/>
  <c r="M11" i="8" s="1"/>
  <c r="X10" i="8"/>
  <c r="W10" i="8"/>
  <c r="V10" i="8"/>
  <c r="T10" i="8"/>
  <c r="S10" i="8"/>
  <c r="Q10" i="8"/>
  <c r="N10" i="8"/>
  <c r="L10" i="8"/>
  <c r="K10" i="8"/>
  <c r="M10" i="8" s="1"/>
  <c r="X9" i="8"/>
  <c r="W9" i="8"/>
  <c r="T9" i="8"/>
  <c r="V9" i="8" s="1"/>
  <c r="S9" i="8"/>
  <c r="Q9" i="8"/>
  <c r="N9" i="8"/>
  <c r="Y9" i="8" s="1"/>
  <c r="M9" i="8"/>
  <c r="L9" i="8"/>
  <c r="K9" i="8"/>
  <c r="X8" i="8"/>
  <c r="W8" i="8"/>
  <c r="T8" i="8"/>
  <c r="V8" i="8" s="1"/>
  <c r="S8" i="8"/>
  <c r="Q8" i="8"/>
  <c r="N8" i="8"/>
  <c r="L8" i="8"/>
  <c r="M8" i="8" s="1"/>
  <c r="K8" i="8"/>
  <c r="X7" i="8"/>
  <c r="Y7" i="8" s="1"/>
  <c r="W7" i="8"/>
  <c r="V7" i="8"/>
  <c r="T7" i="8"/>
  <c r="S7" i="8"/>
  <c r="Q7" i="8"/>
  <c r="N7" i="8"/>
  <c r="L7" i="8"/>
  <c r="M7" i="8" s="1"/>
  <c r="K7" i="8"/>
  <c r="X6" i="8"/>
  <c r="W6" i="8"/>
  <c r="T6" i="8"/>
  <c r="S6" i="8"/>
  <c r="V6" i="8" s="1"/>
  <c r="Q6" i="8"/>
  <c r="N6" i="8"/>
  <c r="Y6" i="8" s="1"/>
  <c r="M6" i="8"/>
  <c r="L6" i="8"/>
  <c r="K6" i="8"/>
  <c r="E14" i="7"/>
  <c r="C14" i="7"/>
  <c r="E13" i="7"/>
  <c r="C13" i="7"/>
  <c r="E12" i="7"/>
  <c r="E15" i="7" s="1"/>
  <c r="C12" i="7"/>
  <c r="E11" i="7"/>
  <c r="C11" i="7"/>
  <c r="E10" i="7"/>
  <c r="C10" i="7"/>
  <c r="E12" i="6"/>
  <c r="C12" i="6"/>
  <c r="C10" i="6"/>
  <c r="T32" i="4" a="1"/>
  <c r="T32" i="4" s="1"/>
  <c r="M32" i="4"/>
  <c r="K32" i="4"/>
  <c r="J32" i="4"/>
  <c r="D33" i="3"/>
  <c r="E30" i="3"/>
  <c r="D30" i="3"/>
  <c r="E29" i="3"/>
  <c r="D29" i="3"/>
  <c r="E28" i="3"/>
  <c r="D28" i="3"/>
  <c r="E27" i="3"/>
  <c r="D27" i="3"/>
  <c r="D26" i="3"/>
  <c r="D25" i="3"/>
  <c r="R29" i="4" l="1"/>
  <c r="I29" i="4"/>
  <c r="R28" i="4"/>
  <c r="I28" i="4"/>
  <c r="R27" i="4"/>
  <c r="E27" i="4"/>
  <c r="I27" i="4" s="1"/>
  <c r="R26" i="4"/>
  <c r="I26" i="4"/>
  <c r="R25" i="4"/>
  <c r="E25" i="4"/>
  <c r="I25" i="4" s="1"/>
  <c r="I23" i="4"/>
  <c r="R24" i="4"/>
  <c r="E24" i="4"/>
  <c r="I24" i="4" s="1"/>
  <c r="R23" i="4"/>
  <c r="R22" i="4"/>
  <c r="F22" i="4"/>
  <c r="I22" i="4" s="1"/>
  <c r="R21" i="4"/>
  <c r="G21" i="4"/>
  <c r="I21" i="4" s="1"/>
  <c r="R20" i="4"/>
  <c r="F20" i="4"/>
  <c r="I20" i="4" s="1"/>
  <c r="R19" i="4"/>
  <c r="R16" i="4"/>
  <c r="E19" i="4"/>
  <c r="I19" i="4" s="1"/>
  <c r="R18" i="4"/>
  <c r="R14" i="4"/>
  <c r="E18" i="4"/>
  <c r="I18" i="4" s="1"/>
  <c r="R17" i="4"/>
  <c r="R31" i="4"/>
  <c r="E17" i="4"/>
  <c r="I17" i="4" s="1"/>
  <c r="G31" i="4"/>
  <c r="I31" i="4" s="1"/>
  <c r="E16" i="4"/>
  <c r="I16" i="4" s="1"/>
  <c r="F14" i="4"/>
  <c r="I14" i="4" s="1"/>
  <c r="R15" i="4"/>
  <c r="I15" i="4"/>
  <c r="R13" i="4"/>
  <c r="R12" i="4"/>
  <c r="F13" i="4"/>
  <c r="I13" i="4" s="1"/>
  <c r="I12" i="4"/>
  <c r="R11" i="4"/>
  <c r="E11" i="4"/>
  <c r="I11" i="4" s="1"/>
  <c r="R10" i="4"/>
  <c r="I10" i="4"/>
  <c r="R9" i="4"/>
  <c r="I9" i="4"/>
  <c r="R8" i="4"/>
  <c r="F8" i="4"/>
  <c r="I8" i="4" s="1"/>
  <c r="L32" i="4"/>
  <c r="P32" i="4"/>
  <c r="Y10" i="8"/>
  <c r="Y11" i="8"/>
  <c r="Y8" i="8"/>
  <c r="L16" i="8" s="1"/>
  <c r="F40" i="8" s="1"/>
  <c r="Y14" i="8"/>
  <c r="E15" i="3"/>
  <c r="D6" i="7"/>
  <c r="F10" i="15"/>
  <c r="N32" i="4"/>
  <c r="G32" i="4" l="1"/>
  <c r="H32" i="4"/>
  <c r="E12" i="3" s="1"/>
  <c r="O32" i="4"/>
  <c r="Q32" i="4"/>
  <c r="R32" i="4" l="1"/>
  <c r="R33" i="4" s="1"/>
  <c r="E32" i="4"/>
  <c r="E10" i="3" s="1"/>
  <c r="D23" i="3" s="1"/>
  <c r="F32" i="4"/>
  <c r="E11" i="3" s="1"/>
  <c r="D24" i="3" s="1"/>
  <c r="I32" i="4"/>
  <c r="E9" i="3" l="1"/>
  <c r="E10" i="6"/>
  <c r="E13" i="6" s="1"/>
  <c r="D6" i="6" s="1"/>
  <c r="E14" i="3" s="1"/>
  <c r="E26" i="3" s="1"/>
  <c r="E13" i="3"/>
  <c r="E16" i="3" l="1"/>
  <c r="G16" i="3" s="1"/>
  <c r="E25" i="3"/>
  <c r="E22" i="3" s="1"/>
  <c r="D22" i="3" l="1"/>
  <c r="D34" i="3" s="1"/>
  <c r="D32" i="3"/>
  <c r="E34" i="3"/>
  <c r="E3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7" authorId="0" shapeId="0" xr:uid="{00000000-0006-0000-0200-000001000000}">
      <text>
        <r>
          <rPr>
            <sz val="10"/>
            <rFont val="Arial"/>
            <family val="2"/>
          </rPr>
          <t xml:space="preserve">HanhTTM:
</t>
        </r>
        <r>
          <rPr>
            <sz val="9"/>
            <color rgb="FF000000"/>
            <rFont val="Tahoma"/>
            <family val="2"/>
            <charset val="1"/>
          </rPr>
          <t>Chưa outsource, bỏ qua phần này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Khánh Trịnh</author>
  </authors>
  <commentList>
    <comment ref="B6" authorId="0" shapeId="0" xr:uid="{00000000-0006-0000-0300-000001000000}">
      <text>
        <r>
          <rPr>
            <sz val="10"/>
            <rFont val="Arial"/>
            <family val="2"/>
          </rPr>
          <t xml:space="preserve">
Đặt theo mã của yêu cầu đang thực hiện</t>
        </r>
      </text>
    </comment>
    <comment ref="V6" authorId="0" shapeId="0" xr:uid="{00000000-0006-0000-0300-000002000000}">
      <text>
        <r>
          <rPr>
            <sz val="10"/>
            <rFont val="Arial"/>
            <family val="2"/>
          </rPr>
          <t xml:space="preserve">QA_ngant10:
</t>
        </r>
        <r>
          <rPr>
            <sz val="8"/>
            <color rgb="FF000000"/>
            <rFont val="Tahoma"/>
            <family val="2"/>
            <charset val="1"/>
          </rPr>
          <t>Mô tả tái sử dụng từ chức năng nào của cùng hệ thống hoặc của hệ thống khác</t>
        </r>
      </text>
    </comment>
    <comment ref="D29" authorId="1" shapeId="0" xr:uid="{FA08653C-F8AE-4E80-AF34-1B25384DE877}">
      <text>
        <r>
          <rPr>
            <b/>
            <sz val="9"/>
            <color indexed="81"/>
            <rFont val="Tahoma"/>
            <charset val="1"/>
          </rPr>
          <t>Khánh Trịnh:</t>
        </r>
        <r>
          <rPr>
            <sz val="9"/>
            <color indexed="81"/>
            <rFont val="Tahoma"/>
            <charset val="1"/>
          </rPr>
          <t xml:space="preserve">
2x table chart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00000000-0006-0000-0500-000001000000}">
      <text>
        <r>
          <rPr>
            <sz val="10"/>
            <rFont val="Arial"/>
            <family val="2"/>
          </rPr>
          <t xml:space="preserve">qlcl_hoalh1:
</t>
        </r>
        <r>
          <rPr>
            <sz val="8"/>
            <color rgb="FF000000"/>
            <rFont val="Tahoma"/>
            <family val="2"/>
            <charset val="1"/>
          </rPr>
          <t>Tham chiếu theo mã đầu việc tương ứng bên sheet CSDL chức năng và CSDL phi chức năng</t>
        </r>
      </text>
    </comment>
    <comment ref="C8" authorId="0" shapeId="0" xr:uid="{00000000-0006-0000-0500-000002000000}">
      <text>
        <r>
          <rPr>
            <sz val="10"/>
            <rFont val="Arial"/>
            <family val="2"/>
          </rPr>
          <t xml:space="preserve">MyLTH:
</t>
        </r>
        <r>
          <rPr>
            <sz val="8"/>
            <color rgb="FF000000"/>
            <rFont val="Tahoma"/>
            <family val="2"/>
            <charset val="1"/>
          </rPr>
          <t>Tên đầu việc trong dự án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00000000-0006-0000-0600-000001000000}">
      <text>
        <r>
          <rPr>
            <sz val="10"/>
            <rFont val="Arial"/>
            <family val="2"/>
          </rPr>
          <t xml:space="preserve">qlcl_hoalh1:
</t>
        </r>
        <r>
          <rPr>
            <sz val="8"/>
            <color rgb="FF000000"/>
            <rFont val="Tahoma"/>
            <family val="2"/>
            <charset val="1"/>
          </rPr>
          <t>Tham chiếu theo mã đầu việc tương ứng bên sheet CSDL chức năng và CSDL phi chức năng</t>
        </r>
      </text>
    </comment>
    <comment ref="C8" authorId="0" shapeId="0" xr:uid="{00000000-0006-0000-0600-000002000000}">
      <text>
        <r>
          <rPr>
            <sz val="10"/>
            <rFont val="Arial"/>
            <family val="2"/>
          </rPr>
          <t xml:space="preserve">MyLTH:
</t>
        </r>
        <r>
          <rPr>
            <sz val="8"/>
            <color rgb="FF000000"/>
            <rFont val="Tahoma"/>
            <family val="2"/>
            <charset val="1"/>
          </rPr>
          <t>Tên đầu việc trong dự án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700-000001000000}">
      <text>
        <r>
          <rPr>
            <sz val="10"/>
            <rFont val="Arial"/>
            <family val="2"/>
          </rPr>
          <t xml:space="preserve">QA_NgaNT10:
</t>
        </r>
        <r>
          <rPr>
            <sz val="8"/>
            <color rgb="FF000000"/>
            <rFont val="Tahoma"/>
            <family val="2"/>
            <charset val="1"/>
          </rPr>
          <t>Đặt theo mã của yêu cầu đang thực hiện</t>
        </r>
      </text>
    </comment>
    <comment ref="C4" authorId="0" shapeId="0" xr:uid="{00000000-0006-0000-0700-000003000000}">
      <text>
        <r>
          <rPr>
            <sz val="10"/>
            <rFont val="Arial"/>
            <family val="2"/>
          </rPr>
          <t xml:space="preserve">QA_NgaNT10:
</t>
        </r>
        <r>
          <rPr>
            <sz val="8"/>
            <color rgb="FF000000"/>
            <rFont val="Tahoma"/>
            <family val="2"/>
            <charset val="1"/>
          </rPr>
          <t>Đặt tên theo cách dễ nhớ và map với KHCT</t>
        </r>
      </text>
    </comment>
    <comment ref="B19" authorId="0" shapeId="0" xr:uid="{00000000-0006-0000-0700-000002000000}">
      <text>
        <r>
          <rPr>
            <sz val="10"/>
            <rFont val="Arial"/>
            <family val="2"/>
          </rPr>
          <t xml:space="preserve">QA_NgaNT10:
</t>
        </r>
        <r>
          <rPr>
            <sz val="8"/>
            <color rgb="FF000000"/>
            <rFont val="Tahoma"/>
            <family val="2"/>
            <charset val="1"/>
          </rPr>
          <t>Đặt theo mã của yêu cầu đang thực hiện</t>
        </r>
      </text>
    </comment>
    <comment ref="C19" authorId="0" shapeId="0" xr:uid="{00000000-0006-0000-0700-000004000000}">
      <text>
        <r>
          <rPr>
            <sz val="10"/>
            <rFont val="Arial"/>
            <family val="2"/>
          </rPr>
          <t xml:space="preserve">QA_NgaNT10:
</t>
        </r>
        <r>
          <rPr>
            <sz val="8"/>
            <color rgb="FF000000"/>
            <rFont val="Tahoma"/>
            <family val="2"/>
            <charset val="1"/>
          </rPr>
          <t>Đặt tên theo cách dễ nhớ và map với KHCT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B00-000001000000}">
      <text>
        <r>
          <rPr>
            <sz val="10"/>
            <rFont val="Arial"/>
            <family val="2"/>
          </rPr>
          <t xml:space="preserve">qlcl_hoalh1:
</t>
        </r>
        <r>
          <rPr>
            <sz val="8"/>
            <color rgb="FF000000"/>
            <rFont val="Tahoma"/>
            <family val="2"/>
            <charset val="1"/>
          </rPr>
          <t>Tham chiếu theo mã đầu việc tương ứng bên sheet CSDL chức năng và CSDL phi chức năng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G6" authorId="0" shapeId="0" xr:uid="{00000000-0006-0000-0E00-000001000000}">
      <text>
        <r>
          <rPr>
            <sz val="10"/>
            <rFont val="Arial"/>
            <family val="2"/>
          </rPr>
          <t xml:space="preserve">QA_ngant10:
</t>
        </r>
        <r>
          <rPr>
            <sz val="8"/>
            <color rgb="FF000000"/>
            <rFont val="Tahoma"/>
            <family val="2"/>
            <charset val="1"/>
          </rPr>
          <t>Dự án có thực hiện công việc này không?</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1100-000001000000}">
      <text>
        <r>
          <rPr>
            <sz val="10"/>
            <rFont val="Arial"/>
            <family val="2"/>
          </rPr>
          <t xml:space="preserve">qlcl_hoalh1:
</t>
        </r>
        <r>
          <rPr>
            <sz val="8"/>
            <color rgb="FF000000"/>
            <rFont val="Tahoma"/>
            <family val="2"/>
            <charset val="1"/>
          </rPr>
          <t>Tham chiếu theo mã đầu việc tương ứng bên sheet CSDL chức năng và CSDL phi chức năng</t>
        </r>
      </text>
    </comment>
  </commentList>
</comments>
</file>

<file path=xl/sharedStrings.xml><?xml version="1.0" encoding="utf-8"?>
<sst xmlns="http://schemas.openxmlformats.org/spreadsheetml/2006/main" count="2653" uniqueCount="992">
  <si>
    <t xml:space="preserve">TẬP ĐOÀN CÔNG NGHIỆP VIỄN THÔNG QUÂN ĐỘI                  </t>
  </si>
  <si>
    <t>&lt;TÊN ĐƠN VỊ&gt;</t>
  </si>
  <si>
    <t>TRUNG TÂM PHẦN MỀM VIỄN THÔNG VIETTEL</t>
  </si>
  <si>
    <t>TÊN DỰ ÁN: CMS TV360</t>
  </si>
  <si>
    <t xml:space="preserve">Mã dự án/ mã yêu cầu:  </t>
  </si>
  <si>
    <t>Mã tài liệu:</t>
  </si>
  <si>
    <t>:</t>
  </si>
  <si>
    <t>&lt;Mã tài liệu&gt;</t>
  </si>
  <si>
    <t>Lần ước lượng</t>
  </si>
  <si>
    <t>Người lập:</t>
  </si>
  <si>
    <t>&lt;Tên người lập&gt;</t>
  </si>
  <si>
    <t>20/05/2023</t>
  </si>
  <si>
    <t>&lt;Chức vụ&gt;</t>
  </si>
  <si>
    <t>Người kiểm tra:</t>
  </si>
  <si>
    <t>&lt;Tên người kiểm tra&gt;</t>
  </si>
  <si>
    <t>&lt;Ngày kiểm tra&gt;</t>
  </si>
  <si>
    <t>Người phê duyệt:</t>
  </si>
  <si>
    <t>&lt;Tên người phê duyệt&gt;</t>
  </si>
  <si>
    <t>&lt;Ngày phê duyệt&gt;</t>
  </si>
  <si>
    <t>Bảng ghi nhận thay đổi</t>
  </si>
  <si>
    <t>*A – Tạo mới, M – Sửa đổi, D – Xóa bỏ</t>
  </si>
  <si>
    <t>Ngày thay đổi</t>
  </si>
  <si>
    <t>Vị trí thay đổi</t>
  </si>
  <si>
    <t>A*, M, D</t>
  </si>
  <si>
    <t>Phiên bản cũ</t>
  </si>
  <si>
    <t>Mô tả thay đổi</t>
  </si>
  <si>
    <t>Phiên bản mới</t>
  </si>
  <si>
    <t>15/05/2023</t>
  </si>
  <si>
    <t>A</t>
  </si>
  <si>
    <t xml:space="preserve">Phiên bản tạo mới </t>
  </si>
  <si>
    <t>v1.0</t>
  </si>
  <si>
    <t>BẢNG TÍNH TOÁN NỖ LỰC THỰC HIỆN DỰ ÁN</t>
  </si>
  <si>
    <t>CMS TV360</t>
  </si>
  <si>
    <t>Bảng Tổng hợp nỗ lực thực hiện yêu cầu theo ước lượng chuẩn</t>
  </si>
  <si>
    <t>Nguồn lực cho các công việc trong dự án</t>
  </si>
  <si>
    <t>STT</t>
  </si>
  <si>
    <t>Công việc</t>
  </si>
  <si>
    <t>Diễn giải</t>
  </si>
  <si>
    <t>Nỗ lực (MD)</t>
  </si>
  <si>
    <t>Nỗ lực thực hiện chức năng chưa tái sử dụng</t>
  </si>
  <si>
    <t>Tổng nỗ lực thực hiện cho chức năng bao gồm giải pháp phát triển kiểm thử?</t>
  </si>
  <si>
    <t>Giải pháp</t>
  </si>
  <si>
    <t>Tổng nỗ lực thực hiện giải pháp</t>
  </si>
  <si>
    <t>Phát triển</t>
  </si>
  <si>
    <t>Tổng nỗ lực thực hiện phát triển bao gồm coding, unit test, fixbug</t>
  </si>
  <si>
    <t>Kiểm thử</t>
  </si>
  <si>
    <t>Nỗ lực cho: viết KBKT, xem xét, phê duyệt KBKT, Thực hiện và ghi nhận kết quả kiểm thử, quản lý lỗi lỗi trên hệ thống IBM Làm báo cáo kiểm thử</t>
  </si>
  <si>
    <t>Tổng nỗ lực thực hiện chức năng sau khi đã tái sử dụng</t>
  </si>
  <si>
    <t>Tổng nỗ lực thực hiện chức năng đã tính tái sử dụng</t>
  </si>
  <si>
    <t>Nỗ lực thực hiện phi chức năng</t>
  </si>
  <si>
    <t>Tổng nỗ lực thực hiện cho các yêu cầu phi chức năng</t>
  </si>
  <si>
    <t>Nỗ lực thực hiện tiêu chuẩn QTDL</t>
  </si>
  <si>
    <t>Tổng nỗ lực thực hiện cho tiêu chuẩn QTDL</t>
  </si>
  <si>
    <t>Tổng nỗ lực thực hiện (MD)</t>
  </si>
  <si>
    <t>(2+3+4)</t>
  </si>
  <si>
    <t>II - Tổng nỗ lực thực hiện sau khi đánh giá khả năng gia công phần mềm nội bộ</t>
  </si>
  <si>
    <t>Dự án đã có thực hiện gia công phần mềm nội bộ không?</t>
  </si>
  <si>
    <t>Có</t>
  </si>
  <si>
    <t>Nếu có gia công: Dự án đã có môi trường cài đặt chưa?</t>
  </si>
  <si>
    <t>Không</t>
  </si>
  <si>
    <t>Nỗ lực - BU thiết kế (MD)</t>
  </si>
  <si>
    <t>Nỗ lực - BU sản xuất (MD)</t>
  </si>
  <si>
    <t>Quản trị dự án</t>
  </si>
  <si>
    <t>Phân tích</t>
  </si>
  <si>
    <t>Thiết kế</t>
  </si>
  <si>
    <t>Coding</t>
  </si>
  <si>
    <t>Review code</t>
  </si>
  <si>
    <t>Fixbug</t>
  </si>
  <si>
    <t>Nỗ lực cho viết KBKT</t>
  </si>
  <si>
    <t>Nỗ lực cho thực hiện kiểm thử</t>
  </si>
  <si>
    <t>Kiểm thử hiệu năng</t>
  </si>
  <si>
    <t>Triển khai</t>
  </si>
  <si>
    <t>Nguồn lực phát sinh</t>
  </si>
  <si>
    <t>Cài đặt môi trường</t>
  </si>
  <si>
    <t>Tổng</t>
  </si>
  <si>
    <t>BẢNG DANH SÁCH CHỨC NĂNG</t>
  </si>
  <si>
    <t>TÊN DỰ ÁN</t>
  </si>
  <si>
    <t>* Điền thông tin vào các cột màu trắng</t>
  </si>
  <si>
    <t>Giải pháp bao gồm Phân tích thiết kế;Phát triển: gồm lập trình, sửa lỗi, unit test; Kiểm thử: Kịch bản kiểm thử, Test tính năng, hướng dẫn sử dụng</t>
  </si>
  <si>
    <t>TT</t>
  </si>
  <si>
    <t>Mã yêu cầu</t>
  </si>
  <si>
    <t>Tên Chức năng</t>
  </si>
  <si>
    <t>Mô tả chức năng</t>
  </si>
  <si>
    <t>Tổng nỗ lực thực hiện sau khi trừ nỗ lực tái sử dụng</t>
  </si>
  <si>
    <t>Chức năng</t>
  </si>
  <si>
    <t>Nỗ lực thực hiện (MH)</t>
  </si>
  <si>
    <t>% tái sử dụng</t>
  </si>
  <si>
    <t>Tái sử dụng từ chức năng/hệ thống nào</t>
  </si>
  <si>
    <t>Ghi chú</t>
  </si>
  <si>
    <t>Unit test</t>
  </si>
  <si>
    <t>Tổng nỗ lực (manhours)</t>
  </si>
  <si>
    <t>Danh sách chức năng</t>
  </si>
  <si>
    <t>Mã chức năng</t>
  </si>
  <si>
    <t>Tên loại chức năng</t>
  </si>
  <si>
    <t>Có unit test hay không?</t>
  </si>
  <si>
    <t>NVJ1-PTM</t>
  </si>
  <si>
    <t>NVJ2-PTM</t>
  </si>
  <si>
    <t>Phụ lục 1.1:
DANH SÁCH LOẠI CHỨC NĂNG</t>
  </si>
  <si>
    <t>Mã loại chức năng</t>
  </si>
  <si>
    <t>Kỹ năng</t>
  </si>
  <si>
    <t>Mô tả
(Trường thông tin hoặc bước xử lý nghiệp vụ)</t>
  </si>
  <si>
    <t>Ví dụ</t>
  </si>
  <si>
    <t>Xử lý nghiệp vụ đơn giản</t>
  </si>
  <si>
    <t>SERVICE - JAVA</t>
  </si>
  <si>
    <t>Nghiệp vụ nhỏ hơn 5 bước
Bước là 1 xử lý logic được mô tả trong tài liệu giải pháp</t>
  </si>
  <si>
    <t>Tra cứu thông tin tài khoản Bankplus BCCS</t>
  </si>
  <si>
    <t>Xử lý nghiệp vụ trung bình</t>
  </si>
  <si>
    <t>Nghiệp vụ từ 5 - 10 bước</t>
  </si>
  <si>
    <t>Đấu nối di động</t>
  </si>
  <si>
    <t>NVJ3-PTM</t>
  </si>
  <si>
    <t>Xử lý nghiệp vụ phức tạp</t>
  </si>
  <si>
    <t>Nghiệp vụ lớn hơn 10 bước</t>
  </si>
  <si>
    <t>Đấu nối cố định</t>
  </si>
  <si>
    <t>CN_WEB_KT</t>
  </si>
  <si>
    <t>Chức năng giao diện kéo thả</t>
  </si>
  <si>
    <t>UI - WEB</t>
  </si>
  <si>
    <t>Bao gồm thông tin entity và màn hình Diagram tạo liên kết giữa các entity, xử lý validate và nghiệp vụ ở service</t>
  </si>
  <si>
    <t>GD_WEB1</t>
  </si>
  <si>
    <t>Chức năng giao diện web (chỉ có UI)</t>
  </si>
  <si>
    <t>Dưới 10 Component
Component : là những hiển thị ra; case validate</t>
  </si>
  <si>
    <t>GD_WEB2</t>
  </si>
  <si>
    <t>Chức năng giao diện web 2 - Chỉ có UI</t>
  </si>
  <si>
    <t>Có 10-20 trường thông tin</t>
  </si>
  <si>
    <t>Giao diện đấu nối di động</t>
  </si>
  <si>
    <t>GD_WEB3</t>
  </si>
  <si>
    <t>Chức năng giao diện web 3 - chỉ có UI</t>
  </si>
  <si>
    <t>Có trên 20 trường thông tin</t>
  </si>
  <si>
    <t>Giao diện đấu nối cố định</t>
  </si>
  <si>
    <t>BC1</t>
  </si>
  <si>
    <t>Thiết kế báo cáo hàng cột đơn giản</t>
  </si>
  <si>
    <t>UI-Report</t>
  </si>
  <si>
    <t>Không sử dụng công thức trên hàng cột
Số lượng trường xuất ra trên báo cáo nhỏ hơn 10 trường</t>
  </si>
  <si>
    <t>Là việc sử dụng công cụ Birt design để thiết kế báo cáo dạng hàng cột. Phần câu lệnh query để tạo dataset được ước lượng riêng.</t>
  </si>
  <si>
    <t>BC2</t>
  </si>
  <si>
    <t>Thiết kế báo cáo hàng cột trung bình</t>
  </si>
  <si>
    <t>Có sử dụng công thức trên hàng cột
Có số trường xuất ra từ 10 đến 20 trường</t>
  </si>
  <si>
    <t>BC3</t>
  </si>
  <si>
    <t>Thiết kế báo cáo hàng cột phức tạp</t>
  </si>
  <si>
    <t>Số lượng trường xuất ra  lớn hơn 20 trường</t>
  </si>
  <si>
    <t>NVJ1-NC</t>
  </si>
  <si>
    <t>Xử lý nghiệp vụ đơn giản-nâng cấp</t>
  </si>
  <si>
    <t>Nghiệp vụ bổ sung nhỏ hơn 5 bước</t>
  </si>
  <si>
    <t>NVJ2-NC</t>
  </si>
  <si>
    <t>Xử lý nghiệp vụ trung bình-nâng cấp</t>
  </si>
  <si>
    <t>Nghiệp vụ bổ sung từ 5 - 10 bước</t>
  </si>
  <si>
    <t>NVJ3-NC</t>
  </si>
  <si>
    <t>Xử lý nghiệp vụ phức tạp - nâng cấp</t>
  </si>
  <si>
    <t>DM1</t>
  </si>
  <si>
    <t>Danh mục từ điển</t>
  </si>
  <si>
    <t>Danh mục không có tham chiếu</t>
  </si>
  <si>
    <t>DM2</t>
  </si>
  <si>
    <t>Danh mục có tham chiếu</t>
  </si>
  <si>
    <t>Danh mục có từ 1-3 tham chiếu</t>
  </si>
  <si>
    <t>DM3</t>
  </si>
  <si>
    <t>Danh mục có trên 3 tham chiếu</t>
  </si>
  <si>
    <t>GD_MOBILE1</t>
  </si>
  <si>
    <t>Giao diện - trung bình</t>
  </si>
  <si>
    <t>UI - MOBILE</t>
  </si>
  <si>
    <t>&lt; 5 trường thông tin</t>
  </si>
  <si>
    <t>GD_MOBILE2</t>
  </si>
  <si>
    <t>Giao diện - đơn giản</t>
  </si>
  <si>
    <t>5-10 trường thông tin</t>
  </si>
  <si>
    <t>GD_MOBILE3</t>
  </si>
  <si>
    <t>Giao diện - phức tạp</t>
  </si>
  <si>
    <t>&gt; 10 trường thông tin</t>
  </si>
  <si>
    <t>CN_MOBILE Client1</t>
  </si>
  <si>
    <t>Chức năng Client- Đơn giản</t>
  </si>
  <si>
    <t>mobile</t>
  </si>
  <si>
    <t>CN_MOBILE Client2</t>
  </si>
  <si>
    <t>Chức năng Client- trung bình</t>
  </si>
  <si>
    <t>CN_MOBILE Client3</t>
  </si>
  <si>
    <t>Chức năng Client- phức tạp</t>
  </si>
  <si>
    <t>CN_MOBILE Server1</t>
  </si>
  <si>
    <t>Chức năng Server- đơn giản</t>
  </si>
  <si>
    <t>CN_MOBILE Server2</t>
  </si>
  <si>
    <t>Chức năng Server- trung bình</t>
  </si>
  <si>
    <t>CN_MOBILE Server3</t>
  </si>
  <si>
    <t>Chức năng Server- phức tạp</t>
  </si>
  <si>
    <t>GD1_CUT</t>
  </si>
  <si>
    <t>Cắt nghiệp vụ đơn giản</t>
  </si>
  <si>
    <t>HTML, CSS, JS</t>
  </si>
  <si>
    <t>Cắt giao diện chức năng đơn giản, màn hình &lt; 10 trường</t>
  </si>
  <si>
    <t>Màn hình chi tiết thông tin, màn hình tin tức</t>
  </si>
  <si>
    <t>GD2_CUT</t>
  </si>
  <si>
    <t>Cắt nghiệp vụ phức tạp</t>
  </si>
  <si>
    <t>Cắt giao diện phức tạp, cắt full toàn màn hình (menu, banner, bottom..)</t>
  </si>
  <si>
    <t>Màn hình home MyViettel wap</t>
  </si>
  <si>
    <t>CN_WEB1</t>
  </si>
  <si>
    <t>Chức năng web bao gồm UI + Service - đơn giản</t>
  </si>
  <si>
    <t>Dưới 10 component
Component : là những hiển thị ra; case validate</t>
  </si>
  <si>
    <t>CN_WEB2</t>
  </si>
  <si>
    <t>Chức năng web bao gồm UI + Service - trung bình</t>
  </si>
  <si>
    <t>CN_WEB3</t>
  </si>
  <si>
    <t>Chức năng web bao gồm UI + Service - phức tạp</t>
  </si>
  <si>
    <t>Có hơn 20 trường thông tin</t>
  </si>
  <si>
    <t>PHP_DM1</t>
  </si>
  <si>
    <t>Danh mục từ điển - đơn giản</t>
  </si>
  <si>
    <t>PHP</t>
  </si>
  <si>
    <t>PHP_DM2</t>
  </si>
  <si>
    <t>Danh mục từ điển - trung bình</t>
  </si>
  <si>
    <t>PHP_DM3</t>
  </si>
  <si>
    <t>Danh mục từ điển - phức tạp</t>
  </si>
  <si>
    <t>PHP_DM4</t>
  </si>
  <si>
    <t>Danh mục có tham chiếu - đơn giản</t>
  </si>
  <si>
    <t>PHP_DM5</t>
  </si>
  <si>
    <t>Danh mục có tham chiếu - trung bình</t>
  </si>
  <si>
    <t>PHP_DM6</t>
  </si>
  <si>
    <t>Danh mục có tham chiếu - Phức tạp</t>
  </si>
  <si>
    <t>PHP_GD1</t>
  </si>
  <si>
    <t>Thiết kế giao diện đơn giản</t>
  </si>
  <si>
    <t>PHP_GD2</t>
  </si>
  <si>
    <t>Thiết kế giao diện - trung bình</t>
  </si>
  <si>
    <t>PHP_GD3</t>
  </si>
  <si>
    <t>Thiết kế giao diện - phức tạp</t>
  </si>
  <si>
    <t>PHP_NV1</t>
  </si>
  <si>
    <t>PHP_NV2</t>
  </si>
  <si>
    <t>PHP_NV3</t>
  </si>
  <si>
    <t>PHP_Box1</t>
  </si>
  <si>
    <t>Một khung (box) màn hình dữ liệu đơn giản</t>
  </si>
  <si>
    <t>PHP_Box2</t>
  </si>
  <si>
    <t>Một khung (box) màn hình dữ liệu trung bình</t>
  </si>
  <si>
    <t>PHP_Box3</t>
  </si>
  <si>
    <t>Một khung (box) màn hình dữ liệu phức tạp</t>
  </si>
  <si>
    <t>TT_NV1</t>
  </si>
  <si>
    <t>Tiến trình xử lý nghiệp vụ chức năng đơn giản</t>
  </si>
  <si>
    <t>TT_NV2</t>
  </si>
  <si>
    <t>Tiến trình xử lý nghiệp vụ chức năng trung bình</t>
  </si>
  <si>
    <t>TT_NV3</t>
  </si>
  <si>
    <t>Tiến trình xử lý nghiệp vụ chức năng phức tạp</t>
  </si>
  <si>
    <t>TT_DB1</t>
  </si>
  <si>
    <t>Tiến trình đồng bộ dữ liệu các hệ thống đơn giản</t>
  </si>
  <si>
    <t>TT_DB2</t>
  </si>
  <si>
    <t>Tiến trình đồng bộ dữ liệu các hệ thống trung bình</t>
  </si>
  <si>
    <t>TT_DB3</t>
  </si>
  <si>
    <t>Tiến trình đồng bộ dữ liệu các hệ thống phức tạp</t>
  </si>
  <si>
    <t>TT_BC1</t>
  </si>
  <si>
    <t>Tiến trình tổng hợp báo cáo đơn giản</t>
  </si>
  <si>
    <t>TT_BC2</t>
  </si>
  <si>
    <t>Tiến trình tổng hợp báo cáo trung bình</t>
  </si>
  <si>
    <t>TT_BC3</t>
  </si>
  <si>
    <t>Tiến trình tổng hợp báo cáo phức tạp</t>
  </si>
  <si>
    <t>ƯỚC LƯỢNG NỖ LỰC DỰ ÁN - PHI CHỨC NĂNG, CÔNG VIỆC KHÁC</t>
  </si>
  <si>
    <t>Người thực hiện:</t>
  </si>
  <si>
    <t>Ngày thực hiện:</t>
  </si>
  <si>
    <t>Tổng nỗ lực:</t>
  </si>
  <si>
    <t>(Manhours)</t>
  </si>
  <si>
    <t>Mã đầu việc</t>
  </si>
  <si>
    <t>Tên đầu việc</t>
  </si>
  <si>
    <t>Mô tả</t>
  </si>
  <si>
    <t>Nỗ lực</t>
  </si>
  <si>
    <t>Tổng nỗ lực thực hiện (manhours)</t>
  </si>
  <si>
    <t>QTDA</t>
  </si>
  <si>
    <t>ƯỚC LƯỢNG NỖ LỰC DỰ ÁN - VỚI CÁC TIÊU CHUẨN QUẢN TRỊ DỮ LIỆU</t>
  </si>
  <si>
    <t>NỖ LỰC KIỂM THỬ HIỆU NĂNG (ĐƠN LẺ &amp; KẾT HỢP)</t>
  </si>
  <si>
    <t>1. Kiểm thử hiệu năng 9 chức năng đơn lẻ:</t>
  </si>
  <si>
    <t>Tên màn hình</t>
  </si>
  <si>
    <t>Tên chức năng nhỏ</t>
  </si>
  <si>
    <t>Loại chức năng</t>
  </si>
  <si>
    <t xml:space="preserve">Độ phức tạp </t>
  </si>
  <si>
    <t>Số lượng các bước chức năng đơn giản</t>
  </si>
  <si>
    <t>Số lượng các bước chức năng trung bình</t>
  </si>
  <si>
    <t>Số lượng các bước chức năng phức tạp</t>
  </si>
  <si>
    <t>Thời gian tạo 1 script (phút)</t>
  </si>
  <si>
    <t>Thời gian sửa 1 script (phút)</t>
  </si>
  <si>
    <t>Tổng thời gian tạo và sửa script
(phút)</t>
  </si>
  <si>
    <t>Thời gian thay dữ liệu test trong script
(phút)</t>
  </si>
  <si>
    <t>Số lượng test
case</t>
  </si>
  <si>
    <t>Thời gian viết 1 test
case (phút)</t>
  </si>
  <si>
    <t>Tổng thời gian viết test
case</t>
  </si>
  <si>
    <t>Concurrency</t>
  </si>
  <si>
    <t>Thời gian bắt đầu khởi tạo 1 user  (phút)</t>
  </si>
  <si>
    <t xml:space="preserve">Thời gian bắt đầu kết thúc 1 user (phút) </t>
  </si>
  <si>
    <t>Thời gian chạy của 1 user (phút)</t>
  </si>
  <si>
    <t>Thời gian chạy của concurrency (phút)</t>
  </si>
  <si>
    <t>Tổng hợp dữ liệu sau mỗi mẫu test (phút)</t>
  </si>
  <si>
    <t>Thời gian reset lại môi trường kiểm thử hiệu năng sau mỗi lần test (phút)</t>
  </si>
  <si>
    <t>Tổng thời gian test hiệu năng đơn lẻ (phút)</t>
  </si>
  <si>
    <t>B</t>
  </si>
  <si>
    <t>C</t>
  </si>
  <si>
    <t>D</t>
  </si>
  <si>
    <t>E</t>
  </si>
  <si>
    <t>F</t>
  </si>
  <si>
    <t>G</t>
  </si>
  <si>
    <t>H</t>
  </si>
  <si>
    <t>I</t>
  </si>
  <si>
    <t>J</t>
  </si>
  <si>
    <t>K</t>
  </si>
  <si>
    <t>L</t>
  </si>
  <si>
    <t>M</t>
  </si>
  <si>
    <t>N</t>
  </si>
  <si>
    <t>O</t>
  </si>
  <si>
    <t>P</t>
  </si>
  <si>
    <t>Q</t>
  </si>
  <si>
    <t>R</t>
  </si>
  <si>
    <t>S</t>
  </si>
  <si>
    <t>T</t>
  </si>
  <si>
    <t>U</t>
  </si>
  <si>
    <t>V</t>
  </si>
  <si>
    <t>W</t>
  </si>
  <si>
    <t>X</t>
  </si>
  <si>
    <t>Y</t>
  </si>
  <si>
    <t>Z</t>
  </si>
  <si>
    <t>YC_1</t>
  </si>
  <si>
    <t>MCN_1</t>
  </si>
  <si>
    <t>MH_1</t>
  </si>
  <si>
    <t>Quản lý phòng ban theo chức năng</t>
  </si>
  <si>
    <t>Tìm kiếm</t>
  </si>
  <si>
    <t>YC_2</t>
  </si>
  <si>
    <t>MCN_2</t>
  </si>
  <si>
    <t>MH_2</t>
  </si>
  <si>
    <t>Thêm mới phòng ban</t>
  </si>
  <si>
    <t>Thêm mới</t>
  </si>
  <si>
    <t>YC_3</t>
  </si>
  <si>
    <t>MCN_3</t>
  </si>
  <si>
    <t>MH_3</t>
  </si>
  <si>
    <t>Sửa dữ liệu phòng ban</t>
  </si>
  <si>
    <t>Sửa</t>
  </si>
  <si>
    <t>YC_4</t>
  </si>
  <si>
    <t>MCN_4</t>
  </si>
  <si>
    <t>MH_4</t>
  </si>
  <si>
    <t>Xóa dữ liệu phòng ban</t>
  </si>
  <si>
    <t>Xóa</t>
  </si>
  <si>
    <t>YC_5</t>
  </si>
  <si>
    <t>MCN_5</t>
  </si>
  <si>
    <t>MH_5</t>
  </si>
  <si>
    <t>Báo cáo quản lý phòng ban</t>
  </si>
  <si>
    <t>Báo cáo</t>
  </si>
  <si>
    <t>YC_6</t>
  </si>
  <si>
    <t>MCN_6</t>
  </si>
  <si>
    <t>MH_6</t>
  </si>
  <si>
    <t>Cập nhật dữ liệu (Xử lý, thu hồi….)</t>
  </si>
  <si>
    <t>Cập nhật dữ liệu</t>
  </si>
  <si>
    <t>YC_7</t>
  </si>
  <si>
    <t>MCN_7</t>
  </si>
  <si>
    <t>MH_7</t>
  </si>
  <si>
    <t>Import phòng ban</t>
  </si>
  <si>
    <t>Import</t>
  </si>
  <si>
    <t>YC_8</t>
  </si>
  <si>
    <t>MCN_8</t>
  </si>
  <si>
    <t>MH_8</t>
  </si>
  <si>
    <t>Export phòng ban</t>
  </si>
  <si>
    <t>Export</t>
  </si>
  <si>
    <t>YC_9</t>
  </si>
  <si>
    <t>MH_9</t>
  </si>
  <si>
    <t>Load đối tượng trên bản đồ</t>
  </si>
  <si>
    <t>Thời gian kiểm thử hiệu năng 9 chức năng đơn lẻ</t>
  </si>
  <si>
    <t>=</t>
  </si>
  <si>
    <t>(mandays)</t>
  </si>
  <si>
    <t>2. Kiểm thử hiệu năng 9 chức năng kết hợp:</t>
  </si>
  <si>
    <t>Tổng thời gian tạo và sửa script</t>
  </si>
  <si>
    <t>Thời gian thay dữ liệu test trong script</t>
  </si>
  <si>
    <t>Con
currency</t>
  </si>
  <si>
    <t>Chức năng đã được tạo script khi test đơn lẻ chưa? (1:đã tạo, 0:chưa tạo)</t>
  </si>
  <si>
    <t>Tổng thời gian test hiệu năng kết hợp (phút)</t>
  </si>
  <si>
    <t>1</t>
  </si>
  <si>
    <t>Thời gian kiểm thử hiệu năng 9 chức năng kết hợp</t>
  </si>
  <si>
    <t xml:space="preserve">3. Thời gian tạo báo cáo kiểm thử hiệu năng: </t>
  </si>
  <si>
    <t>(phút)</t>
  </si>
  <si>
    <r>
      <rPr>
        <b/>
        <sz val="15"/>
        <color rgb="FF000000"/>
        <rFont val="Times New Roman"/>
        <family val="1"/>
        <charset val="1"/>
      </rPr>
      <t xml:space="preserve">4. Rủi ro trong quá trình kiểm thử hiệu năng: </t>
    </r>
    <r>
      <rPr>
        <sz val="10"/>
        <color rgb="FF000000"/>
        <rFont val="Times New Roman"/>
        <family val="1"/>
        <charset val="1"/>
      </rPr>
      <t xml:space="preserve">Gồm các rủi ro:
1. Server hoạt động không ổn định
2. LoadRunner bị lỗi
3. Tìm hiểu nghiệp vụ cần kiểm thử hiệu năng
4. Dữ liệu test hiệu năng bị chuẩn bị thiếu
5. Nghiên cứu tìm hiểu thêm về LoadRunner áp dụng vào kiểm thử hiệu năng dự án
</t>
    </r>
    <r>
      <rPr>
        <sz val="15"/>
        <color rgb="FF000000"/>
        <rFont val="Times New Roman"/>
        <family val="1"/>
        <charset val="1"/>
      </rPr>
      <t xml:space="preserve">…………………...
</t>
    </r>
  </si>
  <si>
    <t>5. Thời gian tạo dữ liệu test :</t>
  </si>
  <si>
    <t>(Đây là phần đội phát triển nhập dữ liệu)</t>
  </si>
  <si>
    <t>Số lượng bảng giao tiếp</t>
  </si>
  <si>
    <t>Thời gian (phút)</t>
  </si>
  <si>
    <t xml:space="preserve">Tổng thời gian kiểm thử hiệu năng </t>
  </si>
  <si>
    <t>Chú ý</t>
  </si>
  <si>
    <t>Nếu thời gian lẻ &gt;=0.5md, làm tròn lên 1 md, ngược lại, &lt;0.5md, làm tròn xuống</t>
  </si>
  <si>
    <t>HƯỚNG DẪN KIỂM THỬ HIỆU NĂNG MỘT SỐ THỜI GIAN CỤ THỂ</t>
  </si>
  <si>
    <t>1. Ước lượng kiểm thử hiệu năng tại thời điểm làm ULNL E1</t>
  </si>
  <si>
    <t>- Với chức năng đơn giản: Tổng nỗ lực thực hiện &lt;=1 md</t>
  </si>
  <si>
    <t>- Với chức năng trung bình: Tổng nỗ lực thực hiện &lt;=1.5md</t>
  </si>
  <si>
    <t>- Với chức năng phức tạp: Tổng nỗ lực thực hiện &lt;=2md</t>
  </si>
  <si>
    <t># Độ phức tạp của chức năng do CBGP đánh giá trong quá trình làm việc với khách hàng mô tả trong tài liệu KSSB</t>
  </si>
  <si>
    <t>2. Ước lượng kiểm thử hiệu năng tại thời điểm làm ULNL Ef</t>
  </si>
  <si>
    <t>Thời gian tạo script cho 1 chức năng đơn giản : 2'</t>
  </si>
  <si>
    <t>Thời gian tạo script cho 1 chức năng trung bình: 5'</t>
  </si>
  <si>
    <t>Thời gian tạo script cho 1 chức năng phức tạp: 10'</t>
  </si>
  <si>
    <t>Thời gian viết 1 testcase cho kiểm thử đơn lẻ: 5'</t>
  </si>
  <si>
    <t>Thời gian viết 1 testcase cho kiểm thử tích hợp: 5'</t>
  </si>
  <si>
    <t>Thời gian thay dữ liệu test cho 1 chức năng đơn giản với 1 user : 0.5'</t>
  </si>
  <si>
    <t>Thời gian thay dữ liệu test cho 1 chức năng trung bình với 1 user : 1'</t>
  </si>
  <si>
    <t>Thời gian thay dữ liệu test cho 1 chức năng phức tạp với 1 user : 1.5'</t>
  </si>
  <si>
    <t>Thời gian sửa script cho 1 chức năng đơn giản : 30'</t>
  </si>
  <si>
    <t>Thời gian sửa script cho 1 chức năng trung bình: 45'</t>
  </si>
  <si>
    <t>Thời gian sửa script cho 1 chức năng phức tạp: 60'</t>
  </si>
  <si>
    <t>Độ phức tạp của chức năng:</t>
  </si>
  <si>
    <t>1.Đơn giản: Giao tiếp &lt;= 2 bảng trong DB</t>
  </si>
  <si>
    <t>2.Trung bình: 2&lt; Giao tiếp &lt;= 5 bảng trong DB</t>
  </si>
  <si>
    <t>3.Phức tạp: Giao tiếp &gt; 5 bảng trong DB</t>
  </si>
  <si>
    <t xml:space="preserve">Thời gian tạo dữ liệu test: </t>
  </si>
  <si>
    <t>Giao tiếp 1 bảng: 10'</t>
  </si>
  <si>
    <t>Hướng dẫn về các bước chức năng đơn giản\trung bình\phức tạp:
Cụ thể:
Khi thực hiện kiểm thử hiệu năng chức năng D, cần đi qua 3 bước chức năng A, B, C 
Cứ sau mỗi 1 button được hiểu là 1 bước chức năng 
(đồng thời, khi cần tìm kiếm dữ liệu tại 1 textbox mà xử lý dữ liệu quá lâu, ràng buộc nhiều bảng trong DB  theo nghiệp vụ MSS (&gt;5 bảng) cũng được coi là 1 bước chức năng).
VD: 
A là button Login (chương trình nào cũng phải qua bước này), nếu số lượng bảng giao tiếp trong DB &lt;=2
--&gt;  có 1 bước chức năng đơn giản
B là 1 button Tìm kiếm, nếu 2&lt;số lượng bảng giao tiếp trong DB &lt;=5 :
--&gt; có 1 bước chức năng trung bình
C là button Xử lý nghiệp vụ, nếu số lượng bảng giao tiếp trong DB &gt;5 
--&gt; có 1 bước chức năng phức tạp
--&gt; Điền thông tin vào ô màu trắng tại các cột trong template như sau:
Số lượng các bước chức năng đơn giản: 1
Số lượng các bước chức năng trung bình: 1
Số lượng các bước chức năng phức tạp: 1</t>
  </si>
  <si>
    <t>PHỤ LỤC 1.1
DANH SÁCH LOẠI CHỨC NĂNG</t>
  </si>
  <si>
    <t>MOBILE</t>
  </si>
  <si>
    <t xml:space="preserve">
&lt; 5 trường thông tin
- Component hiển thị thông tin: 1 đơn vị giao diện
- Component nhập thông tin và xử lý thông tin: 2 đơn vị giao diện
- Component phải gọi API riêng để lấy dữ liệu và xử lý dữ liệu: 3 đơn vị giao diện
</t>
  </si>
  <si>
    <t>Trên giao diện của một chức năng có 1 Label, 2 textbox, 3 combobox (có gọi API để lấy dữ liệu) sẽ là: 1*1 + 2*2 + 3*3 = 12 trường thông tin</t>
  </si>
  <si>
    <t>5-10 trường thông tin
- Component hiển thị thông tin: 1 đơn vị giao diện
- Component nhập thông tin và xử lý thông tin: 2 đơn vị giao diện
- Component phải gọi API riêng để lấy dữ liệu và xử lý dữ liệu: 3 đơn vị giao diện</t>
  </si>
  <si>
    <t>CN_MOBILE Client1-NC</t>
  </si>
  <si>
    <t xml:space="preserve">&lt; 5 trường thông tin
- Component hiển thị thông tin: 1 đơn vị giao diện
- Component nhập thông tin và xử lý thông tin: 2 đơn vị giao diện
- Component phải gọi API riêng để lấy dữ liệu và xử lý dữ liệu: 3 đơn vị giao diện
</t>
  </si>
  <si>
    <t>CN_MOBILE Client2_NC</t>
  </si>
  <si>
    <t>Chức năng Client NC- trung bình</t>
  </si>
  <si>
    <t>CN_MOBILE Client3-NC</t>
  </si>
  <si>
    <t>&gt; 10 trường thông tin
- Component hiển thị thông tin: 1 đơn vị giao diện
- Component nhập thông tin và xử lý thông tin: 2 đơn vị giao diện
- Component phải gọi API riêng để lấy dữ liệu và xử lý dữ liệu: 3 đơn vị giao diện</t>
  </si>
  <si>
    <t>XML1</t>
  </si>
  <si>
    <t>Xử lý text có cú pháp, như XML/JSON/YAML đơn giản</t>
  </si>
  <si>
    <t>XML</t>
  </si>
  <si>
    <t>Bản tin &lt;10 trường thông tin</t>
  </si>
  <si>
    <t>XML2</t>
  </si>
  <si>
    <t>Xử lý text có cú pháp, như XML/JSON/YAML trung bình</t>
  </si>
  <si>
    <t>Bản tin từ 10 -20 trường thông tin</t>
  </si>
  <si>
    <t>XML3</t>
  </si>
  <si>
    <t>Xử lý text có cú pháp, như XML/JSON/YAML phức tạp</t>
  </si>
  <si>
    <t>Bản tin &gt; 20 trường thông tin</t>
  </si>
  <si>
    <t>FW_GSM1</t>
  </si>
  <si>
    <t>Lập trình firmware cho khối GSM đơn giản</t>
  </si>
  <si>
    <t>Firmware</t>
  </si>
  <si>
    <t>Chỉ gồm chức năng nhắn tin, gọi điện</t>
  </si>
  <si>
    <t>FW_GSM2</t>
  </si>
  <si>
    <t>Lập trình firmware cho khối GSM trung bình</t>
  </si>
  <si>
    <t>Gồm các chức năng nhắn tin, gọi điện và TCP/IP</t>
  </si>
  <si>
    <t>FW_GSM3</t>
  </si>
  <si>
    <t>Lập trình firmware cho khối GSM phức tạp</t>
  </si>
  <si>
    <t>Gồm các chức năng nhắn tin, gọi điện, TCP/IP, UDP và FTP</t>
  </si>
  <si>
    <t>FW_SSL1</t>
  </si>
  <si>
    <t>Lập trình firmware cho SSL đơn giản</t>
  </si>
  <si>
    <t>Server xác thực thiết bị</t>
  </si>
  <si>
    <t>FW_SSL2</t>
  </si>
  <si>
    <t>Lập trình firmware cho SSL trung bình</t>
  </si>
  <si>
    <t>Thiết bị xác thực server</t>
  </si>
  <si>
    <t>FW_SSL3</t>
  </si>
  <si>
    <t>Lập trình firmware cho SSL phức tạp</t>
  </si>
  <si>
    <t>Cả server và thiết bị phải xác thực lẫn nhau</t>
  </si>
  <si>
    <t>FW_ADC1</t>
  </si>
  <si>
    <t>Lập trình firmware đo ADC đơn giản</t>
  </si>
  <si>
    <t>Chỉ đo điện áp đơn giản để gửi lên server</t>
  </si>
  <si>
    <t>FW_ADC2</t>
  </si>
  <si>
    <t>Lập trình firmware đo ADC trung bình</t>
  </si>
  <si>
    <t>Đo điện áp, cài đặt lưu ngưỡng quá áp</t>
  </si>
  <si>
    <t>FW_ADC3</t>
  </si>
  <si>
    <t>Lập trình firmware đo ADC phức tạp</t>
  </si>
  <si>
    <t>Đo điện áp, cài đặt lưu ngưỡng quá áp, khi quá áp thì phát cảnh bảo và gửi dữ liệu lên server</t>
  </si>
  <si>
    <t>CSI_NORMAL_1</t>
  </si>
  <si>
    <t>CSI phổ thông (Camera, cầu truyền hình, IPNetwork, Hạ tầng) mức đơn giản</t>
  </si>
  <si>
    <t>CSI</t>
  </si>
  <si>
    <t>Tại 1 site khách hàng (1 văn phòng, 1 xã)</t>
  </si>
  <si>
    <t>CSI_NORMAL_2</t>
  </si>
  <si>
    <t>CSI phổ thông (Camera, cầu truyền hình, IPNetwork, Hạ tầng) mức trung bình</t>
  </si>
  <si>
    <t>Tại nhiều site khách hàng (Nhiều phòng, mức huyện)</t>
  </si>
  <si>
    <t>CSI_NORMAL_3</t>
  </si>
  <si>
    <t>CSI phổ thông (Camera, cầu truyền hình, IPNetwork, Hạ tầng) mức phức tạp</t>
  </si>
  <si>
    <t>Phạm vi diện rộng mức tỉnh, toàn quốc</t>
  </si>
  <si>
    <t>DV_TABLEAU_CHART</t>
  </si>
  <si>
    <t>Thiết kế biểu đồ tableau</t>
  </si>
  <si>
    <t>Data Visualization</t>
  </si>
  <si>
    <t>Dimension và measure và tooltip, Chỉ sử dụng biểu đồ có sẵn,</t>
  </si>
  <si>
    <t>DV_TABLEAU_DASHBOARD1</t>
  </si>
  <si>
    <t>Thiết kế dashboard đơn giản</t>
  </si>
  <si>
    <t>Không có hiệu ứng ( Không link. Không highlight, …)</t>
  </si>
  <si>
    <t>DV_TABLEAU_DASHBOARD2</t>
  </si>
  <si>
    <t>Thiết kế dashboard trung bình</t>
  </si>
  <si>
    <t>Có hiệu ứng ( Có link. Có highlight, …).</t>
  </si>
  <si>
    <t>Nghiên cứu cho vào task phi chức năng</t>
  </si>
  <si>
    <t>DP_IMP1</t>
  </si>
  <si>
    <t>Đồng bộ dữ liệu đơn giản</t>
  </si>
  <si>
    <t>Data Ingestion</t>
  </si>
  <si>
    <t>&lt; 10 trường thông tin hoặc dung lượng &lt; 1GB  hoặc &lt;= 2 nguồn</t>
  </si>
  <si>
    <t>Hoặc theo số nguồn</t>
  </si>
  <si>
    <t>DP_IMP2</t>
  </si>
  <si>
    <t>Đồng bộ dữ liệu trung bình</t>
  </si>
  <si>
    <t>10-30 trường thông tin hoặc dung lượng từ 1-3GB hoặc từ 2 -5 nguồn</t>
  </si>
  <si>
    <t>DP_IMP3</t>
  </si>
  <si>
    <t>Đồng bộ dữ liệu phức tạp</t>
  </si>
  <si>
    <t>&gt; 30 trường thông tin hoặc dung lượng &gt;3GB hoặc từ 5 nguồn trở lên</t>
  </si>
  <si>
    <t>DP_AGG1</t>
  </si>
  <si>
    <t>Tổng hợp dữ liệu đơn giản</t>
  </si>
  <si>
    <t>Data process</t>
  </si>
  <si>
    <t>&lt; 10 trường thông tin hoặc dung lượng &lt; 1GB hoặc &lt;= 2 bước</t>
  </si>
  <si>
    <t>Thêm số bước</t>
  </si>
  <si>
    <t>DP_AGG2</t>
  </si>
  <si>
    <t>Tổng hợp dữ liệu trung bình</t>
  </si>
  <si>
    <t>10-30 trường thông tin hoặc dung lượng từ 1-3GB hoặc từ 2 -5 bước</t>
  </si>
  <si>
    <t>DP_AGG3</t>
  </si>
  <si>
    <t>Tổng hợp dữ liệu phức tạp</t>
  </si>
  <si>
    <t>&gt; 30 trường thông tin hoặc dung lượng &gt;3GB hoặc từ 5 bước trở lên</t>
  </si>
  <si>
    <t>DP_EXP1</t>
  </si>
  <si>
    <t>Xuất dữ liệu đơn giản</t>
  </si>
  <si>
    <t xml:space="preserve">&lt; 10 trường thông tin hoặc dung lượng &lt; 1GB </t>
  </si>
  <si>
    <t>Mỗi step trong job là 1 bước</t>
  </si>
  <si>
    <t>DATA_SUPPORT1</t>
  </si>
  <si>
    <t>Khai thác dữ liệu loại đơn giản</t>
  </si>
  <si>
    <t>SQL</t>
  </si>
  <si>
    <t>DATA_SUPPORT2</t>
  </si>
  <si>
    <t>Khai thác dữ liệu loại phức tạp</t>
  </si>
  <si>
    <t>DATA_SUPPORT3</t>
  </si>
  <si>
    <t>Khai thác dữ liệu loại đặc biệt</t>
  </si>
  <si>
    <t>WRITE_TC_WEB_1</t>
  </si>
  <si>
    <t>Testcase web</t>
  </si>
  <si>
    <t>Testcase có mức độ phức tạp = Đơn giản:
- Viết mới testcase cho hệ thống webservice, tiến trình, web (có 1 màn hình nhập liệu). 
- Số lượng bảng tương tác &lt; 10 bảng</t>
  </si>
  <si>
    <t>WRITE_TC_WEB_2</t>
  </si>
  <si>
    <t>Testcase có mức độ phức tạp = Trung bình:
- Viết mới testcase cho hệ thống webservice, tiến trình, web (có &gt; 1 đến 3 màn hình nhập liệu). 
- Số lượng bảng tương tác &gt;= 10 bảng</t>
  </si>
  <si>
    <t>WRITE_TC_WEB_3</t>
  </si>
  <si>
    <t>Testcase có mức độ phức tạp = Phức tạp:
- Viết mới testcase cho hệ thống webservice, tiến trình, web (có &gt; 3 màn hình nhập liệu). 
- Số lượng bảng tương tác &gt;= 10 bảng</t>
  </si>
  <si>
    <t>WRITE_TC_MOBILE_ANDROID_1</t>
  </si>
  <si>
    <t xml:space="preserve">Testcase android </t>
  </si>
  <si>
    <t>Testcase viết cho hệ điều hành android có mức độ phức tạp = Đơn giản:
- Viết mới testcase cho hệ thống mobile trên hệ điều hành android, test case chỉ nhập liệu trên 1 màn hình</t>
  </si>
  <si>
    <t>WRITE_TC_MOBILE_ANDROID_2</t>
  </si>
  <si>
    <t xml:space="preserve">Testcase  android  </t>
  </si>
  <si>
    <t>Testcase viết cho hệ điều hành android  có mức độ phức tạp = Trung bình:
- Viết mới testcase cho hệ thống mobile trên hệ điều hành android, test case chỉ nhập liệu từ 1 đến 3 màn hình</t>
  </si>
  <si>
    <t>WRITE_TC_MOBILE_ANDROID_3</t>
  </si>
  <si>
    <t>Testcase android</t>
  </si>
  <si>
    <t>Testcase viết cho hệ điều hành android có mức độ phức tạp = Phức tạp:
- Viết mới testcase cho hệ thống mobile trên hệ điều hành android, test case chỉ nhập liệu trên 3 màn hình</t>
  </si>
  <si>
    <t>WRITE_TC_MOBILE_IOS_1</t>
  </si>
  <si>
    <t xml:space="preserve">Testcase  iOS </t>
  </si>
  <si>
    <t>Testcase viết cho hệ điều hành iOS có mức độ phức tạp = Đơn giản:
- Viết mới testcase cho hệ thống mobile trên hệ điều hành iOS, testcase chỉ nhập liệu trên 1 màn hình</t>
  </si>
  <si>
    <t>WRITE_TC_MOBILE_IOS_2</t>
  </si>
  <si>
    <t>Testcase có mức độ phức tạp = Trung bình:
- Viết mới testcase cho hệ thống mobile trên hệ điều hành iOS, testcase chỉ nhập liệu từ 1 đến 3 màn hình</t>
  </si>
  <si>
    <t>WRITE_TC_MOBILE_IOS_3</t>
  </si>
  <si>
    <t>Testcase có mức độ phức tạp = Phức tạp:
- Viết mới testcase cho hệ thống mobile trên hệ điều hành iOS, testcase chỉ nhập liệu từ 1 đến 3 màn hình</t>
  </si>
  <si>
    <t xml:space="preserve"> RUN_WEB_3</t>
  </si>
  <si>
    <t>Chạy auto test web</t>
  </si>
  <si>
    <t>- Mô tả: Thời gian hoàn thành chạy Automation test cho hệ thống web, webservice, tiến trình từ trên 200 testcase
- Thời gian thực hiện: 16h</t>
  </si>
  <si>
    <t>RUN_MOBILE_ANDROID_1</t>
  </si>
  <si>
    <t>Chạy auto test Mobile Android</t>
  </si>
  <si>
    <t>- Mô tả: Thời gian hoàn thành chạy Automation test cho hệ thống mobile trên platform Android, dưới 100 testcase
- Thời gian thực hiện: 8h</t>
  </si>
  <si>
    <t>RUN_MOBILE_ANDROID_2</t>
  </si>
  <si>
    <t>- Mô tả: Thời gian hoàn thành chạy Automation test cho hệ thống mobile trên platform Android, từ 100 đến 200 testcase
- Thời gian thực hiện: 12h</t>
  </si>
  <si>
    <t>RUN_MOBILE_ANDROID_3</t>
  </si>
  <si>
    <t>- Mô tả: Thời gian hoàn thành chạy Automation test cho hệ thống mobile trên platform Android, trên 200 testcase
- Thời gian thực hiện: 16h</t>
  </si>
  <si>
    <t>RUN_MOBILE_IOS_1</t>
  </si>
  <si>
    <t>Chạy auto test Mobile IOS</t>
  </si>
  <si>
    <t>- Mô tả: Thời gian hoàn thành chạy Automation test cho hệ thống mobile trên platform iOS, dưới 100 testcase
- Thời gian thực hiện: 12h</t>
  </si>
  <si>
    <t>RUN_MOBILE_IOS_2</t>
  </si>
  <si>
    <t>- Mô tả: Thời gian hoàn thành chạy Automation test cho hệ thống mobile trên platform iOS, từ 100 đến 200 testcase
- Thời gian thực hiện: 20h</t>
  </si>
  <si>
    <t>RUN_MOBILE_IOS_3</t>
  </si>
  <si>
    <t>- Mô tả: Thời gian hoàn thành chạy Automation test cho hệ thống mobile trên platform iOS, trên 200 testcase
- Thời gian thực hiện: 28h</t>
  </si>
  <si>
    <t>RUN_WEB_1</t>
  </si>
  <si>
    <t>Automation test  web</t>
  </si>
  <si>
    <t>- Mô tả: Thời gian hoàn thành chạy Automation test cho hệ thống web, webservice, tiến trình dưới 100 testcase
- Thời gian thực hiện: 8h</t>
  </si>
  <si>
    <t>RUN_WEB_2</t>
  </si>
  <si>
    <t xml:space="preserve">Automation test </t>
  </si>
  <si>
    <t>- Mô tả: Thời gian hoàn thành chạy Automation test cho hệ thống web, webservice, tiến trình từ 100 đến 200 testcase
- Thời gian thực hiện: 12h</t>
  </si>
  <si>
    <t>RUN_WEB_3</t>
  </si>
  <si>
    <t>MANTAIN_TC_WEB</t>
  </si>
  <si>
    <t>Sửa testcase auto web</t>
  </si>
  <si>
    <t>- Thực hiện sửa testcase auto theo nghiệp vụ, màn hình thay đổi nâng cấp</t>
  </si>
  <si>
    <t>MAITAIN_TC_MOBILE</t>
  </si>
  <si>
    <t>Sửa testcase auto mobile</t>
  </si>
  <si>
    <t>- Thực hiện sửa testcase auto theo nghiệp vụ, màn hình thay đổi nâng cấp trên mobile</t>
  </si>
  <si>
    <t>CICD02</t>
  </si>
  <si>
    <t>Viết Script cho 1 service lần đầu</t>
  </si>
  <si>
    <t>Viết script triển khai luồng triển khai CI/CD và cấu hình  tích hợp trên jenkins, gitlab cho 1 service lần đầu</t>
  </si>
  <si>
    <t>CICD03</t>
  </si>
  <si>
    <t xml:space="preserve">Viết Script thêm 1 service </t>
  </si>
  <si>
    <t>Viết script triển khai luồng triển khai CI/CD và cấu hình trên jenkins,gitlab khi triển khai thêm 1 service mới.</t>
  </si>
  <si>
    <t>UNITTEST</t>
  </si>
  <si>
    <t>Nỗ lực unit Test</t>
  </si>
  <si>
    <t>PHỤ LỤC 1.2
DANH SÁCH LOẠI CÔNG VIỆC</t>
  </si>
  <si>
    <t>Loại công việc</t>
  </si>
  <si>
    <t>Đầu vào</t>
  </si>
  <si>
    <t>Đầu ra</t>
  </si>
  <si>
    <t>Quản trị dự án bao gồm:
- Xây dựng kế hoạch dự án, kế hoạch thực hiện
- Xây dựng ULNL của dự án
- Xây dựng chuẩn bị biên bản nghiệm thu với khách hàng…</t>
  </si>
  <si>
    <t>- Kế hoạch thực hiện
- ULNL
- Sản phẩm phần mềm
- Biên bản nghiệm thu</t>
  </si>
  <si>
    <t>Cắt style css và html, js</t>
  </si>
  <si>
    <t>Cắt giao diện web</t>
  </si>
  <si>
    <t>File design giao diện</t>
  </si>
  <si>
    <t>- file CSS, HTML, JS</t>
  </si>
  <si>
    <t>Khảo sát</t>
  </si>
  <si>
    <t>Khảo sát yêu cầu khách hàng</t>
  </si>
  <si>
    <t>Xây dựng bảng hỏi, câu hỏi khảo sát. Đây là thông tin đầu vào để xây dựng PTYC</t>
  </si>
  <si>
    <t>PTYC</t>
  </si>
  <si>
    <t>Viết tài liệu Phân tích yêu cầu</t>
  </si>
  <si>
    <t>(QT.00.CNTT.28_BM.01_Phan tich yeu cau)</t>
  </si>
  <si>
    <t>DTYC</t>
  </si>
  <si>
    <t>Viết tài liệu đặc tả yêu cầu</t>
  </si>
  <si>
    <t xml:space="preserve">Xây dựng tài liệu đặc tả yêu cầu </t>
  </si>
  <si>
    <t>TKTT</t>
  </si>
  <si>
    <t>Xây dựng thiết kế, làm tài liệu thiết kế tổng thể</t>
  </si>
  <si>
    <t>Theo biểu mẫu QT.00.CNTT.28_BM.02_Thiet ke tong the.doc của quy trình Agile</t>
  </si>
  <si>
    <t>TKCSDL</t>
  </si>
  <si>
    <t>Làm tài liệu thiết kế cơ sở dữ liệu</t>
  </si>
  <si>
    <t>Theo biểu mẫu QT.00.CNTT.28_BM.03_Thiet ke co so du lieu.doc của quy trình Agile</t>
  </si>
  <si>
    <t>TKCT</t>
  </si>
  <si>
    <t>Làm tài liệu thiết kế chi tiết</t>
  </si>
  <si>
    <t>Theo biểu mẫu QT.00.CNTT.28_BM.04_Thiet ke chi tiet.doc của quy trình Agile</t>
  </si>
  <si>
    <t>Lập trình</t>
  </si>
  <si>
    <t>Viết code</t>
  </si>
  <si>
    <t>Tài liệu TKCT</t>
  </si>
  <si>
    <t>Mã nguồn chương trình
tham khảo tiêu chuẩn mã nguồn trong quy định PL05.QT.00.CNTT.28 Checklist Tieu chuan chat luong ma nguon ung dung Java.pdf</t>
  </si>
  <si>
    <t>Viết code unit test cho chương trình</t>
  </si>
  <si>
    <t>- Source code</t>
  </si>
  <si>
    <t>Xây dựng kịch bản kiểm thử</t>
  </si>
  <si>
    <t>Xây dựng kịch bản kiểm thử chức năng/chương trình</t>
  </si>
  <si>
    <t xml:space="preserve">Mẫu KBKT Common đã gửi </t>
  </si>
  <si>
    <t>Kiểm thử chương trình, kiểm thử ảnh hưởng chức năng</t>
  </si>
  <si>
    <t>Kịch bản kiểm thử</t>
  </si>
  <si>
    <t>Kết quả test trong file KBKT</t>
  </si>
  <si>
    <t>Kịch bản kiểm thử tự động</t>
  </si>
  <si>
    <t>Xây dựng kịch bản kiểm thử tự động chức năng/chương trình</t>
  </si>
  <si>
    <t>File excel Script test tự động</t>
  </si>
  <si>
    <t>Xây dựng HDSD</t>
  </si>
  <si>
    <t>Viết tài liệu hướng dẫn sử dụng</t>
  </si>
  <si>
    <t>Theo biểu mẫu QT.00.CNTT.28_BM.06 Tai lieu Huong dan su dung.doc của quy trình Agile</t>
  </si>
  <si>
    <t>Cấu hình tổng hợp ETL</t>
  </si>
  <si>
    <t>Cấu hình tổng hợp dữ liệu trên ETL</t>
  </si>
  <si>
    <t>File job ETL</t>
  </si>
  <si>
    <t>Design file birt</t>
  </si>
  <si>
    <t>Xây dựng file design báo cáo</t>
  </si>
  <si>
    <t>File Birt design báo cáo</t>
  </si>
  <si>
    <t>Báo cáo kết quả kiểm thử</t>
  </si>
  <si>
    <t>Báo cáo kiểm thử</t>
  </si>
  <si>
    <t>HPTS</t>
  </si>
  <si>
    <t>Xây dựng kịch bản hypothesis test</t>
  </si>
  <si>
    <t>QA</t>
  </si>
  <si>
    <t>Quản lý chất lượng</t>
  </si>
  <si>
    <t>Tham gia review các tài liệu dự án theo quy trình, kiểm soát chất lượng, quy trình dự án</t>
  </si>
  <si>
    <t>Báo cáo chất lượng</t>
  </si>
  <si>
    <t>PHỤ LỤC 1.3
 CỞ SỞ DỮ LIỆU CHỨC NĂNG</t>
  </si>
  <si>
    <t>Nỗ lực (MH)</t>
  </si>
  <si>
    <t>Nhom cong  viec</t>
  </si>
  <si>
    <t>Tổng nỗ lực thực hiện (mandays)</t>
  </si>
  <si>
    <t>kiểm thử</t>
  </si>
  <si>
    <t>CN_MOBILE Client2 -NC</t>
  </si>
  <si>
    <t xml:space="preserve"> RUN_MOBILE_IOS_1</t>
  </si>
  <si>
    <t>CN_MOBILE Client2-NC</t>
  </si>
  <si>
    <t>CN_MOBILE Server1-NC</t>
  </si>
  <si>
    <t>CN_MOBILE Server2-NC</t>
  </si>
  <si>
    <t>CN_MOBILE Server3-NC</t>
  </si>
  <si>
    <t>Bằng 30% nỗ lực lập trình</t>
  </si>
  <si>
    <t>PHỤ LỤC 1.4
CƠ SỞ DỮ LIỆU PHI CHỨC NĂNG</t>
  </si>
  <si>
    <t>Đầu việc</t>
  </si>
  <si>
    <t>Pham vi</t>
  </si>
  <si>
    <t>Mô tả công việc</t>
  </si>
  <si>
    <t xml:space="preserve">Nỗ lực QTDA </t>
  </si>
  <si>
    <t>Hệ thống</t>
  </si>
  <si>
    <t>10% nỗ lực</t>
  </si>
  <si>
    <t>Nỗ lực QA dự án</t>
  </si>
  <si>
    <t>TH</t>
  </si>
  <si>
    <t>Test Tích hợp hệ thống khác</t>
  </si>
  <si>
    <t>Hê thống</t>
  </si>
  <si>
    <t>NT1</t>
  </si>
  <si>
    <t>Nghiệm thu nội bộ</t>
  </si>
  <si>
    <t>NT2</t>
  </si>
  <si>
    <t>Nghiệm thu khách hàng</t>
  </si>
  <si>
    <t>SZ1</t>
  </si>
  <si>
    <t>Sizing có hệ thống tham chiếu có sẵn</t>
  </si>
  <si>
    <t>Tham chiếu theo số module (jvm chạy)
1 - 5 module</t>
  </si>
  <si>
    <t>SZ2</t>
  </si>
  <si>
    <t>Tham chiếu theo số module (jvm chạy):
6-10 module</t>
  </si>
  <si>
    <t>SZ3</t>
  </si>
  <si>
    <t>Tham chiếu theo số module (jvm chạy):
&gt;10 module</t>
  </si>
  <si>
    <t>SZ4</t>
  </si>
  <si>
    <t>Sizing tự test đo trên lab</t>
  </si>
  <si>
    <t>SZ5</t>
  </si>
  <si>
    <t>SZ6</t>
  </si>
  <si>
    <t xml:space="preserve">
Tham chiếu theo số module (jvm chạy):
&gt;10 module</t>
  </si>
  <si>
    <t>UC1</t>
  </si>
  <si>
    <t>Làm các thủ tục upcode và bàn giao trên WO</t>
  </si>
  <si>
    <t>UC2</t>
  </si>
  <si>
    <t>Review và phê duyệt WO upcode</t>
  </si>
  <si>
    <t>UC3</t>
  </si>
  <si>
    <t>Merge code</t>
  </si>
  <si>
    <t>5% nỗ lực coding các chức năng merge</t>
  </si>
  <si>
    <t>UC4</t>
  </si>
  <si>
    <t>Test Merge code</t>
  </si>
  <si>
    <t>20% tổng nỗ lực test các yc merge</t>
  </si>
  <si>
    <t>UC5</t>
  </si>
  <si>
    <t>Tham gia upcode</t>
  </si>
  <si>
    <t>UC6</t>
  </si>
  <si>
    <t>Release phiên bản trên jenskin và Cập nhật kết quả upcode trên IBM</t>
  </si>
  <si>
    <t>TK1</t>
  </si>
  <si>
    <t>Triển khai trên hạ tầng có sẵn</t>
  </si>
  <si>
    <t>TK2</t>
  </si>
  <si>
    <t>Triển khai mở rộng trên hạ tầng có sẵn</t>
  </si>
  <si>
    <t xml:space="preserve"> Bổ sung 1 -5 server</t>
  </si>
  <si>
    <t>TK3</t>
  </si>
  <si>
    <t>Bổ sung 6-10 server</t>
  </si>
  <si>
    <t>TK4</t>
  </si>
  <si>
    <t>Triển khai hệ thống mới trên hạ tầng mới</t>
  </si>
  <si>
    <t>TK5</t>
  </si>
  <si>
    <t>TK6</t>
  </si>
  <si>
    <t>Bổ sung &gt; 10 server</t>
  </si>
  <si>
    <t>TK7</t>
  </si>
  <si>
    <t>Hồ sơ kỹ thuật</t>
  </si>
  <si>
    <t>TK8</t>
  </si>
  <si>
    <t>Bộ chỉ tiêu kỹ thuật</t>
  </si>
  <si>
    <t>TK9</t>
  </si>
  <si>
    <t>Dựng môi trường test hiệu năng</t>
  </si>
  <si>
    <t>TK10</t>
  </si>
  <si>
    <t>Test hiệu năng</t>
  </si>
  <si>
    <t>TK11</t>
  </si>
  <si>
    <t>Báo cáo và đánh giá hệ thống sau test hiệu năng</t>
  </si>
  <si>
    <t>DT1</t>
  </si>
  <si>
    <t>Đào tạo VHKT</t>
  </si>
  <si>
    <t>DT2</t>
  </si>
  <si>
    <t>Đào tạo Người dùng</t>
  </si>
  <si>
    <t>DT3</t>
  </si>
  <si>
    <t>Đào tạo CSKH</t>
  </si>
  <si>
    <t>DT4</t>
  </si>
  <si>
    <t>Tài liệu HDVH</t>
  </si>
  <si>
    <t>DT5</t>
  </si>
  <si>
    <t>Tài liệu HDKT</t>
  </si>
  <si>
    <t>DT6</t>
  </si>
  <si>
    <t>Tài liệu hướng dẫn cài đặt</t>
  </si>
  <si>
    <t>VH1</t>
  </si>
  <si>
    <t>Rà soát ATTT server</t>
  </si>
  <si>
    <t>VH2</t>
  </si>
  <si>
    <t>Rà soát ATTT ứng dụng</t>
  </si>
  <si>
    <t>VH3</t>
  </si>
  <si>
    <t>Rà soát dự phòng</t>
  </si>
  <si>
    <t>VH4</t>
  </si>
  <si>
    <t>Khai báo cảnh báo, giám sát</t>
  </si>
  <si>
    <t>VH5</t>
  </si>
  <si>
    <t>Hỗ trợ phản ánh</t>
  </si>
  <si>
    <t>- Hệ thống đã bàn giao</t>
  </si>
  <si>
    <t>VH6</t>
  </si>
  <si>
    <t>- Hệ thống chưa bàn giao:</t>
  </si>
  <si>
    <t>VH7</t>
  </si>
  <si>
    <t>Fix lỗi sau triển khai</t>
  </si>
  <si>
    <t>VH8</t>
  </si>
  <si>
    <t>Test fix lỗi sau triển khai</t>
  </si>
  <si>
    <t>VH9</t>
  </si>
  <si>
    <t>Theo dõi log hệ thống sau khi triển khai</t>
  </si>
  <si>
    <t>VH10</t>
  </si>
  <si>
    <t>Rà soát các phản ánh người dùng để chủ động tối ưu</t>
  </si>
  <si>
    <t>KH1</t>
  </si>
  <si>
    <t>Xây dựng kế hoạch dự án trình ký BGĐ/Ban TGĐ</t>
  </si>
  <si>
    <t>KH2</t>
  </si>
  <si>
    <t>Xây dựng kế hoạch dựa trên ULNL và tình hình nhân sự của dự án.</t>
  </si>
  <si>
    <t>RV1</t>
  </si>
  <si>
    <t>Review tài liệu giải pháp</t>
  </si>
  <si>
    <t>RV2</t>
  </si>
  <si>
    <t>NC01</t>
  </si>
  <si>
    <t>Nghiên cứu, tìm hiểu công nghệ mới khi tích hợp</t>
  </si>
  <si>
    <t>Khi các chức năng trên hệ thống có tích hợp với hệ thống bên ngoài cần phải tìm hiểu các lib, sdk công nghệ mà đối  tác cung cấp.</t>
  </si>
  <si>
    <t>DTNB01</t>
  </si>
  <si>
    <t>Chuẩn bị nội dung đào tạo,Xây dựng kế hoạch đào tạo</t>
  </si>
  <si>
    <t>DTNB02</t>
  </si>
  <si>
    <t>Tham gia đào tạo</t>
  </si>
  <si>
    <t>HOP2</t>
  </si>
  <si>
    <t>Họp dự án/ họp thống nhất giải pháp/Họp triển khai …</t>
  </si>
  <si>
    <t>PHỤ LỤC 1.5
CƠ SỞ DỮ LIỆU TIÊU CHUẨN QUẢN TRỊ DỮ LIỆU</t>
  </si>
  <si>
    <t>CDE</t>
  </si>
  <si>
    <t xml:space="preserve">Xây dựng các nội dung về CDE trên hệ thống. </t>
  </si>
  <si>
    <t>METADATA</t>
  </si>
  <si>
    <t>Xây dựng thông tin trên Kho siêu dữ liệu cho 1 CDE (UL thực tế nhân theo số lượng CDE)</t>
  </si>
  <si>
    <t>METADATA_EXP</t>
  </si>
  <si>
    <t>VD: Hệ thống/Module có 10 CDE</t>
  </si>
  <si>
    <t>CLDL</t>
  </si>
  <si>
    <t>Xây dựng rule CLDL cho 100 luật (UL thực tế nhân theo block 100 luật)</t>
  </si>
  <si>
    <t>CLDL_EXP</t>
  </si>
  <si>
    <t>VD: Hệ thống/Module có 180 luật</t>
  </si>
  <si>
    <t>CLDL_INTER</t>
  </si>
  <si>
    <t>Khai báo và test rule CLDL cho 100 luật (UL thực tế nhân theo block 100 luật)</t>
  </si>
  <si>
    <t>CLDL_INTER_EXP</t>
  </si>
  <si>
    <t>BMDL</t>
  </si>
  <si>
    <t>Phân cấp danh mục dữ liệu, cấp độ dữ liệu, phân quyền dữ liệu cho 1 CDE (UL thực tế nhân theo số lượng CDE)</t>
  </si>
  <si>
    <t>BMDL_EXP</t>
  </si>
  <si>
    <t>Tỷ lệ phân bổ nguồn lực dự án web</t>
  </si>
  <si>
    <t>Tỷ lệ (%)</t>
  </si>
  <si>
    <t>Có thực hiện?</t>
  </si>
  <si>
    <t>Nỗ lực cho hoạt động QTDA (lập kế hoạch, kiểm soát tiến độ, chất lượng, báo cáo, họp định kỳ, họp khởi động, họp kết thúc, họp milestone…)</t>
  </si>
  <si>
    <t>Nỗ lực cho các hoạt động khảo sát, tạo và xem xét các tài liệu phân tích, Prototype và thống nhất với khách hàng và đơn vị VHKT</t>
  </si>
  <si>
    <t>Nỗ lực cho các hoạt động làm tài liệu thiết kế</t>
  </si>
  <si>
    <t xml:space="preserve">Tổng nỗ lực coding (MD) </t>
  </si>
  <si>
    <t>Là tổng nỗ lực coding và Unit test của các chức năng khi chưa tính % tái sử dụng</t>
  </si>
  <si>
    <t>Nỗ lực cho viết KBKT (MD)</t>
  </si>
  <si>
    <t>Nỗ lực cho: viết KBKT, xem xét, phê duyệt KBKT, làm biên bản nghiệm thu nội bộ, thực hiện kiểm thử</t>
  </si>
  <si>
    <t>Là tổng nỗ lực thực hiện của dự án sau khi trừ đi nỗ lực các giai đoạn không thực hiện</t>
  </si>
  <si>
    <t>HƯỚNG DẪN ƯỚC LƯỢNG NỖ LỰC THỰC HIỆN PHẦN MỀM</t>
  </si>
  <si>
    <t>1. Mục đích, cách thức</t>
  </si>
  <si>
    <t xml:space="preserve"> Cách thức ước lượng (estimation) nỗ lực thực hiện: Dựa vào CSDL ước lượng nỗ lực (Chức năng và phi chức năng)</t>
  </si>
  <si>
    <t>2. Bảng hướng dẫn thời điểm thực hiện ước lượng và tài liệu đầu vào cho các lần ước lượng</t>
  </si>
  <si>
    <t xml:space="preserve">       Lần
Quy
    trình</t>
  </si>
  <si>
    <t xml:space="preserve">Lần 1 </t>
  </si>
  <si>
    <t>Lần cuối ( Tùy chọn)</t>
  </si>
  <si>
    <t>Thời điểm thực hiện</t>
  </si>
  <si>
    <t>Tài liệu đầu vào</t>
  </si>
  <si>
    <t>Biểu mẫu thực hiện</t>
  </si>
  <si>
    <t>- Trong giai đoạn Khảo sát sơ bộ, chốt xong kế hoạch kế hoạch thực hiện với khách hàng.
- Tài liệu ULNL đảm bảo hoàn thành trước khi chốt kế hoạch với khách hàng..</t>
  </si>
  <si>
    <t>Khảo sát sơ bộ</t>
  </si>
  <si>
    <t>Biểu mẫu ước lượng nỗ lực.</t>
  </si>
  <si>
    <t xml:space="preserve">- Trong giai đoạn Phát triển, sau khi tài liệu Thiết kế chi tiết được phê duyệt.  
</t>
  </si>
  <si>
    <t>Thiết kế chi tiết, Thiết kế cơ sở dữ liệu</t>
  </si>
  <si>
    <t>Biểu mẫu ước lượng nỗ lực</t>
  </si>
  <si>
    <t xml:space="preserve"> </t>
  </si>
  <si>
    <t>3. Chi tiết các bước thực hiện ước lượng nỗ lực thực hiện phần mềm</t>
  </si>
  <si>
    <t xml:space="preserve">Bước 1 </t>
  </si>
  <si>
    <t>Xác định dự án thực hiện trên công nghệ Java, WEB, Mobile…</t>
  </si>
  <si>
    <t>Bước 2</t>
  </si>
  <si>
    <r>
      <rPr>
        <sz val="12"/>
        <rFont val="Times New Roman"/>
        <family val="1"/>
        <charset val="1"/>
      </rPr>
      <t xml:space="preserve">- Liệt kê các chức năng của hệ thống vào sheet NL Chuc nang </t>
    </r>
    <r>
      <rPr>
        <sz val="12"/>
        <color rgb="FFFF0000"/>
        <rFont val="Times New Roman"/>
        <family val="1"/>
        <charset val="1"/>
      </rPr>
      <t xml:space="preserve">tại cột "Tên chức năng" và cột "Mô tả chức năng"
</t>
    </r>
  </si>
  <si>
    <t>Bước 3</t>
  </si>
  <si>
    <r>
      <rPr>
        <sz val="12"/>
        <color rgb="FFFF0000"/>
        <rFont val="Times New Roman"/>
        <family val="1"/>
        <charset val="1"/>
      </rPr>
      <t xml:space="preserve">Chọn mã chức năng phù hợp với chức năng thực hiện theo CSDL ULNL chức năng. Chỉ thực hiện điền thông tin vào cột màu trắng, các cột màu xanh tự động điền thông tin theo công thức.
Xác định thêm % tái sử dụng của từng chức năng (nếu có)
</t>
    </r>
    <r>
      <rPr>
        <i/>
        <sz val="12"/>
        <color rgb="FFFF0000"/>
        <rFont val="Times New Roman"/>
        <family val="1"/>
        <charset val="1"/>
      </rPr>
      <t>Ghi chú: Trong quá trình thực hiện cho phép điều chỉnh nguồn lực sai số +/- 10%. Trong trường hợp thiếu loại chức năng so với ước lượng chuẩn thì phải thực hiện báo cáo BGĐ phê duyệt trước khi áp dụng.</t>
    </r>
  </si>
  <si>
    <t>Bước 4</t>
  </si>
  <si>
    <r>
      <rPr>
        <sz val="12"/>
        <rFont val="Times New Roman"/>
        <family val="1"/>
        <charset val="1"/>
      </rPr>
      <t xml:space="preserve">Căn cứ vào CSDL phi chức năng liệt kê các yêu cầu phi chức </t>
    </r>
    <r>
      <rPr>
        <sz val="12"/>
        <color rgb="FFFF0000"/>
        <rFont val="Times New Roman"/>
        <family val="1"/>
        <charset val="1"/>
      </rPr>
      <t xml:space="preserve">năng cần thực hiện vào sheet NL phi chức năng.
</t>
    </r>
    <r>
      <rPr>
        <i/>
        <sz val="12"/>
        <color rgb="FFFF0000"/>
        <rFont val="Times New Roman"/>
        <family val="1"/>
        <charset val="1"/>
      </rPr>
      <t>Ghi chú: Trong quá trình thực hiện cho phép điều chỉnh nguồn lực sai số +/- 10%</t>
    </r>
  </si>
  <si>
    <t>Bước 5</t>
  </si>
  <si>
    <r>
      <rPr>
        <sz val="12"/>
        <color rgb="FFFF0000"/>
        <rFont val="Times New Roman"/>
        <family val="1"/>
        <charset val="1"/>
      </rPr>
      <t xml:space="preserve">Thực hiện vào sheet NL QTDL.
</t>
    </r>
    <r>
      <rPr>
        <i/>
        <sz val="12"/>
        <color rgb="FFFF0000"/>
        <rFont val="Times New Roman"/>
        <family val="1"/>
        <charset val="1"/>
      </rPr>
      <t>Ghi chú: Trong quá trình thực hiện cho phép điều chỉnh nguồn lực sai số +/- 10%</t>
    </r>
  </si>
  <si>
    <t>Bước 6</t>
  </si>
  <si>
    <t>Dữ liệu sẽ tự tính toán hiện thị tại sheet "Tổng hơp". Dự án muốn hiện chi tiết dữ liệu nào có thể tự điều chỉnh để hiển thị.</t>
  </si>
  <si>
    <t>HƯỚNG DẪN ƯỚC LƯỢNG NỖ LỰC TÁI SỬ DỤNG  PHẦN MỀM</t>
  </si>
  <si>
    <r>
      <rPr>
        <b/>
        <i/>
        <sz val="14"/>
        <rFont val="Times New Roman"/>
        <family val="1"/>
        <charset val="1"/>
      </rPr>
      <t xml:space="preserve">1. Mục đích, cách thức: </t>
    </r>
    <r>
      <rPr>
        <i/>
        <sz val="14"/>
        <rFont val="Times New Roman"/>
        <family val="1"/>
        <charset val="1"/>
      </rPr>
      <t>Đánh giá khả năng tái sử dụng của hệ thống để đưa ra ULNL chuẩn.</t>
    </r>
  </si>
  <si>
    <t>2. Bảng hướng dẫn thời điểm thực hiện đánh giá khả năng tái sử dụng</t>
  </si>
  <si>
    <t xml:space="preserve">Trong giai đoạn Khảo sát sơ bộ, tìm hiểu yêu cầu kĩ thuật, nghiệp vụ của hệ thống
</t>
  </si>
  <si>
    <t>Tài liệu kỹ thuật, nghiệp vụ của hệ thống</t>
  </si>
  <si>
    <t>3. Chi tiết các bước thực hiện đánh giá khả năng tái sử dụng</t>
  </si>
  <si>
    <t>Xác định dự án thực hiện trên công nghệ Java, WEB, Mobile… Tìm hiểu các nghiệp vụ dự án</t>
  </si>
  <si>
    <t xml:space="preserve">- Liệt kê các chức năng của hệ thống vào sheet NL Chuc nang tại cột "Tên chức năng" và cột "Mô tả chức năng" và tỷ lệ tái sử dụng tương ứng
</t>
  </si>
  <si>
    <t xml:space="preserve">Bộ phận được giao thực hiện đánh giá thẩm định dựa trên các tiêu chí: 
3.1 Tái sử dụng về công nghệ, thiết kế, framework
3.2 Tái sử dụng về tài liệu giải pháp, tài liệu hướng dẫn, kế hoạch xây dựng sản phẩm
3.3 Tái sử dụng về thiết kế cơ sở dữ liệu, mã nguồn, công cụ hỗ trợ phát triển sản phẩm
3.4 Tái sử dụng từ các chức năng trong cùng hệ thống.
3.5 Tái sử dụng dựa trên năng lực kinh nghiệm của nhóm phát triển sản phẩm 
3.6 Trong quá trình xây dựng sản phẩm, ngoài việc đánh giá khả năng tái sử dụng được từ hệ thống khác cũng cần đánh giá để thiết kế các thành phần của hệ thống đó có thể tái sử dụng về sau (Khi thiết kế ko chú ý tới việc tái sử dụng thì việc tác sử dụng sau này trở nên khó khăn).
</t>
  </si>
  <si>
    <t xml:space="preserve">Cập nhật tỷ lệ tái sử dụng theo BM ULNL </t>
  </si>
  <si>
    <t>Xác định nỗ lực tái sử dụng theo BM ULNL</t>
  </si>
  <si>
    <t>Phụ lục 1.3:
CƠ SỞ DỮ LIỆU CHỨC NĂNG</t>
  </si>
  <si>
    <t>tạo PTYC</t>
  </si>
  <si>
    <t>viết Unit test</t>
  </si>
  <si>
    <t>viết kịch bản kiểm thử</t>
  </si>
  <si>
    <t>viết HDSD</t>
  </si>
  <si>
    <t>viết kịch bản kiểm thử tự động</t>
  </si>
  <si>
    <t>cắt style css và html, js</t>
  </si>
  <si>
    <t>Thực hiện cắt html, css, js</t>
  </si>
  <si>
    <t>Test trên các màn hình khác nhau, trình duyệt khác nhau</t>
  </si>
  <si>
    <t>Thực hiện QTDA cho CN_WEB1</t>
  </si>
  <si>
    <t>Thực hiện tạo PTYC cho CN_WEB1</t>
  </si>
  <si>
    <t>Thực hiện TKCSDL cho CN_WEB1</t>
  </si>
  <si>
    <t>Thực hiện TKCT cho CN_WEB1</t>
  </si>
  <si>
    <t>Thực hiện Lập trình cho CN_WEB1</t>
  </si>
  <si>
    <t>Thực hiện viết Unit test cho CN_WEB1</t>
  </si>
  <si>
    <t>Thực hiện viết kịch bản kiểm thử cho CN_WEB1</t>
  </si>
  <si>
    <t>Thực hiện kiểm thử cho CN_WEB1</t>
  </si>
  <si>
    <t>Thực hiện viết HDSD cho CN_WEB1</t>
  </si>
  <si>
    <t>Thực hiện QTDA cho CN_WEB2</t>
  </si>
  <si>
    <t>Thực hiện tạo PTYC cho CN_WEB2</t>
  </si>
  <si>
    <t>Thực hiện TKCSDL cho CN_WEB2</t>
  </si>
  <si>
    <t>Thực hiện TKCT cho CN_WEB2</t>
  </si>
  <si>
    <t>Thực hiện Lập trình cho CN_WEB2</t>
  </si>
  <si>
    <t>Thực hiện viết Unit test cho CN_WEB2</t>
  </si>
  <si>
    <t>Thực hiện viết kịch bản kiểm thử cho CN_WEB2</t>
  </si>
  <si>
    <t>Thực hiện kiểm thử cho CN_WEB2</t>
  </si>
  <si>
    <t>Thực hiện viết HDSD cho CN_WEB2</t>
  </si>
  <si>
    <t>Thực hiện QTDA cho CN_WEB3</t>
  </si>
  <si>
    <t>Thực hiện tạo PTYC cho CN_WEB3</t>
  </si>
  <si>
    <t>Thực hiện TKCSDL cho CN_WEB3</t>
  </si>
  <si>
    <t>Thực hiện TKCT cho CN_WEB3</t>
  </si>
  <si>
    <t>Thực hiện Lập trình cho CN_WEB3</t>
  </si>
  <si>
    <t>Thực hiện viết Unit test cho CN_WEB3</t>
  </si>
  <si>
    <t>Thực hiện viết kịch bản kiểm thử cho CN_WEB3</t>
  </si>
  <si>
    <t>Thực hiện kiểm thử cho CN_WEB3</t>
  </si>
  <si>
    <t>Thực hiện viết HDSD cho CN_WEB3</t>
  </si>
  <si>
    <t>Thực hiện giải pháp cho CN MOBILE Client đơn giản</t>
  </si>
  <si>
    <t>Thực hiện phát triển cho CN MOBILE Client đơn giản</t>
  </si>
  <si>
    <t>Thực hiện kiểm thử cho CN MOBILE Client đơn giản</t>
  </si>
  <si>
    <t>Thực hiện giải pháp cho CN MOBILE Client trung bình</t>
  </si>
  <si>
    <t>Thực hiện phát triển cho CN MOBILE Client trung bình</t>
  </si>
  <si>
    <t>Thực hiện kiểm thử cho CN MOBILE Client  trung bình</t>
  </si>
  <si>
    <t>Thực hiện giải pháp cho CN MOBILE Client phức tạp</t>
  </si>
  <si>
    <t>Thực hiện phát triển cho CN MOBILE Client phức tạp</t>
  </si>
  <si>
    <t>Thực hiện kiểm thử cho CN MOBILE Client phức tạp</t>
  </si>
  <si>
    <t>Thực hiện giải pháp cho CN MOBILE Server đơn giản</t>
  </si>
  <si>
    <t>Thực hiện phát triển cho CN MOBILE Server t đơn giản</t>
  </si>
  <si>
    <t>Thực hiện kiểm thử cho CN MOBILE Server đơn giản</t>
  </si>
  <si>
    <t>Thực hiện giải pháp cho CN MOBILE Server trung bình</t>
  </si>
  <si>
    <t>Thực hiện phát triển cho CN MOBILE Server trung bình</t>
  </si>
  <si>
    <t>Thực hiện kiểm thử cho CN MOBILE Server trung bình</t>
  </si>
  <si>
    <t>Thực hiện giải pháp cho CN MOBILE Server phức tạp</t>
  </si>
  <si>
    <t>Thực hiện phát triển cho CN MOBILE Server phức tạp</t>
  </si>
  <si>
    <t>Thực hiện kiểm thử cho CN MOBILE Server phức tạp</t>
  </si>
  <si>
    <t>Giải pháp danh mục từ điển đơn giản</t>
  </si>
  <si>
    <t>Phát triển danh mục từ điển đơn giản</t>
  </si>
  <si>
    <t>Kiểm thử danh mục từ điển đơn giản</t>
  </si>
  <si>
    <t>Giải pháp danh mục từ điển trung bình</t>
  </si>
  <si>
    <t>Phát triển danh mục từ điển trung bình</t>
  </si>
  <si>
    <t>Kiểm thử danh mục từ điển trung bình</t>
  </si>
  <si>
    <t>Giải pháp danh mục từ điển phức tạp</t>
  </si>
  <si>
    <t>Phát triển danh mục từ điển phức tạp</t>
  </si>
  <si>
    <t>Kiểm thử danh mục từ điển phức tạp</t>
  </si>
  <si>
    <t>Giải pháp danh mục tham chiếu đơn giản</t>
  </si>
  <si>
    <t>Phát triển danh mục tham chiếu đơn giản</t>
  </si>
  <si>
    <t>Kiểm thử danh mục tham chiếu đơn giản</t>
  </si>
  <si>
    <t>Giải pháp danh mục tham chiếu trung bình</t>
  </si>
  <si>
    <t>Phát triển danh mục tham chiếu trung bình</t>
  </si>
  <si>
    <t>Kiểm thử danh mục tham chiếu trung bình</t>
  </si>
  <si>
    <t>Giải pháp danh mục tham chiếu phức tạp</t>
  </si>
  <si>
    <t>Phát triển danh mục tham chiếu phức tạp</t>
  </si>
  <si>
    <t>Kiểm thử danh mục tham chiếu phức tạp</t>
  </si>
  <si>
    <t>Giải pháp thiết kế giao diện đơn giản</t>
  </si>
  <si>
    <t>Phát triển  thiết kế giao diện đơn giản</t>
  </si>
  <si>
    <t>Kiểm thử thiết kế giao diện đơn giản</t>
  </si>
  <si>
    <t>Cắt CSS</t>
  </si>
  <si>
    <t>Cắt CSS thiết kế giao diện đơn giản</t>
  </si>
  <si>
    <t>Giải pháp thiết kế giao diện trung bình</t>
  </si>
  <si>
    <t>Phát triển  thiết kế giao diện trung bình</t>
  </si>
  <si>
    <t>Kiểm thử thiết kế giao diện trung bình</t>
  </si>
  <si>
    <t>Cắt CSS thiết kế giao diện trung bình</t>
  </si>
  <si>
    <t>Giải pháp thiết kế giao diện phức tạp</t>
  </si>
  <si>
    <t>Phát triển  thiết kế giao diện phức tạp</t>
  </si>
  <si>
    <t>Kiểm thử thiết kế giao diện phức tạp</t>
  </si>
  <si>
    <t>Cắt CSS giao diện phức tạp</t>
  </si>
  <si>
    <t>Giải pháp xử lý nghiệp vụ đơn giản</t>
  </si>
  <si>
    <t>Phát triển  xử lý nghiệp vụ đơn giản</t>
  </si>
  <si>
    <t>Kiểm thử  xử lý nghiệp vụ đơn giản</t>
  </si>
  <si>
    <t>Giải pháp xử lý nghiệp vụ trung bình</t>
  </si>
  <si>
    <t>Phát triển  xử lý nghiệp vụ trung bình</t>
  </si>
  <si>
    <t>Kiểm thử  xử lý nghiệp vụ trung bình</t>
  </si>
  <si>
    <t>Giải pháp xử lý nghiệp vụ phức tạp</t>
  </si>
  <si>
    <t>Phát triển  xử lý nghiệp vụ phức tạp</t>
  </si>
  <si>
    <t>Kiểm thử  xử lý nghiệp vụ phức tạp</t>
  </si>
  <si>
    <t>Giải pháp 1 box màn hình dữ liệu đơn giản</t>
  </si>
  <si>
    <t>Phát triển 1 box màn hình dữ liệu đơn giản</t>
  </si>
  <si>
    <t>Kiểm thử 1 box màn hình dữ liệu đơn giản</t>
  </si>
  <si>
    <t>Giải pháp 1 box màn hình dữ liệu trung bình</t>
  </si>
  <si>
    <t>Phát triển 1 box màn hình dữ liệu trung bình</t>
  </si>
  <si>
    <t>Kiểm thử 1 box màn hình dữ liệu trung bình</t>
  </si>
  <si>
    <t>Giải pháp 1 box màn hình dữ liệu phức tạp</t>
  </si>
  <si>
    <t>Phát triển 1 box màn hình dữ liệu phức tạp</t>
  </si>
  <si>
    <t>Kiểm thử 1 box màn hình dữ liệu phức tạp</t>
  </si>
  <si>
    <t>Giải pháp tiến trình xử lý nghiệp vụ đơn giản</t>
  </si>
  <si>
    <t>Phát triển tiến trình xử lý nghiệp vụ đơn giản</t>
  </si>
  <si>
    <t>Kiểm thử tiến trình xử lý nghiệp vụ đơn giản</t>
  </si>
  <si>
    <t>Giải pháp tiến trình xử lý nghiệp vụ trung bình</t>
  </si>
  <si>
    <t>Phát triển tiến trình xử lý nghiệp vụ trung bình</t>
  </si>
  <si>
    <t>Kiểm thử tiến trình xử lý nghiệp vụ trung bình</t>
  </si>
  <si>
    <t>Giải pháp tiến trình xử lý nghiệp vụ phức tạp</t>
  </si>
  <si>
    <t>Phát triển tiến trình xử lý nghiệp vụ phức tạp</t>
  </si>
  <si>
    <t>Kiểm thử tiến trình xử lý nghiệp vụ phức tạp</t>
  </si>
  <si>
    <t>Giải pháp tiến trình đồng bộ dữ liệu đơn giản</t>
  </si>
  <si>
    <t>Phát triển tiến trình đồng bộ dữ liệu đơn giản</t>
  </si>
  <si>
    <t>Kiểm thử tiến trình đồng bộ dữ liệu đơn giản</t>
  </si>
  <si>
    <t>Giải pháp tiến trình đồng bộ dữ liệu trung bình</t>
  </si>
  <si>
    <t>Phát triển tiến trình đồng bộ dữ liệu trung bình</t>
  </si>
  <si>
    <t>Kiểm thử tiến trình đồng bộ dữ liệu trung bình</t>
  </si>
  <si>
    <t>Giải pháp tiến trình đồng bộ dữ liệu phức tạp</t>
  </si>
  <si>
    <t>Phát triển tiến trình đồng bộ dữ liệu phức tạp</t>
  </si>
  <si>
    <t>Kiểm thử tiến trình đồng bộ dữ liệu phức tạp</t>
  </si>
  <si>
    <t>Giải pháp tiến trình tổng hợp báo cáo đơn giản</t>
  </si>
  <si>
    <t>Phát triển tiến trình tổng hợp báo cáo đơn giản</t>
  </si>
  <si>
    <t>Kiểm thử tiến trình tổng hợp báo cáo đơn giản</t>
  </si>
  <si>
    <t>Giải pháp tiến trình tổng hợp báo cáo trung bình</t>
  </si>
  <si>
    <t>Phát triển tiến trình tổng hợp báo cáo trung bình</t>
  </si>
  <si>
    <t>Kiểm thử tiến trình tổng hợp báo cáo trung bình</t>
  </si>
  <si>
    <t>Giải pháp tiến trình tổng hợp báo cáo phức tạp</t>
  </si>
  <si>
    <t>Phát triển tiến trình tổng hợp báo cáo phức tạp</t>
  </si>
  <si>
    <t>Kiểm thử tiến trình tổng hợp báo cáo phức tạp</t>
  </si>
  <si>
    <t>Danh mục</t>
  </si>
  <si>
    <t>Danh mục tham chiếu</t>
  </si>
  <si>
    <t>Xử lý nghiệp vụ</t>
  </si>
  <si>
    <t>Tiến trình đồng bộ dữ liệu</t>
  </si>
  <si>
    <t>Tiến trình tổng hợp xử lý báo cáo</t>
  </si>
  <si>
    <t>Tiến trình tổng hợp xử lý SMS</t>
  </si>
  <si>
    <t>Tiến trình xử lý nghiệp vụ</t>
  </si>
  <si>
    <t>Tiến trình xử lý luồng nghiệp vụ</t>
  </si>
  <si>
    <t>Xem thông tin</t>
  </si>
  <si>
    <t>Xem thông tin trang frontend</t>
  </si>
  <si>
    <t>Xử lý giao tiếp tổng đài</t>
  </si>
  <si>
    <t>Webservice (tạo, update, xóa)</t>
  </si>
  <si>
    <t>Nỗ lực viết kịch bản kiểm thử của control</t>
  </si>
  <si>
    <t>Nỗ lực thực hiện kiểm thử control</t>
  </si>
  <si>
    <t>Nỗ lực viết kịch bản kiểm thử bảng dữ liệu mà chức năng tác động đến</t>
  </si>
  <si>
    <t>Nỗ lực thực hiện kiểm thử  bảng dữ liệu mà chức năng tác động đến</t>
  </si>
  <si>
    <t>Number value</t>
  </si>
  <si>
    <t>FE
 - Tổng số người dùng trên hệ thống (trong 1 tháng hiện tại)
- Tổng số người dùng active</t>
  </si>
  <si>
    <t>FE - Tổng số người dùng churn trong 1 tháng; 3 tháng; 6 tháng (so với tháng hiện tại)</t>
  </si>
  <si>
    <t>FE - Tỷ lệ người dùng new, remain, return trên tổng số người dùng active</t>
  </si>
  <si>
    <t>FE - Số lượng thuê bao mua gói TV360</t>
  </si>
  <si>
    <t>FE -  Số lượng thuê bao bundle
-Tổng doanh thu bán gói TV360</t>
  </si>
  <si>
    <t>FE -  Doanh thu từ người dùng new, remain, return (nhóm người dùng active)</t>
  </si>
  <si>
    <t>FE -  Lượt xem, tỷ lệ xem của từng block</t>
  </si>
  <si>
    <t>FE - Danh sách CTTH trending</t>
  </si>
  <si>
    <t>Chart - Table</t>
  </si>
  <si>
    <t>FE - Danh sách thể loại trending</t>
  </si>
  <si>
    <t>FE - Tổng thời gian xem theo nhóm người dùng active (new, remain, return)</t>
  </si>
  <si>
    <t>FE - Tổng thời gian xem theo nhóm người dùng mua gói (Standard, K+, HBO, bundle)</t>
  </si>
  <si>
    <t>FE - Tỷ lệ số ngày xem trên tháng của nhóm người dùng active (new, remain, return)</t>
  </si>
  <si>
    <t>FE - Tỷ lệ số ngày xem trên tháng của nhóm người dùng  mua gói (Standard, K+, HBO, bundle)</t>
  </si>
  <si>
    <t xml:space="preserve">FE - Tỷ lệ người dùng click </t>
  </si>
  <si>
    <t>FE -  Số lượng người dùng active qua các tháng</t>
  </si>
  <si>
    <t>Sankey diagram</t>
  </si>
  <si>
    <t>FE - Số lượng người dùng active phân theo nền tảng/loại thiết bị</t>
  </si>
  <si>
    <t>FE - Tỉ lệ duy trì sử dụng của người dùng active qua x tháng liên tiếp (retention rate)</t>
  </si>
  <si>
    <t>Venn diagram</t>
  </si>
  <si>
    <t>FE -   tỉ trọng người dùng phân theo các nhóm gói (subs đơn hướng, 4G bundle TV360, HBO, K+, …v..v…)</t>
  </si>
  <si>
    <t>FE -  Số lượng người dùng phân theo các nhóm gói (subs đơn hướng, 4G bundle TV360, HBO, K+, …v..v…)</t>
  </si>
  <si>
    <t>FE - Apu di động của các người dùng  (subs đơn hướng, 4G bundle TV360, HBO, K+, …v..v…)</t>
  </si>
  <si>
    <t>FE - Tỉ lệ active &gt;30s của các nhóm người dùng gói</t>
  </si>
  <si>
    <t>FE -  Hành vi xem của các nhóm người dùng gói</t>
  </si>
  <si>
    <t>Table chart</t>
  </si>
  <si>
    <t>FE -  Hành vi chuyển dịch từ người dùng trả phí à không trả phí</t>
  </si>
  <si>
    <t xml:space="preserve">Sankey diagram với 3 metrics: đang mua gói, chưa từng mua gói, đã từng mua gói </t>
  </si>
  <si>
    <t>FE - lấy watch_duration của toàn bộ các bản ghi của f_tv360_watch_log trong tháng N phân theo nhóm nội dung (video_type)</t>
  </si>
  <si>
    <t>boxplot chart</t>
  </si>
  <si>
    <t>Pie Chart
1. bố cục chung của biểu đồ (vị trí, kích thước trên màn hình, title hiển thị... )
2. format yAxis, xAxis
3. format legend, tooltip (Thứ tự, màu sắc các item...)</t>
  </si>
  <si>
    <t>Bar chart
1. bố cục chung của biểu đồ (vị trí, kích thước trên màn hình, title hiển thị... )
2. format yAxis, xAxis
3. format legend, tooltip (Thứ tự, màu sắc các item...)
4. format item nào hiển thị dạng line, dạng bar</t>
  </si>
  <si>
    <t>Bar chart hoặc pie chart
1. bố cục chung của biểu đồ (vị trí, kích thước trên màn hình, title hiển thị... )
2. format yAxis, xAxis
3. format legend, tooltip (Thứ tự, màu sắc các item...)
4. format item nào hiển thị dạng line, dạng bar</t>
  </si>
  <si>
    <t>Bar chart hoặc pie chart
1. bố cục chung của biểu đồ (vị trí, kích thước trên màn hình, title hiển thị... )
2. format yAxis, xAxis
3. format legend, tooltip (Thứ tự, màu sắc các item...)</t>
  </si>
  <si>
    <t>Pie chart hoặc donut chart
1. bố cục chung của biểu đồ (vị trí, kích thước trên màn hình, title hiển thị... )
2. format yAxis, xAxis
3. format legend, tooltip (Thứ tự, màu sắc các item...)</t>
  </si>
  <si>
    <t>Pie chart
1. bố cục chung của biểu đồ (vị trí, kích thước trên màn hình, title hiển thị... )
2. format yAxis, xAxis
3. format legend, tooltip (Thứ tự, màu sắc các item...)</t>
  </si>
  <si>
    <t>Stacked Bar chart
1. bố cục chung của biểu đồ (vị trí, kích thước trên màn hình, title hiển thị... )
2. format yAxis, xAxis
3. format legend, tooltip (Thứ tự, màu sắc các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</si>
</sst>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0\ ;&quot;($&quot;#,##0\)"/>
    <numFmt numFmtId="165" formatCode="_-* #,##0_-;\-* #,##0_-;_-* \-_-;_-@_-"/>
    <numFmt numFmtId="166" formatCode="_-* #,##0.00_-;\-* #,##0.00_-;_-* \-??_-;_-@_-"/>
    <numFmt numFmtId="167" formatCode="_-\$* #,##0_-;&quot;-$&quot;* #,##0_-;_-\$* \-_-;_-@_-"/>
    <numFmt numFmtId="168" formatCode="_-\$* #,##0.00_-;&quot;-$&quot;* #,##0.00_-;_-\$* \-??_-;_-@_-"/>
    <numFmt numFmtId="169" formatCode="[$-409]#,##0.00_);[Red]\(#,##0.00\)"/>
    <numFmt numFmtId="170" formatCode="[$-409]#,##0_);[Red]\(#,##0\)"/>
    <numFmt numFmtId="171" formatCode="#,##0&quot; DM&quot;;\-#,##0&quot; DM&quot;"/>
    <numFmt numFmtId="172" formatCode="0.000%"/>
    <numFmt numFmtId="173" formatCode="\￥#,##0;&quot;￥-&quot;#,##0"/>
    <numFmt numFmtId="174" formatCode="00.000"/>
    <numFmt numFmtId="175" formatCode="[$-409]m/d/yyyy"/>
    <numFmt numFmtId="176" formatCode="[$-409]d\-mmm\-yy"/>
    <numFmt numFmtId="177" formatCode="[$-409]d\-mmm\-yy;@"/>
    <numFmt numFmtId="178" formatCode="0.0"/>
    <numFmt numFmtId="179" formatCode="0.0%"/>
  </numFmts>
  <fonts count="70">
    <font>
      <sz val="10"/>
      <name val="Arial"/>
      <charset val="1"/>
    </font>
    <font>
      <sz val="10"/>
      <name val="Arial"/>
      <family val="2"/>
    </font>
    <font>
      <sz val="10"/>
      <name val="Arial"/>
      <family val="2"/>
      <charset val="1"/>
    </font>
    <font>
      <b/>
      <sz val="12"/>
      <name val="Arial"/>
      <family val="2"/>
      <charset val="1"/>
    </font>
    <font>
      <u/>
      <sz val="10"/>
      <color rgb="FF0000FF"/>
      <name val="Arial"/>
      <family val="2"/>
      <charset val="1"/>
    </font>
    <font>
      <sz val="11"/>
      <color rgb="FF000000"/>
      <name val="Calibri"/>
      <family val="2"/>
      <charset val="1"/>
    </font>
    <font>
      <sz val="12"/>
      <name val="新細明體"/>
      <charset val="136"/>
    </font>
    <font>
      <sz val="9"/>
      <name val="ＭＳ ゴシック"/>
      <family val="3"/>
      <charset val="128"/>
    </font>
    <font>
      <sz val="12"/>
      <name val="뼻뮝"/>
      <family val="3"/>
      <charset val="1"/>
    </font>
    <font>
      <sz val="10"/>
      <name val="굴림체"/>
      <family val="3"/>
      <charset val="1"/>
    </font>
    <font>
      <sz val="10"/>
      <name val="Times New Roman"/>
      <family val="1"/>
      <charset val="1"/>
    </font>
    <font>
      <sz val="14"/>
      <name val="Times New Roman"/>
      <family val="1"/>
      <charset val="1"/>
    </font>
    <font>
      <b/>
      <sz val="14"/>
      <name val="Times New Roman"/>
      <family val="1"/>
      <charset val="1"/>
    </font>
    <font>
      <sz val="18"/>
      <name val="Times New Roman"/>
      <family val="1"/>
      <charset val="1"/>
    </font>
    <font>
      <b/>
      <sz val="24"/>
      <name val="Times New Roman"/>
      <family val="1"/>
      <charset val="1"/>
    </font>
    <font>
      <b/>
      <sz val="22"/>
      <name val="Times New Roman"/>
      <family val="1"/>
      <charset val="1"/>
    </font>
    <font>
      <sz val="20"/>
      <name val="Times New Roman"/>
      <family val="1"/>
      <charset val="1"/>
    </font>
    <font>
      <b/>
      <sz val="10"/>
      <name val="Times New Roman"/>
      <family val="1"/>
      <charset val="1"/>
    </font>
    <font>
      <sz val="12"/>
      <name val="Times New Roman"/>
      <family val="1"/>
      <charset val="1"/>
    </font>
    <font>
      <b/>
      <sz val="12"/>
      <name val="Times New Roman"/>
      <family val="1"/>
      <charset val="1"/>
    </font>
    <font>
      <b/>
      <i/>
      <sz val="12"/>
      <name val="Times New Roman"/>
      <family val="1"/>
      <charset val="1"/>
    </font>
    <font>
      <b/>
      <sz val="16"/>
      <color rgb="FF0000FF"/>
      <name val="Times New Roman"/>
      <family val="1"/>
      <charset val="1"/>
    </font>
    <font>
      <i/>
      <sz val="12"/>
      <color rgb="FF0000FF"/>
      <name val="Times New Roman"/>
      <family val="1"/>
      <charset val="1"/>
    </font>
    <font>
      <b/>
      <sz val="12"/>
      <color rgb="FF800000"/>
      <name val="Times New Roman"/>
      <family val="1"/>
      <charset val="1"/>
    </font>
    <font>
      <b/>
      <i/>
      <sz val="16"/>
      <color rgb="FF0000FF"/>
      <name val="Times New Roman"/>
      <family val="1"/>
      <charset val="1"/>
    </font>
    <font>
      <i/>
      <sz val="12"/>
      <name val="Times New Roman"/>
      <family val="1"/>
      <charset val="1"/>
    </font>
    <font>
      <b/>
      <i/>
      <sz val="15"/>
      <name val="Times New Roman"/>
      <family val="1"/>
      <charset val="1"/>
    </font>
    <font>
      <b/>
      <sz val="15"/>
      <name val="Times New Roman"/>
      <family val="1"/>
      <charset val="1"/>
    </font>
    <font>
      <sz val="15"/>
      <name val="Times New Roman"/>
      <family val="1"/>
      <charset val="1"/>
    </font>
    <font>
      <sz val="9"/>
      <color rgb="FF000000"/>
      <name val="Tahoma"/>
      <family val="2"/>
      <charset val="1"/>
    </font>
    <font>
      <sz val="12"/>
      <color rgb="FFFF0000"/>
      <name val="Times New Roman"/>
      <family val="1"/>
      <charset val="1"/>
    </font>
    <font>
      <sz val="12"/>
      <color rgb="FF000080"/>
      <name val="Times New Roman"/>
      <family val="1"/>
      <charset val="1"/>
    </font>
    <font>
      <i/>
      <sz val="11"/>
      <color rgb="FF0000FF"/>
      <name val="Times New Roman"/>
      <family val="1"/>
      <charset val="1"/>
    </font>
    <font>
      <i/>
      <sz val="11"/>
      <color rgb="FFFF0000"/>
      <name val="Times New Roman"/>
      <family val="1"/>
      <charset val="1"/>
    </font>
    <font>
      <b/>
      <sz val="14"/>
      <color rgb="FF000080"/>
      <name val="Times New Roman"/>
      <family val="1"/>
      <charset val="1"/>
    </font>
    <font>
      <b/>
      <sz val="12"/>
      <color rgb="FFFF0000"/>
      <name val="Times New Roman"/>
      <family val="1"/>
      <charset val="1"/>
    </font>
    <font>
      <b/>
      <sz val="12"/>
      <color rgb="FF000080"/>
      <name val="Times New Roman"/>
      <family val="1"/>
      <charset val="1"/>
    </font>
    <font>
      <sz val="12"/>
      <color rgb="FFFF0000"/>
      <name val="Times New Roman"/>
      <family val="1"/>
    </font>
    <font>
      <b/>
      <i/>
      <sz val="12"/>
      <color rgb="FFFF0000"/>
      <name val="Times New Roman"/>
      <family val="1"/>
      <charset val="1"/>
    </font>
    <font>
      <sz val="8"/>
      <color rgb="FF000000"/>
      <name val="Tahoma"/>
      <family val="2"/>
      <charset val="1"/>
    </font>
    <font>
      <b/>
      <sz val="15"/>
      <color rgb="FF000000"/>
      <name val="Times New Roman"/>
      <family val="1"/>
      <charset val="1"/>
    </font>
    <font>
      <sz val="11"/>
      <color rgb="FF000000"/>
      <name val="Times New Roman"/>
      <family val="1"/>
      <charset val="1"/>
    </font>
    <font>
      <b/>
      <sz val="12.5"/>
      <color rgb="FF000000"/>
      <name val="Times New Roman"/>
      <family val="1"/>
      <charset val="1"/>
    </font>
    <font>
      <sz val="12.5"/>
      <name val="Times New Roman"/>
      <family val="1"/>
      <charset val="1"/>
    </font>
    <font>
      <sz val="12.5"/>
      <color rgb="FF000000"/>
      <name val="Times New Roman"/>
      <family val="1"/>
      <charset val="1"/>
    </font>
    <font>
      <b/>
      <sz val="10"/>
      <name val="Arial"/>
      <family val="2"/>
      <charset val="1"/>
    </font>
    <font>
      <sz val="12"/>
      <color rgb="FF000000"/>
      <name val="Times New Roman"/>
      <family val="1"/>
      <charset val="1"/>
    </font>
    <font>
      <b/>
      <sz val="16"/>
      <name val="Times New Roman"/>
      <family val="1"/>
      <charset val="1"/>
    </font>
    <font>
      <b/>
      <sz val="12"/>
      <color rgb="FF000000"/>
      <name val="Times New Roman"/>
      <family val="1"/>
      <charset val="1"/>
    </font>
    <font>
      <i/>
      <sz val="12"/>
      <color rgb="FFFF0000"/>
      <name val="Times New Roman"/>
      <family val="1"/>
      <charset val="1"/>
    </font>
    <font>
      <b/>
      <sz val="13"/>
      <color rgb="FF000000"/>
      <name val="Times New Roman"/>
      <family val="1"/>
      <charset val="1"/>
    </font>
    <font>
      <b/>
      <sz val="15"/>
      <color rgb="FFFF0000"/>
      <name val="Times New Roman"/>
      <family val="1"/>
      <charset val="1"/>
    </font>
    <font>
      <sz val="15"/>
      <color rgb="FF000000"/>
      <name val="Times New Roman"/>
      <family val="1"/>
      <charset val="1"/>
    </font>
    <font>
      <sz val="10"/>
      <color rgb="FF000000"/>
      <name val="Times New Roman"/>
      <family val="1"/>
      <charset val="1"/>
    </font>
    <font>
      <sz val="12"/>
      <color rgb="FFCCFFCC"/>
      <name val="Times New Roman"/>
      <family val="1"/>
      <charset val="1"/>
    </font>
    <font>
      <b/>
      <sz val="14"/>
      <color rgb="FF0000FF"/>
      <name val="Times New Roman"/>
      <family val="1"/>
      <charset val="1"/>
    </font>
    <font>
      <b/>
      <sz val="11"/>
      <color rgb="FF000000"/>
      <name val="Times New Roman"/>
      <family val="1"/>
      <charset val="1"/>
    </font>
    <font>
      <sz val="11"/>
      <name val="Times New Roman"/>
      <family val="1"/>
      <charset val="1"/>
    </font>
    <font>
      <sz val="10"/>
      <color rgb="FFFF0000"/>
      <name val="Arial"/>
      <family val="2"/>
      <charset val="1"/>
    </font>
    <font>
      <sz val="10"/>
      <color rgb="FF000000"/>
      <name val="Arial"/>
      <family val="2"/>
      <charset val="1"/>
    </font>
    <font>
      <i/>
      <sz val="10"/>
      <color rgb="FFFF0000"/>
      <name val="Arial"/>
      <family val="2"/>
      <charset val="1"/>
    </font>
    <font>
      <b/>
      <i/>
      <sz val="14"/>
      <name val="Times New Roman"/>
      <family val="1"/>
      <charset val="1"/>
    </font>
    <font>
      <b/>
      <i/>
      <sz val="15"/>
      <color rgb="FF0000FF"/>
      <name val="Times New Roman"/>
      <family val="1"/>
      <charset val="1"/>
    </font>
    <font>
      <sz val="13"/>
      <name val="Times New Roman"/>
      <family val="1"/>
      <charset val="1"/>
    </font>
    <font>
      <b/>
      <sz val="13"/>
      <name val="Times New Roman"/>
      <family val="1"/>
      <charset val="1"/>
    </font>
    <font>
      <u/>
      <sz val="12"/>
      <name val="Times New Roman"/>
      <family val="1"/>
      <charset val="1"/>
    </font>
    <font>
      <i/>
      <sz val="14"/>
      <name val="Times New Roman"/>
      <family val="1"/>
      <charset val="1"/>
    </font>
    <font>
      <b/>
      <i/>
      <sz val="10"/>
      <name val="Arial"/>
      <family val="2"/>
      <charset val="1"/>
    </font>
    <font>
      <sz val="9"/>
      <color indexed="81"/>
      <name val="Tahoma"/>
      <charset val="1"/>
    </font>
    <font>
      <b/>
      <sz val="9"/>
      <color indexed="81"/>
      <name val="Tahoma"/>
      <charset val="1"/>
    </font>
  </fonts>
  <fills count="7">
    <fill>
      <patternFill patternType="none"/>
    </fill>
    <fill>
      <patternFill patternType="gray125"/>
    </fill>
    <fill>
      <patternFill patternType="solid">
        <fgColor rgb="FFFFFFFF"/>
        <bgColor rgb="FFFFFFCC"/>
      </patternFill>
    </fill>
    <fill>
      <patternFill patternType="solid">
        <fgColor rgb="FFCCFFCC"/>
        <bgColor rgb="FFCCFFFF"/>
      </patternFill>
    </fill>
    <fill>
      <patternFill patternType="solid">
        <fgColor rgb="FFFFFF00"/>
        <bgColor rgb="FFFFFF00"/>
      </patternFill>
    </fill>
    <fill>
      <patternFill patternType="solid">
        <fgColor rgb="FF99CCFF"/>
        <bgColor rgb="FFCCCCFF"/>
      </patternFill>
    </fill>
    <fill>
      <patternFill patternType="solid">
        <fgColor rgb="FFC0C0C0"/>
        <bgColor rgb="FFCCCCFF"/>
      </patternFill>
    </fill>
  </fills>
  <borders count="19">
    <border>
      <left/>
      <right/>
      <top/>
      <bottom/>
      <diagonal/>
    </border>
    <border>
      <left/>
      <right/>
      <top style="medium">
        <color rgb="FF3D3D3D"/>
      </top>
      <bottom style="medium">
        <color rgb="FF3D3D3D"/>
      </bottom>
      <diagonal/>
    </border>
    <border>
      <left/>
      <right/>
      <top style="thin">
        <color rgb="FF3D3D3D"/>
      </top>
      <bottom style="thin">
        <color rgb="FF3D3D3D"/>
      </bottom>
      <diagonal/>
    </border>
    <border>
      <left style="thin">
        <color rgb="FF3D3D3D"/>
      </left>
      <right/>
      <top style="thin">
        <color rgb="FF3D3D3D"/>
      </top>
      <bottom/>
      <diagonal/>
    </border>
    <border>
      <left/>
      <right/>
      <top style="thin">
        <color rgb="FF3D3D3D"/>
      </top>
      <bottom/>
      <diagonal/>
    </border>
    <border>
      <left/>
      <right style="thin">
        <color rgb="FF3D3D3D"/>
      </right>
      <top style="thin">
        <color rgb="FF3D3D3D"/>
      </top>
      <bottom/>
      <diagonal/>
    </border>
    <border>
      <left style="thin">
        <color rgb="FF3D3D3D"/>
      </left>
      <right/>
      <top/>
      <bottom/>
      <diagonal/>
    </border>
    <border>
      <left/>
      <right style="thin">
        <color rgb="FF3D3D3D"/>
      </right>
      <top/>
      <bottom/>
      <diagonal/>
    </border>
    <border>
      <left style="thin">
        <color rgb="FF3D3D3D"/>
      </left>
      <right style="thin">
        <color rgb="FF3D3D3D"/>
      </right>
      <top/>
      <bottom/>
      <diagonal/>
    </border>
    <border>
      <left style="thin">
        <color rgb="FF3D3D3D"/>
      </left>
      <right/>
      <top/>
      <bottom style="thin">
        <color rgb="FF3D3D3D"/>
      </bottom>
      <diagonal/>
    </border>
    <border>
      <left/>
      <right/>
      <top/>
      <bottom style="thin">
        <color rgb="FF3D3D3D"/>
      </bottom>
      <diagonal/>
    </border>
    <border>
      <left/>
      <right style="thin">
        <color rgb="FF3D3D3D"/>
      </right>
      <top/>
      <bottom style="thin">
        <color rgb="FF3D3D3D"/>
      </bottom>
      <diagonal/>
    </border>
    <border>
      <left style="thin">
        <color rgb="FF3D3D3D"/>
      </left>
      <right style="thin">
        <color rgb="FF3D3D3D"/>
      </right>
      <top style="thin">
        <color rgb="FF3D3D3D"/>
      </top>
      <bottom style="thin">
        <color rgb="FF3D3D3D"/>
      </bottom>
      <diagonal/>
    </border>
    <border>
      <left style="thin">
        <color rgb="FF3D3D3D"/>
      </left>
      <right/>
      <top style="thin">
        <color rgb="FF3D3D3D"/>
      </top>
      <bottom style="thin">
        <color rgb="FF3D3D3D"/>
      </bottom>
      <diagonal/>
    </border>
    <border>
      <left style="thin">
        <color rgb="FF3D3D3D"/>
      </left>
      <right style="thin">
        <color rgb="FF3D3D3D"/>
      </right>
      <top style="thin">
        <color rgb="FF3D3D3D"/>
      </top>
      <bottom/>
      <diagonal/>
    </border>
    <border>
      <left/>
      <right style="thin">
        <color rgb="FF3D3D3D"/>
      </right>
      <top style="thin">
        <color rgb="FF3D3D3D"/>
      </top>
      <bottom style="thin">
        <color rgb="FF3D3D3D"/>
      </bottom>
      <diagonal/>
    </border>
    <border>
      <left style="thin">
        <color rgb="FF3D3D3D"/>
      </left>
      <right style="thin">
        <color rgb="FF3D3D3D"/>
      </right>
      <top/>
      <bottom style="thin">
        <color rgb="FF3D3D3D"/>
      </bottom>
      <diagonal/>
    </border>
    <border diagonalDown="1">
      <left style="thin">
        <color rgb="FF3D3D3D"/>
      </left>
      <right style="thin">
        <color rgb="FF3D3D3D"/>
      </right>
      <top style="thin">
        <color rgb="FF3D3D3D"/>
      </top>
      <bottom/>
      <diagonal style="thin">
        <color rgb="FF3D3D3D"/>
      </diagonal>
    </border>
    <border diagonalDown="1">
      <left style="thin">
        <color rgb="FF3D3D3D"/>
      </left>
      <right style="thin">
        <color rgb="FF3D3D3D"/>
      </right>
      <top/>
      <bottom style="thin">
        <color rgb="FF3D3D3D"/>
      </bottom>
      <diagonal style="thin">
        <color rgb="FF3D3D3D"/>
      </diagonal>
    </border>
  </borders>
  <cellStyleXfs count="35">
    <xf numFmtId="0" fontId="0" fillId="0" borderId="0"/>
    <xf numFmtId="9" fontId="2" fillId="0" borderId="0" applyBorder="0" applyProtection="0"/>
    <xf numFmtId="0" fontId="4" fillId="0" borderId="0" applyBorder="0" applyProtection="0"/>
    <xf numFmtId="3" fontId="2" fillId="0" borderId="0" applyBorder="0" applyProtection="0"/>
    <xf numFmtId="164" fontId="2" fillId="0" borderId="0" applyBorder="0" applyProtection="0"/>
    <xf numFmtId="0" fontId="2" fillId="0" borderId="0" applyBorder="0" applyProtection="0"/>
    <xf numFmtId="2" fontId="2" fillId="0" borderId="0" applyBorder="0" applyProtection="0"/>
    <xf numFmtId="0" fontId="3" fillId="0" borderId="1" applyProtection="0"/>
    <xf numFmtId="0" fontId="3" fillId="0" borderId="2">
      <alignment horizontal="left" vertical="center"/>
    </xf>
    <xf numFmtId="0" fontId="4" fillId="0" borderId="0" applyBorder="0" applyProtection="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9" fontId="2" fillId="0" borderId="0" applyBorder="0" applyProtection="0"/>
    <xf numFmtId="0" fontId="6" fillId="0" borderId="0"/>
    <xf numFmtId="165" fontId="2" fillId="0" borderId="0" applyBorder="0" applyProtection="0"/>
    <xf numFmtId="166" fontId="2" fillId="0" borderId="0" applyBorder="0" applyProtection="0"/>
    <xf numFmtId="0" fontId="7" fillId="0" borderId="0"/>
    <xf numFmtId="167" fontId="2" fillId="0" borderId="0" applyBorder="0" applyProtection="0"/>
    <xf numFmtId="168" fontId="2" fillId="0" borderId="0" applyBorder="0" applyProtection="0"/>
    <xf numFmtId="169" fontId="2" fillId="0" borderId="0" applyBorder="0" applyProtection="0"/>
    <xf numFmtId="170" fontId="2" fillId="0" borderId="0" applyBorder="0" applyProtection="0"/>
    <xf numFmtId="0" fontId="2" fillId="0" borderId="0" applyBorder="0" applyProtection="0"/>
    <xf numFmtId="0" fontId="2" fillId="0" borderId="0" applyBorder="0" applyProtection="0"/>
    <xf numFmtId="9" fontId="2" fillId="0" borderId="0" applyBorder="0" applyProtection="0"/>
    <xf numFmtId="0" fontId="8" fillId="0" borderId="0"/>
    <xf numFmtId="171" fontId="2" fillId="0" borderId="0" applyBorder="0" applyProtection="0"/>
    <xf numFmtId="172" fontId="2" fillId="0" borderId="0" applyBorder="0" applyProtection="0"/>
    <xf numFmtId="173" fontId="2" fillId="0" borderId="0" applyBorder="0" applyProtection="0"/>
    <xf numFmtId="174" fontId="2" fillId="0" borderId="0" applyBorder="0" applyProtection="0"/>
    <xf numFmtId="0" fontId="9" fillId="0" borderId="0"/>
  </cellStyleXfs>
  <cellXfs count="431">
    <xf numFmtId="0" fontId="0" fillId="0" borderId="0" xfId="0"/>
    <xf numFmtId="0" fontId="32" fillId="3" borderId="0" xfId="10" applyFont="1" applyFill="1" applyAlignment="1" applyProtection="1">
      <alignment horizontal="left" vertical="center"/>
      <protection locked="0"/>
    </xf>
    <xf numFmtId="0" fontId="18" fillId="2" borderId="0" xfId="0" applyFont="1" applyFill="1" applyAlignment="1">
      <alignment horizontal="left"/>
    </xf>
    <xf numFmtId="0" fontId="10" fillId="0" borderId="0" xfId="14" applyFont="1"/>
    <xf numFmtId="0" fontId="10" fillId="2" borderId="3" xfId="14" applyFont="1" applyFill="1" applyBorder="1"/>
    <xf numFmtId="0" fontId="10" fillId="2" borderId="4" xfId="14" applyFont="1" applyFill="1" applyBorder="1"/>
    <xf numFmtId="0" fontId="10" fillId="2" borderId="5" xfId="14" applyFont="1" applyFill="1" applyBorder="1"/>
    <xf numFmtId="0" fontId="10" fillId="2" borderId="6" xfId="14" applyFont="1" applyFill="1" applyBorder="1"/>
    <xf numFmtId="0" fontId="10" fillId="2" borderId="0" xfId="14" applyFont="1" applyFill="1"/>
    <xf numFmtId="0" fontId="10" fillId="2" borderId="7" xfId="14" applyFont="1" applyFill="1" applyBorder="1"/>
    <xf numFmtId="0" fontId="15" fillId="0" borderId="0" xfId="14" applyFont="1" applyAlignment="1">
      <alignment wrapText="1"/>
    </xf>
    <xf numFmtId="0" fontId="17" fillId="2" borderId="0" xfId="14" applyFont="1" applyFill="1"/>
    <xf numFmtId="0" fontId="18" fillId="2" borderId="6" xfId="14" applyFont="1" applyFill="1" applyBorder="1"/>
    <xf numFmtId="0" fontId="18" fillId="2" borderId="0" xfId="14" applyFont="1" applyFill="1"/>
    <xf numFmtId="0" fontId="18" fillId="2" borderId="0" xfId="14" applyFont="1" applyFill="1" applyAlignment="1">
      <alignment horizontal="left"/>
    </xf>
    <xf numFmtId="0" fontId="18" fillId="2" borderId="7" xfId="14" applyFont="1" applyFill="1" applyBorder="1"/>
    <xf numFmtId="0" fontId="19" fillId="2" borderId="6" xfId="14" applyFont="1" applyFill="1" applyBorder="1"/>
    <xf numFmtId="0" fontId="19" fillId="2" borderId="0" xfId="14" applyFont="1" applyFill="1"/>
    <xf numFmtId="0" fontId="19" fillId="2" borderId="7" xfId="14" applyFont="1" applyFill="1" applyBorder="1"/>
    <xf numFmtId="0" fontId="18" fillId="2" borderId="0" xfId="0" applyFont="1" applyFill="1"/>
    <xf numFmtId="0" fontId="20" fillId="2" borderId="6" xfId="0" applyFont="1" applyFill="1" applyBorder="1" applyAlignment="1">
      <alignment horizontal="left"/>
    </xf>
    <xf numFmtId="0" fontId="18" fillId="0" borderId="7" xfId="14" applyFont="1" applyBorder="1"/>
    <xf numFmtId="0" fontId="18" fillId="2" borderId="6" xfId="0" applyFont="1" applyFill="1" applyBorder="1" applyAlignment="1">
      <alignment horizontal="left"/>
    </xf>
    <xf numFmtId="0" fontId="18" fillId="0" borderId="0" xfId="14" applyFont="1"/>
    <xf numFmtId="175" fontId="18" fillId="2" borderId="0" xfId="0" applyNumberFormat="1" applyFont="1" applyFill="1"/>
    <xf numFmtId="0" fontId="18" fillId="2" borderId="6" xfId="0" applyFont="1" applyFill="1" applyBorder="1" applyAlignment="1">
      <alignment horizontal="left" indent="15"/>
    </xf>
    <xf numFmtId="0" fontId="18" fillId="2" borderId="6" xfId="0" applyFont="1" applyFill="1" applyBorder="1"/>
    <xf numFmtId="0" fontId="18" fillId="2" borderId="9" xfId="0" applyFont="1" applyFill="1" applyBorder="1"/>
    <xf numFmtId="0" fontId="18" fillId="2" borderId="10" xfId="0" applyFont="1" applyFill="1" applyBorder="1"/>
    <xf numFmtId="0" fontId="18" fillId="0" borderId="11" xfId="14" applyFont="1" applyBorder="1"/>
    <xf numFmtId="176" fontId="18" fillId="2" borderId="0" xfId="0" applyNumberFormat="1" applyFont="1" applyFill="1"/>
    <xf numFmtId="0" fontId="19" fillId="2" borderId="0" xfId="0" applyFont="1" applyFill="1"/>
    <xf numFmtId="177" fontId="19" fillId="3" borderId="12" xfId="0" applyNumberFormat="1" applyFont="1" applyFill="1" applyBorder="1" applyAlignment="1">
      <alignment horizontal="center" vertical="center" wrapText="1"/>
    </xf>
    <xf numFmtId="0" fontId="19" fillId="3" borderId="12" xfId="0" applyFont="1" applyFill="1" applyBorder="1" applyAlignment="1">
      <alignment horizontal="center" vertical="center" wrapText="1"/>
    </xf>
    <xf numFmtId="177" fontId="18" fillId="2" borderId="12" xfId="0" applyNumberFormat="1" applyFont="1" applyFill="1" applyBorder="1" applyAlignment="1">
      <alignment horizontal="center" vertical="center"/>
    </xf>
    <xf numFmtId="49" fontId="18" fillId="2" borderId="12" xfId="0" applyNumberFormat="1" applyFont="1" applyFill="1" applyBorder="1" applyAlignment="1">
      <alignment horizontal="center" vertical="center"/>
    </xf>
    <xf numFmtId="0" fontId="18" fillId="2" borderId="12" xfId="0" applyFont="1" applyFill="1" applyBorder="1" applyAlignment="1">
      <alignment horizontal="center" vertical="center"/>
    </xf>
    <xf numFmtId="176" fontId="18" fillId="2" borderId="12" xfId="0" applyNumberFormat="1" applyFont="1" applyFill="1" applyBorder="1" applyAlignment="1">
      <alignment horizontal="left" vertical="center"/>
    </xf>
    <xf numFmtId="0" fontId="18" fillId="2" borderId="12" xfId="0" applyFont="1" applyFill="1" applyBorder="1" applyAlignment="1">
      <alignment horizontal="left" vertical="center" wrapText="1"/>
    </xf>
    <xf numFmtId="0" fontId="18" fillId="2" borderId="12" xfId="0" applyFont="1" applyFill="1" applyBorder="1" applyAlignment="1">
      <alignment horizontal="left" vertical="center"/>
    </xf>
    <xf numFmtId="0" fontId="18" fillId="2" borderId="12" xfId="0" applyFont="1" applyFill="1" applyBorder="1" applyAlignment="1">
      <alignment vertical="center"/>
    </xf>
    <xf numFmtId="0" fontId="18" fillId="2" borderId="12" xfId="0" applyFont="1" applyFill="1" applyBorder="1" applyAlignment="1">
      <alignment vertical="center" wrapText="1"/>
    </xf>
    <xf numFmtId="177" fontId="18" fillId="2" borderId="12" xfId="0" applyNumberFormat="1" applyFont="1" applyFill="1" applyBorder="1" applyAlignment="1">
      <alignment vertical="center"/>
    </xf>
    <xf numFmtId="49" fontId="18" fillId="2" borderId="12" xfId="0" applyNumberFormat="1" applyFont="1" applyFill="1" applyBorder="1" applyAlignment="1">
      <alignment vertical="center"/>
    </xf>
    <xf numFmtId="0" fontId="18" fillId="3" borderId="0" xfId="0" applyFont="1" applyFill="1" applyAlignment="1">
      <alignment vertical="center"/>
    </xf>
    <xf numFmtId="0" fontId="22" fillId="3" borderId="0" xfId="0" applyFont="1" applyFill="1" applyAlignment="1">
      <alignment horizontal="left" vertical="center"/>
    </xf>
    <xf numFmtId="0" fontId="23" fillId="3" borderId="0" xfId="0" applyFont="1" applyFill="1" applyAlignment="1">
      <alignment horizontal="left" vertical="center"/>
    </xf>
    <xf numFmtId="0" fontId="19" fillId="3" borderId="0" xfId="0" applyFont="1" applyFill="1" applyAlignment="1">
      <alignment horizontal="center" vertical="center"/>
    </xf>
    <xf numFmtId="0" fontId="24" fillId="3" borderId="0" xfId="0" applyFont="1" applyFill="1" applyAlignment="1">
      <alignment vertical="center"/>
    </xf>
    <xf numFmtId="0" fontId="12" fillId="3" borderId="0" xfId="0" applyFont="1" applyFill="1" applyAlignment="1">
      <alignment horizontal="center" vertical="center"/>
    </xf>
    <xf numFmtId="0" fontId="20" fillId="3" borderId="12" xfId="0" applyFont="1" applyFill="1" applyBorder="1" applyAlignment="1">
      <alignment horizontal="left" vertical="center"/>
    </xf>
    <xf numFmtId="0" fontId="20" fillId="3" borderId="12" xfId="0" applyFont="1" applyFill="1" applyBorder="1" applyAlignment="1">
      <alignment vertical="center" wrapText="1"/>
    </xf>
    <xf numFmtId="0" fontId="20" fillId="3" borderId="13" xfId="0" applyFont="1" applyFill="1" applyBorder="1" applyAlignment="1">
      <alignment horizontal="center" vertical="center" wrapText="1"/>
    </xf>
    <xf numFmtId="0" fontId="20" fillId="3" borderId="12" xfId="0" applyFont="1" applyFill="1" applyBorder="1" applyAlignment="1">
      <alignment horizontal="center" vertical="center" wrapText="1"/>
    </xf>
    <xf numFmtId="2" fontId="18" fillId="3" borderId="0" xfId="0" applyNumberFormat="1" applyFont="1" applyFill="1" applyAlignment="1">
      <alignment vertical="center"/>
    </xf>
    <xf numFmtId="0" fontId="19" fillId="3" borderId="12" xfId="0" applyFont="1" applyFill="1" applyBorder="1" applyAlignment="1">
      <alignment vertical="center" wrapText="1"/>
    </xf>
    <xf numFmtId="0" fontId="20" fillId="3" borderId="13" xfId="0" applyFont="1" applyFill="1" applyBorder="1" applyAlignment="1">
      <alignment horizontal="left" vertical="center" wrapText="1"/>
    </xf>
    <xf numFmtId="2" fontId="19" fillId="3" borderId="12" xfId="0" applyNumberFormat="1" applyFont="1" applyFill="1" applyBorder="1" applyAlignment="1">
      <alignment horizontal="center" vertical="center" wrapText="1"/>
    </xf>
    <xf numFmtId="10" fontId="18" fillId="3" borderId="0" xfId="1" applyNumberFormat="1" applyFont="1" applyFill="1" applyBorder="1" applyAlignment="1" applyProtection="1">
      <alignment vertical="center"/>
    </xf>
    <xf numFmtId="0" fontId="18" fillId="3" borderId="12" xfId="0" applyFont="1" applyFill="1" applyBorder="1" applyAlignment="1">
      <alignment horizontal="center" vertical="center" wrapText="1"/>
    </xf>
    <xf numFmtId="0" fontId="18" fillId="3" borderId="12" xfId="0" applyFont="1" applyFill="1" applyBorder="1" applyAlignment="1">
      <alignment vertical="center" wrapText="1"/>
    </xf>
    <xf numFmtId="0" fontId="25" fillId="3" borderId="13" xfId="0" applyFont="1" applyFill="1" applyBorder="1" applyAlignment="1">
      <alignment horizontal="left" vertical="center" wrapText="1"/>
    </xf>
    <xf numFmtId="2" fontId="18" fillId="3" borderId="12" xfId="0" applyNumberFormat="1" applyFont="1" applyFill="1" applyBorder="1" applyAlignment="1">
      <alignment horizontal="center" vertical="center" wrapText="1"/>
    </xf>
    <xf numFmtId="0" fontId="19" fillId="3" borderId="14" xfId="0" applyFont="1" applyFill="1" applyBorder="1" applyAlignment="1">
      <alignment vertical="center" wrapText="1"/>
    </xf>
    <xf numFmtId="0" fontId="19" fillId="0" borderId="12" xfId="0" applyFont="1" applyBorder="1" applyAlignment="1">
      <alignment horizontal="center" vertical="center" wrapText="1"/>
    </xf>
    <xf numFmtId="0" fontId="19" fillId="0" borderId="12" xfId="0" applyFont="1" applyBorder="1" applyAlignment="1">
      <alignment vertical="center" wrapText="1"/>
    </xf>
    <xf numFmtId="0" fontId="20" fillId="0" borderId="13" xfId="0" applyFont="1" applyBorder="1" applyAlignment="1">
      <alignment horizontal="left" vertical="center" wrapText="1"/>
    </xf>
    <xf numFmtId="2" fontId="19" fillId="0" borderId="12" xfId="0" applyNumberFormat="1" applyFont="1" applyBorder="1" applyAlignment="1">
      <alignment horizontal="center" vertical="center" wrapText="1"/>
    </xf>
    <xf numFmtId="0" fontId="26" fillId="3" borderId="0" xfId="0" applyFont="1" applyFill="1" applyAlignment="1">
      <alignment vertical="center"/>
    </xf>
    <xf numFmtId="0" fontId="27" fillId="3" borderId="12" xfId="0" applyFont="1" applyFill="1" applyBorder="1" applyAlignment="1">
      <alignment horizontal="center" vertical="center" wrapText="1"/>
    </xf>
    <xf numFmtId="0" fontId="27" fillId="3" borderId="12" xfId="0" applyFont="1" applyFill="1" applyBorder="1" applyAlignment="1">
      <alignment vertical="center" wrapText="1"/>
    </xf>
    <xf numFmtId="0" fontId="27" fillId="3" borderId="13" xfId="0" applyFont="1" applyFill="1" applyBorder="1" applyAlignment="1">
      <alignment horizontal="left" vertical="center" wrapText="1"/>
    </xf>
    <xf numFmtId="4" fontId="21" fillId="3" borderId="12" xfId="0" applyNumberFormat="1" applyFont="1" applyFill="1" applyBorder="1" applyAlignment="1">
      <alignment horizontal="center" vertical="center" wrapText="1"/>
    </xf>
    <xf numFmtId="10" fontId="24" fillId="2" borderId="12" xfId="0" applyNumberFormat="1" applyFont="1" applyFill="1" applyBorder="1" applyAlignment="1">
      <alignment horizontal="center" vertical="center"/>
    </xf>
    <xf numFmtId="10" fontId="20" fillId="2" borderId="12" xfId="0" applyNumberFormat="1" applyFont="1" applyFill="1" applyBorder="1" applyAlignment="1">
      <alignment horizontal="center" vertical="center"/>
    </xf>
    <xf numFmtId="0" fontId="18" fillId="3" borderId="0" xfId="0" applyFont="1" applyFill="1" applyAlignment="1">
      <alignment horizontal="center" vertical="center"/>
    </xf>
    <xf numFmtId="4" fontId="19" fillId="3" borderId="12" xfId="0" applyNumberFormat="1" applyFont="1" applyFill="1" applyBorder="1" applyAlignment="1">
      <alignment horizontal="center" vertical="center" wrapText="1"/>
    </xf>
    <xf numFmtId="2" fontId="18" fillId="3" borderId="13" xfId="0" applyNumberFormat="1" applyFont="1" applyFill="1" applyBorder="1" applyAlignment="1">
      <alignment horizontal="center" vertical="center" wrapText="1"/>
    </xf>
    <xf numFmtId="9" fontId="18" fillId="3" borderId="0" xfId="1" applyFont="1" applyFill="1" applyBorder="1" applyAlignment="1" applyProtection="1">
      <alignment vertical="center"/>
    </xf>
    <xf numFmtId="2" fontId="18" fillId="0" borderId="12" xfId="0" applyNumberFormat="1" applyFont="1" applyBorder="1" applyAlignment="1">
      <alignment horizontal="center" vertical="center" wrapText="1"/>
    </xf>
    <xf numFmtId="2" fontId="18" fillId="0" borderId="13" xfId="0" applyNumberFormat="1" applyFont="1" applyBorder="1" applyAlignment="1">
      <alignment horizontal="center" vertical="center" wrapText="1"/>
    </xf>
    <xf numFmtId="0" fontId="18" fillId="3" borderId="14" xfId="0" applyFont="1" applyFill="1" applyBorder="1" applyAlignment="1">
      <alignment vertical="center" wrapText="1"/>
    </xf>
    <xf numFmtId="0" fontId="28" fillId="3" borderId="0" xfId="0" applyFont="1" applyFill="1" applyAlignment="1">
      <alignment vertical="center"/>
    </xf>
    <xf numFmtId="0" fontId="26" fillId="3" borderId="12" xfId="0" applyFont="1" applyFill="1" applyBorder="1" applyAlignment="1">
      <alignment horizontal="center" vertical="center" wrapText="1"/>
    </xf>
    <xf numFmtId="0" fontId="26" fillId="3" borderId="12" xfId="0" applyFont="1" applyFill="1" applyBorder="1" applyAlignment="1">
      <alignment vertical="center" wrapText="1"/>
    </xf>
    <xf numFmtId="2" fontId="24" fillId="3" borderId="12" xfId="0" applyNumberFormat="1" applyFont="1" applyFill="1" applyBorder="1" applyAlignment="1">
      <alignment horizontal="center" vertical="center" wrapText="1"/>
    </xf>
    <xf numFmtId="2" fontId="24" fillId="3" borderId="13" xfId="0" applyNumberFormat="1" applyFont="1" applyFill="1" applyBorder="1" applyAlignment="1">
      <alignment horizontal="center" vertical="center" wrapText="1"/>
    </xf>
    <xf numFmtId="0" fontId="18" fillId="3" borderId="0" xfId="0" applyFont="1" applyFill="1" applyAlignment="1">
      <alignment horizontal="center" vertical="center" wrapText="1"/>
    </xf>
    <xf numFmtId="0" fontId="18" fillId="3" borderId="0" xfId="0" applyFont="1" applyFill="1" applyAlignment="1">
      <alignment vertical="center" wrapText="1"/>
    </xf>
    <xf numFmtId="0" fontId="18" fillId="3" borderId="0" xfId="0" applyFont="1" applyFill="1" applyAlignment="1">
      <alignment horizontal="left" vertical="center" wrapText="1"/>
    </xf>
    <xf numFmtId="4" fontId="20" fillId="3" borderId="0" xfId="0" applyNumberFormat="1" applyFont="1" applyFill="1" applyAlignment="1">
      <alignment horizontal="center" vertical="center" wrapText="1"/>
    </xf>
    <xf numFmtId="0" fontId="18" fillId="3" borderId="0" xfId="10" applyFont="1" applyFill="1" applyAlignment="1" applyProtection="1">
      <alignment horizontal="center" vertical="center"/>
      <protection locked="0"/>
    </xf>
    <xf numFmtId="0" fontId="30" fillId="3" borderId="0" xfId="10" applyFont="1" applyFill="1" applyAlignment="1" applyProtection="1">
      <alignment horizontal="center" vertical="center"/>
      <protection locked="0"/>
    </xf>
    <xf numFmtId="0" fontId="18" fillId="3" borderId="0" xfId="10" applyFont="1" applyFill="1" applyAlignment="1" applyProtection="1">
      <alignment vertical="center"/>
      <protection locked="0"/>
    </xf>
    <xf numFmtId="0" fontId="18" fillId="3" borderId="0" xfId="10" applyFont="1" applyFill="1" applyAlignment="1" applyProtection="1">
      <alignment horizontal="center" vertical="center" wrapText="1"/>
      <protection locked="0"/>
    </xf>
    <xf numFmtId="0" fontId="31" fillId="3" borderId="0" xfId="10" applyFont="1" applyFill="1" applyAlignment="1" applyProtection="1">
      <alignment horizontal="center" vertical="center" wrapText="1"/>
      <protection locked="0"/>
    </xf>
    <xf numFmtId="0" fontId="31" fillId="3" borderId="0" xfId="10" applyFont="1" applyFill="1" applyAlignment="1" applyProtection="1">
      <alignment vertical="center" wrapText="1"/>
      <protection locked="0"/>
    </xf>
    <xf numFmtId="0" fontId="31" fillId="3" borderId="0" xfId="10" applyFont="1" applyFill="1" applyAlignment="1" applyProtection="1">
      <alignment vertical="center"/>
      <protection locked="0"/>
    </xf>
    <xf numFmtId="0" fontId="31" fillId="3" borderId="0" xfId="0" applyFont="1" applyFill="1" applyAlignment="1" applyProtection="1">
      <alignment vertical="center"/>
      <protection locked="0"/>
    </xf>
    <xf numFmtId="0" fontId="33" fillId="3" borderId="0" xfId="10" applyFont="1" applyFill="1" applyAlignment="1" applyProtection="1">
      <alignment horizontal="left" vertical="center"/>
      <protection locked="0"/>
    </xf>
    <xf numFmtId="0" fontId="12" fillId="3" borderId="0" xfId="10" applyFont="1" applyFill="1" applyAlignment="1" applyProtection="1">
      <alignment horizontal="center" vertical="center"/>
      <protection locked="0"/>
    </xf>
    <xf numFmtId="0" fontId="12" fillId="3" borderId="0" xfId="10" applyFont="1" applyFill="1" applyAlignment="1" applyProtection="1">
      <alignment horizontal="center" vertical="center" wrapText="1"/>
      <protection locked="0"/>
    </xf>
    <xf numFmtId="0" fontId="34" fillId="3" borderId="0" xfId="10" applyFont="1" applyFill="1" applyAlignment="1" applyProtection="1">
      <alignment horizontal="center" vertical="center" wrapText="1"/>
      <protection locked="0"/>
    </xf>
    <xf numFmtId="0" fontId="34" fillId="3" borderId="0" xfId="10" applyFont="1" applyFill="1" applyAlignment="1" applyProtection="1">
      <alignment horizontal="center" vertical="center"/>
      <protection locked="0"/>
    </xf>
    <xf numFmtId="0" fontId="34" fillId="3" borderId="0" xfId="0" applyFont="1" applyFill="1" applyAlignment="1" applyProtection="1">
      <alignment horizontal="center" vertical="center"/>
      <protection locked="0"/>
    </xf>
    <xf numFmtId="0" fontId="31" fillId="3" borderId="0" xfId="10" applyFont="1" applyFill="1" applyAlignment="1" applyProtection="1">
      <alignment horizontal="center" vertical="center"/>
      <protection locked="0"/>
    </xf>
    <xf numFmtId="0" fontId="31" fillId="3" borderId="0" xfId="0" applyFont="1" applyFill="1" applyAlignment="1" applyProtection="1">
      <alignment horizontal="center" vertical="center"/>
      <protection locked="0"/>
    </xf>
    <xf numFmtId="0" fontId="19" fillId="3" borderId="12" xfId="10" applyFont="1" applyFill="1" applyBorder="1" applyAlignment="1" applyProtection="1">
      <alignment horizontal="center" vertical="center" wrapText="1"/>
      <protection locked="0"/>
    </xf>
    <xf numFmtId="0" fontId="36" fillId="3" borderId="12" xfId="10" applyFont="1" applyFill="1" applyBorder="1" applyAlignment="1" applyProtection="1">
      <alignment horizontal="center" vertical="center" wrapText="1"/>
      <protection locked="0"/>
    </xf>
    <xf numFmtId="0" fontId="19" fillId="3" borderId="12" xfId="10" applyFont="1" applyFill="1" applyBorder="1" applyAlignment="1" applyProtection="1">
      <alignment vertical="center" wrapText="1"/>
      <protection locked="0"/>
    </xf>
    <xf numFmtId="0" fontId="36" fillId="3" borderId="12" xfId="10" applyFont="1" applyFill="1" applyBorder="1" applyAlignment="1" applyProtection="1">
      <alignment vertical="center" wrapText="1"/>
      <protection locked="0"/>
    </xf>
    <xf numFmtId="0" fontId="36" fillId="3" borderId="16" xfId="0" applyFont="1" applyFill="1" applyBorder="1" applyAlignment="1" applyProtection="1">
      <alignment vertical="center" wrapText="1"/>
      <protection locked="0"/>
    </xf>
    <xf numFmtId="0" fontId="19" fillId="2" borderId="12" xfId="10" applyFont="1" applyFill="1" applyBorder="1" applyAlignment="1" applyProtection="1">
      <alignment horizontal="center" vertical="center" wrapText="1"/>
      <protection locked="0"/>
    </xf>
    <xf numFmtId="0" fontId="19" fillId="2" borderId="12" xfId="10" applyFont="1" applyFill="1" applyBorder="1" applyAlignment="1" applyProtection="1">
      <alignment horizontal="left" vertical="center" wrapText="1"/>
      <protection locked="0"/>
    </xf>
    <xf numFmtId="49" fontId="30" fillId="2" borderId="12" xfId="10" applyNumberFormat="1" applyFont="1" applyFill="1" applyBorder="1" applyAlignment="1" applyProtection="1">
      <alignment horizontal="left" vertical="center" wrapText="1"/>
      <protection locked="0"/>
    </xf>
    <xf numFmtId="2" fontId="18" fillId="3" borderId="12" xfId="10" applyNumberFormat="1" applyFont="1" applyFill="1" applyBorder="1" applyAlignment="1" applyProtection="1">
      <alignment horizontal="right" vertical="center" wrapText="1"/>
      <protection locked="0"/>
    </xf>
    <xf numFmtId="0" fontId="18" fillId="0" borderId="12" xfId="10" applyFont="1" applyBorder="1" applyAlignment="1" applyProtection="1">
      <alignment horizontal="right" vertical="center" wrapText="1"/>
      <protection locked="0"/>
    </xf>
    <xf numFmtId="0" fontId="18" fillId="0" borderId="12" xfId="13" applyFont="1" applyBorder="1" applyAlignment="1" applyProtection="1">
      <alignment vertical="center" wrapText="1"/>
      <protection locked="0"/>
    </xf>
    <xf numFmtId="0" fontId="31" fillId="3" borderId="12" xfId="10" applyFont="1" applyFill="1" applyBorder="1" applyAlignment="1" applyProtection="1">
      <alignment horizontal="center" vertical="center" wrapText="1"/>
      <protection locked="0"/>
    </xf>
    <xf numFmtId="0" fontId="31" fillId="3" borderId="12" xfId="10" applyFont="1" applyFill="1" applyBorder="1" applyAlignment="1">
      <alignment horizontal="right" vertical="center" wrapText="1"/>
    </xf>
    <xf numFmtId="9" fontId="31" fillId="0" borderId="12" xfId="10" applyNumberFormat="1" applyFont="1" applyBorder="1" applyAlignment="1">
      <alignment horizontal="right" vertical="center" wrapText="1"/>
    </xf>
    <xf numFmtId="9" fontId="31" fillId="0" borderId="12" xfId="1" applyFont="1" applyBorder="1" applyAlignment="1" applyProtection="1">
      <alignment horizontal="right" vertical="center" wrapText="1"/>
      <protection locked="0"/>
    </xf>
    <xf numFmtId="0" fontId="18" fillId="2" borderId="12" xfId="10" applyFont="1" applyFill="1" applyBorder="1" applyAlignment="1" applyProtection="1">
      <alignment horizontal="center" vertical="center" wrapText="1"/>
      <protection locked="0"/>
    </xf>
    <xf numFmtId="0" fontId="18" fillId="3" borderId="0" xfId="10" applyFont="1" applyFill="1" applyAlignment="1" applyProtection="1">
      <alignment vertical="center" wrapText="1"/>
      <protection locked="0"/>
    </xf>
    <xf numFmtId="0" fontId="18" fillId="0" borderId="16" xfId="10" applyFont="1" applyBorder="1" applyAlignment="1" applyProtection="1">
      <alignment horizontal="center" vertical="center" wrapText="1"/>
      <protection locked="0"/>
    </xf>
    <xf numFmtId="49" fontId="37" fillId="2" borderId="12" xfId="10" applyNumberFormat="1" applyFont="1" applyFill="1" applyBorder="1" applyAlignment="1" applyProtection="1">
      <alignment horizontal="left" vertical="center" wrapText="1"/>
      <protection locked="0"/>
    </xf>
    <xf numFmtId="0" fontId="36" fillId="3" borderId="0" xfId="10" applyFont="1" applyFill="1" applyAlignment="1" applyProtection="1">
      <alignment vertical="center" wrapText="1"/>
      <protection locked="0"/>
    </xf>
    <xf numFmtId="0" fontId="36" fillId="3" borderId="0" xfId="10" applyFont="1" applyFill="1" applyAlignment="1" applyProtection="1">
      <alignment horizontal="right" vertical="center"/>
      <protection locked="0"/>
    </xf>
    <xf numFmtId="0" fontId="31" fillId="3" borderId="0" xfId="0" applyFont="1" applyFill="1" applyAlignment="1" applyProtection="1">
      <alignment vertical="center" wrapText="1"/>
      <protection locked="0"/>
    </xf>
    <xf numFmtId="0" fontId="19" fillId="3" borderId="0" xfId="10" applyFont="1" applyFill="1" applyAlignment="1" applyProtection="1">
      <alignment horizontal="center" vertical="center"/>
      <protection locked="0"/>
    </xf>
    <xf numFmtId="0" fontId="20" fillId="3" borderId="0" xfId="10" applyFont="1" applyFill="1" applyAlignment="1" applyProtection="1">
      <alignment horizontal="left" vertical="center"/>
      <protection locked="0"/>
    </xf>
    <xf numFmtId="0" fontId="38" fillId="3" borderId="0" xfId="10" applyFont="1" applyFill="1" applyAlignment="1" applyProtection="1">
      <alignment horizontal="left" vertical="center"/>
      <protection locked="0"/>
    </xf>
    <xf numFmtId="0" fontId="19" fillId="3" borderId="0" xfId="10" applyFont="1" applyFill="1" applyAlignment="1">
      <alignment horizontal="center" vertical="center"/>
    </xf>
    <xf numFmtId="0" fontId="36" fillId="3" borderId="0" xfId="10" applyFont="1" applyFill="1" applyAlignment="1" applyProtection="1">
      <alignment horizontal="center" vertical="center"/>
      <protection locked="0"/>
    </xf>
    <xf numFmtId="0" fontId="36" fillId="3" borderId="0" xfId="0" applyFont="1" applyFill="1" applyAlignment="1" applyProtection="1">
      <alignment horizontal="center" vertical="center"/>
      <protection locked="0"/>
    </xf>
    <xf numFmtId="0" fontId="18" fillId="3" borderId="0" xfId="10" applyFont="1" applyFill="1" applyAlignment="1" applyProtection="1">
      <alignment horizontal="left" vertical="center"/>
      <protection locked="0"/>
    </xf>
    <xf numFmtId="0" fontId="31" fillId="3" borderId="0" xfId="10" applyFont="1" applyFill="1" applyAlignment="1" applyProtection="1">
      <alignment horizontal="left" vertical="center"/>
      <protection locked="0"/>
    </xf>
    <xf numFmtId="0" fontId="41" fillId="0" borderId="0" xfId="0" applyFont="1" applyAlignment="1">
      <alignment horizontal="center" vertical="top"/>
    </xf>
    <xf numFmtId="0" fontId="41" fillId="0" borderId="0" xfId="0" applyFont="1" applyAlignment="1">
      <alignment vertical="top"/>
    </xf>
    <xf numFmtId="0" fontId="41" fillId="0" borderId="0" xfId="0" applyFont="1" applyAlignment="1">
      <alignment vertical="top" wrapText="1"/>
    </xf>
    <xf numFmtId="0" fontId="43" fillId="0" borderId="12" xfId="0" applyFont="1" applyBorder="1" applyAlignment="1">
      <alignment horizontal="center" vertical="top" wrapText="1"/>
    </xf>
    <xf numFmtId="0" fontId="43" fillId="0" borderId="12" xfId="0" applyFont="1" applyBorder="1" applyAlignment="1">
      <alignment vertical="top" wrapText="1"/>
    </xf>
    <xf numFmtId="0" fontId="0" fillId="0" borderId="0" xfId="0" applyAlignment="1">
      <alignment wrapText="1"/>
    </xf>
    <xf numFmtId="0" fontId="44" fillId="0" borderId="12" xfId="0" applyFont="1" applyBorder="1" applyAlignment="1">
      <alignment vertical="top" wrapText="1"/>
    </xf>
    <xf numFmtId="0" fontId="45" fillId="4" borderId="12" xfId="0" applyFont="1" applyFill="1" applyBorder="1" applyAlignment="1">
      <alignment wrapText="1"/>
    </xf>
    <xf numFmtId="0" fontId="0" fillId="4" borderId="12" xfId="0" applyFill="1" applyBorder="1" applyAlignment="1">
      <alignment wrapText="1"/>
    </xf>
    <xf numFmtId="0" fontId="0" fillId="4" borderId="12" xfId="0" applyFill="1" applyBorder="1" applyAlignment="1" applyProtection="1">
      <alignment wrapText="1"/>
      <protection locked="0"/>
    </xf>
    <xf numFmtId="9" fontId="45" fillId="4" borderId="12" xfId="1" applyFont="1" applyFill="1" applyBorder="1" applyAlignment="1" applyProtection="1">
      <alignment wrapText="1"/>
    </xf>
    <xf numFmtId="0" fontId="42" fillId="4" borderId="12" xfId="0" applyFont="1" applyFill="1" applyBorder="1" applyAlignment="1">
      <alignment vertical="top" wrapText="1"/>
    </xf>
    <xf numFmtId="0" fontId="44" fillId="4" borderId="12" xfId="0" applyFont="1" applyFill="1" applyBorder="1" applyAlignment="1">
      <alignment vertical="top" wrapText="1"/>
    </xf>
    <xf numFmtId="0" fontId="43" fillId="4" borderId="12" xfId="0" applyFont="1" applyFill="1" applyBorder="1" applyAlignment="1">
      <alignment horizontal="center" vertical="top" wrapText="1"/>
    </xf>
    <xf numFmtId="0" fontId="41" fillId="4" borderId="0" xfId="0" applyFont="1" applyFill="1" applyAlignment="1">
      <alignment horizontal="center" vertical="top" wrapText="1"/>
    </xf>
    <xf numFmtId="0" fontId="41" fillId="4" borderId="12" xfId="0" applyFont="1" applyFill="1" applyBorder="1" applyAlignment="1">
      <alignment vertical="top" wrapText="1"/>
    </xf>
    <xf numFmtId="0" fontId="46" fillId="4" borderId="12" xfId="0" applyFont="1" applyFill="1" applyBorder="1" applyAlignment="1">
      <alignment vertical="top" wrapText="1"/>
    </xf>
    <xf numFmtId="0" fontId="18" fillId="3" borderId="0" xfId="13" applyFont="1" applyFill="1" applyAlignment="1" applyProtection="1">
      <alignment horizontal="center" vertical="center"/>
      <protection locked="0"/>
    </xf>
    <xf numFmtId="0" fontId="18" fillId="3" borderId="0" xfId="13" applyFont="1" applyFill="1" applyAlignment="1" applyProtection="1">
      <alignment vertical="center"/>
      <protection locked="0"/>
    </xf>
    <xf numFmtId="2" fontId="18" fillId="3" borderId="0" xfId="13" applyNumberFormat="1" applyFont="1" applyFill="1" applyAlignment="1" applyProtection="1">
      <alignment vertical="center"/>
      <protection locked="0"/>
    </xf>
    <xf numFmtId="0" fontId="32" fillId="3" borderId="0" xfId="13" applyFont="1" applyFill="1" applyAlignment="1" applyProtection="1">
      <alignment horizontal="left" vertical="center"/>
      <protection locked="0"/>
    </xf>
    <xf numFmtId="0" fontId="12" fillId="3" borderId="0" xfId="13" applyFont="1" applyFill="1" applyAlignment="1" applyProtection="1">
      <alignment horizontal="center" vertical="center"/>
      <protection locked="0"/>
    </xf>
    <xf numFmtId="0" fontId="35" fillId="3" borderId="0" xfId="13" applyFont="1" applyFill="1" applyAlignment="1" applyProtection="1">
      <alignment vertical="center"/>
      <protection locked="0"/>
    </xf>
    <xf numFmtId="2" fontId="35" fillId="3" borderId="0" xfId="13" applyNumberFormat="1" applyFont="1" applyFill="1" applyAlignment="1" applyProtection="1">
      <alignment vertical="center"/>
      <protection locked="0"/>
    </xf>
    <xf numFmtId="2" fontId="18" fillId="3" borderId="0" xfId="13" applyNumberFormat="1" applyFont="1" applyFill="1" applyAlignment="1" applyProtection="1">
      <alignment horizontal="center" vertical="center"/>
      <protection locked="0"/>
    </xf>
    <xf numFmtId="0" fontId="19" fillId="3" borderId="12" xfId="13" applyFont="1" applyFill="1" applyBorder="1" applyAlignment="1" applyProtection="1">
      <alignment horizontal="center" vertical="center" wrapText="1"/>
      <protection locked="0"/>
    </xf>
    <xf numFmtId="2" fontId="48" fillId="3" borderId="12" xfId="0" applyNumberFormat="1" applyFont="1" applyFill="1" applyBorder="1" applyAlignment="1">
      <alignment horizontal="center"/>
    </xf>
    <xf numFmtId="0" fontId="18" fillId="3" borderId="0" xfId="13" applyFont="1" applyFill="1" applyAlignment="1" applyProtection="1">
      <alignment horizontal="center" vertical="center" wrapText="1"/>
      <protection locked="0"/>
    </xf>
    <xf numFmtId="2" fontId="48" fillId="3" borderId="12" xfId="0" applyNumberFormat="1" applyFont="1" applyFill="1" applyBorder="1" applyAlignment="1">
      <alignment horizontal="center" vertical="center" wrapText="1"/>
    </xf>
    <xf numFmtId="0" fontId="18" fillId="2" borderId="12" xfId="13" applyFont="1" applyFill="1" applyBorder="1" applyAlignment="1" applyProtection="1">
      <alignment horizontal="center" vertical="top" wrapText="1"/>
      <protection locked="0"/>
    </xf>
    <xf numFmtId="0" fontId="18" fillId="2" borderId="12" xfId="0" applyFont="1" applyFill="1" applyBorder="1"/>
    <xf numFmtId="0" fontId="46" fillId="3" borderId="12" xfId="0" applyFont="1" applyFill="1" applyBorder="1" applyAlignment="1">
      <alignment vertical="top" wrapText="1"/>
    </xf>
    <xf numFmtId="0" fontId="46" fillId="0" borderId="12" xfId="0" applyFont="1" applyBorder="1" applyAlignment="1">
      <alignment vertical="top" wrapText="1"/>
    </xf>
    <xf numFmtId="1" fontId="46" fillId="3" borderId="12" xfId="0" applyNumberFormat="1" applyFont="1" applyFill="1" applyBorder="1" applyAlignment="1">
      <alignment vertical="top" wrapText="1"/>
    </xf>
    <xf numFmtId="0" fontId="18" fillId="3" borderId="0" xfId="13" applyFont="1" applyFill="1" applyAlignment="1" applyProtection="1">
      <alignment vertical="top"/>
      <protection locked="0"/>
    </xf>
    <xf numFmtId="0" fontId="18" fillId="2" borderId="12" xfId="0" applyFont="1" applyFill="1" applyBorder="1" applyAlignment="1">
      <alignment vertical="top" wrapText="1"/>
    </xf>
    <xf numFmtId="0" fontId="18" fillId="0" borderId="12" xfId="13" applyFont="1" applyBorder="1" applyAlignment="1" applyProtection="1">
      <alignment vertical="center"/>
      <protection locked="0"/>
    </xf>
    <xf numFmtId="0" fontId="18" fillId="2" borderId="12" xfId="13" applyFont="1" applyFill="1" applyBorder="1" applyAlignment="1" applyProtection="1">
      <alignment horizontal="center" vertical="center" wrapText="1"/>
      <protection locked="0"/>
    </xf>
    <xf numFmtId="0" fontId="19" fillId="3" borderId="0" xfId="13" applyFont="1" applyFill="1" applyAlignment="1" applyProtection="1">
      <alignment horizontal="center" vertical="center"/>
      <protection locked="0"/>
    </xf>
    <xf numFmtId="0" fontId="19" fillId="3" borderId="12" xfId="13" applyFont="1" applyFill="1" applyBorder="1" applyAlignment="1" applyProtection="1">
      <alignment vertical="center"/>
      <protection locked="0"/>
    </xf>
    <xf numFmtId="1" fontId="19" fillId="3" borderId="12" xfId="13" applyNumberFormat="1" applyFont="1" applyFill="1" applyBorder="1" applyAlignment="1" applyProtection="1">
      <alignment vertical="center"/>
      <protection locked="0"/>
    </xf>
    <xf numFmtId="0" fontId="49" fillId="2" borderId="12" xfId="0" applyFont="1" applyFill="1" applyBorder="1" applyAlignment="1">
      <alignment vertical="center"/>
    </xf>
    <xf numFmtId="0" fontId="18" fillId="2" borderId="15" xfId="13" applyFont="1" applyFill="1" applyBorder="1" applyAlignment="1" applyProtection="1">
      <alignment horizontal="center" vertical="top" wrapText="1"/>
      <protection locked="0"/>
    </xf>
    <xf numFmtId="178" fontId="46" fillId="3" borderId="12" xfId="0" applyNumberFormat="1" applyFont="1" applyFill="1" applyBorder="1" applyAlignment="1">
      <alignment vertical="top" wrapText="1"/>
    </xf>
    <xf numFmtId="0" fontId="18" fillId="3" borderId="0" xfId="0" applyFont="1" applyFill="1" applyAlignment="1" applyProtection="1">
      <alignment horizontal="center" vertical="center"/>
      <protection locked="0"/>
    </xf>
    <xf numFmtId="0" fontId="18" fillId="3" borderId="0" xfId="0" applyFont="1" applyFill="1" applyAlignment="1" applyProtection="1">
      <alignment vertical="center"/>
      <protection locked="0"/>
    </xf>
    <xf numFmtId="0" fontId="18" fillId="3" borderId="0" xfId="0" applyFont="1" applyFill="1" applyAlignment="1" applyProtection="1">
      <alignment vertical="center" wrapText="1"/>
      <protection locked="0"/>
    </xf>
    <xf numFmtId="0" fontId="21" fillId="3" borderId="0" xfId="0" applyFont="1" applyFill="1" applyAlignment="1" applyProtection="1">
      <alignment vertical="center" wrapText="1"/>
      <protection locked="0"/>
    </xf>
    <xf numFmtId="0" fontId="21" fillId="3" borderId="0" xfId="0" applyFont="1" applyFill="1" applyAlignment="1" applyProtection="1">
      <alignment vertical="center"/>
      <protection locked="0"/>
    </xf>
    <xf numFmtId="0" fontId="32" fillId="3" borderId="0" xfId="0" applyFont="1" applyFill="1" applyAlignment="1" applyProtection="1">
      <alignment horizontal="left" vertical="center"/>
      <protection locked="0"/>
    </xf>
    <xf numFmtId="0" fontId="12" fillId="3" borderId="0" xfId="0" applyFont="1" applyFill="1" applyAlignment="1" applyProtection="1">
      <alignment horizontal="center" vertical="center"/>
      <protection locked="0"/>
    </xf>
    <xf numFmtId="0" fontId="40" fillId="3" borderId="0" xfId="0" applyFont="1" applyFill="1" applyAlignment="1" applyProtection="1">
      <alignment horizontal="left" vertical="center"/>
      <protection locked="0"/>
    </xf>
    <xf numFmtId="0" fontId="40" fillId="3" borderId="0" xfId="0" applyFont="1" applyFill="1" applyAlignment="1" applyProtection="1">
      <alignment horizontal="center" vertical="center"/>
      <protection locked="0"/>
    </xf>
    <xf numFmtId="0" fontId="40" fillId="3" borderId="0" xfId="0" applyFont="1" applyFill="1" applyAlignment="1" applyProtection="1">
      <alignment vertical="center"/>
      <protection locked="0"/>
    </xf>
    <xf numFmtId="0" fontId="19" fillId="3" borderId="14" xfId="0" applyFont="1" applyFill="1" applyBorder="1" applyAlignment="1" applyProtection="1">
      <alignment horizontal="center" vertical="center"/>
      <protection locked="0"/>
    </xf>
    <xf numFmtId="0" fontId="19" fillId="3" borderId="14" xfId="0" applyFont="1" applyFill="1" applyBorder="1" applyAlignment="1" applyProtection="1">
      <alignment horizontal="center" vertical="center" wrapText="1"/>
      <protection locked="0"/>
    </xf>
    <xf numFmtId="0" fontId="19" fillId="3" borderId="12" xfId="0" applyFont="1" applyFill="1" applyBorder="1" applyAlignment="1" applyProtection="1">
      <alignment horizontal="center" vertical="center" wrapText="1"/>
      <protection locked="0"/>
    </xf>
    <xf numFmtId="0" fontId="19" fillId="3" borderId="14" xfId="0" applyFont="1" applyFill="1" applyBorder="1" applyAlignment="1" applyProtection="1">
      <alignment vertical="center" wrapText="1"/>
      <protection locked="0"/>
    </xf>
    <xf numFmtId="0" fontId="19" fillId="3" borderId="12" xfId="0" applyFont="1" applyFill="1" applyBorder="1" applyAlignment="1" applyProtection="1">
      <alignment vertical="center" wrapText="1"/>
      <protection locked="0"/>
    </xf>
    <xf numFmtId="0" fontId="18" fillId="3" borderId="0" xfId="0" applyFont="1" applyFill="1" applyAlignment="1" applyProtection="1">
      <alignment horizontal="center" vertical="center" wrapText="1"/>
      <protection locked="0"/>
    </xf>
    <xf numFmtId="0" fontId="18" fillId="2" borderId="12" xfId="0" applyFont="1" applyFill="1" applyBorder="1" applyAlignment="1" applyProtection="1">
      <alignment horizontal="center" vertical="center"/>
      <protection locked="0"/>
    </xf>
    <xf numFmtId="0" fontId="18" fillId="2" borderId="12" xfId="0" applyFont="1" applyFill="1" applyBorder="1" applyAlignment="1" applyProtection="1">
      <alignment vertical="center" wrapText="1"/>
      <protection locked="0"/>
    </xf>
    <xf numFmtId="0" fontId="18" fillId="0" borderId="12" xfId="0" applyFont="1" applyBorder="1" applyAlignment="1">
      <alignment vertical="center"/>
    </xf>
    <xf numFmtId="0" fontId="18" fillId="0" borderId="12" xfId="0" applyFont="1" applyBorder="1" applyAlignment="1">
      <alignment vertical="center" wrapText="1"/>
    </xf>
    <xf numFmtId="0" fontId="18" fillId="2" borderId="12" xfId="0" applyFont="1" applyFill="1" applyBorder="1" applyAlignment="1" applyProtection="1">
      <alignment horizontal="center" vertical="center" wrapText="1"/>
      <protection locked="0"/>
    </xf>
    <xf numFmtId="0" fontId="18" fillId="3" borderId="12" xfId="0" applyFont="1" applyFill="1" applyBorder="1" applyAlignment="1" applyProtection="1">
      <alignment horizontal="center" vertical="center" wrapText="1"/>
      <protection locked="0"/>
    </xf>
    <xf numFmtId="0" fontId="18" fillId="2" borderId="12" xfId="0" applyFont="1" applyFill="1" applyBorder="1" applyAlignment="1" applyProtection="1">
      <alignment horizontal="left" vertical="center" wrapText="1"/>
      <protection locked="0"/>
    </xf>
    <xf numFmtId="0" fontId="18" fillId="0" borderId="12" xfId="0" applyFont="1" applyBorder="1" applyAlignment="1">
      <alignment horizontal="justify" vertical="center"/>
    </xf>
    <xf numFmtId="0" fontId="46" fillId="3" borderId="0" xfId="0" applyFont="1" applyFill="1" applyAlignment="1" applyProtection="1">
      <alignment vertical="center"/>
      <protection locked="0"/>
    </xf>
    <xf numFmtId="0" fontId="46" fillId="3" borderId="0" xfId="0" applyFont="1" applyFill="1" applyAlignment="1" applyProtection="1">
      <alignment horizontal="center" vertical="center"/>
      <protection locked="0"/>
    </xf>
    <xf numFmtId="0" fontId="48" fillId="3" borderId="0" xfId="0" applyFont="1" applyFill="1" applyAlignment="1" applyProtection="1">
      <alignment horizontal="center" vertical="center"/>
      <protection locked="0"/>
    </xf>
    <xf numFmtId="0" fontId="50" fillId="3" borderId="0" xfId="0" applyFont="1" applyFill="1" applyAlignment="1" applyProtection="1">
      <alignment horizontal="center" vertical="center"/>
      <protection locked="0"/>
    </xf>
    <xf numFmtId="0" fontId="35" fillId="3" borderId="0" xfId="0" applyFont="1" applyFill="1" applyAlignment="1" applyProtection="1">
      <alignment horizontal="left" vertical="center"/>
      <protection locked="0"/>
    </xf>
    <xf numFmtId="0" fontId="51" fillId="3" borderId="0" xfId="0" applyFont="1" applyFill="1" applyAlignment="1" applyProtection="1">
      <alignment horizontal="left" vertical="center"/>
      <protection locked="0"/>
    </xf>
    <xf numFmtId="0" fontId="51" fillId="3" borderId="0" xfId="0" applyFont="1" applyFill="1" applyAlignment="1" applyProtection="1">
      <alignment horizontal="center" vertical="center"/>
      <protection locked="0"/>
    </xf>
    <xf numFmtId="2" fontId="35" fillId="3" borderId="0" xfId="0" applyNumberFormat="1" applyFont="1" applyFill="1" applyAlignment="1" applyProtection="1">
      <alignment horizontal="center" vertical="center"/>
      <protection locked="0"/>
    </xf>
    <xf numFmtId="0" fontId="35" fillId="3" borderId="0" xfId="0" applyFont="1" applyFill="1" applyAlignment="1" applyProtection="1">
      <alignment horizontal="center" vertical="center"/>
      <protection locked="0"/>
    </xf>
    <xf numFmtId="0" fontId="52" fillId="3" borderId="0" xfId="0" applyFont="1" applyFill="1" applyAlignment="1" applyProtection="1">
      <alignment vertical="center"/>
      <protection locked="0"/>
    </xf>
    <xf numFmtId="0" fontId="46" fillId="3" borderId="0" xfId="0" applyFont="1" applyFill="1" applyAlignment="1" applyProtection="1">
      <alignment horizontal="left" vertical="center"/>
      <protection locked="0"/>
    </xf>
    <xf numFmtId="0" fontId="53" fillId="3" borderId="0" xfId="0" applyFont="1" applyFill="1" applyAlignment="1" applyProtection="1">
      <alignment vertical="center"/>
      <protection locked="0"/>
    </xf>
    <xf numFmtId="0" fontId="20" fillId="3" borderId="0" xfId="0" applyFont="1" applyFill="1" applyAlignment="1" applyProtection="1">
      <alignment horizontal="left" vertical="center" wrapText="1"/>
      <protection locked="0"/>
    </xf>
    <xf numFmtId="49" fontId="18" fillId="2" borderId="12" xfId="0" applyNumberFormat="1" applyFont="1" applyFill="1" applyBorder="1" applyAlignment="1" applyProtection="1">
      <alignment horizontal="center" vertical="center" wrapText="1"/>
      <protection locked="0"/>
    </xf>
    <xf numFmtId="0" fontId="40" fillId="3" borderId="0" xfId="0" applyFont="1" applyFill="1" applyAlignment="1" applyProtection="1">
      <alignment vertical="center" wrapText="1"/>
      <protection locked="0"/>
    </xf>
    <xf numFmtId="0" fontId="30" fillId="3" borderId="0" xfId="0" applyFont="1" applyFill="1" applyAlignment="1" applyProtection="1">
      <alignment vertical="center"/>
      <protection locked="0"/>
    </xf>
    <xf numFmtId="0" fontId="30" fillId="3" borderId="0" xfId="0" applyFont="1" applyFill="1" applyAlignment="1" applyProtection="1">
      <alignment horizontal="left" vertical="center" wrapText="1"/>
      <protection locked="0"/>
    </xf>
    <xf numFmtId="0" fontId="30" fillId="3" borderId="0" xfId="0" applyFont="1" applyFill="1" applyAlignment="1" applyProtection="1">
      <alignment vertical="center" wrapText="1"/>
      <protection locked="0"/>
    </xf>
    <xf numFmtId="0" fontId="48" fillId="3" borderId="0" xfId="0" applyFont="1" applyFill="1" applyAlignment="1" applyProtection="1">
      <alignment vertical="center"/>
      <protection locked="0"/>
    </xf>
    <xf numFmtId="2" fontId="51" fillId="3" borderId="0" xfId="0" applyNumberFormat="1" applyFont="1" applyFill="1" applyAlignment="1" applyProtection="1">
      <alignment horizontal="center" vertical="center"/>
      <protection locked="0"/>
    </xf>
    <xf numFmtId="0" fontId="19" fillId="3" borderId="0" xfId="0" applyFont="1" applyFill="1" applyAlignment="1" applyProtection="1">
      <alignment horizontal="left" vertical="center" wrapText="1"/>
      <protection locked="0"/>
    </xf>
    <xf numFmtId="2" fontId="18" fillId="3" borderId="0" xfId="0" applyNumberFormat="1" applyFont="1" applyFill="1" applyAlignment="1" applyProtection="1">
      <alignment vertical="center" wrapText="1"/>
      <protection locked="0"/>
    </xf>
    <xf numFmtId="0" fontId="54" fillId="3" borderId="0" xfId="0" applyFont="1" applyFill="1" applyAlignment="1" applyProtection="1">
      <alignment horizontal="left" vertical="center" wrapText="1"/>
      <protection locked="0"/>
    </xf>
    <xf numFmtId="0" fontId="54" fillId="3" borderId="0" xfId="0" applyFont="1" applyFill="1" applyAlignment="1" applyProtection="1">
      <alignment vertical="center" wrapText="1"/>
      <protection locked="0"/>
    </xf>
    <xf numFmtId="0" fontId="2" fillId="3" borderId="0" xfId="16" applyFill="1"/>
    <xf numFmtId="0" fontId="21" fillId="3" borderId="0" xfId="16" applyFont="1" applyFill="1" applyAlignment="1" applyProtection="1">
      <alignment vertical="center"/>
      <protection locked="0"/>
    </xf>
    <xf numFmtId="0" fontId="55" fillId="3" borderId="0" xfId="16" applyFont="1" applyFill="1" applyAlignment="1" applyProtection="1">
      <alignment vertical="center"/>
      <protection locked="0"/>
    </xf>
    <xf numFmtId="0" fontId="40" fillId="0" borderId="0" xfId="0" applyFont="1" applyAlignment="1">
      <alignment vertical="top" wrapText="1"/>
    </xf>
    <xf numFmtId="0" fontId="46" fillId="5" borderId="0" xfId="0" applyFont="1" applyFill="1" applyAlignment="1">
      <alignment vertical="top"/>
    </xf>
    <xf numFmtId="0" fontId="41" fillId="5" borderId="0" xfId="0" applyFont="1" applyFill="1" applyAlignment="1">
      <alignment vertical="top"/>
    </xf>
    <xf numFmtId="0" fontId="46" fillId="5" borderId="0" xfId="0" applyFont="1" applyFill="1" applyAlignment="1">
      <alignment vertical="top" wrapText="1"/>
    </xf>
    <xf numFmtId="0" fontId="41" fillId="5" borderId="0" xfId="0" applyFont="1" applyFill="1" applyAlignment="1">
      <alignment vertical="top" wrapText="1"/>
    </xf>
    <xf numFmtId="0" fontId="18" fillId="0" borderId="12" xfId="0" applyFont="1" applyBorder="1" applyAlignment="1">
      <alignment horizontal="center" vertical="top"/>
    </xf>
    <xf numFmtId="0" fontId="18" fillId="0" borderId="12" xfId="0" applyFont="1" applyBorder="1" applyAlignment="1">
      <alignment vertical="top"/>
    </xf>
    <xf numFmtId="0" fontId="18" fillId="0" borderId="12" xfId="0" applyFont="1" applyBorder="1" applyAlignment="1">
      <alignment vertical="top" wrapText="1"/>
    </xf>
    <xf numFmtId="0" fontId="18" fillId="0" borderId="0" xfId="0" applyFont="1" applyAlignment="1">
      <alignment vertical="top"/>
    </xf>
    <xf numFmtId="0" fontId="57" fillId="0" borderId="0" xfId="0" applyFont="1" applyAlignment="1">
      <alignment vertical="top"/>
    </xf>
    <xf numFmtId="0" fontId="46" fillId="0" borderId="0" xfId="0" applyFont="1" applyAlignment="1">
      <alignment vertical="top"/>
    </xf>
    <xf numFmtId="0" fontId="46" fillId="0" borderId="12" xfId="0" applyFont="1" applyBorder="1" applyAlignment="1">
      <alignment vertical="top"/>
    </xf>
    <xf numFmtId="0" fontId="18" fillId="0" borderId="12" xfId="0" applyFont="1" applyBorder="1" applyAlignment="1">
      <alignment wrapText="1"/>
    </xf>
    <xf numFmtId="0" fontId="18" fillId="0" borderId="12" xfId="0" applyFont="1" applyBorder="1" applyAlignment="1" applyProtection="1">
      <alignment wrapText="1"/>
      <protection locked="0"/>
    </xf>
    <xf numFmtId="9" fontId="2" fillId="0" borderId="0" xfId="1" applyBorder="1" applyProtection="1"/>
    <xf numFmtId="0" fontId="0" fillId="0" borderId="0" xfId="0" applyProtection="1">
      <protection locked="0"/>
    </xf>
    <xf numFmtId="0" fontId="18" fillId="0" borderId="12" xfId="0" applyFont="1" applyBorder="1" applyAlignment="1" applyProtection="1">
      <alignment vertical="top" wrapText="1"/>
      <protection locked="0"/>
    </xf>
    <xf numFmtId="0" fontId="2" fillId="0" borderId="0" xfId="0" applyFont="1"/>
    <xf numFmtId="0" fontId="2" fillId="0" borderId="0" xfId="0" applyFont="1" applyProtection="1">
      <protection locked="0"/>
    </xf>
    <xf numFmtId="9" fontId="18" fillId="0" borderId="12" xfId="1" applyFont="1" applyBorder="1" applyAlignment="1" applyProtection="1">
      <alignment wrapText="1"/>
    </xf>
    <xf numFmtId="9" fontId="19" fillId="0" borderId="12" xfId="1" applyFont="1" applyBorder="1" applyAlignment="1" applyProtection="1">
      <alignment wrapText="1"/>
    </xf>
    <xf numFmtId="0" fontId="18" fillId="0" borderId="12" xfId="0" applyFont="1" applyBorder="1"/>
    <xf numFmtId="0" fontId="46" fillId="0" borderId="12" xfId="0" applyFont="1" applyBorder="1" applyAlignment="1">
      <alignment vertical="center" wrapText="1"/>
    </xf>
    <xf numFmtId="0" fontId="46" fillId="0" borderId="12" xfId="0" applyFont="1" applyBorder="1" applyAlignment="1">
      <alignment horizontal="left" vertical="center" wrapText="1"/>
    </xf>
    <xf numFmtId="0" fontId="18" fillId="0" borderId="12" xfId="0" applyFont="1" applyBorder="1" applyAlignment="1">
      <alignment horizontal="center" vertical="top" wrapText="1"/>
    </xf>
    <xf numFmtId="0" fontId="41" fillId="0" borderId="0" xfId="0" applyFont="1" applyAlignment="1">
      <alignment horizontal="center" vertical="top" wrapText="1"/>
    </xf>
    <xf numFmtId="0" fontId="48" fillId="5" borderId="12" xfId="0" applyFont="1" applyFill="1" applyBorder="1" applyAlignment="1">
      <alignment horizontal="center" vertical="center" wrapText="1"/>
    </xf>
    <xf numFmtId="0" fontId="41" fillId="0" borderId="0" xfId="0" applyFont="1" applyAlignment="1">
      <alignment vertical="center" wrapText="1"/>
    </xf>
    <xf numFmtId="0" fontId="18" fillId="2" borderId="12" xfId="13" applyFont="1" applyFill="1" applyBorder="1" applyAlignment="1" applyProtection="1">
      <alignment horizontal="left" vertical="top" wrapText="1"/>
      <protection locked="0"/>
    </xf>
    <xf numFmtId="0" fontId="46" fillId="0" borderId="12" xfId="0" applyFont="1" applyBorder="1" applyAlignment="1">
      <alignment horizontal="center" vertical="top" wrapText="1"/>
    </xf>
    <xf numFmtId="0" fontId="0" fillId="0" borderId="12" xfId="0" applyBorder="1"/>
    <xf numFmtId="0" fontId="2" fillId="0" borderId="12" xfId="0" applyFont="1" applyBorder="1" applyAlignment="1">
      <alignment horizontal="center"/>
    </xf>
    <xf numFmtId="0" fontId="18" fillId="0" borderId="0" xfId="0" applyFont="1"/>
    <xf numFmtId="0" fontId="18" fillId="0" borderId="12" xfId="13" applyFont="1" applyBorder="1" applyAlignment="1" applyProtection="1">
      <alignment horizontal="center" vertical="center" wrapText="1"/>
      <protection locked="0"/>
    </xf>
    <xf numFmtId="0" fontId="18" fillId="0" borderId="12" xfId="0" applyFont="1" applyBorder="1" applyAlignment="1">
      <alignment horizontal="center"/>
    </xf>
    <xf numFmtId="0" fontId="18" fillId="0" borderId="12" xfId="0" applyFont="1" applyBorder="1" applyAlignment="1">
      <alignment horizontal="center" wrapText="1"/>
    </xf>
    <xf numFmtId="0" fontId="31" fillId="0" borderId="12" xfId="13" applyFont="1" applyBorder="1" applyAlignment="1" applyProtection="1">
      <alignment horizontal="center" vertical="center" wrapText="1"/>
      <protection locked="0"/>
    </xf>
    <xf numFmtId="0" fontId="31" fillId="0" borderId="12" xfId="0" applyFont="1" applyBorder="1" applyAlignment="1">
      <alignment vertical="center" wrapText="1"/>
    </xf>
    <xf numFmtId="0" fontId="31" fillId="0" borderId="12" xfId="13" applyFont="1" applyBorder="1" applyAlignment="1" applyProtection="1">
      <alignment vertical="center" wrapText="1"/>
      <protection locked="0"/>
    </xf>
    <xf numFmtId="178" fontId="31" fillId="0" borderId="12" xfId="0" applyNumberFormat="1" applyFont="1" applyBorder="1" applyAlignment="1">
      <alignment horizontal="center" wrapText="1"/>
    </xf>
    <xf numFmtId="0" fontId="31" fillId="0" borderId="12" xfId="0" applyFont="1" applyBorder="1" applyAlignment="1">
      <alignment horizontal="center" wrapText="1"/>
    </xf>
    <xf numFmtId="0" fontId="18" fillId="0" borderId="12" xfId="0" applyFont="1" applyBorder="1" applyAlignment="1">
      <alignment horizontal="center" vertical="center" wrapText="1"/>
    </xf>
    <xf numFmtId="0" fontId="30" fillId="0" borderId="15" xfId="0" applyFont="1" applyBorder="1" applyAlignment="1">
      <alignment wrapText="1"/>
    </xf>
    <xf numFmtId="0" fontId="30" fillId="0" borderId="12" xfId="0" applyFont="1" applyBorder="1" applyAlignment="1">
      <alignment wrapText="1"/>
    </xf>
    <xf numFmtId="0" fontId="58" fillId="0" borderId="0" xfId="0" applyFont="1"/>
    <xf numFmtId="0" fontId="30" fillId="0" borderId="0" xfId="0" applyFont="1" applyAlignment="1">
      <alignment wrapText="1"/>
    </xf>
    <xf numFmtId="0" fontId="18" fillId="0" borderId="12" xfId="0" applyFont="1" applyBorder="1" applyAlignment="1" applyProtection="1">
      <alignment horizontal="left" vertical="center" wrapText="1"/>
      <protection locked="0"/>
    </xf>
    <xf numFmtId="0" fontId="18" fillId="0" borderId="12" xfId="0" applyFont="1" applyBorder="1" applyAlignment="1">
      <alignment horizontal="center" vertical="center"/>
    </xf>
    <xf numFmtId="0" fontId="46" fillId="0" borderId="0" xfId="0" applyFont="1"/>
    <xf numFmtId="0" fontId="46" fillId="0" borderId="12" xfId="0" applyFont="1" applyBorder="1" applyAlignment="1">
      <alignment horizontal="left" vertical="top" wrapText="1"/>
    </xf>
    <xf numFmtId="0" fontId="11" fillId="0" borderId="12" xfId="0" applyFont="1" applyBorder="1" applyAlignment="1">
      <alignment vertical="top" wrapText="1"/>
    </xf>
    <xf numFmtId="0" fontId="11" fillId="2" borderId="12" xfId="13" applyFont="1" applyFill="1" applyBorder="1" applyAlignment="1" applyProtection="1">
      <alignment vertical="center" wrapText="1"/>
      <protection locked="0"/>
    </xf>
    <xf numFmtId="0" fontId="11" fillId="0" borderId="12" xfId="0" applyFont="1" applyBorder="1"/>
    <xf numFmtId="0" fontId="11" fillId="0" borderId="12" xfId="0" applyFont="1" applyBorder="1" applyAlignment="1">
      <alignment wrapText="1"/>
    </xf>
    <xf numFmtId="0" fontId="59" fillId="0" borderId="0" xfId="0" applyFont="1"/>
    <xf numFmtId="0" fontId="59" fillId="0" borderId="0" xfId="0" applyFont="1" applyAlignment="1">
      <alignment wrapText="1"/>
    </xf>
    <xf numFmtId="1" fontId="59" fillId="0" borderId="0" xfId="0" applyNumberFormat="1" applyFont="1" applyAlignment="1">
      <alignment horizontal="right"/>
    </xf>
    <xf numFmtId="0" fontId="48" fillId="5" borderId="12" xfId="0" applyFont="1" applyFill="1" applyBorder="1" applyAlignment="1">
      <alignment horizontal="center" vertical="center"/>
    </xf>
    <xf numFmtId="1" fontId="48" fillId="5" borderId="12" xfId="0" applyNumberFormat="1" applyFont="1" applyFill="1" applyBorder="1" applyAlignment="1">
      <alignment horizontal="center" vertical="center" wrapText="1"/>
    </xf>
    <xf numFmtId="0" fontId="59" fillId="5" borderId="0" xfId="0" applyFont="1" applyFill="1" applyAlignment="1">
      <alignment horizontal="center" vertical="center"/>
    </xf>
    <xf numFmtId="1" fontId="2" fillId="2" borderId="0" xfId="0" applyNumberFormat="1" applyFont="1" applyFill="1"/>
    <xf numFmtId="0" fontId="2" fillId="2" borderId="0" xfId="0" applyFont="1" applyFill="1"/>
    <xf numFmtId="9" fontId="18" fillId="0" borderId="12" xfId="0" applyNumberFormat="1" applyFont="1" applyBorder="1" applyAlignment="1">
      <alignment vertical="center" wrapText="1"/>
    </xf>
    <xf numFmtId="1" fontId="2" fillId="0" borderId="0" xfId="0" applyNumberFormat="1" applyFont="1"/>
    <xf numFmtId="1" fontId="18" fillId="0" borderId="12" xfId="0" applyNumberFormat="1" applyFont="1" applyBorder="1" applyAlignment="1">
      <alignment horizontal="right"/>
    </xf>
    <xf numFmtId="1" fontId="18" fillId="2" borderId="12" xfId="0" applyNumberFormat="1" applyFont="1" applyFill="1" applyBorder="1" applyAlignment="1">
      <alignment horizontal="right"/>
    </xf>
    <xf numFmtId="0" fontId="59" fillId="0" borderId="0" xfId="0" applyFont="1" applyAlignment="1">
      <alignment vertical="top"/>
    </xf>
    <xf numFmtId="0" fontId="18" fillId="2" borderId="12" xfId="0" applyFont="1" applyFill="1" applyBorder="1" applyAlignment="1">
      <alignment wrapText="1"/>
    </xf>
    <xf numFmtId="0" fontId="49" fillId="2" borderId="12" xfId="0" applyFont="1" applyFill="1" applyBorder="1" applyAlignment="1">
      <alignment vertical="center" wrapText="1"/>
    </xf>
    <xf numFmtId="0" fontId="18" fillId="2" borderId="16" xfId="0" applyFont="1" applyFill="1" applyBorder="1" applyAlignment="1">
      <alignment vertical="center" wrapText="1"/>
    </xf>
    <xf numFmtId="0" fontId="25" fillId="2" borderId="12" xfId="0" applyFont="1" applyFill="1" applyBorder="1"/>
    <xf numFmtId="0" fontId="49" fillId="2" borderId="12" xfId="0" applyFont="1" applyFill="1" applyBorder="1" applyAlignment="1">
      <alignment wrapText="1"/>
    </xf>
    <xf numFmtId="0" fontId="18" fillId="2" borderId="14" xfId="0" applyFont="1" applyFill="1" applyBorder="1" applyAlignment="1">
      <alignment vertical="center"/>
    </xf>
    <xf numFmtId="0" fontId="25" fillId="2" borderId="12" xfId="0" applyFont="1" applyFill="1" applyBorder="1" applyAlignment="1">
      <alignment vertical="center" wrapText="1"/>
    </xf>
    <xf numFmtId="0" fontId="49" fillId="2" borderId="14" xfId="0" applyFont="1" applyFill="1" applyBorder="1" applyAlignment="1">
      <alignment vertical="center"/>
    </xf>
    <xf numFmtId="1" fontId="49" fillId="2" borderId="12" xfId="0" applyNumberFormat="1" applyFont="1" applyFill="1" applyBorder="1" applyAlignment="1">
      <alignment horizontal="right"/>
    </xf>
    <xf numFmtId="0" fontId="49" fillId="0" borderId="12" xfId="0" applyFont="1" applyBorder="1" applyAlignment="1">
      <alignment vertical="center"/>
    </xf>
    <xf numFmtId="0" fontId="59" fillId="0" borderId="12" xfId="0" applyFont="1" applyBorder="1"/>
    <xf numFmtId="1" fontId="60" fillId="0" borderId="12" xfId="0" applyNumberFormat="1" applyFont="1" applyBorder="1" applyAlignment="1">
      <alignment horizontal="right"/>
    </xf>
    <xf numFmtId="9" fontId="0" fillId="0" borderId="0" xfId="0" applyNumberFormat="1" applyAlignment="1">
      <alignment wrapText="1"/>
    </xf>
    <xf numFmtId="10" fontId="20" fillId="3" borderId="12" xfId="0" applyNumberFormat="1" applyFont="1" applyFill="1" applyBorder="1" applyAlignment="1">
      <alignment horizontal="center" vertical="center"/>
    </xf>
    <xf numFmtId="10" fontId="20" fillId="3" borderId="12" xfId="0" applyNumberFormat="1" applyFont="1" applyFill="1" applyBorder="1" applyAlignment="1">
      <alignment horizontal="center" vertical="center" wrapText="1"/>
    </xf>
    <xf numFmtId="179" fontId="18" fillId="3" borderId="12" xfId="0" applyNumberFormat="1" applyFont="1" applyFill="1" applyBorder="1" applyAlignment="1">
      <alignment horizontal="center" vertical="center"/>
    </xf>
    <xf numFmtId="10" fontId="18" fillId="3" borderId="12" xfId="0" applyNumberFormat="1" applyFont="1" applyFill="1" applyBorder="1" applyAlignment="1">
      <alignment horizontal="center" vertical="center"/>
    </xf>
    <xf numFmtId="10" fontId="18" fillId="3" borderId="14" xfId="0" applyNumberFormat="1" applyFont="1" applyFill="1" applyBorder="1" applyAlignment="1">
      <alignment horizontal="center" vertical="center"/>
    </xf>
    <xf numFmtId="10" fontId="20" fillId="2" borderId="14" xfId="0" applyNumberFormat="1" applyFont="1" applyFill="1" applyBorder="1" applyAlignment="1">
      <alignment horizontal="center" vertical="center"/>
    </xf>
    <xf numFmtId="4" fontId="62" fillId="3" borderId="12" xfId="0" applyNumberFormat="1" applyFont="1" applyFill="1" applyBorder="1" applyAlignment="1">
      <alignment horizontal="center" vertical="center" wrapText="1"/>
    </xf>
    <xf numFmtId="2" fontId="26" fillId="3" borderId="12" xfId="0" applyNumberFormat="1" applyFont="1" applyFill="1" applyBorder="1" applyAlignment="1">
      <alignment vertical="center" wrapText="1"/>
    </xf>
    <xf numFmtId="0" fontId="10" fillId="2" borderId="0" xfId="10" applyFont="1" applyFill="1" applyAlignment="1">
      <alignment wrapText="1"/>
    </xf>
    <xf numFmtId="0" fontId="61" fillId="2" borderId="0" xfId="10" applyFont="1" applyFill="1" applyAlignment="1">
      <alignment horizontal="left" wrapText="1"/>
    </xf>
    <xf numFmtId="0" fontId="19" fillId="3" borderId="14" xfId="10" applyFont="1" applyFill="1" applyBorder="1" applyAlignment="1">
      <alignment horizontal="center" vertical="center" wrapText="1"/>
    </xf>
    <xf numFmtId="0" fontId="19" fillId="3" borderId="17" xfId="10" applyFont="1" applyFill="1" applyBorder="1" applyAlignment="1">
      <alignment horizontal="left" vertical="center" wrapText="1"/>
    </xf>
    <xf numFmtId="0" fontId="19" fillId="3" borderId="12" xfId="10" applyFont="1" applyFill="1" applyBorder="1" applyAlignment="1">
      <alignment horizontal="center" vertical="center" wrapText="1"/>
    </xf>
    <xf numFmtId="0" fontId="10" fillId="2" borderId="0" xfId="10" applyFont="1" applyFill="1" applyAlignment="1">
      <alignment vertical="center" wrapText="1"/>
    </xf>
    <xf numFmtId="0" fontId="19" fillId="3" borderId="16" xfId="10" applyFont="1" applyFill="1" applyBorder="1" applyAlignment="1">
      <alignment horizontal="center" vertical="center" wrapText="1"/>
    </xf>
    <xf numFmtId="0" fontId="19" fillId="3" borderId="18" xfId="10" applyFont="1" applyFill="1" applyBorder="1" applyAlignment="1">
      <alignment horizontal="left" vertical="center" wrapText="1"/>
    </xf>
    <xf numFmtId="0" fontId="10" fillId="0" borderId="0" xfId="10" applyFont="1" applyAlignment="1">
      <alignment vertical="center" wrapText="1"/>
    </xf>
    <xf numFmtId="0" fontId="18" fillId="0" borderId="16" xfId="10" applyFont="1" applyBorder="1" applyAlignment="1">
      <alignment horizontal="center" vertical="center" wrapText="1"/>
    </xf>
    <xf numFmtId="0" fontId="18" fillId="0" borderId="16" xfId="10" applyFont="1" applyBorder="1" applyAlignment="1">
      <alignment horizontal="left" vertical="center" wrapText="1"/>
    </xf>
    <xf numFmtId="0" fontId="18" fillId="0" borderId="12" xfId="10" applyFont="1" applyBorder="1" applyAlignment="1">
      <alignment horizontal="left" vertical="center" wrapText="1"/>
    </xf>
    <xf numFmtId="0" fontId="22" fillId="0" borderId="12" xfId="10" applyFont="1" applyBorder="1" applyAlignment="1">
      <alignment horizontal="left" vertical="center" wrapText="1"/>
    </xf>
    <xf numFmtId="0" fontId="63" fillId="2" borderId="0" xfId="10" applyFont="1" applyFill="1" applyAlignment="1">
      <alignment horizontal="left" wrapText="1"/>
    </xf>
    <xf numFmtId="0" fontId="64" fillId="2" borderId="0" xfId="10" applyFont="1" applyFill="1" applyAlignment="1">
      <alignment horizontal="center" wrapText="1"/>
    </xf>
    <xf numFmtId="0" fontId="18" fillId="2" borderId="12" xfId="10" applyFont="1" applyFill="1" applyBorder="1" applyAlignment="1">
      <alignment horizontal="center" vertical="center" wrapText="1"/>
    </xf>
    <xf numFmtId="0" fontId="63" fillId="2" borderId="0" xfId="10" applyFont="1" applyFill="1" applyAlignment="1">
      <alignment vertical="center" wrapText="1"/>
    </xf>
    <xf numFmtId="0" fontId="18" fillId="0" borderId="12" xfId="10" applyFont="1" applyBorder="1" applyAlignment="1">
      <alignment horizontal="center" vertical="center" wrapText="1"/>
    </xf>
    <xf numFmtId="0" fontId="63" fillId="0" borderId="0" xfId="10" applyFont="1" applyAlignment="1">
      <alignment vertical="center" wrapText="1"/>
    </xf>
    <xf numFmtId="0" fontId="65" fillId="2" borderId="15" xfId="2" applyFont="1" applyFill="1" applyBorder="1" applyAlignment="1" applyProtection="1">
      <alignment horizontal="center" vertical="center" wrapText="1"/>
    </xf>
    <xf numFmtId="0" fontId="18" fillId="0" borderId="12" xfId="13" applyFont="1" applyBorder="1" applyAlignment="1" applyProtection="1">
      <alignment horizontal="left" vertical="center" wrapText="1"/>
      <protection locked="0"/>
    </xf>
    <xf numFmtId="0" fontId="18" fillId="6" borderId="12" xfId="13" applyFont="1" applyFill="1" applyBorder="1" applyAlignment="1" applyProtection="1">
      <alignment horizontal="left" vertical="center" wrapText="1"/>
      <protection locked="0"/>
    </xf>
    <xf numFmtId="0" fontId="18" fillId="6" borderId="12" xfId="0" applyFont="1" applyFill="1" applyBorder="1" applyAlignment="1">
      <alignment horizontal="center" wrapText="1"/>
    </xf>
    <xf numFmtId="0" fontId="18" fillId="6" borderId="12" xfId="0" applyFont="1" applyFill="1" applyBorder="1" applyAlignment="1">
      <alignment vertical="center" wrapText="1"/>
    </xf>
    <xf numFmtId="0" fontId="46" fillId="0" borderId="12" xfId="0" applyFont="1" applyBorder="1" applyAlignment="1">
      <alignment wrapText="1"/>
    </xf>
    <xf numFmtId="0" fontId="46" fillId="6" borderId="12" xfId="0" applyFont="1" applyFill="1" applyBorder="1" applyAlignment="1">
      <alignment wrapText="1"/>
    </xf>
    <xf numFmtId="0" fontId="46" fillId="6" borderId="12" xfId="0" applyFont="1" applyFill="1" applyBorder="1" applyAlignment="1">
      <alignment horizontal="left" wrapText="1"/>
    </xf>
    <xf numFmtId="0" fontId="46" fillId="0" borderId="12" xfId="0" applyFont="1" applyBorder="1" applyAlignment="1">
      <alignment horizontal="left" wrapText="1"/>
    </xf>
    <xf numFmtId="0" fontId="18" fillId="0" borderId="12" xfId="0" applyFont="1" applyBorder="1" applyAlignment="1">
      <alignment horizontal="left" vertical="center" wrapText="1"/>
    </xf>
    <xf numFmtId="0" fontId="46" fillId="6" borderId="12" xfId="0" applyFont="1" applyFill="1" applyBorder="1" applyAlignment="1">
      <alignment horizontal="left" vertical="center" wrapText="1"/>
    </xf>
    <xf numFmtId="0" fontId="46" fillId="6" borderId="12" xfId="0" applyFont="1" applyFill="1" applyBorder="1" applyAlignment="1">
      <alignment vertical="center" wrapText="1"/>
    </xf>
    <xf numFmtId="0" fontId="46" fillId="6" borderId="12" xfId="0" applyFont="1" applyFill="1" applyBorder="1" applyAlignment="1">
      <alignment horizontal="center" vertical="center" wrapText="1"/>
    </xf>
    <xf numFmtId="0" fontId="46" fillId="0" borderId="12" xfId="0" applyFont="1" applyBorder="1" applyAlignment="1">
      <alignment horizontal="center" vertical="center" wrapText="1"/>
    </xf>
    <xf numFmtId="0" fontId="46" fillId="4" borderId="12" xfId="0" applyFont="1" applyFill="1" applyBorder="1" applyAlignment="1">
      <alignment vertical="center" wrapText="1"/>
    </xf>
    <xf numFmtId="0" fontId="42" fillId="4" borderId="12" xfId="0" applyFont="1" applyFill="1" applyBorder="1" applyAlignment="1">
      <alignment vertical="top"/>
    </xf>
    <xf numFmtId="0" fontId="0" fillId="4" borderId="0" xfId="0" applyFill="1" applyAlignment="1">
      <alignment wrapText="1"/>
    </xf>
    <xf numFmtId="0" fontId="48" fillId="4" borderId="12" xfId="0" applyFont="1" applyFill="1" applyBorder="1" applyAlignment="1">
      <alignment vertical="top"/>
    </xf>
    <xf numFmtId="0" fontId="2" fillId="0" borderId="0" xfId="10"/>
    <xf numFmtId="0" fontId="2" fillId="0" borderId="0" xfId="10" applyAlignment="1">
      <alignment wrapText="1"/>
    </xf>
    <xf numFmtId="0" fontId="67" fillId="0" borderId="13" xfId="10" applyFont="1" applyBorder="1"/>
    <xf numFmtId="0" fontId="2" fillId="0" borderId="12" xfId="10" applyBorder="1"/>
    <xf numFmtId="0" fontId="2" fillId="0" borderId="0" xfId="10" applyAlignment="1">
      <alignment horizontal="left" wrapText="1"/>
    </xf>
    <xf numFmtId="0" fontId="58" fillId="0" borderId="12" xfId="10" applyFont="1" applyBorder="1"/>
    <xf numFmtId="0" fontId="67" fillId="0" borderId="12" xfId="10" applyFont="1" applyBorder="1"/>
    <xf numFmtId="0" fontId="67" fillId="0" borderId="12" xfId="10" applyFont="1" applyBorder="1" applyAlignment="1">
      <alignment wrapText="1"/>
    </xf>
    <xf numFmtId="0" fontId="2" fillId="0" borderId="12" xfId="10" applyBorder="1" applyAlignment="1">
      <alignment wrapText="1"/>
    </xf>
    <xf numFmtId="0" fontId="58" fillId="0" borderId="12" xfId="10" applyFont="1" applyBorder="1" applyAlignment="1">
      <alignment vertical="top"/>
    </xf>
    <xf numFmtId="0" fontId="58" fillId="0" borderId="12" xfId="10" applyFont="1" applyBorder="1" applyAlignment="1">
      <alignment vertical="top" wrapText="1"/>
    </xf>
    <xf numFmtId="0" fontId="18" fillId="0" borderId="0" xfId="10" applyFont="1" applyAlignment="1">
      <alignment vertical="top"/>
    </xf>
    <xf numFmtId="0" fontId="2" fillId="0" borderId="12" xfId="10" applyBorder="1" applyAlignment="1">
      <alignment vertical="top"/>
    </xf>
    <xf numFmtId="0" fontId="2" fillId="0" borderId="12" xfId="10" applyBorder="1" applyAlignment="1">
      <alignment vertical="top" wrapText="1"/>
    </xf>
    <xf numFmtId="0" fontId="18" fillId="2" borderId="0" xfId="0" applyFont="1" applyFill="1" applyAlignment="1">
      <alignment horizontal="left"/>
    </xf>
    <xf numFmtId="0" fontId="11" fillId="2" borderId="4" xfId="14" applyFont="1" applyFill="1" applyBorder="1" applyAlignment="1">
      <alignment horizontal="center"/>
    </xf>
    <xf numFmtId="0" fontId="12" fillId="2" borderId="0" xfId="14" applyFont="1" applyFill="1" applyAlignment="1">
      <alignment horizontal="center"/>
    </xf>
    <xf numFmtId="0" fontId="13" fillId="2" borderId="8" xfId="14" applyFont="1" applyFill="1" applyBorder="1" applyAlignment="1">
      <alignment horizontal="left" vertical="center"/>
    </xf>
    <xf numFmtId="0" fontId="14" fillId="2" borderId="8" xfId="14" applyFont="1" applyFill="1" applyBorder="1" applyAlignment="1">
      <alignment horizontal="center" wrapText="1"/>
    </xf>
    <xf numFmtId="0" fontId="16" fillId="2" borderId="8" xfId="14" applyFont="1" applyFill="1" applyBorder="1" applyAlignment="1">
      <alignment horizontal="center" wrapText="1"/>
    </xf>
    <xf numFmtId="0" fontId="21" fillId="2" borderId="0" xfId="0" applyFont="1" applyFill="1" applyAlignment="1">
      <alignment horizontal="center"/>
    </xf>
    <xf numFmtId="0" fontId="21" fillId="3" borderId="0" xfId="0" applyFont="1" applyFill="1" applyAlignment="1">
      <alignment horizontal="center" vertical="center"/>
    </xf>
    <xf numFmtId="0" fontId="12" fillId="2" borderId="0" xfId="0" applyFont="1" applyFill="1" applyAlignment="1">
      <alignment horizontal="center" vertical="center"/>
    </xf>
    <xf numFmtId="0" fontId="20" fillId="3" borderId="13" xfId="0" applyFont="1" applyFill="1" applyBorder="1" applyAlignment="1">
      <alignment horizontal="left" vertical="center"/>
    </xf>
    <xf numFmtId="0" fontId="20" fillId="3" borderId="12" xfId="0" applyFont="1" applyFill="1" applyBorder="1" applyAlignment="1">
      <alignment horizontal="left" vertical="center" wrapText="1"/>
    </xf>
    <xf numFmtId="0" fontId="18" fillId="3" borderId="0" xfId="10" applyFont="1" applyFill="1" applyAlignment="1" applyProtection="1">
      <alignment horizontal="left" vertical="center" wrapText="1"/>
      <protection locked="0"/>
    </xf>
    <xf numFmtId="0" fontId="21" fillId="3" borderId="0" xfId="10" applyFont="1" applyFill="1" applyAlignment="1" applyProtection="1">
      <alignment horizontal="center" vertical="center" wrapText="1"/>
      <protection locked="0"/>
    </xf>
    <xf numFmtId="0" fontId="12" fillId="2" borderId="0" xfId="10" applyFont="1" applyFill="1" applyAlignment="1" applyProtection="1">
      <alignment horizontal="center" vertical="center"/>
      <protection locked="0"/>
    </xf>
    <xf numFmtId="0" fontId="32" fillId="3" borderId="0" xfId="10" applyFont="1" applyFill="1" applyAlignment="1" applyProtection="1">
      <alignment horizontal="left" vertical="center"/>
      <protection locked="0"/>
    </xf>
    <xf numFmtId="0" fontId="19" fillId="3" borderId="12" xfId="10" applyFont="1" applyFill="1" applyBorder="1" applyAlignment="1" applyProtection="1">
      <alignment horizontal="center" vertical="center"/>
      <protection locked="0"/>
    </xf>
    <xf numFmtId="0" fontId="19" fillId="3" borderId="12" xfId="10" applyFont="1" applyFill="1" applyBorder="1" applyAlignment="1" applyProtection="1">
      <alignment horizontal="center" vertical="center" wrapText="1"/>
      <protection locked="0"/>
    </xf>
    <xf numFmtId="0" fontId="35" fillId="3" borderId="12" xfId="10" applyFont="1" applyFill="1" applyBorder="1" applyAlignment="1" applyProtection="1">
      <alignment horizontal="center" vertical="center" wrapText="1"/>
      <protection locked="0"/>
    </xf>
    <xf numFmtId="0" fontId="36" fillId="3" borderId="15" xfId="10" applyFont="1" applyFill="1" applyBorder="1" applyAlignment="1" applyProtection="1">
      <alignment horizontal="center" vertical="center" wrapText="1"/>
      <protection locked="0"/>
    </xf>
    <xf numFmtId="0" fontId="36" fillId="3" borderId="12" xfId="10" applyFont="1" applyFill="1" applyBorder="1" applyAlignment="1" applyProtection="1">
      <alignment horizontal="center" vertical="center" wrapText="1"/>
      <protection locked="0"/>
    </xf>
    <xf numFmtId="0" fontId="40" fillId="0" borderId="0" xfId="0" applyFont="1" applyAlignment="1">
      <alignment horizontal="center" vertical="top" wrapText="1"/>
    </xf>
    <xf numFmtId="0" fontId="42" fillId="5" borderId="12" xfId="0" applyFont="1" applyFill="1" applyBorder="1" applyAlignment="1">
      <alignment horizontal="center" vertical="top"/>
    </xf>
    <xf numFmtId="0" fontId="42" fillId="5" borderId="12" xfId="0" applyFont="1" applyFill="1" applyBorder="1" applyAlignment="1">
      <alignment horizontal="center" vertical="top" wrapText="1"/>
    </xf>
    <xf numFmtId="0" fontId="18" fillId="3" borderId="0" xfId="13" applyFont="1" applyFill="1" applyAlignment="1" applyProtection="1">
      <alignment horizontal="left" vertical="center"/>
      <protection locked="0"/>
    </xf>
    <xf numFmtId="0" fontId="21" fillId="3" borderId="0" xfId="13" applyFont="1" applyFill="1" applyAlignment="1" applyProtection="1">
      <alignment horizontal="center" vertical="center" wrapText="1"/>
      <protection locked="0"/>
    </xf>
    <xf numFmtId="0" fontId="47" fillId="2" borderId="0" xfId="13" applyFont="1" applyFill="1" applyAlignment="1" applyProtection="1">
      <alignment horizontal="center" vertical="center" wrapText="1"/>
      <protection locked="0"/>
    </xf>
    <xf numFmtId="0" fontId="19" fillId="3" borderId="12" xfId="13" applyFont="1" applyFill="1" applyBorder="1" applyAlignment="1" applyProtection="1">
      <alignment horizontal="center" vertical="center"/>
      <protection locked="0"/>
    </xf>
    <xf numFmtId="0" fontId="19" fillId="3" borderId="12" xfId="13" applyFont="1" applyFill="1" applyBorder="1" applyAlignment="1" applyProtection="1">
      <alignment horizontal="center" vertical="center" wrapText="1"/>
      <protection locked="0"/>
    </xf>
    <xf numFmtId="0" fontId="46" fillId="3" borderId="10" xfId="0" applyFont="1" applyFill="1" applyBorder="1" applyAlignment="1" applyProtection="1">
      <alignment horizontal="center" vertical="center"/>
      <protection locked="0"/>
    </xf>
    <xf numFmtId="0" fontId="18" fillId="3" borderId="4" xfId="0" applyFont="1" applyFill="1" applyBorder="1" applyAlignment="1" applyProtection="1">
      <alignment horizontal="center" vertical="center" wrapText="1"/>
      <protection locked="0"/>
    </xf>
    <xf numFmtId="0" fontId="18" fillId="3" borderId="0" xfId="0" applyFont="1" applyFill="1" applyAlignment="1" applyProtection="1">
      <alignment horizontal="left" vertical="center" wrapText="1"/>
      <protection locked="0"/>
    </xf>
    <xf numFmtId="0" fontId="46" fillId="3" borderId="0" xfId="0" applyFont="1" applyFill="1" applyAlignment="1" applyProtection="1">
      <alignment horizontal="left" vertical="center"/>
      <protection locked="0"/>
    </xf>
    <xf numFmtId="0" fontId="40" fillId="3" borderId="0" xfId="0" applyFont="1" applyFill="1" applyAlignment="1" applyProtection="1">
      <alignment horizontal="left" vertical="center" wrapText="1"/>
      <protection locked="0"/>
    </xf>
    <xf numFmtId="0" fontId="38" fillId="3" borderId="0" xfId="0" applyFont="1" applyFill="1" applyAlignment="1" applyProtection="1">
      <alignment horizontal="left" vertical="center" wrapText="1"/>
      <protection locked="0"/>
    </xf>
    <xf numFmtId="0" fontId="20" fillId="3" borderId="0" xfId="0" applyFont="1" applyFill="1" applyAlignment="1" applyProtection="1">
      <alignment horizontal="left" vertical="center" wrapText="1"/>
      <protection locked="0"/>
    </xf>
    <xf numFmtId="0" fontId="20" fillId="3" borderId="6" xfId="0" applyFont="1" applyFill="1" applyBorder="1" applyAlignment="1" applyProtection="1">
      <alignment horizontal="left" vertical="center" wrapText="1"/>
      <protection locked="0"/>
    </xf>
    <xf numFmtId="0" fontId="18" fillId="3" borderId="4" xfId="0" applyFont="1" applyFill="1" applyBorder="1" applyAlignment="1" applyProtection="1">
      <alignment horizontal="left" vertical="center" wrapText="1"/>
      <protection locked="0"/>
    </xf>
    <xf numFmtId="0" fontId="35" fillId="3" borderId="0" xfId="0" applyFont="1" applyFill="1" applyAlignment="1" applyProtection="1">
      <alignment horizontal="left" vertical="center"/>
      <protection locked="0"/>
    </xf>
    <xf numFmtId="0" fontId="2" fillId="3" borderId="0" xfId="16" applyFill="1" applyAlignment="1">
      <alignment horizontal="left" vertical="center" wrapText="1"/>
    </xf>
    <xf numFmtId="0" fontId="56" fillId="5" borderId="12" xfId="0" applyFont="1" applyFill="1" applyBorder="1" applyAlignment="1">
      <alignment horizontal="center" vertical="top"/>
    </xf>
    <xf numFmtId="0" fontId="56" fillId="5" borderId="12" xfId="0" applyFont="1" applyFill="1" applyBorder="1" applyAlignment="1">
      <alignment horizontal="center" vertical="top" wrapText="1"/>
    </xf>
    <xf numFmtId="0" fontId="12" fillId="0" borderId="12" xfId="0" applyFont="1" applyBorder="1" applyAlignment="1">
      <alignment horizontal="center" wrapText="1"/>
    </xf>
    <xf numFmtId="0" fontId="18" fillId="2" borderId="12" xfId="0" applyFont="1" applyFill="1" applyBorder="1" applyAlignment="1">
      <alignment horizontal="center" vertical="center"/>
    </xf>
    <xf numFmtId="0" fontId="18" fillId="2" borderId="12" xfId="0" applyFont="1" applyFill="1" applyBorder="1" applyAlignment="1">
      <alignment horizontal="left" vertical="center" wrapText="1"/>
    </xf>
    <xf numFmtId="0" fontId="25" fillId="3" borderId="12" xfId="0" applyFont="1" applyFill="1" applyBorder="1" applyAlignment="1">
      <alignment horizontal="left" vertical="center" wrapText="1"/>
    </xf>
    <xf numFmtId="0" fontId="26" fillId="3" borderId="12" xfId="0" applyFont="1" applyFill="1" applyBorder="1" applyAlignment="1">
      <alignment horizontal="left" vertical="center" wrapText="1"/>
    </xf>
    <xf numFmtId="0" fontId="61" fillId="3" borderId="12" xfId="0" applyFont="1" applyFill="1" applyBorder="1" applyAlignment="1">
      <alignment horizontal="center" vertical="center"/>
    </xf>
    <xf numFmtId="0" fontId="20" fillId="3" borderId="12" xfId="0" applyFont="1" applyFill="1" applyBorder="1" applyAlignment="1">
      <alignment horizontal="left" vertical="center"/>
    </xf>
    <xf numFmtId="0" fontId="20" fillId="3" borderId="12" xfId="0" applyFont="1" applyFill="1" applyBorder="1" applyAlignment="1">
      <alignment horizontal="center" vertical="center" wrapText="1"/>
    </xf>
    <xf numFmtId="0" fontId="47" fillId="2" borderId="0" xfId="10" applyFont="1" applyFill="1" applyAlignment="1" applyProtection="1">
      <alignment horizontal="center" vertical="center" wrapText="1"/>
      <protection locked="0"/>
    </xf>
    <xf numFmtId="0" fontId="61" fillId="2" borderId="0" xfId="10" applyFont="1" applyFill="1" applyAlignment="1">
      <alignment horizontal="left" wrapText="1"/>
    </xf>
    <xf numFmtId="0" fontId="18" fillId="2" borderId="0" xfId="10" applyFont="1" applyFill="1" applyAlignment="1">
      <alignment horizontal="left" vertical="top" wrapText="1"/>
    </xf>
    <xf numFmtId="0" fontId="65" fillId="2" borderId="12" xfId="2" applyFont="1" applyFill="1" applyBorder="1" applyAlignment="1" applyProtection="1">
      <alignment horizontal="center" vertical="center" wrapText="1"/>
    </xf>
    <xf numFmtId="0" fontId="18" fillId="2" borderId="12" xfId="2" applyFont="1" applyFill="1" applyBorder="1" applyAlignment="1" applyProtection="1">
      <alignment horizontal="left" vertical="center" wrapText="1"/>
    </xf>
    <xf numFmtId="0" fontId="30" fillId="2" borderId="12" xfId="2" applyFont="1" applyFill="1" applyBorder="1" applyAlignment="1" applyProtection="1">
      <alignment horizontal="left" vertical="center" wrapText="1"/>
    </xf>
    <xf numFmtId="0" fontId="10" fillId="2" borderId="0" xfId="10" applyFont="1" applyFill="1" applyAlignment="1">
      <alignment horizontal="left" wrapText="1"/>
    </xf>
    <xf numFmtId="0" fontId="65" fillId="0" borderId="12" xfId="2" applyFont="1" applyBorder="1" applyAlignment="1" applyProtection="1">
      <alignment horizontal="center" vertical="center" wrapText="1"/>
    </xf>
    <xf numFmtId="0" fontId="30" fillId="0" borderId="12" xfId="2" applyFont="1" applyBorder="1" applyAlignment="1" applyProtection="1">
      <alignment horizontal="left" vertical="center" wrapText="1"/>
    </xf>
    <xf numFmtId="0" fontId="67" fillId="0" borderId="0" xfId="10" applyFont="1" applyAlignment="1">
      <alignment horizontal="left" wrapText="1"/>
    </xf>
    <xf numFmtId="0" fontId="2" fillId="0" borderId="0" xfId="10" applyAlignment="1">
      <alignment horizontal="left" wrapText="1"/>
    </xf>
  </cellXfs>
  <cellStyles count="35">
    <cellStyle name="Comma0" xfId="3" xr:uid="{00000000-0005-0000-0000-000006000000}"/>
    <cellStyle name="Currency0" xfId="4" xr:uid="{00000000-0005-0000-0000-000007000000}"/>
    <cellStyle name="Date" xfId="5" xr:uid="{00000000-0005-0000-0000-000008000000}"/>
    <cellStyle name="Fixed" xfId="6" xr:uid="{00000000-0005-0000-0000-000009000000}"/>
    <cellStyle name="Header1" xfId="7" xr:uid="{00000000-0005-0000-0000-00000A000000}"/>
    <cellStyle name="Header2" xfId="8" xr:uid="{00000000-0005-0000-0000-00000B000000}"/>
    <cellStyle name="Hyperlink" xfId="2" builtinId="8"/>
    <cellStyle name="Hyperlink 2" xfId="9" xr:uid="{00000000-0005-0000-0000-00000C000000}"/>
    <cellStyle name="Normal" xfId="0" builtinId="0"/>
    <cellStyle name="Normal 13" xfId="10" xr:uid="{00000000-0005-0000-0000-00000D000000}"/>
    <cellStyle name="Normal 2" xfId="11" xr:uid="{00000000-0005-0000-0000-00000E000000}"/>
    <cellStyle name="Normal 2 2" xfId="12" xr:uid="{00000000-0005-0000-0000-00000F000000}"/>
    <cellStyle name="Normal 2 3" xfId="13" xr:uid="{00000000-0005-0000-0000-000010000000}"/>
    <cellStyle name="Normal 3" xfId="14" xr:uid="{00000000-0005-0000-0000-000011000000}"/>
    <cellStyle name="Normal 4" xfId="15" xr:uid="{00000000-0005-0000-0000-000012000000}"/>
    <cellStyle name="Normal 5" xfId="16" xr:uid="{00000000-0005-0000-0000-000013000000}"/>
    <cellStyle name="Percent" xfId="1" builtinId="5"/>
    <cellStyle name="Percent 2" xfId="17" xr:uid="{00000000-0005-0000-0000-000014000000}"/>
    <cellStyle name="똿뗦먛귟 [0.00]_PRODUCT DETAIL Q1" xfId="24" xr:uid="{00000000-0005-0000-0000-00001B000000}"/>
    <cellStyle name="똿뗦먛귟_PRODUCT DETAIL Q1" xfId="25" xr:uid="{00000000-0005-0000-0000-00001C000000}"/>
    <cellStyle name="믅됞 [0.00]_PRODUCT DETAIL Q1" xfId="26" xr:uid="{00000000-0005-0000-0000-00001D000000}"/>
    <cellStyle name="믅됞_PRODUCT DETAIL Q1" xfId="27" xr:uid="{00000000-0005-0000-0000-00001E000000}"/>
    <cellStyle name="백분율_95" xfId="28" xr:uid="{00000000-0005-0000-0000-00001F000000}"/>
    <cellStyle name="뷭?_BOOKSHIP" xfId="29" xr:uid="{00000000-0005-0000-0000-000020000000}"/>
    <cellStyle name="콤마 [0]_1202" xfId="30" xr:uid="{00000000-0005-0000-0000-000021000000}"/>
    <cellStyle name="콤마_1202" xfId="31" xr:uid="{00000000-0005-0000-0000-000022000000}"/>
    <cellStyle name="통화 [0]_1202" xfId="32" xr:uid="{00000000-0005-0000-0000-000023000000}"/>
    <cellStyle name="통화_1202" xfId="33" xr:uid="{00000000-0005-0000-0000-000024000000}"/>
    <cellStyle name="표준_(정보부문)월별인원계획" xfId="34" xr:uid="{00000000-0005-0000-0000-000025000000}"/>
    <cellStyle name="一般_Book1" xfId="18" xr:uid="{00000000-0005-0000-0000-000015000000}"/>
    <cellStyle name="千分位[0]_Book1" xfId="19" xr:uid="{00000000-0005-0000-0000-000016000000}"/>
    <cellStyle name="千分位_Book1" xfId="20" xr:uid="{00000000-0005-0000-0000-000017000000}"/>
    <cellStyle name="標準_結合試験(AllOvertheWorld)" xfId="21" xr:uid="{00000000-0005-0000-0000-000018000000}"/>
    <cellStyle name="貨幣 [0]_Book1" xfId="22" xr:uid="{00000000-0005-0000-0000-000019000000}"/>
    <cellStyle name="貨幣_Book1" xfId="23" xr:uid="{00000000-0005-0000-0000-00001A000000}"/>
  </cellStyles>
  <dxfs count="13">
    <dxf>
      <font>
        <b val="0"/>
        <color rgb="FF800080"/>
      </font>
      <fill>
        <patternFill>
          <bgColor rgb="FFFF99CC"/>
        </patternFill>
      </fill>
    </dxf>
    <dxf>
      <font>
        <b val="0"/>
        <color rgb="FF800080"/>
      </font>
      <fill>
        <patternFill>
          <bgColor rgb="FFFF99CC"/>
        </patternFill>
      </fill>
    </dxf>
    <dxf>
      <font>
        <b val="0"/>
        <color rgb="FF800080"/>
      </font>
      <fill>
        <patternFill>
          <bgColor rgb="FFFF99CC"/>
        </patternFill>
      </fill>
    </dxf>
    <dxf>
      <font>
        <b val="0"/>
        <color rgb="FF800080"/>
      </font>
      <fill>
        <patternFill>
          <bgColor rgb="FFFF99CC"/>
        </patternFill>
      </fill>
    </dxf>
    <dxf>
      <font>
        <b val="0"/>
        <color rgb="FF800080"/>
      </font>
      <fill>
        <patternFill>
          <bgColor rgb="FFFF99CC"/>
        </patternFill>
      </fill>
    </dxf>
    <dxf>
      <font>
        <b val="0"/>
        <color rgb="FF800080"/>
      </font>
      <fill>
        <patternFill>
          <bgColor rgb="FFFF99CC"/>
        </patternFill>
      </fill>
    </dxf>
    <dxf>
      <fill>
        <patternFill>
          <bgColor rgb="FFFFFFFF"/>
        </patternFill>
      </fill>
    </dxf>
    <dxf>
      <fill>
        <patternFill>
          <bgColor rgb="FFFFFFFF"/>
        </patternFill>
      </fill>
    </dxf>
    <dxf>
      <font>
        <b val="0"/>
        <color rgb="FF800080"/>
      </font>
      <fill>
        <patternFill>
          <bgColor rgb="FFFF99CC"/>
        </patternFill>
      </fill>
    </dxf>
    <dxf>
      <font>
        <b val="0"/>
        <color rgb="FF800080"/>
      </font>
      <fill>
        <patternFill>
          <bgColor rgb="FFFF99CC"/>
        </patternFill>
      </fill>
    </dxf>
    <dxf>
      <fill>
        <patternFill>
          <bgColor rgb="FFFFFFFF"/>
        </patternFill>
      </fill>
    </dxf>
    <dxf>
      <fill>
        <patternFill>
          <bgColor rgb="FFFFFFFF"/>
        </patternFill>
      </fill>
    </dxf>
    <dxf>
      <font>
        <b val="0"/>
        <color rgb="FF800080"/>
      </font>
      <fill>
        <patternFill>
          <bgColor rgb="FFFF99CC"/>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D3D3D"/>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181080</xdr:rowOff>
    </xdr:from>
    <xdr:to>
      <xdr:col>1</xdr:col>
      <xdr:colOff>1014840</xdr:colOff>
      <xdr:row>4</xdr:row>
      <xdr:rowOff>81360</xdr:rowOff>
    </xdr:to>
    <xdr:pic>
      <xdr:nvPicPr>
        <xdr:cNvPr id="2" name="Picture 975">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0" y="181080"/>
          <a:ext cx="1659960" cy="814680"/>
        </a:xfrm>
        <a:prstGeom prst="rect">
          <a:avLst/>
        </a:prstGeom>
        <a:ln w="0">
          <a:solidFill>
            <a:srgbClr val="00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56880</xdr:colOff>
      <xdr:row>0</xdr:row>
      <xdr:rowOff>485640</xdr:rowOff>
    </xdr:from>
    <xdr:to>
      <xdr:col>4</xdr:col>
      <xdr:colOff>1457280</xdr:colOff>
      <xdr:row>0</xdr:row>
      <xdr:rowOff>485640</xdr:rowOff>
    </xdr:to>
    <xdr:sp macro="" textlink="">
      <xdr:nvSpPr>
        <xdr:cNvPr id="2" name="Straight Connector 1">
          <a:extLst>
            <a:ext uri="{FF2B5EF4-FFF2-40B4-BE49-F238E27FC236}">
              <a16:creationId xmlns:a16="http://schemas.microsoft.com/office/drawing/2014/main" id="{00000000-0008-0000-0400-000002000000}"/>
            </a:ext>
          </a:extLst>
        </xdr:cNvPr>
        <xdr:cNvSpPr/>
      </xdr:nvSpPr>
      <xdr:spPr>
        <a:xfrm>
          <a:off x="5459400" y="485640"/>
          <a:ext cx="1400400" cy="0"/>
        </a:xfrm>
        <a:prstGeom prst="line">
          <a:avLst/>
        </a:prstGeom>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790560</xdr:colOff>
      <xdr:row>11</xdr:row>
      <xdr:rowOff>152280</xdr:rowOff>
    </xdr:from>
    <xdr:to>
      <xdr:col>2</xdr:col>
      <xdr:colOff>1824120</xdr:colOff>
      <xdr:row>11</xdr:row>
      <xdr:rowOff>928800</xdr:rowOff>
    </xdr:to>
    <xdr:sp macro="" textlink="">
      <xdr:nvSpPr>
        <xdr:cNvPr id="2" name="Rectangle 1">
          <a:extLst>
            <a:ext uri="{FF2B5EF4-FFF2-40B4-BE49-F238E27FC236}">
              <a16:creationId xmlns:a16="http://schemas.microsoft.com/office/drawing/2014/main" id="{00000000-0008-0000-0F00-000002000000}"/>
            </a:ext>
          </a:extLst>
        </xdr:cNvPr>
        <xdr:cNvSpPr/>
      </xdr:nvSpPr>
      <xdr:spPr>
        <a:xfrm>
          <a:off x="1264320" y="6400800"/>
          <a:ext cx="2192400" cy="77652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Xác định danh sách chức năng hệ thống</a:t>
          </a:r>
          <a:endParaRPr lang="en-US" sz="1300" b="0" strike="noStrike" spc="-1">
            <a:latin typeface="Times New Roman"/>
          </a:endParaRPr>
        </a:p>
      </xdr:txBody>
    </xdr:sp>
    <xdr:clientData/>
  </xdr:twoCellAnchor>
  <xdr:twoCellAnchor>
    <xdr:from>
      <xdr:col>1</xdr:col>
      <xdr:colOff>838080</xdr:colOff>
      <xdr:row>12</xdr:row>
      <xdr:rowOff>142920</xdr:rowOff>
    </xdr:from>
    <xdr:to>
      <xdr:col>2</xdr:col>
      <xdr:colOff>1824120</xdr:colOff>
      <xdr:row>12</xdr:row>
      <xdr:rowOff>871560</xdr:rowOff>
    </xdr:to>
    <xdr:sp macro="" textlink="">
      <xdr:nvSpPr>
        <xdr:cNvPr id="3" name="Rectangle 1">
          <a:extLst>
            <a:ext uri="{FF2B5EF4-FFF2-40B4-BE49-F238E27FC236}">
              <a16:creationId xmlns:a16="http://schemas.microsoft.com/office/drawing/2014/main" id="{00000000-0008-0000-0F00-000003000000}"/>
            </a:ext>
          </a:extLst>
        </xdr:cNvPr>
        <xdr:cNvSpPr/>
      </xdr:nvSpPr>
      <xdr:spPr>
        <a:xfrm>
          <a:off x="1311840" y="7505640"/>
          <a:ext cx="2144880" cy="72864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Xác định nỗ lực chức năng</a:t>
          </a:r>
          <a:endParaRPr lang="en-US" sz="1300" b="0" strike="noStrike" spc="-1">
            <a:latin typeface="Times New Roman"/>
          </a:endParaRPr>
        </a:p>
      </xdr:txBody>
    </xdr:sp>
    <xdr:clientData/>
  </xdr:twoCellAnchor>
  <xdr:twoCellAnchor>
    <xdr:from>
      <xdr:col>1</xdr:col>
      <xdr:colOff>828720</xdr:colOff>
      <xdr:row>13</xdr:row>
      <xdr:rowOff>162000</xdr:rowOff>
    </xdr:from>
    <xdr:to>
      <xdr:col>2</xdr:col>
      <xdr:colOff>1805040</xdr:colOff>
      <xdr:row>13</xdr:row>
      <xdr:rowOff>890640</xdr:rowOff>
    </xdr:to>
    <xdr:sp macro="" textlink="">
      <xdr:nvSpPr>
        <xdr:cNvPr id="4" name="Rectangle 1">
          <a:extLst>
            <a:ext uri="{FF2B5EF4-FFF2-40B4-BE49-F238E27FC236}">
              <a16:creationId xmlns:a16="http://schemas.microsoft.com/office/drawing/2014/main" id="{00000000-0008-0000-0F00-000004000000}"/>
            </a:ext>
          </a:extLst>
        </xdr:cNvPr>
        <xdr:cNvSpPr/>
      </xdr:nvSpPr>
      <xdr:spPr>
        <a:xfrm>
          <a:off x="1302480" y="8639280"/>
          <a:ext cx="2135160" cy="72864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Xác định nỗ lực phi chức năng (QTDA, Triển khai...)</a:t>
          </a:r>
          <a:endParaRPr lang="en-US" sz="1300" b="0" strike="noStrike" spc="-1">
            <a:latin typeface="Times New Roman"/>
          </a:endParaRPr>
        </a:p>
      </xdr:txBody>
    </xdr:sp>
    <xdr:clientData/>
  </xdr:twoCellAnchor>
  <xdr:twoCellAnchor>
    <xdr:from>
      <xdr:col>1</xdr:col>
      <xdr:colOff>847800</xdr:colOff>
      <xdr:row>10</xdr:row>
      <xdr:rowOff>162000</xdr:rowOff>
    </xdr:from>
    <xdr:to>
      <xdr:col>2</xdr:col>
      <xdr:colOff>1833840</xdr:colOff>
      <xdr:row>10</xdr:row>
      <xdr:rowOff>900360</xdr:rowOff>
    </xdr:to>
    <xdr:sp macro="" textlink="">
      <xdr:nvSpPr>
        <xdr:cNvPr id="5" name="Rectangle 1">
          <a:extLst>
            <a:ext uri="{FF2B5EF4-FFF2-40B4-BE49-F238E27FC236}">
              <a16:creationId xmlns:a16="http://schemas.microsoft.com/office/drawing/2014/main" id="{00000000-0008-0000-0F00-000005000000}"/>
            </a:ext>
          </a:extLst>
        </xdr:cNvPr>
        <xdr:cNvSpPr/>
      </xdr:nvSpPr>
      <xdr:spPr>
        <a:xfrm>
          <a:off x="1321560" y="5362560"/>
          <a:ext cx="2144880" cy="73836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Xác định công nghệ dự án</a:t>
          </a:r>
          <a:endParaRPr lang="en-US" sz="1300" b="0" strike="noStrike" spc="-1">
            <a:latin typeface="Times New Roman"/>
          </a:endParaRPr>
        </a:p>
      </xdr:txBody>
    </xdr:sp>
    <xdr:clientData/>
  </xdr:twoCellAnchor>
  <xdr:twoCellAnchor>
    <xdr:from>
      <xdr:col>1</xdr:col>
      <xdr:colOff>828720</xdr:colOff>
      <xdr:row>15</xdr:row>
      <xdr:rowOff>171360</xdr:rowOff>
    </xdr:from>
    <xdr:to>
      <xdr:col>2</xdr:col>
      <xdr:colOff>1805040</xdr:colOff>
      <xdr:row>15</xdr:row>
      <xdr:rowOff>900000</xdr:rowOff>
    </xdr:to>
    <xdr:sp macro="" textlink="">
      <xdr:nvSpPr>
        <xdr:cNvPr id="6" name="Rectangle 1">
          <a:extLst>
            <a:ext uri="{FF2B5EF4-FFF2-40B4-BE49-F238E27FC236}">
              <a16:creationId xmlns:a16="http://schemas.microsoft.com/office/drawing/2014/main" id="{00000000-0008-0000-0F00-000006000000}"/>
            </a:ext>
          </a:extLst>
        </xdr:cNvPr>
        <xdr:cNvSpPr/>
      </xdr:nvSpPr>
      <xdr:spPr>
        <a:xfrm>
          <a:off x="1302480" y="10744200"/>
          <a:ext cx="2135160" cy="72864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Xác định tổng nỗ lực dự án và phân bổ chi tiết</a:t>
          </a:r>
          <a:endParaRPr lang="en-US" sz="1300" b="0" strike="noStrike" spc="-1">
            <a:latin typeface="Times New Roman"/>
          </a:endParaRPr>
        </a:p>
      </xdr:txBody>
    </xdr:sp>
    <xdr:clientData/>
  </xdr:twoCellAnchor>
  <xdr:twoCellAnchor>
    <xdr:from>
      <xdr:col>1</xdr:col>
      <xdr:colOff>828720</xdr:colOff>
      <xdr:row>14</xdr:row>
      <xdr:rowOff>162000</xdr:rowOff>
    </xdr:from>
    <xdr:to>
      <xdr:col>2</xdr:col>
      <xdr:colOff>1805040</xdr:colOff>
      <xdr:row>14</xdr:row>
      <xdr:rowOff>900360</xdr:rowOff>
    </xdr:to>
    <xdr:sp macro="" textlink="">
      <xdr:nvSpPr>
        <xdr:cNvPr id="7" name="Rectangle 1">
          <a:extLst>
            <a:ext uri="{FF2B5EF4-FFF2-40B4-BE49-F238E27FC236}">
              <a16:creationId xmlns:a16="http://schemas.microsoft.com/office/drawing/2014/main" id="{00000000-0008-0000-0F00-000007000000}"/>
            </a:ext>
          </a:extLst>
        </xdr:cNvPr>
        <xdr:cNvSpPr/>
      </xdr:nvSpPr>
      <xdr:spPr>
        <a:xfrm>
          <a:off x="1302480" y="9686880"/>
          <a:ext cx="2135160" cy="73836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Xác định nỗ lực tiêu chuẩn QTDL</a:t>
          </a:r>
          <a:endParaRPr lang="en-US" sz="13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9</xdr:row>
      <xdr:rowOff>152280</xdr:rowOff>
    </xdr:from>
    <xdr:to>
      <xdr:col>1</xdr:col>
      <xdr:colOff>2100240</xdr:colOff>
      <xdr:row>9</xdr:row>
      <xdr:rowOff>938160</xdr:rowOff>
    </xdr:to>
    <xdr:sp macro="" textlink="">
      <xdr:nvSpPr>
        <xdr:cNvPr id="8" name="Rectangle 1">
          <a:extLst>
            <a:ext uri="{FF2B5EF4-FFF2-40B4-BE49-F238E27FC236}">
              <a16:creationId xmlns:a16="http://schemas.microsoft.com/office/drawing/2014/main" id="{00000000-0008-0000-1000-000008000000}"/>
            </a:ext>
          </a:extLst>
        </xdr:cNvPr>
        <xdr:cNvSpPr/>
      </xdr:nvSpPr>
      <xdr:spPr>
        <a:xfrm>
          <a:off x="685080" y="6286320"/>
          <a:ext cx="2100240" cy="78588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Đề xuất các hệ thống, chức năng tái sử dụng</a:t>
          </a:r>
          <a:endParaRPr lang="en-US" sz="1300" b="0" strike="noStrike" spc="-1">
            <a:latin typeface="Times New Roman"/>
          </a:endParaRPr>
        </a:p>
      </xdr:txBody>
    </xdr:sp>
    <xdr:clientData/>
  </xdr:twoCellAnchor>
  <xdr:twoCellAnchor>
    <xdr:from>
      <xdr:col>1</xdr:col>
      <xdr:colOff>0</xdr:colOff>
      <xdr:row>10</xdr:row>
      <xdr:rowOff>1019160</xdr:rowOff>
    </xdr:from>
    <xdr:to>
      <xdr:col>1</xdr:col>
      <xdr:colOff>2081160</xdr:colOff>
      <xdr:row>10</xdr:row>
      <xdr:rowOff>1757520</xdr:rowOff>
    </xdr:to>
    <xdr:sp macro="" textlink="">
      <xdr:nvSpPr>
        <xdr:cNvPr id="9" name="Rectangle 1">
          <a:extLst>
            <a:ext uri="{FF2B5EF4-FFF2-40B4-BE49-F238E27FC236}">
              <a16:creationId xmlns:a16="http://schemas.microsoft.com/office/drawing/2014/main" id="{00000000-0008-0000-1000-000009000000}"/>
            </a:ext>
          </a:extLst>
        </xdr:cNvPr>
        <xdr:cNvSpPr/>
      </xdr:nvSpPr>
      <xdr:spPr>
        <a:xfrm>
          <a:off x="685080" y="8267760"/>
          <a:ext cx="2081160" cy="73836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Đánh giá,  thẩm định khả năng tái sử dụng</a:t>
          </a:r>
          <a:endParaRPr lang="en-US" sz="1300" b="0" strike="noStrike" spc="-1">
            <a:latin typeface="Times New Roman"/>
          </a:endParaRPr>
        </a:p>
      </xdr:txBody>
    </xdr:sp>
    <xdr:clientData/>
  </xdr:twoCellAnchor>
  <xdr:twoCellAnchor>
    <xdr:from>
      <xdr:col>1</xdr:col>
      <xdr:colOff>0</xdr:colOff>
      <xdr:row>11</xdr:row>
      <xdr:rowOff>162000</xdr:rowOff>
    </xdr:from>
    <xdr:to>
      <xdr:col>1</xdr:col>
      <xdr:colOff>2081160</xdr:colOff>
      <xdr:row>11</xdr:row>
      <xdr:rowOff>900360</xdr:rowOff>
    </xdr:to>
    <xdr:sp macro="" textlink="">
      <xdr:nvSpPr>
        <xdr:cNvPr id="10" name="Rectangle 1">
          <a:extLst>
            <a:ext uri="{FF2B5EF4-FFF2-40B4-BE49-F238E27FC236}">
              <a16:creationId xmlns:a16="http://schemas.microsoft.com/office/drawing/2014/main" id="{00000000-0008-0000-1000-00000A000000}"/>
            </a:ext>
          </a:extLst>
        </xdr:cNvPr>
        <xdr:cNvSpPr/>
      </xdr:nvSpPr>
      <xdr:spPr>
        <a:xfrm>
          <a:off x="685080" y="9801360"/>
          <a:ext cx="2081160" cy="73836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Thống nhất khả năng và tỷ lệ  tái sử dụng</a:t>
          </a:r>
          <a:endParaRPr lang="en-US" sz="1300" b="0" strike="noStrike" spc="-1">
            <a:latin typeface="Times New Roman"/>
          </a:endParaRPr>
        </a:p>
      </xdr:txBody>
    </xdr:sp>
    <xdr:clientData/>
  </xdr:twoCellAnchor>
  <xdr:twoCellAnchor>
    <xdr:from>
      <xdr:col>1</xdr:col>
      <xdr:colOff>0</xdr:colOff>
      <xdr:row>8</xdr:row>
      <xdr:rowOff>162000</xdr:rowOff>
    </xdr:from>
    <xdr:to>
      <xdr:col>1</xdr:col>
      <xdr:colOff>2081160</xdr:colOff>
      <xdr:row>8</xdr:row>
      <xdr:rowOff>900360</xdr:rowOff>
    </xdr:to>
    <xdr:sp macro="" textlink="">
      <xdr:nvSpPr>
        <xdr:cNvPr id="11" name="Rectangle 1">
          <a:extLst>
            <a:ext uri="{FF2B5EF4-FFF2-40B4-BE49-F238E27FC236}">
              <a16:creationId xmlns:a16="http://schemas.microsoft.com/office/drawing/2014/main" id="{00000000-0008-0000-1000-00000B000000}"/>
            </a:ext>
          </a:extLst>
        </xdr:cNvPr>
        <xdr:cNvSpPr/>
      </xdr:nvSpPr>
      <xdr:spPr>
        <a:xfrm>
          <a:off x="685080" y="5248440"/>
          <a:ext cx="2081160" cy="73836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en-US" sz="1300" b="1" strike="noStrike" spc="-1">
              <a:solidFill>
                <a:srgbClr val="000000"/>
              </a:solidFill>
              <a:latin typeface="Times New Roman"/>
            </a:rPr>
            <a:t>Tìm hiểu yêu cầu kỹ thuật, nghiệp vụ của hệ thống</a:t>
          </a:r>
          <a:endParaRPr lang="en-US" sz="1300" b="0" strike="noStrike" spc="-1">
            <a:latin typeface="Times New Roman"/>
          </a:endParaRPr>
        </a:p>
      </xdr:txBody>
    </xdr:sp>
    <xdr:clientData/>
  </xdr:twoCellAnchor>
  <xdr:twoCellAnchor>
    <xdr:from>
      <xdr:col>1</xdr:col>
      <xdr:colOff>0</xdr:colOff>
      <xdr:row>12</xdr:row>
      <xdr:rowOff>162000</xdr:rowOff>
    </xdr:from>
    <xdr:to>
      <xdr:col>1</xdr:col>
      <xdr:colOff>2081160</xdr:colOff>
      <xdr:row>12</xdr:row>
      <xdr:rowOff>890640</xdr:rowOff>
    </xdr:to>
    <xdr:sp macro="" textlink="">
      <xdr:nvSpPr>
        <xdr:cNvPr id="12" name="Rectangle 1">
          <a:extLst>
            <a:ext uri="{FF2B5EF4-FFF2-40B4-BE49-F238E27FC236}">
              <a16:creationId xmlns:a16="http://schemas.microsoft.com/office/drawing/2014/main" id="{00000000-0008-0000-1000-00000C000000}"/>
            </a:ext>
          </a:extLst>
        </xdr:cNvPr>
        <xdr:cNvSpPr/>
      </xdr:nvSpPr>
      <xdr:spPr>
        <a:xfrm>
          <a:off x="685080" y="10848960"/>
          <a:ext cx="2081160" cy="72864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Xác định ULNL tái sử dụng</a:t>
          </a:r>
          <a:endParaRPr lang="en-US" sz="13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0</xdr:row>
      <xdr:rowOff>457200</xdr:rowOff>
    </xdr:from>
    <xdr:to>
      <xdr:col>3</xdr:col>
      <xdr:colOff>1323720</xdr:colOff>
      <xdr:row>0</xdr:row>
      <xdr:rowOff>457200</xdr:rowOff>
    </xdr:to>
    <xdr:sp macro="" textlink="">
      <xdr:nvSpPr>
        <xdr:cNvPr id="13" name="Straight Connector 1">
          <a:extLst>
            <a:ext uri="{FF2B5EF4-FFF2-40B4-BE49-F238E27FC236}">
              <a16:creationId xmlns:a16="http://schemas.microsoft.com/office/drawing/2014/main" id="{00000000-0008-0000-1100-00000D000000}"/>
            </a:ext>
          </a:extLst>
        </xdr:cNvPr>
        <xdr:cNvSpPr/>
      </xdr:nvSpPr>
      <xdr:spPr>
        <a:xfrm>
          <a:off x="2569680" y="457200"/>
          <a:ext cx="1323720" cy="0"/>
        </a:xfrm>
        <a:prstGeom prst="line">
          <a:avLst/>
        </a:prstGeom>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dc-nt2\osdc\Documents%20and%20Settings\ThoanCT\My%20Documents\Copy%20of%20DataLoadSheet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Users/hanhnt89/AppData/Local/Microsoft/Windows/Temporary%20Internet%20Files/Content.Outlook/MZ100A8S/BM.11.QT.09.QLCL.03%20Bieu%20mau%20uoc%20luong%20no%20luc%20lan%20cuoi.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Validation"/>
      <sheetName val="Giới thiệu"/>
      <sheetName val="Gi?i thi?u"/>
      <sheetName val="Giới_thiệu"/>
      <sheetName val="Gi?i_thi?u"/>
      <sheetName val="Giới_thiệu4"/>
      <sheetName val="Gi?i_thi?u4"/>
      <sheetName val="Giới_thiệu1"/>
      <sheetName val="Gi?i_thi?u1"/>
      <sheetName val="Giới_thiệu2"/>
      <sheetName val="Gi?i_thi?u2"/>
      <sheetName val="Giới_thiệu3"/>
      <sheetName val="Gi?i_thi?u3"/>
      <sheetName val="Giới_thiệu5"/>
      <sheetName val="Gi?i_thi?u5"/>
      <sheetName val="Gi_i thi_u"/>
      <sheetName val="Sheet2"/>
      <sheetName val="Effort"/>
      <sheetName val="Summary"/>
      <sheetName val="Giới_thiệu6"/>
      <sheetName val="Gi?i_thi?u6"/>
      <sheetName val="Gi_i_thi_u"/>
      <sheetName val="DN loại CN"/>
      <sheetName val="DN loại công việc"/>
      <sheetName val="Ref"/>
      <sheetName val="Gi_i_thi_u4"/>
      <sheetName val="Gi_i_thi_u1"/>
      <sheetName val="Gi_i_thi_u2"/>
      <sheetName val="Gi_i_thi_u3"/>
      <sheetName val="Gi_i_thi_u5"/>
      <sheetName val="Gi_i_thi_u6"/>
    </sheetNames>
    <sheetDataSet>
      <sheetData sheetId="0"/>
      <sheetData sheetId="1">
        <row r="2">
          <cell r="A2" t="str">
            <v>AFGHANISTAN</v>
          </cell>
          <cell r="B2" t="str">
            <v>MPLS Matrix</v>
          </cell>
          <cell r="C2" t="str">
            <v>MPLS, ADSL, No Contention</v>
          </cell>
        </row>
        <row r="3">
          <cell r="A3" t="str">
            <v>ALAND ISLANDS</v>
          </cell>
          <cell r="B3" t="str">
            <v>DIA</v>
          </cell>
          <cell r="C3" t="str">
            <v>MPLS, ADSL, Low Contention</v>
          </cell>
          <cell r="E3" t="str">
            <v>56Kbps</v>
          </cell>
          <cell r="F3" t="str">
            <v>56Kbps</v>
          </cell>
          <cell r="G3" t="str">
            <v>16Kbps</v>
          </cell>
          <cell r="H3" t="str">
            <v>None</v>
          </cell>
        </row>
        <row r="4">
          <cell r="A4" t="str">
            <v>ALBANIA</v>
          </cell>
          <cell r="C4" t="str">
            <v>MPLS, ADSL, Medium Contention</v>
          </cell>
          <cell r="E4" t="str">
            <v>64Kbps</v>
          </cell>
          <cell r="F4" t="str">
            <v>64Kbps</v>
          </cell>
          <cell r="G4" t="str">
            <v>32Kbps</v>
          </cell>
          <cell r="H4" t="str">
            <v>Basic</v>
          </cell>
        </row>
        <row r="5">
          <cell r="A5" t="str">
            <v>ALGERIA</v>
          </cell>
          <cell r="C5" t="str">
            <v>MPLS, ADSL, High, Contention</v>
          </cell>
          <cell r="E5" t="str">
            <v>128Kbps</v>
          </cell>
          <cell r="F5" t="str">
            <v>128Kbps</v>
          </cell>
          <cell r="G5" t="str">
            <v>48Kbps</v>
          </cell>
        </row>
        <row r="6">
          <cell r="A6" t="str">
            <v>AMERICAN SAMOA</v>
          </cell>
          <cell r="C6" t="str">
            <v>MPLS, SDSL, No Contention</v>
          </cell>
          <cell r="E6" t="str">
            <v>192Kbps</v>
          </cell>
          <cell r="F6" t="str">
            <v>192Kbps</v>
          </cell>
          <cell r="G6" t="str">
            <v>56Kbps</v>
          </cell>
        </row>
        <row r="7">
          <cell r="A7" t="str">
            <v>ANDORRA</v>
          </cell>
          <cell r="C7" t="str">
            <v>MPLS, SDSL, Low Contention</v>
          </cell>
          <cell r="E7" t="str">
            <v>256Kbps</v>
          </cell>
          <cell r="F7" t="str">
            <v>256Kbps</v>
          </cell>
          <cell r="G7" t="str">
            <v>64Kbps</v>
          </cell>
        </row>
        <row r="8">
          <cell r="A8" t="str">
            <v>ANGOLA</v>
          </cell>
          <cell r="C8" t="str">
            <v>MPLS, SDSL, Medium Contention</v>
          </cell>
          <cell r="E8" t="str">
            <v>384Kbps</v>
          </cell>
          <cell r="F8" t="str">
            <v>384Kbps</v>
          </cell>
          <cell r="G8" t="str">
            <v>96Kbps</v>
          </cell>
        </row>
        <row r="9">
          <cell r="A9" t="str">
            <v>ANGUILLA</v>
          </cell>
          <cell r="C9" t="str">
            <v>MPLS, SDSL, High Contention</v>
          </cell>
          <cell r="E9" t="str">
            <v>512Kbps</v>
          </cell>
          <cell r="F9" t="str">
            <v>512Kbps</v>
          </cell>
          <cell r="G9" t="str">
            <v>128Kbps</v>
          </cell>
        </row>
        <row r="10">
          <cell r="A10" t="str">
            <v>ANTARCTICA</v>
          </cell>
          <cell r="C10" t="str">
            <v>MPLS, Leased Line</v>
          </cell>
          <cell r="E10" t="str">
            <v>768Kbps</v>
          </cell>
          <cell r="F10" t="str">
            <v>768Kbps</v>
          </cell>
          <cell r="G10" t="str">
            <v>160Kbps</v>
          </cell>
        </row>
        <row r="11">
          <cell r="A11" t="str">
            <v>ANTIGUA AND BARBUDA</v>
          </cell>
          <cell r="C11" t="str">
            <v>MPLS, Frame Relay</v>
          </cell>
          <cell r="E11" t="str">
            <v>1Mbps</v>
          </cell>
          <cell r="F11" t="str">
            <v>1Mbps</v>
          </cell>
          <cell r="G11" t="str">
            <v>192Kbps</v>
          </cell>
        </row>
        <row r="12">
          <cell r="A12" t="str">
            <v>ARGENTINA</v>
          </cell>
          <cell r="C12" t="str">
            <v>MPLS, ATM</v>
          </cell>
          <cell r="E12" t="str">
            <v>T1</v>
          </cell>
          <cell r="F12" t="str">
            <v>1.5Mbps</v>
          </cell>
          <cell r="G12" t="str">
            <v>256Kbps</v>
          </cell>
        </row>
        <row r="13">
          <cell r="A13" t="str">
            <v>ARMENIA</v>
          </cell>
          <cell r="C13" t="str">
            <v>MPLS, Ethernet</v>
          </cell>
          <cell r="E13" t="str">
            <v>E1</v>
          </cell>
          <cell r="F13" t="str">
            <v>2Mbps</v>
          </cell>
          <cell r="G13" t="str">
            <v>320Kbps</v>
          </cell>
        </row>
        <row r="14">
          <cell r="A14" t="str">
            <v>ARUBA</v>
          </cell>
          <cell r="C14" t="str">
            <v>MPLS, Fast Ethernet</v>
          </cell>
          <cell r="E14" t="str">
            <v>2xT1</v>
          </cell>
          <cell r="F14" t="str">
            <v>3Mbps</v>
          </cell>
          <cell r="G14" t="str">
            <v>384Kbps</v>
          </cell>
        </row>
        <row r="15">
          <cell r="A15" t="str">
            <v>ASCENSION ISLAND</v>
          </cell>
          <cell r="C15" t="str">
            <v>MPLS, GigaBit Ethernet</v>
          </cell>
          <cell r="E15" t="str">
            <v>2xE1</v>
          </cell>
          <cell r="F15" t="str">
            <v>4Mbps</v>
          </cell>
          <cell r="G15" t="str">
            <v>448Kbps</v>
          </cell>
        </row>
        <row r="16">
          <cell r="A16" t="str">
            <v>AUSTRALIA</v>
          </cell>
          <cell r="C16" t="str">
            <v>MPLS, Protected Access</v>
          </cell>
          <cell r="E16" t="str">
            <v>3xT1</v>
          </cell>
          <cell r="F16" t="str">
            <v>4.5Mbps</v>
          </cell>
          <cell r="G16" t="str">
            <v>512Kbps</v>
          </cell>
        </row>
        <row r="17">
          <cell r="A17" t="str">
            <v>AUSTRIA</v>
          </cell>
          <cell r="C17" t="str">
            <v>DIA, ADSL, Business Performance, Static IP Address</v>
          </cell>
          <cell r="E17" t="str">
            <v>3xE1</v>
          </cell>
          <cell r="F17" t="str">
            <v>5Mbps</v>
          </cell>
          <cell r="G17" t="str">
            <v>768Kbps</v>
          </cell>
        </row>
        <row r="18">
          <cell r="A18" t="str">
            <v>AZERBAIJAN</v>
          </cell>
          <cell r="C18" t="str">
            <v>DIA, ADSL, Standard Performance, Static IP Address</v>
          </cell>
          <cell r="E18" t="str">
            <v>4xT1</v>
          </cell>
          <cell r="F18" t="str">
            <v>6Mbps</v>
          </cell>
          <cell r="G18" t="str">
            <v>1Mbps</v>
          </cell>
        </row>
        <row r="19">
          <cell r="A19" t="str">
            <v>BAHAMAS</v>
          </cell>
          <cell r="C19" t="str">
            <v>DIA, ADSL, Lower Performance, Dynamic IP Address</v>
          </cell>
          <cell r="E19" t="str">
            <v>4xE1</v>
          </cell>
          <cell r="F19" t="str">
            <v>8Mbps</v>
          </cell>
          <cell r="G19" t="str">
            <v>1.5Mbps</v>
          </cell>
        </row>
        <row r="20">
          <cell r="A20" t="str">
            <v>BAHRAIN</v>
          </cell>
          <cell r="C20" t="str">
            <v>DIA, ADSL, Lower Performance, Static IP Address</v>
          </cell>
          <cell r="E20" t="str">
            <v>Ethernet</v>
          </cell>
          <cell r="F20" t="str">
            <v>10Mbps</v>
          </cell>
          <cell r="G20" t="str">
            <v>2Mbps</v>
          </cell>
        </row>
        <row r="21">
          <cell r="A21" t="str">
            <v>BAKER ISLAND</v>
          </cell>
          <cell r="C21" t="str">
            <v>DIA, SDSL, Business Performance, Static IP Address</v>
          </cell>
          <cell r="E21" t="str">
            <v>E3</v>
          </cell>
          <cell r="F21" t="str">
            <v>12Mbps</v>
          </cell>
          <cell r="G21" t="str">
            <v>3Mbps</v>
          </cell>
        </row>
        <row r="22">
          <cell r="A22" t="str">
            <v>BANGLADESH</v>
          </cell>
          <cell r="C22" t="str">
            <v>DIA, SDSL, Standard Performance, Static IP Address</v>
          </cell>
          <cell r="E22" t="str">
            <v>DS3</v>
          </cell>
          <cell r="F22" t="str">
            <v>14Mbps</v>
          </cell>
          <cell r="G22" t="str">
            <v>4Mbps</v>
          </cell>
        </row>
        <row r="23">
          <cell r="A23" t="str">
            <v>BARBADOS</v>
          </cell>
          <cell r="C23" t="str">
            <v>DIA, SDSL, Lower Performance, Dynamic IP Address</v>
          </cell>
          <cell r="E23" t="str">
            <v>Fast Ethernet</v>
          </cell>
          <cell r="F23" t="str">
            <v>16Mbps</v>
          </cell>
          <cell r="G23" t="str">
            <v>4.5Mpbs</v>
          </cell>
        </row>
        <row r="24">
          <cell r="A24" t="str">
            <v>BELARUS</v>
          </cell>
          <cell r="C24" t="str">
            <v>DIA, SDSL, Lower Performance, Static IP Address</v>
          </cell>
          <cell r="E24" t="str">
            <v>STM1/OC3</v>
          </cell>
          <cell r="F24" t="str">
            <v>18Mbps</v>
          </cell>
          <cell r="G24" t="str">
            <v>5Mbps</v>
          </cell>
        </row>
        <row r="25">
          <cell r="A25" t="str">
            <v>BELGIUM</v>
          </cell>
          <cell r="C25" t="str">
            <v>DIA Leased Line</v>
          </cell>
          <cell r="E25" t="str">
            <v>Gigabit Ethernet</v>
          </cell>
          <cell r="F25" t="str">
            <v>20Mbps</v>
          </cell>
          <cell r="G25" t="str">
            <v>6Mbps</v>
          </cell>
        </row>
        <row r="26">
          <cell r="A26" t="str">
            <v>BELIZE</v>
          </cell>
          <cell r="C26" t="str">
            <v>DIA Ethernet</v>
          </cell>
          <cell r="E26" t="str">
            <v>64/128</v>
          </cell>
          <cell r="F26" t="str">
            <v>25Mbps</v>
          </cell>
          <cell r="G26" t="str">
            <v>8Mbps</v>
          </cell>
        </row>
        <row r="27">
          <cell r="A27" t="str">
            <v>BENIN</v>
          </cell>
          <cell r="C27" t="str">
            <v>DIA Fast Ethenet</v>
          </cell>
          <cell r="E27" t="str">
            <v>64/192</v>
          </cell>
          <cell r="F27" t="str">
            <v>30Mbps</v>
          </cell>
          <cell r="G27" t="str">
            <v>10Mbps</v>
          </cell>
        </row>
        <row r="28">
          <cell r="A28" t="str">
            <v>BERMUDA</v>
          </cell>
          <cell r="C28" t="str">
            <v>DIA Gigabit Ethernet</v>
          </cell>
          <cell r="E28" t="str">
            <v>64/256</v>
          </cell>
          <cell r="F28" t="str">
            <v>35Mbps</v>
          </cell>
          <cell r="G28" t="str">
            <v>12Mbps</v>
          </cell>
        </row>
        <row r="29">
          <cell r="A29" t="str">
            <v>BHUTAN</v>
          </cell>
          <cell r="C29" t="str">
            <v>DIA Protected Access</v>
          </cell>
          <cell r="E29" t="str">
            <v>64/384</v>
          </cell>
          <cell r="F29" t="str">
            <v>40Mbps</v>
          </cell>
          <cell r="G29" t="str">
            <v>14Mbps</v>
          </cell>
        </row>
        <row r="30">
          <cell r="A30" t="str">
            <v>BOLIVIA</v>
          </cell>
          <cell r="E30" t="str">
            <v>64/512</v>
          </cell>
          <cell r="F30" t="str">
            <v>45Mbps</v>
          </cell>
          <cell r="G30" t="str">
            <v>16Mbps</v>
          </cell>
        </row>
        <row r="31">
          <cell r="A31" t="str">
            <v>BOSNIA AND HERZEGOVINA</v>
          </cell>
          <cell r="E31" t="str">
            <v>64/640</v>
          </cell>
          <cell r="F31" t="str">
            <v>50Mbps</v>
          </cell>
          <cell r="G31" t="str">
            <v>18Mbps</v>
          </cell>
        </row>
        <row r="32">
          <cell r="A32" t="str">
            <v>BOTSWANA</v>
          </cell>
          <cell r="E32" t="str">
            <v>64/768</v>
          </cell>
          <cell r="F32" t="str">
            <v>60Mbps</v>
          </cell>
          <cell r="G32" t="str">
            <v>20Mbps</v>
          </cell>
        </row>
        <row r="33">
          <cell r="A33" t="str">
            <v>BOUVET ISLAND</v>
          </cell>
          <cell r="E33" t="str">
            <v>64/896</v>
          </cell>
          <cell r="F33" t="str">
            <v>70Mbps</v>
          </cell>
          <cell r="G33" t="str">
            <v>25Mbps</v>
          </cell>
        </row>
        <row r="34">
          <cell r="A34" t="str">
            <v>BRAZIL</v>
          </cell>
          <cell r="E34" t="str">
            <v>64/1024</v>
          </cell>
          <cell r="F34" t="str">
            <v>90Mbps</v>
          </cell>
          <cell r="G34" t="str">
            <v>30Mbps</v>
          </cell>
        </row>
        <row r="35">
          <cell r="A35" t="str">
            <v>BRITISH INDIAN OCEAN TERRITORY</v>
          </cell>
          <cell r="E35" t="str">
            <v>128/64</v>
          </cell>
          <cell r="F35" t="str">
            <v>100Mbps</v>
          </cell>
          <cell r="G35" t="str">
            <v>35Mbps</v>
          </cell>
        </row>
        <row r="36">
          <cell r="A36" t="str">
            <v>BRITISH VIRGIN ISLANDS</v>
          </cell>
          <cell r="E36" t="str">
            <v>128/192</v>
          </cell>
          <cell r="F36" t="str">
            <v>110Mbps</v>
          </cell>
          <cell r="G36" t="str">
            <v>40Mbps</v>
          </cell>
        </row>
        <row r="37">
          <cell r="A37" t="str">
            <v>BRUNEI</v>
          </cell>
          <cell r="E37" t="str">
            <v>128/256</v>
          </cell>
          <cell r="F37" t="str">
            <v>120Mbps</v>
          </cell>
          <cell r="G37" t="str">
            <v>45Mbps</v>
          </cell>
        </row>
        <row r="38">
          <cell r="A38" t="str">
            <v>BULGARIA</v>
          </cell>
          <cell r="E38" t="str">
            <v>128/384</v>
          </cell>
          <cell r="F38" t="str">
            <v>130Mbps</v>
          </cell>
          <cell r="G38" t="str">
            <v>50Mbps</v>
          </cell>
        </row>
        <row r="39">
          <cell r="A39" t="str">
            <v>BURKINA FASO</v>
          </cell>
          <cell r="E39" t="str">
            <v>128/512</v>
          </cell>
          <cell r="F39" t="str">
            <v>140Mbps</v>
          </cell>
          <cell r="G39" t="str">
            <v>60Mbps</v>
          </cell>
        </row>
        <row r="40">
          <cell r="A40" t="str">
            <v>BURUNDI</v>
          </cell>
          <cell r="E40" t="str">
            <v>128/640</v>
          </cell>
          <cell r="F40" t="str">
            <v>150Mbps</v>
          </cell>
          <cell r="G40" t="str">
            <v>70Mbps</v>
          </cell>
        </row>
        <row r="41">
          <cell r="A41" t="str">
            <v>CAMBODIA</v>
          </cell>
          <cell r="E41" t="str">
            <v>128/768</v>
          </cell>
          <cell r="G41" t="str">
            <v>90Mbps</v>
          </cell>
        </row>
        <row r="42">
          <cell r="A42" t="str">
            <v>CAMEROON</v>
          </cell>
          <cell r="E42" t="str">
            <v>128/896</v>
          </cell>
          <cell r="G42" t="str">
            <v>100Mbps</v>
          </cell>
        </row>
        <row r="43">
          <cell r="A43" t="str">
            <v>CANADA</v>
          </cell>
          <cell r="E43" t="str">
            <v>128/1024</v>
          </cell>
          <cell r="G43" t="str">
            <v>110Mbps</v>
          </cell>
        </row>
        <row r="44">
          <cell r="A44" t="str">
            <v>CAPE VERDE</v>
          </cell>
          <cell r="E44" t="str">
            <v>192/64</v>
          </cell>
          <cell r="G44" t="str">
            <v>120Mbps</v>
          </cell>
        </row>
        <row r="45">
          <cell r="A45" t="str">
            <v>CAYMAN ISLANDS</v>
          </cell>
          <cell r="E45" t="str">
            <v>192/128</v>
          </cell>
          <cell r="G45" t="str">
            <v>130Mbps</v>
          </cell>
        </row>
        <row r="46">
          <cell r="A46" t="str">
            <v>CENTRAL AFRICAN REPUBLIC</v>
          </cell>
          <cell r="E46" t="str">
            <v>192/192</v>
          </cell>
          <cell r="G46" t="str">
            <v>140Mbps</v>
          </cell>
        </row>
        <row r="47">
          <cell r="A47" t="str">
            <v>CHAD</v>
          </cell>
          <cell r="E47" t="str">
            <v>192/256</v>
          </cell>
          <cell r="G47" t="str">
            <v>150Mbps</v>
          </cell>
        </row>
        <row r="48">
          <cell r="A48" t="str">
            <v>CHILE</v>
          </cell>
          <cell r="E48" t="str">
            <v>192/384</v>
          </cell>
        </row>
        <row r="49">
          <cell r="A49" t="str">
            <v>CHINA</v>
          </cell>
          <cell r="E49" t="str">
            <v>192/256</v>
          </cell>
        </row>
        <row r="50">
          <cell r="A50" t="str">
            <v>CHRISTMAS ISLAND</v>
          </cell>
          <cell r="E50" t="str">
            <v>192/384</v>
          </cell>
        </row>
        <row r="51">
          <cell r="A51" t="str">
            <v>COCOS (KEELING) ISLANDS</v>
          </cell>
          <cell r="E51" t="str">
            <v>192/512</v>
          </cell>
        </row>
        <row r="52">
          <cell r="A52" t="str">
            <v>COLOMBIA</v>
          </cell>
          <cell r="E52" t="str">
            <v>192/640</v>
          </cell>
        </row>
        <row r="53">
          <cell r="A53" t="str">
            <v>COMOROS</v>
          </cell>
          <cell r="E53" t="str">
            <v>192/768</v>
          </cell>
        </row>
        <row r="54">
          <cell r="A54" t="str">
            <v>CONGO, DEM. REP.</v>
          </cell>
          <cell r="E54" t="str">
            <v>192/896</v>
          </cell>
        </row>
        <row r="55">
          <cell r="A55" t="str">
            <v>CONGO, REP.</v>
          </cell>
          <cell r="E55" t="str">
            <v>192/1024</v>
          </cell>
        </row>
        <row r="56">
          <cell r="A56" t="str">
            <v>COOK ISLANDS</v>
          </cell>
          <cell r="E56" t="str">
            <v>256/64</v>
          </cell>
        </row>
        <row r="57">
          <cell r="A57" t="str">
            <v>COSTA RICA</v>
          </cell>
          <cell r="E57" t="str">
            <v>256/128</v>
          </cell>
        </row>
        <row r="58">
          <cell r="A58" t="str">
            <v>COTE D'IVOIRE</v>
          </cell>
          <cell r="E58" t="str">
            <v>256/192</v>
          </cell>
        </row>
        <row r="59">
          <cell r="A59" t="str">
            <v>CROATIA</v>
          </cell>
          <cell r="E59" t="str">
            <v>256/384</v>
          </cell>
        </row>
        <row r="60">
          <cell r="A60" t="str">
            <v>CUBA</v>
          </cell>
          <cell r="E60" t="str">
            <v>256/512</v>
          </cell>
        </row>
        <row r="61">
          <cell r="A61" t="str">
            <v>CYPRUS</v>
          </cell>
          <cell r="E61" t="str">
            <v>256/640</v>
          </cell>
        </row>
        <row r="62">
          <cell r="A62" t="str">
            <v>CZECH REPUBLIC</v>
          </cell>
          <cell r="E62" t="str">
            <v>256/768</v>
          </cell>
        </row>
        <row r="63">
          <cell r="A63" t="str">
            <v>DENMARK</v>
          </cell>
          <cell r="E63" t="str">
            <v>256/896</v>
          </cell>
        </row>
        <row r="64">
          <cell r="A64" t="str">
            <v>DJIBOUTI</v>
          </cell>
          <cell r="E64" t="str">
            <v>256/1024</v>
          </cell>
        </row>
        <row r="65">
          <cell r="A65" t="str">
            <v>DOMINICA</v>
          </cell>
          <cell r="E65" t="str">
            <v>384/64</v>
          </cell>
        </row>
        <row r="66">
          <cell r="A66" t="str">
            <v>DOMINICAN REPUBLIC</v>
          </cell>
          <cell r="E66" t="str">
            <v>384/128</v>
          </cell>
        </row>
        <row r="67">
          <cell r="A67" t="str">
            <v>EAST TIMOR</v>
          </cell>
          <cell r="E67" t="str">
            <v>384/192</v>
          </cell>
        </row>
        <row r="68">
          <cell r="A68" t="str">
            <v>ECUADOR</v>
          </cell>
          <cell r="E68" t="str">
            <v>384/256</v>
          </cell>
        </row>
        <row r="69">
          <cell r="A69" t="str">
            <v>EGYPT</v>
          </cell>
          <cell r="E69" t="str">
            <v>384/512</v>
          </cell>
        </row>
        <row r="70">
          <cell r="A70" t="str">
            <v>EL SALVADOR</v>
          </cell>
          <cell r="E70" t="str">
            <v>384/640</v>
          </cell>
        </row>
        <row r="71">
          <cell r="A71" t="str">
            <v>EQUATORIAL GUINEA</v>
          </cell>
          <cell r="E71" t="str">
            <v>384/768</v>
          </cell>
        </row>
        <row r="72">
          <cell r="A72" t="str">
            <v>ERITREA</v>
          </cell>
          <cell r="E72" t="str">
            <v>384/896</v>
          </cell>
        </row>
        <row r="73">
          <cell r="A73" t="str">
            <v>ESTONIA</v>
          </cell>
          <cell r="E73" t="str">
            <v>384/1024</v>
          </cell>
        </row>
        <row r="74">
          <cell r="A74" t="str">
            <v>ETHIOPIA</v>
          </cell>
          <cell r="E74" t="str">
            <v>512/64</v>
          </cell>
        </row>
        <row r="75">
          <cell r="A75" t="str">
            <v>FALKLAND ISLANDS</v>
          </cell>
          <cell r="E75" t="str">
            <v>512/128</v>
          </cell>
        </row>
        <row r="76">
          <cell r="A76" t="str">
            <v>FAROE ISLANDS</v>
          </cell>
          <cell r="E76" t="str">
            <v>512/192</v>
          </cell>
        </row>
        <row r="77">
          <cell r="A77" t="str">
            <v>FIJI</v>
          </cell>
          <cell r="E77" t="str">
            <v>512/256</v>
          </cell>
        </row>
        <row r="78">
          <cell r="A78" t="str">
            <v>FINLAND</v>
          </cell>
          <cell r="E78" t="str">
            <v>512/384</v>
          </cell>
        </row>
        <row r="79">
          <cell r="A79" t="str">
            <v>FRANCE</v>
          </cell>
          <cell r="E79" t="str">
            <v>512/640</v>
          </cell>
        </row>
        <row r="80">
          <cell r="A80" t="str">
            <v>FRENCH GUIANA</v>
          </cell>
          <cell r="E80" t="str">
            <v>512/768</v>
          </cell>
        </row>
        <row r="81">
          <cell r="A81" t="str">
            <v>FRENCH POLYNESIA</v>
          </cell>
          <cell r="E81" t="str">
            <v>512/896</v>
          </cell>
        </row>
        <row r="82">
          <cell r="A82" t="str">
            <v>FRENCH SOUTHERN TERRITORIES</v>
          </cell>
          <cell r="E82" t="str">
            <v>512/1024</v>
          </cell>
        </row>
        <row r="83">
          <cell r="A83" t="str">
            <v>GABON</v>
          </cell>
          <cell r="E83" t="str">
            <v>640/64</v>
          </cell>
        </row>
        <row r="84">
          <cell r="A84" t="str">
            <v>GAMBIA, THE</v>
          </cell>
          <cell r="E84" t="str">
            <v>640/128</v>
          </cell>
        </row>
        <row r="85">
          <cell r="A85" t="str">
            <v>GEORGIA</v>
          </cell>
          <cell r="E85" t="str">
            <v>640/768</v>
          </cell>
        </row>
        <row r="86">
          <cell r="A86" t="str">
            <v>GERMANY</v>
          </cell>
          <cell r="E86" t="str">
            <v>640/896</v>
          </cell>
        </row>
        <row r="87">
          <cell r="A87" t="str">
            <v>GHANA</v>
          </cell>
          <cell r="E87" t="str">
            <v>640/1024</v>
          </cell>
        </row>
        <row r="88">
          <cell r="A88" t="str">
            <v>GIBRALTAR</v>
          </cell>
          <cell r="E88" t="str">
            <v>768/64</v>
          </cell>
        </row>
        <row r="89">
          <cell r="A89" t="str">
            <v>GREECE</v>
          </cell>
          <cell r="E89" t="str">
            <v>768/128</v>
          </cell>
        </row>
        <row r="90">
          <cell r="A90" t="str">
            <v>GREENLAND</v>
          </cell>
          <cell r="E90" t="str">
            <v>768/192</v>
          </cell>
        </row>
        <row r="91">
          <cell r="A91" t="str">
            <v>GRENADA</v>
          </cell>
          <cell r="E91" t="str">
            <v>768/256</v>
          </cell>
        </row>
        <row r="92">
          <cell r="A92" t="str">
            <v>GUADELOUPE</v>
          </cell>
          <cell r="E92" t="str">
            <v>768/384</v>
          </cell>
        </row>
        <row r="93">
          <cell r="A93" t="str">
            <v>GUAM</v>
          </cell>
          <cell r="E93" t="str">
            <v>768/512</v>
          </cell>
        </row>
        <row r="94">
          <cell r="A94" t="str">
            <v>GUATEMALA</v>
          </cell>
          <cell r="E94" t="str">
            <v>768/640</v>
          </cell>
        </row>
        <row r="95">
          <cell r="A95" t="str">
            <v>GUERNSEY</v>
          </cell>
          <cell r="E95" t="str">
            <v>768/896</v>
          </cell>
        </row>
        <row r="96">
          <cell r="A96" t="str">
            <v>GUINEA</v>
          </cell>
          <cell r="E96" t="str">
            <v>768/1024</v>
          </cell>
        </row>
        <row r="97">
          <cell r="A97" t="str">
            <v>GUINEA-BISSAU</v>
          </cell>
          <cell r="E97" t="str">
            <v>896/64</v>
          </cell>
        </row>
        <row r="98">
          <cell r="A98" t="str">
            <v>GUYANA</v>
          </cell>
          <cell r="E98" t="str">
            <v>896/128</v>
          </cell>
        </row>
        <row r="99">
          <cell r="A99" t="str">
            <v>HAITI</v>
          </cell>
          <cell r="E99" t="str">
            <v>896/192</v>
          </cell>
        </row>
        <row r="100">
          <cell r="A100" t="str">
            <v>HEARD ISLAND AND MCDONALD ISLANDS</v>
          </cell>
          <cell r="E100" t="str">
            <v>896/256</v>
          </cell>
        </row>
        <row r="101">
          <cell r="A101" t="str">
            <v>HONDURAS</v>
          </cell>
          <cell r="E101" t="str">
            <v>896/256</v>
          </cell>
        </row>
        <row r="102">
          <cell r="A102" t="str">
            <v>HONG KONG</v>
          </cell>
          <cell r="E102" t="str">
            <v>896/384</v>
          </cell>
        </row>
        <row r="103">
          <cell r="A103" t="str">
            <v>HOWLAND ISLAND</v>
          </cell>
          <cell r="E103" t="str">
            <v>896/512</v>
          </cell>
        </row>
        <row r="104">
          <cell r="A104" t="str">
            <v>HUNGARY</v>
          </cell>
          <cell r="E104" t="str">
            <v>896/640</v>
          </cell>
        </row>
        <row r="105">
          <cell r="A105" t="str">
            <v>ICELAND</v>
          </cell>
          <cell r="E105" t="str">
            <v>896/768</v>
          </cell>
        </row>
        <row r="106">
          <cell r="A106" t="str">
            <v>INDIA</v>
          </cell>
          <cell r="E106" t="str">
            <v>896/1024</v>
          </cell>
        </row>
        <row r="107">
          <cell r="A107" t="str">
            <v>INDONESIA</v>
          </cell>
          <cell r="E107" t="str">
            <v>1024/64</v>
          </cell>
        </row>
        <row r="108">
          <cell r="A108" t="str">
            <v>IRAN</v>
          </cell>
          <cell r="E108" t="str">
            <v>1024/128</v>
          </cell>
        </row>
        <row r="109">
          <cell r="A109" t="str">
            <v>IRAQ</v>
          </cell>
          <cell r="E109" t="str">
            <v>1024/192</v>
          </cell>
        </row>
        <row r="110">
          <cell r="A110" t="str">
            <v>IRELAND</v>
          </cell>
          <cell r="E110" t="str">
            <v>1024/256</v>
          </cell>
        </row>
        <row r="111">
          <cell r="A111" t="str">
            <v>ISRAEL</v>
          </cell>
          <cell r="E111" t="str">
            <v>1024/384</v>
          </cell>
        </row>
        <row r="112">
          <cell r="A112" t="str">
            <v>ITALY</v>
          </cell>
          <cell r="E112" t="str">
            <v>1024/512</v>
          </cell>
        </row>
        <row r="113">
          <cell r="A113" t="str">
            <v>JAMAICA</v>
          </cell>
          <cell r="E113" t="str">
            <v>1024/640</v>
          </cell>
        </row>
        <row r="114">
          <cell r="A114" t="str">
            <v>JAPAN</v>
          </cell>
          <cell r="E114" t="str">
            <v>1024/768</v>
          </cell>
        </row>
        <row r="115">
          <cell r="A115" t="str">
            <v>JARVIS ISLAND</v>
          </cell>
          <cell r="E115" t="str">
            <v>1024/896</v>
          </cell>
        </row>
        <row r="116">
          <cell r="A116" t="str">
            <v>JERSEY</v>
          </cell>
          <cell r="E116" t="str">
            <v>1152/64</v>
          </cell>
        </row>
        <row r="117">
          <cell r="A117" t="str">
            <v>JOHNSTON ATOLL</v>
          </cell>
          <cell r="E117" t="str">
            <v>1152/128</v>
          </cell>
        </row>
        <row r="118">
          <cell r="A118" t="str">
            <v>JORDAN</v>
          </cell>
          <cell r="E118" t="str">
            <v>1152/192</v>
          </cell>
        </row>
        <row r="119">
          <cell r="A119" t="str">
            <v>KAZAKHSTAN</v>
          </cell>
          <cell r="E119" t="str">
            <v>1152/256</v>
          </cell>
        </row>
        <row r="120">
          <cell r="A120" t="str">
            <v>KENYA</v>
          </cell>
          <cell r="E120" t="str">
            <v>1152/384</v>
          </cell>
        </row>
        <row r="121">
          <cell r="A121" t="str">
            <v>KIRIBATI</v>
          </cell>
          <cell r="E121" t="str">
            <v>1152/512</v>
          </cell>
        </row>
        <row r="122">
          <cell r="A122" t="str">
            <v>KOREA, NORTH</v>
          </cell>
          <cell r="E122" t="str">
            <v>1152/640</v>
          </cell>
        </row>
        <row r="123">
          <cell r="A123" t="str">
            <v>KOREA, SOUTH</v>
          </cell>
          <cell r="E123" t="str">
            <v>1152/768</v>
          </cell>
        </row>
        <row r="124">
          <cell r="A124" t="str">
            <v>KUWAIT</v>
          </cell>
          <cell r="E124" t="str">
            <v>1152/896</v>
          </cell>
        </row>
        <row r="125">
          <cell r="A125" t="str">
            <v>KYRGYZSTAN</v>
          </cell>
          <cell r="E125" t="str">
            <v>1152/1024</v>
          </cell>
        </row>
        <row r="126">
          <cell r="A126" t="str">
            <v>LAOS</v>
          </cell>
          <cell r="E126" t="str">
            <v>1280/64</v>
          </cell>
        </row>
        <row r="127">
          <cell r="A127" t="str">
            <v>LATVIA</v>
          </cell>
          <cell r="E127" t="str">
            <v>1280/128</v>
          </cell>
        </row>
        <row r="128">
          <cell r="A128" t="str">
            <v>LEBANON</v>
          </cell>
          <cell r="E128" t="str">
            <v>1280/192</v>
          </cell>
        </row>
        <row r="129">
          <cell r="A129" t="str">
            <v>LESOTHO</v>
          </cell>
          <cell r="E129" t="str">
            <v>1280/256</v>
          </cell>
        </row>
        <row r="130">
          <cell r="A130" t="str">
            <v>LIBERIA</v>
          </cell>
          <cell r="E130" t="str">
            <v>1280/384</v>
          </cell>
        </row>
        <row r="131">
          <cell r="A131" t="str">
            <v>LIBYA</v>
          </cell>
          <cell r="E131" t="str">
            <v>1280/512</v>
          </cell>
        </row>
        <row r="132">
          <cell r="A132" t="str">
            <v>LIECHTENSTEIN</v>
          </cell>
          <cell r="E132" t="str">
            <v>1280/640</v>
          </cell>
        </row>
        <row r="133">
          <cell r="A133" t="str">
            <v>LITHUANIA</v>
          </cell>
          <cell r="E133" t="str">
            <v>1280/768</v>
          </cell>
        </row>
        <row r="134">
          <cell r="A134" t="str">
            <v>LUXEMBOURG</v>
          </cell>
          <cell r="E134" t="str">
            <v>1280/896</v>
          </cell>
        </row>
        <row r="135">
          <cell r="A135" t="str">
            <v>MACAO</v>
          </cell>
          <cell r="E135" t="str">
            <v>1280/1024</v>
          </cell>
        </row>
        <row r="136">
          <cell r="A136" t="str">
            <v>MACEDONIA</v>
          </cell>
          <cell r="E136" t="str">
            <v>1408/64</v>
          </cell>
        </row>
        <row r="137">
          <cell r="A137" t="str">
            <v>MADAGASCAR</v>
          </cell>
          <cell r="E137" t="str">
            <v>1408/128</v>
          </cell>
        </row>
        <row r="138">
          <cell r="A138" t="str">
            <v>MALAWI</v>
          </cell>
          <cell r="E138" t="str">
            <v>1408/192</v>
          </cell>
        </row>
        <row r="139">
          <cell r="A139" t="str">
            <v>MALAYSIA</v>
          </cell>
          <cell r="E139" t="str">
            <v>1408/256</v>
          </cell>
        </row>
        <row r="140">
          <cell r="A140" t="str">
            <v>MALDIVES</v>
          </cell>
          <cell r="E140" t="str">
            <v>1408/384</v>
          </cell>
        </row>
        <row r="141">
          <cell r="A141" t="str">
            <v>MALI</v>
          </cell>
          <cell r="E141" t="str">
            <v>1408/512</v>
          </cell>
        </row>
        <row r="142">
          <cell r="A142" t="str">
            <v>MALTA</v>
          </cell>
          <cell r="E142" t="str">
            <v>1408/640</v>
          </cell>
        </row>
        <row r="143">
          <cell r="A143" t="str">
            <v>MANN</v>
          </cell>
          <cell r="E143" t="str">
            <v>1408/768</v>
          </cell>
        </row>
        <row r="144">
          <cell r="A144" t="str">
            <v>MARSHALL ISLANDS</v>
          </cell>
          <cell r="E144" t="str">
            <v>1408/896</v>
          </cell>
        </row>
        <row r="145">
          <cell r="A145" t="str">
            <v>MARTINIQUE</v>
          </cell>
          <cell r="E145" t="str">
            <v>1408/1024</v>
          </cell>
        </row>
        <row r="146">
          <cell r="A146" t="str">
            <v>MAURITANIA</v>
          </cell>
          <cell r="E146" t="str">
            <v>1536/64</v>
          </cell>
        </row>
        <row r="147">
          <cell r="A147" t="str">
            <v>MAURITIUS</v>
          </cell>
          <cell r="E147" t="str">
            <v>1536/128</v>
          </cell>
        </row>
        <row r="148">
          <cell r="A148" t="str">
            <v>MAYOTTE</v>
          </cell>
          <cell r="E148" t="str">
            <v>1536/192</v>
          </cell>
        </row>
        <row r="149">
          <cell r="A149" t="str">
            <v>MEXICO</v>
          </cell>
          <cell r="E149" t="str">
            <v>1536/256</v>
          </cell>
        </row>
        <row r="150">
          <cell r="A150" t="str">
            <v>MICRONESIA</v>
          </cell>
          <cell r="E150" t="str">
            <v>1536/384</v>
          </cell>
        </row>
        <row r="151">
          <cell r="A151" t="str">
            <v>MIDWAY ISLAND</v>
          </cell>
          <cell r="E151" t="str">
            <v>1536/512</v>
          </cell>
        </row>
        <row r="152">
          <cell r="A152" t="str">
            <v>MOLDOVA</v>
          </cell>
          <cell r="E152" t="str">
            <v>1536/640</v>
          </cell>
        </row>
        <row r="153">
          <cell r="A153" t="str">
            <v>MONACO</v>
          </cell>
          <cell r="E153" t="str">
            <v>1536/768</v>
          </cell>
        </row>
        <row r="154">
          <cell r="A154" t="str">
            <v>MONGOLIA</v>
          </cell>
          <cell r="E154" t="str">
            <v>1536/896</v>
          </cell>
        </row>
        <row r="155">
          <cell r="A155" t="str">
            <v>MONTSERRAT</v>
          </cell>
          <cell r="E155" t="str">
            <v>1536/1024</v>
          </cell>
        </row>
        <row r="156">
          <cell r="A156" t="str">
            <v>MOROCCO</v>
          </cell>
          <cell r="E156" t="str">
            <v>1664/64</v>
          </cell>
        </row>
        <row r="157">
          <cell r="A157" t="str">
            <v>MOZAMBIQUE</v>
          </cell>
          <cell r="E157" t="str">
            <v>1664/128</v>
          </cell>
        </row>
        <row r="158">
          <cell r="A158" t="str">
            <v>MYANMAR</v>
          </cell>
          <cell r="E158" t="str">
            <v>1664/192</v>
          </cell>
        </row>
        <row r="159">
          <cell r="A159" t="str">
            <v>NAMIBIA</v>
          </cell>
          <cell r="E159" t="str">
            <v>1664/256</v>
          </cell>
        </row>
        <row r="160">
          <cell r="A160" t="str">
            <v>NAURU</v>
          </cell>
          <cell r="E160" t="str">
            <v>1664/384</v>
          </cell>
        </row>
        <row r="161">
          <cell r="A161" t="str">
            <v>NAVASSA ISLAND</v>
          </cell>
          <cell r="E161" t="str">
            <v>1664/512</v>
          </cell>
        </row>
        <row r="162">
          <cell r="A162" t="str">
            <v>NEPAL</v>
          </cell>
          <cell r="E162" t="str">
            <v>1664/640</v>
          </cell>
        </row>
        <row r="163">
          <cell r="A163" t="str">
            <v>NETHERLANDS</v>
          </cell>
          <cell r="E163" t="str">
            <v>1664/768</v>
          </cell>
        </row>
        <row r="164">
          <cell r="A164" t="str">
            <v>NETHERLANDS ANTILLES</v>
          </cell>
          <cell r="E164" t="str">
            <v>1664/896</v>
          </cell>
        </row>
        <row r="165">
          <cell r="A165" t="str">
            <v>NEW CALEDONIA</v>
          </cell>
          <cell r="E165" t="str">
            <v>1664/1024</v>
          </cell>
        </row>
        <row r="166">
          <cell r="A166" t="str">
            <v>NEW ZEALAND</v>
          </cell>
          <cell r="E166" t="str">
            <v>1792/64</v>
          </cell>
        </row>
        <row r="167">
          <cell r="A167" t="str">
            <v>NICARAGUA</v>
          </cell>
          <cell r="E167" t="str">
            <v>1792/128</v>
          </cell>
        </row>
        <row r="168">
          <cell r="A168" t="str">
            <v>NIGER</v>
          </cell>
          <cell r="E168" t="str">
            <v>1792/192</v>
          </cell>
        </row>
        <row r="169">
          <cell r="A169" t="str">
            <v>NIGERIA</v>
          </cell>
          <cell r="E169" t="str">
            <v>1792/256</v>
          </cell>
        </row>
        <row r="170">
          <cell r="A170" t="str">
            <v>NIUE</v>
          </cell>
          <cell r="E170" t="str">
            <v>1792/384</v>
          </cell>
        </row>
        <row r="171">
          <cell r="A171" t="str">
            <v>NORFOLK ISLAND</v>
          </cell>
          <cell r="E171" t="str">
            <v>1792/512</v>
          </cell>
        </row>
        <row r="172">
          <cell r="A172" t="str">
            <v>NORTHERN MARIANA ISLANDS</v>
          </cell>
          <cell r="E172" t="str">
            <v>1792/640</v>
          </cell>
        </row>
        <row r="173">
          <cell r="A173" t="str">
            <v>NORWAY</v>
          </cell>
          <cell r="E173" t="str">
            <v>1792/768</v>
          </cell>
        </row>
        <row r="174">
          <cell r="A174" t="str">
            <v>OMAN</v>
          </cell>
          <cell r="E174" t="str">
            <v>1792/896</v>
          </cell>
        </row>
        <row r="175">
          <cell r="A175" t="str">
            <v>PAKISTAN</v>
          </cell>
          <cell r="E175" t="str">
            <v>1792/1024</v>
          </cell>
        </row>
        <row r="176">
          <cell r="A176" t="str">
            <v>PALAU</v>
          </cell>
          <cell r="E176" t="str">
            <v>1920/64</v>
          </cell>
        </row>
        <row r="177">
          <cell r="A177" t="str">
            <v>PALESTINIAN TERRITORY</v>
          </cell>
          <cell r="E177" t="str">
            <v xml:space="preserve">1920/128 </v>
          </cell>
        </row>
        <row r="178">
          <cell r="A178" t="str">
            <v>PALMYRA ATOLL</v>
          </cell>
          <cell r="E178" t="str">
            <v>1920/192</v>
          </cell>
        </row>
        <row r="179">
          <cell r="A179" t="str">
            <v>PANAMA</v>
          </cell>
          <cell r="E179" t="str">
            <v>1920/256</v>
          </cell>
        </row>
        <row r="180">
          <cell r="A180" t="str">
            <v>PAPUA NEW GUINEA</v>
          </cell>
          <cell r="E180" t="str">
            <v>1920/384</v>
          </cell>
        </row>
        <row r="181">
          <cell r="A181" t="str">
            <v>PARAGUAY</v>
          </cell>
          <cell r="E181" t="str">
            <v>1920/512</v>
          </cell>
        </row>
        <row r="182">
          <cell r="A182" t="str">
            <v>PERU</v>
          </cell>
          <cell r="E182" t="str">
            <v>1920/640</v>
          </cell>
        </row>
        <row r="183">
          <cell r="A183" t="str">
            <v>PHILIPPINES</v>
          </cell>
          <cell r="E183" t="str">
            <v>1920/768</v>
          </cell>
        </row>
        <row r="184">
          <cell r="A184" t="str">
            <v>PITCAIRN</v>
          </cell>
          <cell r="E184" t="str">
            <v>1920/896</v>
          </cell>
        </row>
        <row r="185">
          <cell r="A185" t="str">
            <v>POLAND</v>
          </cell>
          <cell r="E185" t="str">
            <v>1920/1024</v>
          </cell>
        </row>
        <row r="186">
          <cell r="A186" t="str">
            <v>PORTUGAL</v>
          </cell>
          <cell r="E186" t="str">
            <v>2048/64</v>
          </cell>
        </row>
        <row r="187">
          <cell r="A187" t="str">
            <v>PUERTO RICO</v>
          </cell>
          <cell r="E187" t="str">
            <v>2048/128</v>
          </cell>
        </row>
        <row r="188">
          <cell r="A188" t="str">
            <v>QATAR</v>
          </cell>
          <cell r="E188" t="str">
            <v>2048/192</v>
          </cell>
        </row>
        <row r="189">
          <cell r="A189" t="str">
            <v>REUNION</v>
          </cell>
          <cell r="E189" t="str">
            <v>2048/256</v>
          </cell>
        </row>
        <row r="190">
          <cell r="A190" t="str">
            <v>ROMANIA</v>
          </cell>
          <cell r="E190" t="str">
            <v>2048/384</v>
          </cell>
        </row>
        <row r="191">
          <cell r="A191" t="str">
            <v>RUSSIAN FEDERATION</v>
          </cell>
          <cell r="E191" t="str">
            <v>2048/512</v>
          </cell>
        </row>
        <row r="192">
          <cell r="A192" t="str">
            <v>RWANDA</v>
          </cell>
          <cell r="E192" t="str">
            <v>2048/640</v>
          </cell>
        </row>
        <row r="193">
          <cell r="A193" t="str">
            <v>SAINT HELENA</v>
          </cell>
          <cell r="E193" t="str">
            <v>2048/768</v>
          </cell>
        </row>
        <row r="194">
          <cell r="A194" t="str">
            <v>SAINT KITTS AND NEVIS</v>
          </cell>
          <cell r="E194" t="str">
            <v>2048/896</v>
          </cell>
        </row>
        <row r="195">
          <cell r="A195" t="str">
            <v>SAINT LUCIA</v>
          </cell>
          <cell r="E195" t="str">
            <v>2048/1024</v>
          </cell>
        </row>
        <row r="196">
          <cell r="A196" t="str">
            <v>SAINT PIERRE AND MIQUELON</v>
          </cell>
          <cell r="E196" t="str">
            <v>3072/64</v>
          </cell>
        </row>
        <row r="197">
          <cell r="A197" t="str">
            <v>SAINT VINCENT AND THE GRENADINES</v>
          </cell>
          <cell r="E197" t="str">
            <v>3072/128</v>
          </cell>
        </row>
        <row r="198">
          <cell r="A198" t="str">
            <v>SAMOA</v>
          </cell>
          <cell r="E198" t="str">
            <v>3072/192</v>
          </cell>
        </row>
        <row r="199">
          <cell r="A199" t="str">
            <v>SAN MARINO</v>
          </cell>
          <cell r="E199" t="str">
            <v>3072/256</v>
          </cell>
        </row>
        <row r="200">
          <cell r="A200" t="str">
            <v>SAO TOME AND PRINCIPE</v>
          </cell>
          <cell r="E200" t="str">
            <v>3072/384</v>
          </cell>
        </row>
        <row r="201">
          <cell r="A201" t="str">
            <v>SAUDI ARABIA</v>
          </cell>
          <cell r="E201" t="str">
            <v>3072/512</v>
          </cell>
        </row>
        <row r="202">
          <cell r="A202" t="str">
            <v>SENEGAL</v>
          </cell>
          <cell r="E202" t="str">
            <v>3072/640</v>
          </cell>
        </row>
        <row r="203">
          <cell r="A203" t="str">
            <v>SERBIA AND MONTENEGRO</v>
          </cell>
          <cell r="E203" t="str">
            <v>3072/768</v>
          </cell>
        </row>
        <row r="204">
          <cell r="A204" t="str">
            <v>SEYCHELLES</v>
          </cell>
          <cell r="E204" t="str">
            <v>3072/896</v>
          </cell>
        </row>
        <row r="205">
          <cell r="A205" t="str">
            <v>SIERRA LEONE</v>
          </cell>
          <cell r="E205" t="str">
            <v>3072/1024</v>
          </cell>
        </row>
        <row r="206">
          <cell r="A206" t="str">
            <v>SINGAPORE</v>
          </cell>
          <cell r="E206" t="str">
            <v>4096/64</v>
          </cell>
        </row>
        <row r="207">
          <cell r="A207" t="str">
            <v>SLOVAKIA</v>
          </cell>
          <cell r="E207" t="str">
            <v>4096/128</v>
          </cell>
        </row>
        <row r="208">
          <cell r="A208" t="str">
            <v>SLOVENIA</v>
          </cell>
          <cell r="E208" t="str">
            <v>4096/192</v>
          </cell>
        </row>
        <row r="209">
          <cell r="A209" t="str">
            <v>SOLOMON ISLANDS</v>
          </cell>
          <cell r="E209" t="str">
            <v>4096/256</v>
          </cell>
        </row>
        <row r="210">
          <cell r="A210" t="str">
            <v>SOMALIA</v>
          </cell>
          <cell r="E210" t="str">
            <v>4096/384</v>
          </cell>
        </row>
        <row r="211">
          <cell r="A211" t="str">
            <v>SOUTH AFRICA</v>
          </cell>
          <cell r="E211" t="str">
            <v>4096/512</v>
          </cell>
        </row>
        <row r="212">
          <cell r="A212" t="str">
            <v>SOUTH GEORGIA AND THE SOUTH SANDWICH ISLANDS</v>
          </cell>
          <cell r="E212" t="str">
            <v>4096/640</v>
          </cell>
        </row>
        <row r="213">
          <cell r="A213" t="str">
            <v>SPAIN</v>
          </cell>
          <cell r="E213" t="str">
            <v>4096/768</v>
          </cell>
        </row>
        <row r="214">
          <cell r="A214" t="str">
            <v>SPRATLY ISLANDS</v>
          </cell>
          <cell r="E214" t="str">
            <v>4096/896</v>
          </cell>
        </row>
        <row r="215">
          <cell r="A215" t="str">
            <v>SRI LANKA</v>
          </cell>
          <cell r="E215" t="str">
            <v>4096/1024</v>
          </cell>
        </row>
        <row r="216">
          <cell r="A216" t="str">
            <v>SUDAN</v>
          </cell>
          <cell r="E216" t="str">
            <v>64/64</v>
          </cell>
        </row>
        <row r="217">
          <cell r="A217" t="str">
            <v>SURINAME</v>
          </cell>
          <cell r="E217" t="str">
            <v>128/128</v>
          </cell>
        </row>
        <row r="218">
          <cell r="A218" t="str">
            <v>SVALBARD AND JAN MAYEN</v>
          </cell>
          <cell r="E218" t="str">
            <v>256/256</v>
          </cell>
        </row>
        <row r="219">
          <cell r="A219" t="str">
            <v>SWAZILAND</v>
          </cell>
          <cell r="E219" t="str">
            <v>384/384</v>
          </cell>
        </row>
        <row r="220">
          <cell r="A220" t="str">
            <v>SWEDEN</v>
          </cell>
          <cell r="E220" t="str">
            <v>512/512</v>
          </cell>
        </row>
        <row r="221">
          <cell r="A221" t="str">
            <v>SWITZERLAND</v>
          </cell>
          <cell r="E221" t="str">
            <v>768/768</v>
          </cell>
        </row>
        <row r="222">
          <cell r="A222" t="str">
            <v>SYRIA</v>
          </cell>
          <cell r="E222" t="str">
            <v>896/896</v>
          </cell>
        </row>
        <row r="223">
          <cell r="A223" t="str">
            <v>TAIWAN</v>
          </cell>
          <cell r="E223" t="str">
            <v>1024/1024</v>
          </cell>
        </row>
        <row r="224">
          <cell r="A224" t="str">
            <v>TAJIKISTAN</v>
          </cell>
        </row>
        <row r="225">
          <cell r="A225" t="str">
            <v>TANZANIA</v>
          </cell>
        </row>
        <row r="226">
          <cell r="A226" t="str">
            <v>THAILAND</v>
          </cell>
        </row>
        <row r="227">
          <cell r="A227" t="str">
            <v>TOGO</v>
          </cell>
        </row>
        <row r="228">
          <cell r="A228" t="str">
            <v>TOKELAU</v>
          </cell>
        </row>
        <row r="229">
          <cell r="A229" t="str">
            <v>TONGA</v>
          </cell>
        </row>
        <row r="230">
          <cell r="A230" t="str">
            <v>TRINIDAD AND TOBAGO</v>
          </cell>
        </row>
        <row r="231">
          <cell r="A231" t="str">
            <v>TRISTAN DA CUNHA</v>
          </cell>
        </row>
        <row r="232">
          <cell r="A232" t="str">
            <v>TROMELIN ISLAND</v>
          </cell>
        </row>
        <row r="233">
          <cell r="A233" t="str">
            <v>TUNISIA</v>
          </cell>
        </row>
        <row r="234">
          <cell r="A234" t="str">
            <v>TURKEY</v>
          </cell>
        </row>
        <row r="235">
          <cell r="A235" t="str">
            <v>TURKMENISTAN</v>
          </cell>
        </row>
        <row r="236">
          <cell r="A236" t="str">
            <v>TURKS AND CAICOS ISLANDS</v>
          </cell>
        </row>
        <row r="237">
          <cell r="A237" t="str">
            <v>TUVALU</v>
          </cell>
        </row>
        <row r="238">
          <cell r="A238" t="str">
            <v>UGANDA</v>
          </cell>
        </row>
        <row r="239">
          <cell r="A239" t="str">
            <v>UKRAINE</v>
          </cell>
        </row>
        <row r="240">
          <cell r="A240" t="str">
            <v>UNITED ARAB EMIRATES</v>
          </cell>
        </row>
        <row r="241">
          <cell r="A241" t="str">
            <v>UNITED KINGDOM</v>
          </cell>
        </row>
        <row r="242">
          <cell r="A242" t="str">
            <v>UNITED STATES</v>
          </cell>
        </row>
        <row r="243">
          <cell r="A243" t="str">
            <v>URUGUAY</v>
          </cell>
        </row>
        <row r="244">
          <cell r="A244" t="str">
            <v>US VIRGIN ISLANDS</v>
          </cell>
        </row>
        <row r="245">
          <cell r="A245" t="str">
            <v>UZBEKISTAN</v>
          </cell>
        </row>
        <row r="246">
          <cell r="A246" t="str">
            <v>VANUATU</v>
          </cell>
        </row>
        <row r="247">
          <cell r="A247" t="str">
            <v>VATICAN CITY</v>
          </cell>
        </row>
        <row r="248">
          <cell r="A248" t="str">
            <v>VENEZUELA</v>
          </cell>
        </row>
        <row r="249">
          <cell r="A249" t="str">
            <v>VIETNAM</v>
          </cell>
        </row>
        <row r="250">
          <cell r="A250" t="str">
            <v>WAKE ISLAND</v>
          </cell>
        </row>
        <row r="251">
          <cell r="A251" t="str">
            <v>WALLIS AND FUTUNA</v>
          </cell>
        </row>
        <row r="252">
          <cell r="A252" t="str">
            <v>WESTERN SAHARA</v>
          </cell>
        </row>
        <row r="253">
          <cell r="A253" t="str">
            <v>YEMEN</v>
          </cell>
        </row>
        <row r="254">
          <cell r="A254" t="str">
            <v>ZAMBIA</v>
          </cell>
        </row>
        <row r="255">
          <cell r="A255" t="str">
            <v>ZIMBABWE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g bia"/>
      <sheetName val="Bang ghi nhan thay doi"/>
      <sheetName val="Tong hop"/>
      <sheetName val="Draff1"/>
      <sheetName val="BM_No luc code"/>
      <sheetName val="BM_No luc kiem thu chuc nang"/>
      <sheetName val="BM_No luc KT chuc nang ERP"/>
      <sheetName val="BM_Kiem thu hieu nang"/>
      <sheetName val="HDKTHN"/>
      <sheetName val="Tham chiếu list"/>
      <sheetName val="Tham chiếu list2"/>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4"/>
  <sheetViews>
    <sheetView showGridLines="0" zoomScale="75" zoomScaleNormal="75" workbookViewId="0"/>
  </sheetViews>
  <sheetFormatPr defaultColWidth="9.140625" defaultRowHeight="12.75"/>
  <cols>
    <col min="1" max="1" width="9.140625" style="3"/>
    <col min="2" max="2" width="16.5703125" style="3" customWidth="1"/>
    <col min="3" max="3" width="12.7109375" style="3" customWidth="1"/>
    <col min="4" max="4" width="14.140625" style="3" customWidth="1"/>
    <col min="5" max="5" width="30.42578125" style="3" customWidth="1"/>
    <col min="6" max="6" width="21.140625" style="3" customWidth="1"/>
    <col min="7" max="7" width="18.28515625" style="3" customWidth="1"/>
    <col min="8" max="8" width="8.140625" style="3" customWidth="1"/>
    <col min="9" max="9" width="8.28515625" style="3" customWidth="1"/>
    <col min="10" max="1024" width="9.140625" style="3"/>
  </cols>
  <sheetData>
    <row r="1" spans="1:10" ht="27.75" customHeight="1">
      <c r="A1" s="4"/>
      <c r="B1" s="5"/>
      <c r="C1" s="5"/>
      <c r="D1" s="372" t="s">
        <v>0</v>
      </c>
      <c r="E1" s="372"/>
      <c r="F1" s="372"/>
      <c r="G1" s="372"/>
      <c r="H1" s="5"/>
      <c r="I1" s="6"/>
    </row>
    <row r="2" spans="1:10" ht="18.75">
      <c r="A2" s="7"/>
      <c r="B2" s="8"/>
      <c r="C2" s="8"/>
      <c r="D2" s="373" t="s">
        <v>1</v>
      </c>
      <c r="E2" s="373" t="s">
        <v>2</v>
      </c>
      <c r="F2" s="373"/>
      <c r="G2" s="373"/>
      <c r="H2" s="8"/>
      <c r="I2" s="9"/>
    </row>
    <row r="3" spans="1:10">
      <c r="A3" s="7"/>
      <c r="B3" s="8"/>
      <c r="C3" s="8"/>
      <c r="D3" s="8"/>
      <c r="E3" s="8"/>
      <c r="F3" s="8"/>
      <c r="G3" s="8"/>
      <c r="H3" s="8"/>
      <c r="I3" s="9"/>
    </row>
    <row r="4" spans="1:10">
      <c r="A4" s="7"/>
      <c r="B4" s="8"/>
      <c r="C4" s="8"/>
      <c r="D4" s="8"/>
      <c r="E4" s="8"/>
      <c r="F4" s="8"/>
      <c r="G4" s="8"/>
      <c r="H4" s="8"/>
      <c r="I4" s="9"/>
    </row>
    <row r="5" spans="1:10">
      <c r="A5" s="7"/>
      <c r="B5" s="8"/>
      <c r="C5" s="8"/>
      <c r="D5" s="8"/>
      <c r="E5" s="8"/>
      <c r="F5" s="8"/>
      <c r="G5" s="8"/>
      <c r="H5" s="8"/>
      <c r="I5" s="9"/>
    </row>
    <row r="6" spans="1:10">
      <c r="A6" s="7"/>
      <c r="B6" s="8"/>
      <c r="C6" s="8"/>
      <c r="D6" s="8"/>
      <c r="E6" s="8"/>
      <c r="F6" s="8"/>
      <c r="G6" s="8"/>
      <c r="H6" s="8"/>
      <c r="I6" s="9"/>
    </row>
    <row r="7" spans="1:10" ht="32.25" customHeight="1">
      <c r="A7" s="374" t="s">
        <v>3</v>
      </c>
      <c r="B7" s="374"/>
      <c r="C7" s="374"/>
      <c r="D7" s="374"/>
      <c r="E7" s="374"/>
      <c r="F7" s="374"/>
      <c r="G7" s="374"/>
      <c r="H7" s="374"/>
      <c r="I7" s="374"/>
    </row>
    <row r="8" spans="1:10" ht="27.75" customHeight="1">
      <c r="A8" s="375"/>
      <c r="B8" s="375"/>
      <c r="C8" s="375"/>
      <c r="D8" s="375"/>
      <c r="E8" s="375"/>
      <c r="F8" s="375"/>
      <c r="G8" s="375"/>
      <c r="H8" s="375"/>
      <c r="I8" s="375"/>
      <c r="J8" s="10"/>
    </row>
    <row r="9" spans="1:10" ht="25.5" customHeight="1">
      <c r="A9" s="376"/>
      <c r="B9" s="376"/>
      <c r="C9" s="376"/>
      <c r="D9" s="376"/>
      <c r="E9" s="376"/>
      <c r="F9" s="376"/>
      <c r="G9" s="376"/>
      <c r="H9" s="376"/>
      <c r="I9" s="376"/>
    </row>
    <row r="10" spans="1:10">
      <c r="A10" s="7"/>
      <c r="B10" s="8"/>
      <c r="C10" s="8"/>
      <c r="D10" s="8"/>
      <c r="E10" s="8"/>
      <c r="F10" s="8"/>
      <c r="G10" s="8"/>
      <c r="H10" s="8"/>
      <c r="I10" s="9"/>
    </row>
    <row r="11" spans="1:10">
      <c r="A11" s="7"/>
      <c r="B11" s="8"/>
      <c r="C11" s="8"/>
      <c r="D11" s="8"/>
      <c r="E11" s="8"/>
      <c r="F11" s="11"/>
      <c r="G11" s="8"/>
      <c r="H11" s="8"/>
      <c r="I11" s="9"/>
    </row>
    <row r="12" spans="1:10" ht="17.25" customHeight="1">
      <c r="A12" s="12"/>
      <c r="B12" s="13"/>
      <c r="C12" s="371" t="s">
        <v>4</v>
      </c>
      <c r="D12" s="371"/>
      <c r="E12" s="14"/>
      <c r="F12" s="13"/>
      <c r="G12" s="13"/>
      <c r="H12" s="13"/>
      <c r="I12" s="15"/>
    </row>
    <row r="13" spans="1:10" ht="15.75">
      <c r="A13" s="16"/>
      <c r="B13" s="17"/>
      <c r="C13" s="371" t="s">
        <v>5</v>
      </c>
      <c r="D13" s="371" t="s">
        <v>6</v>
      </c>
      <c r="E13" s="14" t="s">
        <v>7</v>
      </c>
      <c r="F13" s="17"/>
      <c r="G13" s="17"/>
      <c r="H13" s="17"/>
      <c r="I13" s="18"/>
    </row>
    <row r="14" spans="1:10" ht="18.75" customHeight="1">
      <c r="A14" s="12"/>
      <c r="B14" s="13"/>
      <c r="C14" s="371" t="s">
        <v>8</v>
      </c>
      <c r="D14" s="371" t="s">
        <v>6</v>
      </c>
      <c r="E14" s="14">
        <v>1</v>
      </c>
      <c r="F14" s="13"/>
      <c r="G14" s="13"/>
      <c r="H14" s="13"/>
      <c r="I14" s="15"/>
    </row>
    <row r="15" spans="1:10" ht="18.75" customHeight="1">
      <c r="A15" s="12"/>
      <c r="B15" s="13"/>
      <c r="C15" s="19"/>
      <c r="D15" s="19"/>
      <c r="E15" s="14"/>
      <c r="F15" s="13"/>
      <c r="G15" s="13"/>
      <c r="H15" s="13"/>
      <c r="I15" s="15"/>
    </row>
    <row r="16" spans="1:10" ht="18.75" customHeight="1">
      <c r="A16" s="12"/>
      <c r="B16" s="13"/>
      <c r="C16" s="19"/>
      <c r="D16" s="19"/>
      <c r="E16" s="14"/>
      <c r="F16" s="13"/>
      <c r="G16" s="13"/>
      <c r="H16" s="13"/>
      <c r="I16" s="15"/>
    </row>
    <row r="17" spans="1:9" ht="15.75">
      <c r="A17" s="20" t="s">
        <v>9</v>
      </c>
      <c r="B17" s="19"/>
      <c r="C17" s="2"/>
      <c r="D17" s="19"/>
      <c r="E17" s="19"/>
      <c r="F17" s="19"/>
      <c r="G17" s="19"/>
      <c r="H17" s="19"/>
      <c r="I17" s="21"/>
    </row>
    <row r="18" spans="1:9" ht="15.75">
      <c r="A18" s="22"/>
      <c r="B18" s="19"/>
      <c r="C18" s="19" t="s">
        <v>10</v>
      </c>
      <c r="D18" s="19"/>
      <c r="E18" s="23"/>
      <c r="F18" s="19" t="s">
        <v>11</v>
      </c>
      <c r="G18" s="23"/>
      <c r="H18" s="24"/>
      <c r="I18" s="21"/>
    </row>
    <row r="19" spans="1:9" ht="15.75">
      <c r="A19" s="25"/>
      <c r="B19" s="19"/>
      <c r="C19" s="19" t="s">
        <v>12</v>
      </c>
      <c r="D19" s="19"/>
      <c r="E19" s="23"/>
      <c r="F19" s="19"/>
      <c r="G19" s="23"/>
      <c r="H19" s="19"/>
      <c r="I19" s="21"/>
    </row>
    <row r="20" spans="1:9" ht="15.75">
      <c r="A20" s="22"/>
      <c r="B20" s="19"/>
      <c r="C20" s="19"/>
      <c r="D20" s="19"/>
      <c r="E20" s="23"/>
      <c r="F20" s="19"/>
      <c r="G20" s="23"/>
      <c r="H20" s="19"/>
      <c r="I20" s="21"/>
    </row>
    <row r="21" spans="1:9" ht="15.75">
      <c r="A21" s="20"/>
      <c r="B21" s="19"/>
      <c r="C21" s="19"/>
      <c r="D21" s="19"/>
      <c r="E21" s="23"/>
      <c r="F21" s="19"/>
      <c r="G21" s="23"/>
      <c r="H21" s="19"/>
      <c r="I21" s="21"/>
    </row>
    <row r="22" spans="1:9" ht="15.75">
      <c r="A22" s="20"/>
      <c r="B22" s="19"/>
      <c r="C22" s="19"/>
      <c r="D22" s="19"/>
      <c r="E22" s="23"/>
      <c r="F22" s="19"/>
      <c r="G22" s="23"/>
      <c r="H22" s="19"/>
      <c r="I22" s="21"/>
    </row>
    <row r="23" spans="1:9" ht="15.75">
      <c r="A23" s="20" t="s">
        <v>13</v>
      </c>
      <c r="B23" s="19"/>
      <c r="C23" s="19"/>
      <c r="D23" s="19"/>
      <c r="E23" s="23"/>
      <c r="F23" s="19"/>
      <c r="G23" s="23"/>
      <c r="H23" s="19"/>
      <c r="I23" s="21"/>
    </row>
    <row r="24" spans="1:9" ht="15.75">
      <c r="A24" s="22"/>
      <c r="B24" s="19"/>
      <c r="C24" s="2" t="s">
        <v>14</v>
      </c>
      <c r="D24" s="19"/>
      <c r="E24" s="23"/>
      <c r="F24" s="19" t="s">
        <v>15</v>
      </c>
      <c r="G24" s="23"/>
      <c r="H24" s="19"/>
      <c r="I24" s="21"/>
    </row>
    <row r="25" spans="1:9" ht="15.75">
      <c r="A25" s="22"/>
      <c r="B25" s="19"/>
      <c r="C25" s="19" t="s">
        <v>12</v>
      </c>
      <c r="D25" s="19"/>
      <c r="E25" s="23"/>
      <c r="F25" s="24"/>
      <c r="G25" s="23"/>
      <c r="H25" s="19"/>
      <c r="I25" s="21"/>
    </row>
    <row r="26" spans="1:9" ht="15.75">
      <c r="A26" s="22"/>
      <c r="B26" s="19"/>
      <c r="C26" s="19"/>
      <c r="D26" s="19"/>
      <c r="E26" s="23"/>
      <c r="F26" s="19"/>
      <c r="G26" s="23"/>
      <c r="H26" s="19"/>
      <c r="I26" s="21"/>
    </row>
    <row r="27" spans="1:9" ht="15.75">
      <c r="A27" s="22"/>
      <c r="B27" s="19"/>
      <c r="C27" s="19"/>
      <c r="D27" s="19"/>
      <c r="E27" s="23"/>
      <c r="F27" s="19"/>
      <c r="G27" s="23"/>
      <c r="H27" s="19"/>
      <c r="I27" s="21"/>
    </row>
    <row r="28" spans="1:9" ht="15.75">
      <c r="A28" s="22"/>
      <c r="B28" s="19"/>
      <c r="C28" s="19"/>
      <c r="D28" s="19"/>
      <c r="E28" s="23"/>
      <c r="F28" s="19"/>
      <c r="H28" s="19"/>
      <c r="I28" s="21"/>
    </row>
    <row r="29" spans="1:9" ht="15.75">
      <c r="A29" s="20" t="s">
        <v>16</v>
      </c>
      <c r="B29" s="19"/>
      <c r="C29" s="19"/>
      <c r="D29" s="19"/>
      <c r="E29" s="23"/>
      <c r="F29" s="19"/>
      <c r="G29" s="23"/>
      <c r="H29" s="19"/>
      <c r="I29" s="21"/>
    </row>
    <row r="30" spans="1:9" ht="15.75">
      <c r="A30" s="26"/>
      <c r="B30" s="19"/>
      <c r="C30" s="2" t="s">
        <v>17</v>
      </c>
      <c r="D30" s="19"/>
      <c r="E30" s="23"/>
      <c r="F30" s="19" t="s">
        <v>18</v>
      </c>
      <c r="G30" s="23"/>
      <c r="H30" s="19"/>
      <c r="I30" s="21"/>
    </row>
    <row r="31" spans="1:9" ht="15.75">
      <c r="A31" s="26"/>
      <c r="B31" s="19"/>
      <c r="C31" s="19" t="s">
        <v>12</v>
      </c>
      <c r="D31" s="19"/>
      <c r="E31" s="19"/>
      <c r="F31" s="19"/>
      <c r="G31" s="19"/>
      <c r="H31" s="19"/>
      <c r="I31" s="21"/>
    </row>
    <row r="32" spans="1:9" ht="15.75">
      <c r="A32" s="26"/>
      <c r="B32" s="19"/>
      <c r="C32" s="19"/>
      <c r="D32" s="19"/>
      <c r="E32" s="19"/>
      <c r="F32" s="19"/>
      <c r="G32" s="19"/>
      <c r="H32" s="19"/>
      <c r="I32" s="21"/>
    </row>
    <row r="33" spans="1:9" ht="15.75">
      <c r="A33" s="26"/>
      <c r="B33" s="19"/>
      <c r="C33" s="19"/>
      <c r="D33" s="19"/>
      <c r="E33" s="19"/>
      <c r="F33" s="19"/>
      <c r="G33" s="19"/>
      <c r="H33" s="19"/>
      <c r="I33" s="21"/>
    </row>
    <row r="34" spans="1:9" ht="15.75">
      <c r="A34" s="27"/>
      <c r="B34" s="28"/>
      <c r="C34" s="28"/>
      <c r="D34" s="28"/>
      <c r="E34" s="28"/>
      <c r="F34" s="28"/>
      <c r="G34" s="28"/>
      <c r="H34" s="28"/>
      <c r="I34" s="29"/>
    </row>
  </sheetData>
  <mergeCells count="8">
    <mergeCell ref="C12:D12"/>
    <mergeCell ref="C13:D13"/>
    <mergeCell ref="C14:D14"/>
    <mergeCell ref="D1:G1"/>
    <mergeCell ref="D2:G2"/>
    <mergeCell ref="A7:I7"/>
    <mergeCell ref="A8:I8"/>
    <mergeCell ref="A9:I9"/>
  </mergeCells>
  <printOptions horizontalCentered="1"/>
  <pageMargins left="0.7" right="0.7" top="0.55000000000000004" bottom="0.54027777777777797" header="0.3" footer="0.3"/>
  <pageSetup scale="55" orientation="landscape" horizontalDpi="300" verticalDpi="300"/>
  <headerFooter>
    <oddHeader>&amp;R&amp;A</oddHeader>
    <oddFooter>&amp;R1/3</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8"/>
  <sheetViews>
    <sheetView zoomScale="75" zoomScaleNormal="75" workbookViewId="0"/>
  </sheetViews>
  <sheetFormatPr defaultColWidth="9.140625" defaultRowHeight="15.75"/>
  <cols>
    <col min="1" max="1" width="4.7109375" style="19" customWidth="1"/>
    <col min="2" max="2" width="12.7109375" style="19" customWidth="1"/>
    <col min="3" max="3" width="13.7109375" style="19" customWidth="1"/>
    <col min="4" max="4" width="9.140625" style="19"/>
    <col min="5" max="5" width="17.42578125" style="19" customWidth="1"/>
    <col min="6" max="6" width="25.7109375" style="19" customWidth="1"/>
    <col min="7" max="7" width="19.28515625" style="19" customWidth="1"/>
    <col min="8" max="1024" width="9.140625" style="19"/>
  </cols>
  <sheetData>
    <row r="1" spans="2:7" ht="20.25">
      <c r="B1" s="377" t="s">
        <v>19</v>
      </c>
      <c r="C1" s="377"/>
      <c r="D1" s="377"/>
      <c r="E1" s="377"/>
      <c r="F1" s="377"/>
      <c r="G1" s="377"/>
    </row>
    <row r="3" spans="2:7">
      <c r="B3" s="30" t="s">
        <v>20</v>
      </c>
    </row>
    <row r="4" spans="2:7">
      <c r="B4" s="30"/>
    </row>
    <row r="5" spans="2:7" s="31" customFormat="1" ht="33.75" customHeight="1">
      <c r="B5" s="32" t="s">
        <v>21</v>
      </c>
      <c r="C5" s="33" t="s">
        <v>22</v>
      </c>
      <c r="D5" s="33" t="s">
        <v>23</v>
      </c>
      <c r="E5" s="33" t="s">
        <v>24</v>
      </c>
      <c r="F5" s="33" t="s">
        <v>25</v>
      </c>
      <c r="G5" s="33" t="s">
        <v>26</v>
      </c>
    </row>
    <row r="6" spans="2:7">
      <c r="B6" s="34" t="s">
        <v>27</v>
      </c>
      <c r="C6" s="35"/>
      <c r="D6" s="36" t="s">
        <v>28</v>
      </c>
      <c r="E6" s="37"/>
      <c r="F6" s="38" t="s">
        <v>29</v>
      </c>
      <c r="G6" s="37" t="s">
        <v>30</v>
      </c>
    </row>
    <row r="7" spans="2:7">
      <c r="B7" s="34"/>
      <c r="C7" s="35"/>
      <c r="D7" s="36"/>
      <c r="E7" s="39"/>
      <c r="F7" s="38"/>
      <c r="G7" s="39"/>
    </row>
    <row r="8" spans="2:7">
      <c r="B8" s="34"/>
      <c r="C8" s="35"/>
      <c r="D8" s="36"/>
      <c r="E8" s="40"/>
      <c r="F8" s="41"/>
      <c r="G8" s="40"/>
    </row>
    <row r="9" spans="2:7">
      <c r="B9" s="34"/>
      <c r="C9" s="35"/>
      <c r="D9" s="36"/>
      <c r="E9" s="40"/>
      <c r="F9" s="40"/>
      <c r="G9" s="40"/>
    </row>
    <row r="10" spans="2:7">
      <c r="B10" s="42"/>
      <c r="C10" s="43"/>
      <c r="D10" s="40"/>
      <c r="E10" s="40"/>
      <c r="F10" s="40"/>
      <c r="G10" s="40"/>
    </row>
    <row r="11" spans="2:7">
      <c r="B11" s="34"/>
      <c r="C11" s="35"/>
      <c r="D11" s="36"/>
      <c r="E11" s="40"/>
      <c r="F11" s="40"/>
      <c r="G11" s="40"/>
    </row>
    <row r="12" spans="2:7">
      <c r="B12" s="42"/>
      <c r="C12" s="43"/>
      <c r="D12" s="40"/>
      <c r="E12" s="40"/>
      <c r="F12" s="40"/>
      <c r="G12" s="40"/>
    </row>
    <row r="13" spans="2:7">
      <c r="B13" s="42"/>
      <c r="C13" s="43"/>
      <c r="D13" s="40"/>
      <c r="E13" s="40"/>
      <c r="F13" s="40"/>
      <c r="G13" s="40"/>
    </row>
    <row r="14" spans="2:7">
      <c r="B14" s="42"/>
      <c r="C14" s="43"/>
      <c r="D14" s="40"/>
      <c r="E14" s="40"/>
      <c r="F14" s="40"/>
      <c r="G14" s="40"/>
    </row>
    <row r="15" spans="2:7">
      <c r="B15" s="42"/>
      <c r="C15" s="43"/>
      <c r="D15" s="40"/>
      <c r="E15" s="40"/>
      <c r="F15" s="40"/>
      <c r="G15" s="40"/>
    </row>
    <row r="16" spans="2:7">
      <c r="B16" s="42"/>
      <c r="C16" s="43"/>
      <c r="D16" s="40"/>
      <c r="E16" s="40"/>
      <c r="F16" s="40"/>
      <c r="G16" s="40"/>
    </row>
    <row r="17" spans="2:7">
      <c r="B17" s="42"/>
      <c r="C17" s="43"/>
      <c r="D17" s="40"/>
      <c r="E17" s="40"/>
      <c r="F17" s="40"/>
      <c r="G17" s="40"/>
    </row>
    <row r="18" spans="2:7">
      <c r="B18" s="42"/>
      <c r="C18" s="43"/>
      <c r="D18" s="40"/>
      <c r="E18" s="40"/>
      <c r="F18" s="40"/>
      <c r="G18" s="40"/>
    </row>
  </sheetData>
  <mergeCells count="1">
    <mergeCell ref="B1:G1"/>
  </mergeCells>
  <pageMargins left="0.25" right="0.25"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2:AMJ35"/>
  <sheetViews>
    <sheetView tabSelected="1" zoomScale="75" zoomScaleNormal="75" workbookViewId="0">
      <selection activeCell="N16" sqref="N16"/>
    </sheetView>
  </sheetViews>
  <sheetFormatPr defaultColWidth="9.140625" defaultRowHeight="15.75"/>
  <cols>
    <col min="1" max="1" width="9.140625" style="44"/>
    <col min="2" max="2" width="5.28515625" style="44" customWidth="1"/>
    <col min="3" max="3" width="31.5703125" style="44" customWidth="1"/>
    <col min="4" max="4" width="50.42578125" style="44" customWidth="1"/>
    <col min="5" max="5" width="21.28515625" style="44" customWidth="1"/>
    <col min="6" max="6" width="11.140625" style="44" hidden="1" customWidth="1"/>
    <col min="7" max="1024" width="9.140625" style="44"/>
  </cols>
  <sheetData>
    <row r="2" spans="1:7" ht="20.25">
      <c r="B2" s="378" t="s">
        <v>31</v>
      </c>
      <c r="C2" s="378"/>
      <c r="D2" s="378"/>
      <c r="E2" s="378"/>
    </row>
    <row r="3" spans="1:7" ht="18.75">
      <c r="A3" s="379" t="s">
        <v>32</v>
      </c>
      <c r="B3" s="379"/>
      <c r="C3" s="379"/>
      <c r="D3" s="379"/>
      <c r="E3" s="379"/>
    </row>
    <row r="4" spans="1:7">
      <c r="B4" s="45"/>
      <c r="C4" s="46"/>
      <c r="D4" s="47"/>
      <c r="E4" s="47"/>
    </row>
    <row r="5" spans="1:7" ht="20.25">
      <c r="A5" s="48" t="s">
        <v>33</v>
      </c>
      <c r="B5" s="45"/>
      <c r="C5" s="49"/>
      <c r="D5" s="49"/>
      <c r="E5" s="49"/>
    </row>
    <row r="6" spans="1:7">
      <c r="B6" s="45"/>
      <c r="C6" s="46"/>
      <c r="D6" s="47"/>
      <c r="E6" s="47"/>
    </row>
    <row r="7" spans="1:7" ht="21.75" customHeight="1">
      <c r="B7" s="380" t="s">
        <v>34</v>
      </c>
      <c r="C7" s="380"/>
      <c r="D7" s="380"/>
      <c r="E7" s="380"/>
    </row>
    <row r="8" spans="1:7">
      <c r="B8" s="50" t="s">
        <v>35</v>
      </c>
      <c r="C8" s="51" t="s">
        <v>36</v>
      </c>
      <c r="D8" s="52" t="s">
        <v>37</v>
      </c>
      <c r="E8" s="53" t="s">
        <v>38</v>
      </c>
      <c r="G8" s="54"/>
    </row>
    <row r="9" spans="1:7" ht="31.5">
      <c r="B9" s="33">
        <v>1</v>
      </c>
      <c r="C9" s="55" t="s">
        <v>39</v>
      </c>
      <c r="D9" s="56" t="s">
        <v>40</v>
      </c>
      <c r="E9" s="57">
        <f>'NL Chuc nang'!I32/8</f>
        <v>88.35</v>
      </c>
      <c r="F9" s="58"/>
      <c r="G9" s="54"/>
    </row>
    <row r="10" spans="1:7">
      <c r="B10" s="59"/>
      <c r="C10" s="60" t="s">
        <v>41</v>
      </c>
      <c r="D10" s="61" t="s">
        <v>42</v>
      </c>
      <c r="E10" s="62">
        <f>'NL Chuc nang'!E32/8</f>
        <v>21.574999999999999</v>
      </c>
      <c r="F10" s="58"/>
      <c r="G10" s="54"/>
    </row>
    <row r="11" spans="1:7" ht="31.5">
      <c r="B11" s="59"/>
      <c r="C11" s="60" t="s">
        <v>43</v>
      </c>
      <c r="D11" s="61" t="s">
        <v>44</v>
      </c>
      <c r="E11" s="62">
        <f>'NL Chuc nang'!F32/8+'NL Chuc nang'!G32/8</f>
        <v>38.274999999999999</v>
      </c>
      <c r="F11" s="58"/>
      <c r="G11" s="54"/>
    </row>
    <row r="12" spans="1:7" ht="47.25">
      <c r="B12" s="59"/>
      <c r="C12" s="60" t="s">
        <v>45</v>
      </c>
      <c r="D12" s="61" t="s">
        <v>46</v>
      </c>
      <c r="E12" s="62">
        <f>'NL Chuc nang'!H32/8</f>
        <v>28.5</v>
      </c>
      <c r="F12" s="58"/>
    </row>
    <row r="13" spans="1:7" ht="31.5">
      <c r="B13" s="33">
        <v>2</v>
      </c>
      <c r="C13" s="63" t="s">
        <v>47</v>
      </c>
      <c r="D13" s="56" t="s">
        <v>48</v>
      </c>
      <c r="E13" s="57">
        <f>'NL Chuc nang'!I32/8</f>
        <v>88.35</v>
      </c>
      <c r="F13" s="58"/>
      <c r="G13" s="54"/>
    </row>
    <row r="14" spans="1:7" ht="31.5">
      <c r="B14" s="33">
        <v>3</v>
      </c>
      <c r="C14" s="55" t="s">
        <v>49</v>
      </c>
      <c r="D14" s="56" t="s">
        <v>50</v>
      </c>
      <c r="E14" s="57">
        <f>'NL Phi CN'!D6/8</f>
        <v>8.8349999999999991</v>
      </c>
      <c r="F14" s="58"/>
      <c r="G14" s="54"/>
    </row>
    <row r="15" spans="1:7" ht="31.5">
      <c r="B15" s="64">
        <v>4</v>
      </c>
      <c r="C15" s="65" t="s">
        <v>51</v>
      </c>
      <c r="D15" s="66" t="s">
        <v>52</v>
      </c>
      <c r="E15" s="67">
        <f>'NL QTDL'!E15/8</f>
        <v>0</v>
      </c>
      <c r="F15" s="58"/>
      <c r="G15" s="54"/>
    </row>
    <row r="16" spans="1:7" s="68" customFormat="1" ht="39">
      <c r="B16" s="69">
        <v>5</v>
      </c>
      <c r="C16" s="70" t="s">
        <v>53</v>
      </c>
      <c r="D16" s="71" t="s">
        <v>54</v>
      </c>
      <c r="E16" s="72">
        <f>SUM(E13+E14+E15)</f>
        <v>97.184999999999988</v>
      </c>
      <c r="G16" s="72">
        <f>E16/22</f>
        <v>4.4174999999999995</v>
      </c>
    </row>
    <row r="17" spans="1:6" ht="20.25" hidden="1">
      <c r="A17" s="48" t="s">
        <v>55</v>
      </c>
      <c r="B17" s="45"/>
      <c r="C17" s="49"/>
      <c r="D17" s="49"/>
      <c r="E17" s="49"/>
    </row>
    <row r="18" spans="1:6" ht="20.25" hidden="1">
      <c r="A18" s="48"/>
      <c r="B18" s="45"/>
      <c r="C18" s="49"/>
      <c r="D18" s="49"/>
      <c r="E18" s="49"/>
    </row>
    <row r="19" spans="1:6" ht="20.25" hidden="1" customHeight="1">
      <c r="B19" s="381" t="s">
        <v>56</v>
      </c>
      <c r="C19" s="381"/>
      <c r="D19" s="381"/>
      <c r="E19" s="73" t="s">
        <v>57</v>
      </c>
      <c r="F19" s="44" t="s">
        <v>57</v>
      </c>
    </row>
    <row r="20" spans="1:6" ht="15.75" hidden="1" customHeight="1">
      <c r="B20" s="381" t="s">
        <v>58</v>
      </c>
      <c r="C20" s="381"/>
      <c r="D20" s="381"/>
      <c r="E20" s="74" t="s">
        <v>57</v>
      </c>
      <c r="F20" s="44" t="s">
        <v>59</v>
      </c>
    </row>
    <row r="21" spans="1:6" s="75" customFormat="1" ht="33.75" hidden="1" customHeight="1">
      <c r="B21" s="33" t="s">
        <v>35</v>
      </c>
      <c r="C21" s="33" t="s">
        <v>36</v>
      </c>
      <c r="D21" s="33" t="s">
        <v>60</v>
      </c>
      <c r="E21" s="76" t="s">
        <v>61</v>
      </c>
    </row>
    <row r="22" spans="1:6" hidden="1">
      <c r="B22" s="59">
        <v>1</v>
      </c>
      <c r="C22" s="60" t="s">
        <v>62</v>
      </c>
      <c r="D22" s="62" t="e">
        <f>IF(E19="Không",E9,E9*SUM(D23:D31)/SUM(D23:E31))</f>
        <v>#REF!</v>
      </c>
      <c r="E22" s="77" t="e">
        <f>IF(E19="Không",0,E9*SUM(E23:E31)/SUM(D23:E31))</f>
        <v>#REF!</v>
      </c>
      <c r="F22" s="78"/>
    </row>
    <row r="23" spans="1:6" hidden="1">
      <c r="B23" s="59">
        <v>2</v>
      </c>
      <c r="C23" s="60" t="s">
        <v>63</v>
      </c>
      <c r="D23" s="79">
        <f>E10</f>
        <v>21.574999999999999</v>
      </c>
      <c r="E23" s="80">
        <v>0</v>
      </c>
      <c r="F23" s="78"/>
    </row>
    <row r="24" spans="1:6" hidden="1">
      <c r="B24" s="59">
        <v>3</v>
      </c>
      <c r="C24" s="60" t="s">
        <v>64</v>
      </c>
      <c r="D24" s="79">
        <f>E11</f>
        <v>38.274999999999999</v>
      </c>
      <c r="E24" s="80">
        <v>0</v>
      </c>
    </row>
    <row r="25" spans="1:6" hidden="1">
      <c r="B25" s="59">
        <v>4</v>
      </c>
      <c r="C25" s="60" t="s">
        <v>65</v>
      </c>
      <c r="D25" s="79">
        <f>IF(E19="Không",E13,0)</f>
        <v>0</v>
      </c>
      <c r="E25" s="80">
        <f>IF(E19="Không",0,E13)</f>
        <v>88.35</v>
      </c>
    </row>
    <row r="26" spans="1:6" hidden="1">
      <c r="B26" s="59">
        <v>5</v>
      </c>
      <c r="C26" s="81" t="s">
        <v>66</v>
      </c>
      <c r="D26" s="79">
        <f>IF(E19="Không",E14,0)</f>
        <v>0</v>
      </c>
      <c r="E26" s="80">
        <f>IF(E19="Không",0,E14)</f>
        <v>8.8349999999999991</v>
      </c>
    </row>
    <row r="27" spans="1:6" hidden="1">
      <c r="B27" s="59">
        <v>6</v>
      </c>
      <c r="C27" s="81" t="s">
        <v>67</v>
      </c>
      <c r="D27" s="79">
        <f>IF(E19="Không",#REF!,0)</f>
        <v>0</v>
      </c>
      <c r="E27" s="80" t="e">
        <f>IF(E19="Không",0,#REF!)</f>
        <v>#REF!</v>
      </c>
    </row>
    <row r="28" spans="1:6" hidden="1">
      <c r="B28" s="59">
        <v>7</v>
      </c>
      <c r="C28" s="81" t="s">
        <v>68</v>
      </c>
      <c r="D28" s="79">
        <f>IF(E19="Không",#REF!,0)</f>
        <v>0</v>
      </c>
      <c r="E28" s="79" t="e">
        <f>IF(E19="Không",0,#REF!)</f>
        <v>#REF!</v>
      </c>
    </row>
    <row r="29" spans="1:6" hidden="1">
      <c r="B29" s="59">
        <v>8</v>
      </c>
      <c r="C29" s="81" t="s">
        <v>69</v>
      </c>
      <c r="D29" s="79">
        <f>IF(E19="Không",#REF!,0)</f>
        <v>0</v>
      </c>
      <c r="E29" s="80" t="e">
        <f>IF(E19="Không",0,#REF!)</f>
        <v>#REF!</v>
      </c>
    </row>
    <row r="30" spans="1:6" hidden="1">
      <c r="B30" s="59">
        <v>9</v>
      </c>
      <c r="C30" s="81" t="s">
        <v>70</v>
      </c>
      <c r="D30" s="79">
        <f>IF(E19="Không",#REF!,0)</f>
        <v>0</v>
      </c>
      <c r="E30" s="80" t="e">
        <f>#REF!-D30</f>
        <v>#REF!</v>
      </c>
    </row>
    <row r="31" spans="1:6" hidden="1">
      <c r="B31" s="59">
        <v>10</v>
      </c>
      <c r="C31" s="81" t="s">
        <v>71</v>
      </c>
      <c r="D31" s="79">
        <v>1.25</v>
      </c>
      <c r="E31" s="79">
        <v>0</v>
      </c>
    </row>
    <row r="32" spans="1:6" hidden="1">
      <c r="B32" s="59">
        <v>11</v>
      </c>
      <c r="C32" s="60" t="s">
        <v>72</v>
      </c>
      <c r="D32" s="62" t="e">
        <f>IF(E19="Không",0,IF(E20="Không",15%*0.5*SUM(E22:E31),10%*0.5*SUM(E22:E31)))</f>
        <v>#REF!</v>
      </c>
      <c r="E32" s="62" t="e">
        <f>IF(E19="Không",0,IF(E20="Không",15%*0.5*SUM(E22:E31),10%*0.5*SUM(E22:E31)))</f>
        <v>#REF!</v>
      </c>
    </row>
    <row r="33" spans="1:7" hidden="1">
      <c r="B33" s="59">
        <v>12</v>
      </c>
      <c r="C33" s="60" t="s">
        <v>73</v>
      </c>
      <c r="D33" s="77">
        <f>IF(E19="Không",0,IF(E20="Không",1.5,0))</f>
        <v>0</v>
      </c>
      <c r="E33" s="77">
        <v>0</v>
      </c>
    </row>
    <row r="34" spans="1:7" s="82" customFormat="1" ht="20.25" hidden="1">
      <c r="B34" s="83">
        <v>13</v>
      </c>
      <c r="C34" s="84" t="s">
        <v>74</v>
      </c>
      <c r="D34" s="85" t="e">
        <f>SUM(D22:D33)</f>
        <v>#REF!</v>
      </c>
      <c r="E34" s="86" t="e">
        <f>SUM(E22:E33)</f>
        <v>#REF!</v>
      </c>
    </row>
    <row r="35" spans="1:7" s="82" customFormat="1" ht="20.25">
      <c r="A35" s="48"/>
      <c r="B35" s="87"/>
      <c r="C35" s="88"/>
      <c r="D35" s="89"/>
      <c r="E35" s="90"/>
      <c r="F35" s="44"/>
      <c r="G35" s="44"/>
    </row>
  </sheetData>
  <mergeCells count="5">
    <mergeCell ref="B2:E2"/>
    <mergeCell ref="A3:E3"/>
    <mergeCell ref="B7:E7"/>
    <mergeCell ref="B19:D19"/>
    <mergeCell ref="B20:D20"/>
  </mergeCells>
  <dataValidations count="1">
    <dataValidation type="list" allowBlank="1" showErrorMessage="1" sqref="E19:E20" xr:uid="{00000000-0002-0000-0200-000000000000}">
      <formula1>$F$19:$F$21</formula1>
      <formula2>0</formula2>
    </dataValidation>
  </dataValidations>
  <pageMargins left="1.1201388888888899" right="0.7" top="0.75" bottom="0.75" header="0.511811023622047" footer="0.3"/>
  <pageSetup scale="50" orientation="portrait" horizontalDpi="300" verticalDpi="300"/>
  <headerFooter>
    <oddFooter>&amp;LBM.11.QT.09.QLCL.03&amp;CLần ban hành:       /Ngày&amp;R&amp;P/&amp;N</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0080"/>
  </sheetPr>
  <dimension ref="A1:AMJ35"/>
  <sheetViews>
    <sheetView topLeftCell="A30" zoomScaleNormal="100" workbookViewId="0">
      <selection activeCell="T30" sqref="T30"/>
    </sheetView>
  </sheetViews>
  <sheetFormatPr defaultColWidth="9.140625" defaultRowHeight="15.75"/>
  <cols>
    <col min="1" max="1" width="5" style="91" customWidth="1"/>
    <col min="2" max="2" width="10.5703125" style="91" customWidth="1"/>
    <col min="3" max="3" width="24" style="92" customWidth="1"/>
    <col min="4" max="4" width="21.85546875" style="92" customWidth="1"/>
    <col min="5" max="5" width="14.7109375" style="93" customWidth="1"/>
    <col min="6" max="7" width="13.5703125" style="93" customWidth="1"/>
    <col min="8" max="9" width="15.140625" style="93" customWidth="1"/>
    <col min="10" max="10" width="11.5703125" style="93" customWidth="1"/>
    <col min="11" max="12" width="16" style="94" customWidth="1"/>
    <col min="13" max="13" width="10.140625" style="95" customWidth="1"/>
    <col min="14" max="17" width="11" style="96" customWidth="1"/>
    <col min="18" max="18" width="14" style="97" customWidth="1"/>
    <col min="19" max="19" width="10.5703125" style="97" customWidth="1"/>
    <col min="20" max="21" width="15.28515625" style="98" customWidth="1"/>
    <col min="22" max="22" width="19.5703125" style="93" customWidth="1"/>
    <col min="23" max="23" width="21.140625" style="93" customWidth="1"/>
    <col min="24" max="1024" width="9.140625" style="93"/>
  </cols>
  <sheetData>
    <row r="1" spans="1:23" ht="20.25" customHeight="1">
      <c r="A1" s="383" t="s">
        <v>75</v>
      </c>
      <c r="B1" s="383"/>
      <c r="C1" s="383"/>
      <c r="D1" s="383"/>
      <c r="E1" s="383"/>
      <c r="F1" s="383"/>
      <c r="G1" s="383"/>
      <c r="H1" s="383"/>
      <c r="I1" s="383"/>
      <c r="J1" s="383"/>
      <c r="K1" s="383"/>
      <c r="L1" s="383"/>
      <c r="M1" s="383"/>
      <c r="N1" s="383"/>
      <c r="O1" s="383"/>
      <c r="P1" s="383"/>
      <c r="Q1" s="383"/>
      <c r="R1" s="383"/>
      <c r="S1" s="383"/>
      <c r="T1" s="383"/>
      <c r="U1" s="383"/>
      <c r="V1" s="383"/>
      <c r="W1" s="383"/>
    </row>
    <row r="2" spans="1:23" ht="18.75">
      <c r="A2" s="384" t="s">
        <v>76</v>
      </c>
      <c r="B2" s="384"/>
      <c r="C2" s="384"/>
      <c r="D2" s="384"/>
      <c r="E2" s="384"/>
      <c r="F2" s="384"/>
      <c r="G2" s="384"/>
      <c r="H2" s="384"/>
      <c r="I2" s="384"/>
      <c r="J2" s="384"/>
      <c r="K2" s="384"/>
      <c r="L2" s="384"/>
      <c r="M2" s="384"/>
      <c r="N2" s="384"/>
      <c r="O2" s="384"/>
      <c r="P2" s="384"/>
      <c r="Q2" s="384"/>
      <c r="R2" s="384"/>
      <c r="S2" s="384"/>
      <c r="T2" s="384"/>
      <c r="U2" s="384"/>
      <c r="V2" s="384"/>
      <c r="W2" s="384"/>
    </row>
    <row r="3" spans="1:23" ht="18.75">
      <c r="A3" s="1" t="s">
        <v>77</v>
      </c>
      <c r="B3" s="1"/>
      <c r="C3" s="99"/>
      <c r="D3" s="99"/>
      <c r="E3" s="100"/>
      <c r="F3" s="100"/>
      <c r="G3" s="100"/>
      <c r="H3" s="100"/>
      <c r="I3" s="100"/>
      <c r="J3" s="100"/>
      <c r="K3" s="101"/>
      <c r="L3" s="101"/>
      <c r="M3" s="102"/>
      <c r="N3" s="103"/>
      <c r="O3" s="103"/>
      <c r="P3" s="103"/>
      <c r="Q3" s="103"/>
      <c r="R3" s="103"/>
      <c r="S3" s="103"/>
      <c r="T3" s="104"/>
      <c r="U3" s="104"/>
      <c r="V3" s="100"/>
    </row>
    <row r="4" spans="1:23" ht="18.75" customHeight="1">
      <c r="A4" s="385" t="s">
        <v>78</v>
      </c>
      <c r="B4" s="385"/>
      <c r="C4" s="385"/>
      <c r="D4" s="385"/>
      <c r="E4" s="385"/>
      <c r="F4" s="385"/>
      <c r="G4" s="385"/>
      <c r="H4" s="385"/>
      <c r="I4" s="385"/>
      <c r="J4" s="385"/>
      <c r="K4" s="385"/>
      <c r="L4" s="385"/>
      <c r="M4" s="385"/>
      <c r="N4" s="385"/>
      <c r="O4" s="385"/>
      <c r="P4" s="385"/>
      <c r="Q4" s="385"/>
      <c r="R4" s="385"/>
      <c r="S4" s="385"/>
      <c r="T4" s="385"/>
      <c r="U4" s="385"/>
      <c r="V4" s="385"/>
    </row>
    <row r="5" spans="1:23" s="91" customFormat="1">
      <c r="C5" s="92"/>
      <c r="D5" s="92"/>
      <c r="K5" s="94"/>
      <c r="L5" s="94"/>
      <c r="M5" s="95"/>
      <c r="N5" s="95"/>
      <c r="O5" s="95"/>
      <c r="P5" s="95"/>
      <c r="Q5" s="95"/>
      <c r="R5" s="105"/>
      <c r="S5" s="105"/>
      <c r="T5" s="106"/>
      <c r="U5" s="106"/>
    </row>
    <row r="6" spans="1:23" s="94" customFormat="1" ht="24" customHeight="1">
      <c r="A6" s="386" t="s">
        <v>79</v>
      </c>
      <c r="B6" s="387" t="s">
        <v>80</v>
      </c>
      <c r="C6" s="388" t="s">
        <v>81</v>
      </c>
      <c r="D6" s="388" t="s">
        <v>82</v>
      </c>
      <c r="E6" s="387" t="s">
        <v>83</v>
      </c>
      <c r="F6" s="387"/>
      <c r="G6" s="387"/>
      <c r="H6" s="387"/>
      <c r="I6" s="387"/>
      <c r="J6" s="387" t="s">
        <v>84</v>
      </c>
      <c r="K6" s="387"/>
      <c r="L6" s="387"/>
      <c r="M6" s="389" t="s">
        <v>85</v>
      </c>
      <c r="N6" s="389"/>
      <c r="O6" s="389"/>
      <c r="P6" s="389"/>
      <c r="Q6" s="389"/>
      <c r="R6" s="389"/>
      <c r="S6" s="390" t="s">
        <v>86</v>
      </c>
      <c r="T6" s="390"/>
      <c r="U6" s="390"/>
      <c r="V6" s="387" t="s">
        <v>87</v>
      </c>
      <c r="W6" s="387" t="s">
        <v>88</v>
      </c>
    </row>
    <row r="7" spans="1:23" s="94" customFormat="1" ht="61.5" customHeight="1">
      <c r="A7" s="386"/>
      <c r="B7" s="387"/>
      <c r="C7" s="388"/>
      <c r="D7" s="388"/>
      <c r="E7" s="109" t="s">
        <v>41</v>
      </c>
      <c r="F7" s="107" t="s">
        <v>43</v>
      </c>
      <c r="G7" s="107" t="s">
        <v>89</v>
      </c>
      <c r="H7" s="107" t="s">
        <v>45</v>
      </c>
      <c r="I7" s="109" t="s">
        <v>90</v>
      </c>
      <c r="J7" s="107" t="s">
        <v>91</v>
      </c>
      <c r="K7" s="107" t="s">
        <v>92</v>
      </c>
      <c r="L7" s="107" t="s">
        <v>93</v>
      </c>
      <c r="M7" s="108" t="s">
        <v>94</v>
      </c>
      <c r="N7" s="108" t="s">
        <v>41</v>
      </c>
      <c r="O7" s="108" t="s">
        <v>43</v>
      </c>
      <c r="P7" s="108" t="s">
        <v>89</v>
      </c>
      <c r="Q7" s="108" t="s">
        <v>45</v>
      </c>
      <c r="R7" s="110" t="s">
        <v>90</v>
      </c>
      <c r="S7" s="111" t="s">
        <v>41</v>
      </c>
      <c r="T7" s="111" t="s">
        <v>43</v>
      </c>
      <c r="U7" s="111" t="s">
        <v>45</v>
      </c>
      <c r="V7" s="387"/>
      <c r="W7" s="387"/>
    </row>
    <row r="8" spans="1:23" s="123" customFormat="1" ht="126" customHeight="1">
      <c r="A8" s="112">
        <v>15</v>
      </c>
      <c r="B8" s="113"/>
      <c r="C8" s="114" t="s">
        <v>955</v>
      </c>
      <c r="D8" s="125" t="s">
        <v>954</v>
      </c>
      <c r="E8" s="115">
        <f t="shared" ref="E8:E30" si="0">N8*(1-$S8)</f>
        <v>6</v>
      </c>
      <c r="F8" s="115">
        <f t="shared" ref="F8:F30" si="1">O8*(1-$T8)</f>
        <v>12</v>
      </c>
      <c r="G8" s="115">
        <f t="shared" ref="G8:G30" si="2">P8*(1-$T8)</f>
        <v>0</v>
      </c>
      <c r="H8" s="115">
        <f t="shared" ref="H8:H30" si="3">Q8*(1-$U8)</f>
        <v>8</v>
      </c>
      <c r="I8" s="115">
        <f t="shared" ref="I8:I30" si="4">SUM(E8:H8)</f>
        <v>26</v>
      </c>
      <c r="J8" s="116"/>
      <c r="K8" s="199" t="s">
        <v>117</v>
      </c>
      <c r="L8" s="107" t="str">
        <f>VLOOKUP(K8,'Định nghĩa Loại Chức năng'!$B$3:$F$300,2,FALSE())</f>
        <v>Chức năng giao diện web (chỉ có UI)</v>
      </c>
      <c r="M8" s="118" t="s">
        <v>59</v>
      </c>
      <c r="N8" s="119">
        <f>VLOOKUP(K8&amp;$N$7,CSDL_CN!$D$2:$E$315,2,FALSE())</f>
        <v>6</v>
      </c>
      <c r="O8" s="119">
        <f>VLOOKUP(K8&amp;$O$7,CSDL_CN!$D$2:$E$265,2,FALSE())</f>
        <v>12</v>
      </c>
      <c r="P8" s="119">
        <f t="shared" ref="P8:P30" si="5">IF(M8="Có",O8*30%,0)</f>
        <v>0</v>
      </c>
      <c r="Q8" s="119">
        <f>VLOOKUP(K8&amp;$Q$7,CSDL_CN!$D$2:$E$265,2,FALSE())</f>
        <v>8</v>
      </c>
      <c r="R8" s="119">
        <f t="shared" ref="R8:R30" si="6">SUM(N8:Q8)</f>
        <v>26</v>
      </c>
      <c r="S8" s="120">
        <v>0</v>
      </c>
      <c r="T8" s="121">
        <v>0</v>
      </c>
      <c r="U8" s="121">
        <v>0</v>
      </c>
      <c r="V8" s="122"/>
      <c r="W8" s="124"/>
    </row>
    <row r="9" spans="1:23" s="123" customFormat="1" ht="126" customHeight="1">
      <c r="A9" s="112">
        <v>15</v>
      </c>
      <c r="B9" s="113"/>
      <c r="C9" s="114" t="s">
        <v>956</v>
      </c>
      <c r="D9" s="125" t="s">
        <v>954</v>
      </c>
      <c r="E9" s="115">
        <f t="shared" si="0"/>
        <v>6</v>
      </c>
      <c r="F9" s="115">
        <f t="shared" si="1"/>
        <v>12</v>
      </c>
      <c r="G9" s="115">
        <f t="shared" si="2"/>
        <v>0</v>
      </c>
      <c r="H9" s="115">
        <f t="shared" si="3"/>
        <v>8</v>
      </c>
      <c r="I9" s="115">
        <f t="shared" si="4"/>
        <v>26</v>
      </c>
      <c r="J9" s="116"/>
      <c r="K9" s="199" t="s">
        <v>117</v>
      </c>
      <c r="L9" s="107" t="str">
        <f>VLOOKUP(K9,'Định nghĩa Loại Chức năng'!$B$3:$F$300,2,FALSE())</f>
        <v>Chức năng giao diện web (chỉ có UI)</v>
      </c>
      <c r="M9" s="118" t="s">
        <v>59</v>
      </c>
      <c r="N9" s="119">
        <f>VLOOKUP(K9&amp;$N$7,CSDL_CN!$D$2:$E$315,2,FALSE())</f>
        <v>6</v>
      </c>
      <c r="O9" s="119">
        <f>VLOOKUP(K9&amp;$O$7,CSDL_CN!$D$2:$E$265,2,FALSE())</f>
        <v>12</v>
      </c>
      <c r="P9" s="119">
        <f t="shared" si="5"/>
        <v>0</v>
      </c>
      <c r="Q9" s="119">
        <f>VLOOKUP(K9&amp;$Q$7,CSDL_CN!$D$2:$E$265,2,FALSE())</f>
        <v>8</v>
      </c>
      <c r="R9" s="119">
        <f t="shared" si="6"/>
        <v>26</v>
      </c>
      <c r="S9" s="120">
        <v>0</v>
      </c>
      <c r="T9" s="121">
        <v>0</v>
      </c>
      <c r="U9" s="121">
        <v>0</v>
      </c>
      <c r="V9" s="122"/>
      <c r="W9" s="124"/>
    </row>
    <row r="10" spans="1:23" s="123" customFormat="1" ht="153.75" customHeight="1">
      <c r="A10" s="112">
        <v>15</v>
      </c>
      <c r="B10" s="113"/>
      <c r="C10" s="114" t="s">
        <v>957</v>
      </c>
      <c r="D10" s="125" t="s">
        <v>985</v>
      </c>
      <c r="E10" s="115">
        <f t="shared" si="0"/>
        <v>6</v>
      </c>
      <c r="F10" s="115">
        <f t="shared" si="1"/>
        <v>12</v>
      </c>
      <c r="G10" s="115">
        <f t="shared" si="2"/>
        <v>0</v>
      </c>
      <c r="H10" s="115">
        <f t="shared" si="3"/>
        <v>8</v>
      </c>
      <c r="I10" s="115">
        <f t="shared" si="4"/>
        <v>26</v>
      </c>
      <c r="J10" s="116"/>
      <c r="K10" s="199" t="s">
        <v>117</v>
      </c>
      <c r="L10" s="107" t="str">
        <f>VLOOKUP(K10,'Định nghĩa Loại Chức năng'!$B$3:$F$300,2,FALSE())</f>
        <v>Chức năng giao diện web (chỉ có UI)</v>
      </c>
      <c r="M10" s="118" t="s">
        <v>59</v>
      </c>
      <c r="N10" s="119">
        <f>VLOOKUP(K10&amp;$N$7,CSDL_CN!$D$2:$E$315,2,FALSE())</f>
        <v>6</v>
      </c>
      <c r="O10" s="119">
        <f>VLOOKUP(K10&amp;$O$7,CSDL_CN!$D$2:$E$265,2,FALSE())</f>
        <v>12</v>
      </c>
      <c r="P10" s="119">
        <f t="shared" si="5"/>
        <v>0</v>
      </c>
      <c r="Q10" s="119">
        <f>VLOOKUP(K10&amp;$Q$7,CSDL_CN!$D$2:$E$265,2,FALSE())</f>
        <v>8</v>
      </c>
      <c r="R10" s="119">
        <f t="shared" si="6"/>
        <v>26</v>
      </c>
      <c r="S10" s="120">
        <v>0</v>
      </c>
      <c r="T10" s="121">
        <v>0</v>
      </c>
      <c r="U10" s="121">
        <v>0</v>
      </c>
      <c r="V10" s="122"/>
      <c r="W10" s="124"/>
    </row>
    <row r="11" spans="1:23" s="123" customFormat="1" ht="184.5" customHeight="1">
      <c r="A11" s="112">
        <v>15</v>
      </c>
      <c r="B11" s="113"/>
      <c r="C11" s="114" t="s">
        <v>958</v>
      </c>
      <c r="D11" s="125" t="s">
        <v>986</v>
      </c>
      <c r="E11" s="115">
        <f t="shared" si="0"/>
        <v>6</v>
      </c>
      <c r="F11" s="115">
        <f t="shared" si="1"/>
        <v>12</v>
      </c>
      <c r="G11" s="115">
        <f t="shared" si="2"/>
        <v>0</v>
      </c>
      <c r="H11" s="115">
        <f t="shared" si="3"/>
        <v>8</v>
      </c>
      <c r="I11" s="115">
        <f t="shared" si="4"/>
        <v>26</v>
      </c>
      <c r="J11" s="116"/>
      <c r="K11" s="199" t="s">
        <v>117</v>
      </c>
      <c r="L11" s="107" t="str">
        <f>VLOOKUP(K11,'Định nghĩa Loại Chức năng'!$B$3:$F$300,2,FALSE())</f>
        <v>Chức năng giao diện web (chỉ có UI)</v>
      </c>
      <c r="M11" s="118" t="s">
        <v>59</v>
      </c>
      <c r="N11" s="119">
        <f>VLOOKUP(K11&amp;$N$7,CSDL_CN!$D$2:$E$315,2,FALSE())</f>
        <v>6</v>
      </c>
      <c r="O11" s="119">
        <f>VLOOKUP(K11&amp;$O$7,CSDL_CN!$D$2:$E$265,2,FALSE())</f>
        <v>12</v>
      </c>
      <c r="P11" s="119">
        <f t="shared" si="5"/>
        <v>0</v>
      </c>
      <c r="Q11" s="119">
        <f>VLOOKUP(K11&amp;$Q$7,CSDL_CN!$D$2:$E$265,2,FALSE())</f>
        <v>8</v>
      </c>
      <c r="R11" s="119">
        <f t="shared" si="6"/>
        <v>26</v>
      </c>
      <c r="S11" s="120">
        <v>0</v>
      </c>
      <c r="T11" s="121">
        <v>0</v>
      </c>
      <c r="U11" s="121">
        <v>0</v>
      </c>
      <c r="V11" s="122"/>
      <c r="W11" s="124"/>
    </row>
    <row r="12" spans="1:23" s="123" customFormat="1" ht="126" customHeight="1">
      <c r="A12" s="112">
        <v>15</v>
      </c>
      <c r="B12" s="113"/>
      <c r="C12" s="114" t="s">
        <v>959</v>
      </c>
      <c r="D12" s="125" t="s">
        <v>954</v>
      </c>
      <c r="E12" s="115">
        <f t="shared" si="0"/>
        <v>6</v>
      </c>
      <c r="F12" s="115">
        <f t="shared" si="1"/>
        <v>12</v>
      </c>
      <c r="G12" s="115">
        <f t="shared" si="2"/>
        <v>0</v>
      </c>
      <c r="H12" s="115">
        <f t="shared" si="3"/>
        <v>8</v>
      </c>
      <c r="I12" s="115">
        <f t="shared" si="4"/>
        <v>26</v>
      </c>
      <c r="J12" s="116"/>
      <c r="K12" s="199" t="s">
        <v>117</v>
      </c>
      <c r="L12" s="107" t="str">
        <f>VLOOKUP(K12,'Định nghĩa Loại Chức năng'!$B$3:$F$300,2,FALSE())</f>
        <v>Chức năng giao diện web (chỉ có UI)</v>
      </c>
      <c r="M12" s="118" t="s">
        <v>59</v>
      </c>
      <c r="N12" s="119">
        <f>VLOOKUP(K12&amp;$N$7,CSDL_CN!$D$2:$E$315,2,FALSE())</f>
        <v>6</v>
      </c>
      <c r="O12" s="119">
        <f>VLOOKUP(K12&amp;$O$7,CSDL_CN!$D$2:$E$265,2,FALSE())</f>
        <v>12</v>
      </c>
      <c r="P12" s="119">
        <f t="shared" si="5"/>
        <v>0</v>
      </c>
      <c r="Q12" s="119">
        <f>VLOOKUP(K12&amp;$Q$7,CSDL_CN!$D$2:$E$265,2,FALSE())</f>
        <v>8</v>
      </c>
      <c r="R12" s="119">
        <f t="shared" si="6"/>
        <v>26</v>
      </c>
      <c r="S12" s="120">
        <v>0</v>
      </c>
      <c r="T12" s="121">
        <v>0</v>
      </c>
      <c r="U12" s="121">
        <v>0</v>
      </c>
      <c r="V12" s="122"/>
      <c r="W12" s="124"/>
    </row>
    <row r="13" spans="1:23" s="123" customFormat="1" ht="126" customHeight="1">
      <c r="A13" s="112">
        <v>15</v>
      </c>
      <c r="B13" s="113"/>
      <c r="C13" s="114" t="s">
        <v>960</v>
      </c>
      <c r="D13" s="125" t="s">
        <v>986</v>
      </c>
      <c r="E13" s="115">
        <f t="shared" si="0"/>
        <v>6</v>
      </c>
      <c r="F13" s="115">
        <f t="shared" si="1"/>
        <v>12</v>
      </c>
      <c r="G13" s="115">
        <f t="shared" si="2"/>
        <v>0</v>
      </c>
      <c r="H13" s="115">
        <f t="shared" si="3"/>
        <v>8</v>
      </c>
      <c r="I13" s="115">
        <f t="shared" si="4"/>
        <v>26</v>
      </c>
      <c r="J13" s="116"/>
      <c r="K13" s="199" t="s">
        <v>117</v>
      </c>
      <c r="L13" s="107" t="str">
        <f>VLOOKUP(K13,'Định nghĩa Loại Chức năng'!$B$3:$F$300,2,FALSE())</f>
        <v>Chức năng giao diện web (chỉ có UI)</v>
      </c>
      <c r="M13" s="118" t="s">
        <v>59</v>
      </c>
      <c r="N13" s="119">
        <f>VLOOKUP(K13&amp;$N$7,CSDL_CN!$D$2:$E$315,2,FALSE())</f>
        <v>6</v>
      </c>
      <c r="O13" s="119">
        <f>VLOOKUP(K13&amp;$O$7,CSDL_CN!$D$2:$E$265,2,FALSE())</f>
        <v>12</v>
      </c>
      <c r="P13" s="119">
        <f t="shared" si="5"/>
        <v>0</v>
      </c>
      <c r="Q13" s="119">
        <f>VLOOKUP(K13&amp;$Q$7,CSDL_CN!$D$2:$E$265,2,FALSE())</f>
        <v>8</v>
      </c>
      <c r="R13" s="119">
        <f t="shared" si="6"/>
        <v>26</v>
      </c>
      <c r="S13" s="120">
        <v>0</v>
      </c>
      <c r="T13" s="121">
        <v>0</v>
      </c>
      <c r="U13" s="121">
        <v>0</v>
      </c>
      <c r="V13" s="122"/>
      <c r="W13" s="124"/>
    </row>
    <row r="14" spans="1:23" s="123" customFormat="1" ht="126" customHeight="1">
      <c r="A14" s="112">
        <v>15</v>
      </c>
      <c r="B14" s="113"/>
      <c r="C14" s="114" t="s">
        <v>961</v>
      </c>
      <c r="D14" s="125" t="s">
        <v>986</v>
      </c>
      <c r="E14" s="115">
        <f t="shared" si="0"/>
        <v>6</v>
      </c>
      <c r="F14" s="115">
        <f t="shared" si="1"/>
        <v>12</v>
      </c>
      <c r="G14" s="115">
        <f t="shared" si="2"/>
        <v>0</v>
      </c>
      <c r="H14" s="115">
        <f t="shared" si="3"/>
        <v>8</v>
      </c>
      <c r="I14" s="115">
        <f t="shared" si="4"/>
        <v>26</v>
      </c>
      <c r="J14" s="116"/>
      <c r="K14" s="199" t="s">
        <v>117</v>
      </c>
      <c r="L14" s="107" t="str">
        <f>VLOOKUP(K14,'Định nghĩa Loại Chức năng'!$B$3:$F$300,2,FALSE())</f>
        <v>Chức năng giao diện web (chỉ có UI)</v>
      </c>
      <c r="M14" s="118" t="s">
        <v>59</v>
      </c>
      <c r="N14" s="119">
        <f>VLOOKUP(K14&amp;$N$7,CSDL_CN!$D$2:$E$315,2,FALSE())</f>
        <v>6</v>
      </c>
      <c r="O14" s="119">
        <f>VLOOKUP(K14&amp;$O$7,CSDL_CN!$D$2:$E$265,2,FALSE())</f>
        <v>12</v>
      </c>
      <c r="P14" s="119">
        <f t="shared" si="5"/>
        <v>0</v>
      </c>
      <c r="Q14" s="119">
        <f>VLOOKUP(K14&amp;$Q$7,CSDL_CN!$D$2:$E$265,2,FALSE())</f>
        <v>8</v>
      </c>
      <c r="R14" s="119">
        <f t="shared" si="6"/>
        <v>26</v>
      </c>
      <c r="S14" s="120">
        <v>0</v>
      </c>
      <c r="T14" s="121">
        <v>0</v>
      </c>
      <c r="U14" s="121">
        <v>0</v>
      </c>
      <c r="V14" s="122"/>
      <c r="W14" s="124"/>
    </row>
    <row r="15" spans="1:23" s="123" customFormat="1" ht="126" customHeight="1">
      <c r="A15" s="112">
        <v>15</v>
      </c>
      <c r="B15" s="113"/>
      <c r="C15" s="114" t="s">
        <v>962</v>
      </c>
      <c r="D15" s="125" t="s">
        <v>963</v>
      </c>
      <c r="E15" s="115">
        <f t="shared" si="0"/>
        <v>1.8000000000000003</v>
      </c>
      <c r="F15" s="115">
        <f t="shared" si="1"/>
        <v>3.6000000000000005</v>
      </c>
      <c r="G15" s="115">
        <f t="shared" si="2"/>
        <v>0</v>
      </c>
      <c r="H15" s="115">
        <f t="shared" si="3"/>
        <v>8</v>
      </c>
      <c r="I15" s="115">
        <f t="shared" si="4"/>
        <v>13.4</v>
      </c>
      <c r="J15" s="116"/>
      <c r="K15" s="199" t="s">
        <v>117</v>
      </c>
      <c r="L15" s="107" t="str">
        <f>VLOOKUP(K15,'Định nghĩa Loại Chức năng'!$B$3:$F$300,2,FALSE())</f>
        <v>Chức năng giao diện web (chỉ có UI)</v>
      </c>
      <c r="M15" s="118" t="s">
        <v>59</v>
      </c>
      <c r="N15" s="119">
        <f>VLOOKUP(K15&amp;$N$7,CSDL_CN!$D$2:$E$315,2,FALSE())</f>
        <v>6</v>
      </c>
      <c r="O15" s="119">
        <f>VLOOKUP(K15&amp;$O$7,CSDL_CN!$D$2:$E$265,2,FALSE())</f>
        <v>12</v>
      </c>
      <c r="P15" s="119">
        <f t="shared" si="5"/>
        <v>0</v>
      </c>
      <c r="Q15" s="119">
        <f>VLOOKUP(K15&amp;$Q$7,CSDL_CN!$D$2:$E$265,2,FALSE())</f>
        <v>8</v>
      </c>
      <c r="R15" s="119">
        <f t="shared" si="6"/>
        <v>26</v>
      </c>
      <c r="S15" s="120">
        <v>0.7</v>
      </c>
      <c r="T15" s="121">
        <v>0.7</v>
      </c>
      <c r="U15" s="121">
        <v>0</v>
      </c>
      <c r="V15" s="122"/>
      <c r="W15" s="124"/>
    </row>
    <row r="16" spans="1:23" s="123" customFormat="1" ht="126" customHeight="1">
      <c r="A16" s="112">
        <v>15</v>
      </c>
      <c r="B16" s="113"/>
      <c r="C16" s="114" t="s">
        <v>964</v>
      </c>
      <c r="D16" s="125" t="s">
        <v>963</v>
      </c>
      <c r="E16" s="115">
        <f t="shared" si="0"/>
        <v>1.8000000000000003</v>
      </c>
      <c r="F16" s="115">
        <f t="shared" si="1"/>
        <v>3.6000000000000005</v>
      </c>
      <c r="G16" s="115">
        <f t="shared" si="2"/>
        <v>0</v>
      </c>
      <c r="H16" s="115">
        <f t="shared" si="3"/>
        <v>8</v>
      </c>
      <c r="I16" s="115">
        <f t="shared" si="4"/>
        <v>13.4</v>
      </c>
      <c r="J16" s="116"/>
      <c r="K16" s="199" t="s">
        <v>117</v>
      </c>
      <c r="L16" s="107" t="str">
        <f>VLOOKUP(K16,'Định nghĩa Loại Chức năng'!$B$3:$F$300,2,FALSE())</f>
        <v>Chức năng giao diện web (chỉ có UI)</v>
      </c>
      <c r="M16" s="118" t="s">
        <v>59</v>
      </c>
      <c r="N16" s="119">
        <f>VLOOKUP(K16&amp;$N$7,CSDL_CN!$D$2:$E$315,2,FALSE())</f>
        <v>6</v>
      </c>
      <c r="O16" s="119">
        <f>VLOOKUP(K16&amp;$O$7,CSDL_CN!$D$2:$E$265,2,FALSE())</f>
        <v>12</v>
      </c>
      <c r="P16" s="119">
        <f t="shared" si="5"/>
        <v>0</v>
      </c>
      <c r="Q16" s="119">
        <f>VLOOKUP(K16&amp;$Q$7,CSDL_CN!$D$2:$E$265,2,FALSE())</f>
        <v>8</v>
      </c>
      <c r="R16" s="119">
        <f t="shared" si="6"/>
        <v>26</v>
      </c>
      <c r="S16" s="120">
        <v>0.7</v>
      </c>
      <c r="T16" s="121">
        <v>0.7</v>
      </c>
      <c r="U16" s="121">
        <v>0</v>
      </c>
      <c r="V16" s="122"/>
      <c r="W16" s="124"/>
    </row>
    <row r="17" spans="1:23" s="123" customFormat="1" ht="114.75" customHeight="1">
      <c r="A17" s="112">
        <v>12</v>
      </c>
      <c r="B17" s="113"/>
      <c r="C17" s="114" t="s">
        <v>965</v>
      </c>
      <c r="D17" s="125" t="s">
        <v>986</v>
      </c>
      <c r="E17" s="115">
        <f t="shared" si="0"/>
        <v>6</v>
      </c>
      <c r="F17" s="115">
        <f t="shared" si="1"/>
        <v>12</v>
      </c>
      <c r="G17" s="115">
        <f t="shared" si="2"/>
        <v>0</v>
      </c>
      <c r="H17" s="115">
        <f t="shared" si="3"/>
        <v>8</v>
      </c>
      <c r="I17" s="115">
        <f t="shared" si="4"/>
        <v>26</v>
      </c>
      <c r="J17" s="116"/>
      <c r="K17" s="199" t="s">
        <v>117</v>
      </c>
      <c r="L17" s="107" t="str">
        <f>VLOOKUP(K17,'Định nghĩa Loại Chức năng'!$B$3:$F$300,2,FALSE())</f>
        <v>Chức năng giao diện web (chỉ có UI)</v>
      </c>
      <c r="M17" s="118" t="s">
        <v>59</v>
      </c>
      <c r="N17" s="119">
        <f>VLOOKUP(K17&amp;$N$7,CSDL_CN!$D$2:$E$315,2,FALSE())</f>
        <v>6</v>
      </c>
      <c r="O17" s="119">
        <f>VLOOKUP(K17&amp;$O$7,CSDL_CN!$D$2:$E$265,2,FALSE())</f>
        <v>12</v>
      </c>
      <c r="P17" s="119">
        <f t="shared" si="5"/>
        <v>0</v>
      </c>
      <c r="Q17" s="119">
        <f>VLOOKUP(K17&amp;$Q$7,CSDL_CN!$D$2:$E$265,2,FALSE())</f>
        <v>8</v>
      </c>
      <c r="R17" s="119">
        <f t="shared" si="6"/>
        <v>26</v>
      </c>
      <c r="S17" s="120">
        <v>0</v>
      </c>
      <c r="T17" s="121">
        <v>0</v>
      </c>
      <c r="U17" s="121">
        <v>0</v>
      </c>
      <c r="V17" s="122"/>
      <c r="W17" s="124"/>
    </row>
    <row r="18" spans="1:23" s="123" customFormat="1" ht="123" customHeight="1">
      <c r="A18" s="112">
        <v>13</v>
      </c>
      <c r="B18" s="113"/>
      <c r="C18" s="114" t="s">
        <v>966</v>
      </c>
      <c r="D18" s="125" t="s">
        <v>986</v>
      </c>
      <c r="E18" s="115">
        <f t="shared" si="0"/>
        <v>6</v>
      </c>
      <c r="F18" s="115">
        <f t="shared" si="1"/>
        <v>12</v>
      </c>
      <c r="G18" s="115">
        <f t="shared" si="2"/>
        <v>0</v>
      </c>
      <c r="H18" s="115">
        <f t="shared" si="3"/>
        <v>8</v>
      </c>
      <c r="I18" s="115">
        <f t="shared" si="4"/>
        <v>26</v>
      </c>
      <c r="J18" s="116"/>
      <c r="K18" s="199" t="s">
        <v>117</v>
      </c>
      <c r="L18" s="107" t="str">
        <f>VLOOKUP(K18,'Định nghĩa Loại Chức năng'!$B$3:$F$300,2,FALSE())</f>
        <v>Chức năng giao diện web (chỉ có UI)</v>
      </c>
      <c r="M18" s="118" t="s">
        <v>59</v>
      </c>
      <c r="N18" s="119">
        <f>VLOOKUP(K18&amp;$N$7,CSDL_CN!$D$2:$E$315,2,FALSE())</f>
        <v>6</v>
      </c>
      <c r="O18" s="119">
        <f>VLOOKUP(K18&amp;$O$7,CSDL_CN!$D$2:$E$265,2,FALSE())</f>
        <v>12</v>
      </c>
      <c r="P18" s="119">
        <f t="shared" si="5"/>
        <v>0</v>
      </c>
      <c r="Q18" s="119">
        <f>VLOOKUP(K18&amp;$Q$7,CSDL_CN!$D$2:$E$265,2,FALSE())</f>
        <v>8</v>
      </c>
      <c r="R18" s="119">
        <f t="shared" si="6"/>
        <v>26</v>
      </c>
      <c r="S18" s="120">
        <v>0</v>
      </c>
      <c r="T18" s="121">
        <v>0</v>
      </c>
      <c r="U18" s="121">
        <v>0</v>
      </c>
      <c r="V18" s="122"/>
      <c r="W18" s="124"/>
    </row>
    <row r="19" spans="1:23" s="123" customFormat="1" ht="124.5" customHeight="1">
      <c r="A19" s="112">
        <v>14</v>
      </c>
      <c r="B19" s="113"/>
      <c r="C19" s="114" t="s">
        <v>967</v>
      </c>
      <c r="D19" s="125" t="s">
        <v>987</v>
      </c>
      <c r="E19" s="115">
        <f t="shared" si="0"/>
        <v>6</v>
      </c>
      <c r="F19" s="115">
        <f t="shared" si="1"/>
        <v>12</v>
      </c>
      <c r="G19" s="115">
        <f t="shared" si="2"/>
        <v>0</v>
      </c>
      <c r="H19" s="115">
        <f t="shared" si="3"/>
        <v>8</v>
      </c>
      <c r="I19" s="115">
        <f t="shared" si="4"/>
        <v>26</v>
      </c>
      <c r="J19" s="116"/>
      <c r="K19" s="199" t="s">
        <v>117</v>
      </c>
      <c r="L19" s="107" t="str">
        <f>VLOOKUP(K19,'Định nghĩa Loại Chức năng'!$B$3:$F$300,2,FALSE())</f>
        <v>Chức năng giao diện web (chỉ có UI)</v>
      </c>
      <c r="M19" s="118" t="s">
        <v>59</v>
      </c>
      <c r="N19" s="119">
        <f>VLOOKUP(K19&amp;$N$7,CSDL_CN!$D$2:$E$315,2,FALSE())</f>
        <v>6</v>
      </c>
      <c r="O19" s="119">
        <f>VLOOKUP(K19&amp;$O$7,CSDL_CN!$D$2:$E$265,2,FALSE())</f>
        <v>12</v>
      </c>
      <c r="P19" s="119">
        <f t="shared" si="5"/>
        <v>0</v>
      </c>
      <c r="Q19" s="119">
        <f>VLOOKUP(K19&amp;$Q$7,CSDL_CN!$D$2:$E$265,2,FALSE())</f>
        <v>8</v>
      </c>
      <c r="R19" s="119">
        <f t="shared" si="6"/>
        <v>26</v>
      </c>
      <c r="S19" s="120">
        <v>0</v>
      </c>
      <c r="T19" s="121">
        <v>0</v>
      </c>
      <c r="U19" s="121">
        <v>0</v>
      </c>
      <c r="V19" s="122"/>
      <c r="W19" s="124"/>
    </row>
    <row r="20" spans="1:23" s="123" customFormat="1" ht="126" customHeight="1">
      <c r="A20" s="112">
        <v>15</v>
      </c>
      <c r="B20" s="113"/>
      <c r="C20" s="114" t="s">
        <v>968</v>
      </c>
      <c r="D20" s="125" t="s">
        <v>987</v>
      </c>
      <c r="E20" s="115">
        <f t="shared" si="0"/>
        <v>6</v>
      </c>
      <c r="F20" s="115">
        <f t="shared" si="1"/>
        <v>12</v>
      </c>
      <c r="G20" s="115">
        <f t="shared" si="2"/>
        <v>0</v>
      </c>
      <c r="H20" s="115">
        <f t="shared" si="3"/>
        <v>8</v>
      </c>
      <c r="I20" s="115">
        <f t="shared" si="4"/>
        <v>26</v>
      </c>
      <c r="J20" s="116"/>
      <c r="K20" s="199" t="s">
        <v>117</v>
      </c>
      <c r="L20" s="107" t="str">
        <f>VLOOKUP(K20,'Định nghĩa Loại Chức năng'!$B$3:$F$300,2,FALSE())</f>
        <v>Chức năng giao diện web (chỉ có UI)</v>
      </c>
      <c r="M20" s="118" t="s">
        <v>59</v>
      </c>
      <c r="N20" s="119">
        <f>VLOOKUP(K20&amp;$N$7,CSDL_CN!$D$2:$E$315,2,FALSE())</f>
        <v>6</v>
      </c>
      <c r="O20" s="119">
        <f>VLOOKUP(K20&amp;$O$7,CSDL_CN!$D$2:$E$265,2,FALSE())</f>
        <v>12</v>
      </c>
      <c r="P20" s="119">
        <f t="shared" si="5"/>
        <v>0</v>
      </c>
      <c r="Q20" s="119">
        <f>VLOOKUP(K20&amp;$Q$7,CSDL_CN!$D$2:$E$265,2,FALSE())</f>
        <v>8</v>
      </c>
      <c r="R20" s="119">
        <f t="shared" si="6"/>
        <v>26</v>
      </c>
      <c r="S20" s="120">
        <v>0</v>
      </c>
      <c r="T20" s="121">
        <v>0</v>
      </c>
      <c r="U20" s="121">
        <v>0</v>
      </c>
      <c r="V20" s="122"/>
      <c r="W20" s="124"/>
    </row>
    <row r="21" spans="1:23" s="123" customFormat="1" ht="126" customHeight="1">
      <c r="A21" s="112">
        <v>15</v>
      </c>
      <c r="B21" s="113"/>
      <c r="C21" s="114" t="s">
        <v>969</v>
      </c>
      <c r="D21" s="125" t="s">
        <v>988</v>
      </c>
      <c r="E21" s="115">
        <f t="shared" si="0"/>
        <v>6</v>
      </c>
      <c r="F21" s="115">
        <f t="shared" si="1"/>
        <v>12</v>
      </c>
      <c r="G21" s="115">
        <f t="shared" si="2"/>
        <v>0</v>
      </c>
      <c r="H21" s="115">
        <f t="shared" si="3"/>
        <v>8</v>
      </c>
      <c r="I21" s="115">
        <f t="shared" si="4"/>
        <v>26</v>
      </c>
      <c r="J21" s="116"/>
      <c r="K21" s="199" t="s">
        <v>117</v>
      </c>
      <c r="L21" s="107" t="str">
        <f>VLOOKUP(K21,'Định nghĩa Loại Chức năng'!$B$3:$F$300,2,FALSE())</f>
        <v>Chức năng giao diện web (chỉ có UI)</v>
      </c>
      <c r="M21" s="118" t="s">
        <v>59</v>
      </c>
      <c r="N21" s="119">
        <f>VLOOKUP(K21&amp;$N$7,CSDL_CN!$D$2:$E$315,2,FALSE())</f>
        <v>6</v>
      </c>
      <c r="O21" s="119">
        <f>VLOOKUP(K21&amp;$O$7,CSDL_CN!$D$2:$E$265,2,FALSE())</f>
        <v>12</v>
      </c>
      <c r="P21" s="119">
        <f t="shared" si="5"/>
        <v>0</v>
      </c>
      <c r="Q21" s="119">
        <f>VLOOKUP(K21&amp;$Q$7,CSDL_CN!$D$2:$E$265,2,FALSE())</f>
        <v>8</v>
      </c>
      <c r="R21" s="119">
        <f t="shared" si="6"/>
        <v>26</v>
      </c>
      <c r="S21" s="120">
        <v>0</v>
      </c>
      <c r="T21" s="121">
        <v>0</v>
      </c>
      <c r="U21" s="121">
        <v>0</v>
      </c>
      <c r="V21" s="122"/>
      <c r="W21" s="124"/>
    </row>
    <row r="22" spans="1:23" s="123" customFormat="1" ht="126" customHeight="1">
      <c r="A22" s="112">
        <v>15</v>
      </c>
      <c r="B22" s="113"/>
      <c r="C22" s="114" t="s">
        <v>970</v>
      </c>
      <c r="D22" s="125" t="s">
        <v>971</v>
      </c>
      <c r="E22" s="115">
        <f t="shared" si="0"/>
        <v>15</v>
      </c>
      <c r="F22" s="115">
        <f t="shared" si="1"/>
        <v>22</v>
      </c>
      <c r="G22" s="115">
        <f t="shared" si="2"/>
        <v>0</v>
      </c>
      <c r="H22" s="115">
        <f t="shared" si="3"/>
        <v>16</v>
      </c>
      <c r="I22" s="115">
        <f t="shared" si="4"/>
        <v>53</v>
      </c>
      <c r="J22" s="116"/>
      <c r="K22" s="199" t="s">
        <v>124</v>
      </c>
      <c r="L22" s="107" t="str">
        <f>VLOOKUP(K22,'Định nghĩa Loại Chức năng'!$B$3:$F$300,2,FALSE())</f>
        <v>Chức năng giao diện web 3 - chỉ có UI</v>
      </c>
      <c r="M22" s="118" t="s">
        <v>59</v>
      </c>
      <c r="N22" s="119">
        <f>VLOOKUP(K22&amp;$N$7,CSDL_CN!$D$2:$E$315,2,FALSE())</f>
        <v>15</v>
      </c>
      <c r="O22" s="119">
        <f>VLOOKUP(K22&amp;$O$7,CSDL_CN!$D$2:$E$265,2,FALSE())</f>
        <v>22</v>
      </c>
      <c r="P22" s="119">
        <f t="shared" si="5"/>
        <v>0</v>
      </c>
      <c r="Q22" s="119">
        <f>VLOOKUP(K22&amp;$Q$7,CSDL_CN!$D$2:$E$265,2,FALSE())</f>
        <v>16</v>
      </c>
      <c r="R22" s="119">
        <f t="shared" si="6"/>
        <v>53</v>
      </c>
      <c r="S22" s="120">
        <v>0</v>
      </c>
      <c r="T22" s="121">
        <v>0</v>
      </c>
      <c r="U22" s="121">
        <v>0</v>
      </c>
      <c r="V22" s="122"/>
      <c r="W22" s="124"/>
    </row>
    <row r="23" spans="1:23" s="123" customFormat="1" ht="126" customHeight="1">
      <c r="A23" s="112">
        <v>15</v>
      </c>
      <c r="B23" s="113"/>
      <c r="C23" s="114" t="s">
        <v>972</v>
      </c>
      <c r="D23" s="125" t="s">
        <v>989</v>
      </c>
      <c r="E23" s="115">
        <f t="shared" si="0"/>
        <v>6</v>
      </c>
      <c r="F23" s="115">
        <f t="shared" si="1"/>
        <v>12</v>
      </c>
      <c r="G23" s="115">
        <f t="shared" si="2"/>
        <v>0</v>
      </c>
      <c r="H23" s="115">
        <f t="shared" si="3"/>
        <v>8</v>
      </c>
      <c r="I23" s="115">
        <f t="shared" si="4"/>
        <v>26</v>
      </c>
      <c r="J23" s="116"/>
      <c r="K23" s="199" t="s">
        <v>117</v>
      </c>
      <c r="L23" s="107" t="str">
        <f>VLOOKUP(K23,'Định nghĩa Loại Chức năng'!$B$3:$F$300,2,FALSE())</f>
        <v>Chức năng giao diện web (chỉ có UI)</v>
      </c>
      <c r="M23" s="118" t="s">
        <v>59</v>
      </c>
      <c r="N23" s="119">
        <f>VLOOKUP(K23&amp;$N$7,CSDL_CN!$D$2:$E$315,2,FALSE())</f>
        <v>6</v>
      </c>
      <c r="O23" s="119">
        <f>VLOOKUP(K23&amp;$O$7,CSDL_CN!$D$2:$E$265,2,FALSE())</f>
        <v>12</v>
      </c>
      <c r="P23" s="119">
        <f t="shared" si="5"/>
        <v>0</v>
      </c>
      <c r="Q23" s="119">
        <f>VLOOKUP(K23&amp;$Q$7,CSDL_CN!$D$2:$E$265,2,FALSE())</f>
        <v>8</v>
      </c>
      <c r="R23" s="119">
        <f t="shared" si="6"/>
        <v>26</v>
      </c>
      <c r="S23" s="120">
        <v>0</v>
      </c>
      <c r="T23" s="121">
        <v>0</v>
      </c>
      <c r="U23" s="121">
        <v>0</v>
      </c>
      <c r="V23" s="122"/>
      <c r="W23" s="124"/>
    </row>
    <row r="24" spans="1:23" s="123" customFormat="1" ht="126" customHeight="1">
      <c r="A24" s="112">
        <v>15</v>
      </c>
      <c r="B24" s="113"/>
      <c r="C24" s="114" t="s">
        <v>973</v>
      </c>
      <c r="D24" s="125" t="s">
        <v>974</v>
      </c>
      <c r="E24" s="115">
        <f t="shared" si="0"/>
        <v>15</v>
      </c>
      <c r="F24" s="115">
        <f t="shared" si="1"/>
        <v>22</v>
      </c>
      <c r="G24" s="115">
        <f t="shared" si="2"/>
        <v>0</v>
      </c>
      <c r="H24" s="115">
        <f t="shared" si="3"/>
        <v>16</v>
      </c>
      <c r="I24" s="115">
        <f t="shared" si="4"/>
        <v>53</v>
      </c>
      <c r="J24" s="116"/>
      <c r="K24" s="199" t="s">
        <v>124</v>
      </c>
      <c r="L24" s="107" t="str">
        <f>VLOOKUP(K24,'Định nghĩa Loại Chức năng'!$B$3:$F$300,2,FALSE())</f>
        <v>Chức năng giao diện web 3 - chỉ có UI</v>
      </c>
      <c r="M24" s="118" t="s">
        <v>59</v>
      </c>
      <c r="N24" s="119">
        <f>VLOOKUP(K24&amp;$N$7,CSDL_CN!$D$2:$E$315,2,FALSE())</f>
        <v>15</v>
      </c>
      <c r="O24" s="119">
        <f>VLOOKUP(K24&amp;$O$7,CSDL_CN!$D$2:$E$265,2,FALSE())</f>
        <v>22</v>
      </c>
      <c r="P24" s="119">
        <f t="shared" si="5"/>
        <v>0</v>
      </c>
      <c r="Q24" s="119">
        <f>VLOOKUP(K24&amp;$Q$7,CSDL_CN!$D$2:$E$265,2,FALSE())</f>
        <v>16</v>
      </c>
      <c r="R24" s="119">
        <f t="shared" si="6"/>
        <v>53</v>
      </c>
      <c r="S24" s="120">
        <v>0</v>
      </c>
      <c r="T24" s="121">
        <v>0</v>
      </c>
      <c r="U24" s="121">
        <v>0</v>
      </c>
      <c r="V24" s="122"/>
      <c r="W24" s="124"/>
    </row>
    <row r="25" spans="1:23" s="123" customFormat="1" ht="126" customHeight="1">
      <c r="A25" s="112">
        <v>15</v>
      </c>
      <c r="B25" s="113"/>
      <c r="C25" s="114" t="s">
        <v>976</v>
      </c>
      <c r="D25" s="125" t="s">
        <v>990</v>
      </c>
      <c r="E25" s="115">
        <f t="shared" si="0"/>
        <v>6</v>
      </c>
      <c r="F25" s="115">
        <f t="shared" si="1"/>
        <v>12</v>
      </c>
      <c r="G25" s="115">
        <f t="shared" si="2"/>
        <v>0</v>
      </c>
      <c r="H25" s="115">
        <f t="shared" si="3"/>
        <v>8</v>
      </c>
      <c r="I25" s="115">
        <f t="shared" si="4"/>
        <v>26</v>
      </c>
      <c r="J25" s="116"/>
      <c r="K25" s="199" t="s">
        <v>117</v>
      </c>
      <c r="L25" s="107" t="str">
        <f>VLOOKUP(K25,'Định nghĩa Loại Chức năng'!$B$3:$F$300,2,FALSE())</f>
        <v>Chức năng giao diện web (chỉ có UI)</v>
      </c>
      <c r="M25" s="118" t="s">
        <v>59</v>
      </c>
      <c r="N25" s="119">
        <f>VLOOKUP(K25&amp;$N$7,CSDL_CN!$D$2:$E$315,2,FALSE())</f>
        <v>6</v>
      </c>
      <c r="O25" s="119">
        <f>VLOOKUP(K25&amp;$O$7,CSDL_CN!$D$2:$E$265,2,FALSE())</f>
        <v>12</v>
      </c>
      <c r="P25" s="119">
        <f t="shared" si="5"/>
        <v>0</v>
      </c>
      <c r="Q25" s="119">
        <f>VLOOKUP(K25&amp;$Q$7,CSDL_CN!$D$2:$E$265,2,FALSE())</f>
        <v>8</v>
      </c>
      <c r="R25" s="119">
        <f t="shared" si="6"/>
        <v>26</v>
      </c>
      <c r="S25" s="120">
        <v>0</v>
      </c>
      <c r="T25" s="121">
        <v>0</v>
      </c>
      <c r="U25" s="121">
        <v>0</v>
      </c>
      <c r="V25" s="122"/>
      <c r="W25" s="124"/>
    </row>
    <row r="26" spans="1:23" s="123" customFormat="1" ht="126" customHeight="1">
      <c r="A26" s="112">
        <v>15</v>
      </c>
      <c r="B26" s="113"/>
      <c r="C26" s="114" t="s">
        <v>975</v>
      </c>
      <c r="D26" s="125" t="s">
        <v>990</v>
      </c>
      <c r="E26" s="115">
        <f t="shared" si="0"/>
        <v>6</v>
      </c>
      <c r="F26" s="115">
        <f t="shared" si="1"/>
        <v>12</v>
      </c>
      <c r="G26" s="115">
        <f t="shared" si="2"/>
        <v>0</v>
      </c>
      <c r="H26" s="115">
        <f t="shared" si="3"/>
        <v>8</v>
      </c>
      <c r="I26" s="115">
        <f t="shared" si="4"/>
        <v>26</v>
      </c>
      <c r="J26" s="116"/>
      <c r="K26" s="199" t="s">
        <v>117</v>
      </c>
      <c r="L26" s="107" t="str">
        <f>VLOOKUP(K26,'Định nghĩa Loại Chức năng'!$B$3:$F$300,2,FALSE())</f>
        <v>Chức năng giao diện web (chỉ có UI)</v>
      </c>
      <c r="M26" s="118" t="s">
        <v>59</v>
      </c>
      <c r="N26" s="119">
        <f>VLOOKUP(K26&amp;$N$7,CSDL_CN!$D$2:$E$315,2,FALSE())</f>
        <v>6</v>
      </c>
      <c r="O26" s="119">
        <f>VLOOKUP(K26&amp;$O$7,CSDL_CN!$D$2:$E$265,2,FALSE())</f>
        <v>12</v>
      </c>
      <c r="P26" s="119">
        <f t="shared" si="5"/>
        <v>0</v>
      </c>
      <c r="Q26" s="119">
        <f>VLOOKUP(K26&amp;$Q$7,CSDL_CN!$D$2:$E$265,2,FALSE())</f>
        <v>8</v>
      </c>
      <c r="R26" s="119">
        <f t="shared" si="6"/>
        <v>26</v>
      </c>
      <c r="S26" s="120">
        <v>0</v>
      </c>
      <c r="T26" s="121">
        <v>0</v>
      </c>
      <c r="U26" s="121">
        <v>0</v>
      </c>
      <c r="V26" s="122"/>
      <c r="W26" s="124"/>
    </row>
    <row r="27" spans="1:23" s="123" customFormat="1" ht="126" customHeight="1">
      <c r="A27" s="112">
        <v>15</v>
      </c>
      <c r="B27" s="113"/>
      <c r="C27" s="114" t="s">
        <v>977</v>
      </c>
      <c r="D27" s="125" t="s">
        <v>986</v>
      </c>
      <c r="E27" s="115">
        <f t="shared" si="0"/>
        <v>6</v>
      </c>
      <c r="F27" s="115">
        <f t="shared" si="1"/>
        <v>12</v>
      </c>
      <c r="G27" s="115">
        <f t="shared" si="2"/>
        <v>0</v>
      </c>
      <c r="H27" s="115">
        <f t="shared" si="3"/>
        <v>8</v>
      </c>
      <c r="I27" s="115">
        <f t="shared" si="4"/>
        <v>26</v>
      </c>
      <c r="J27" s="116"/>
      <c r="K27" s="199" t="s">
        <v>117</v>
      </c>
      <c r="L27" s="107" t="str">
        <f>VLOOKUP(K27,'Định nghĩa Loại Chức năng'!$B$3:$F$300,2,FALSE())</f>
        <v>Chức năng giao diện web (chỉ có UI)</v>
      </c>
      <c r="M27" s="118" t="s">
        <v>59</v>
      </c>
      <c r="N27" s="119">
        <f>VLOOKUP(K27&amp;$N$7,CSDL_CN!$D$2:$E$315,2,FALSE())</f>
        <v>6</v>
      </c>
      <c r="O27" s="119">
        <f>VLOOKUP(K27&amp;$O$7,CSDL_CN!$D$2:$E$265,2,FALSE())</f>
        <v>12</v>
      </c>
      <c r="P27" s="119">
        <f t="shared" si="5"/>
        <v>0</v>
      </c>
      <c r="Q27" s="119">
        <f>VLOOKUP(K27&amp;$Q$7,CSDL_CN!$D$2:$E$265,2,FALSE())</f>
        <v>8</v>
      </c>
      <c r="R27" s="119">
        <f t="shared" si="6"/>
        <v>26</v>
      </c>
      <c r="S27" s="120">
        <v>0</v>
      </c>
      <c r="T27" s="121">
        <v>0</v>
      </c>
      <c r="U27" s="121">
        <v>0</v>
      </c>
      <c r="V27" s="122"/>
      <c r="W27" s="124"/>
    </row>
    <row r="28" spans="1:23" s="123" customFormat="1" ht="126" customHeight="1">
      <c r="A28" s="112">
        <v>15</v>
      </c>
      <c r="B28" s="113"/>
      <c r="C28" s="114" t="s">
        <v>978</v>
      </c>
      <c r="D28" s="125" t="s">
        <v>991</v>
      </c>
      <c r="E28" s="115">
        <f t="shared" si="0"/>
        <v>10</v>
      </c>
      <c r="F28" s="115">
        <f t="shared" si="1"/>
        <v>13.299999999999999</v>
      </c>
      <c r="G28" s="115">
        <f t="shared" si="2"/>
        <v>0</v>
      </c>
      <c r="H28" s="115">
        <f t="shared" si="3"/>
        <v>10</v>
      </c>
      <c r="I28" s="115">
        <f t="shared" si="4"/>
        <v>33.299999999999997</v>
      </c>
      <c r="J28" s="116"/>
      <c r="K28" s="199" t="s">
        <v>120</v>
      </c>
      <c r="L28" s="107" t="str">
        <f>VLOOKUP(K28,'Định nghĩa Loại Chức năng'!$B$3:$F$300,2,FALSE())</f>
        <v>Chức năng giao diện web 2 - Chỉ có UI</v>
      </c>
      <c r="M28" s="118" t="s">
        <v>59</v>
      </c>
      <c r="N28" s="119">
        <f>VLOOKUP(K28&amp;$N$7,CSDL_CN!$D$2:$E$315,2,FALSE())</f>
        <v>10</v>
      </c>
      <c r="O28" s="119">
        <f>VLOOKUP(K28&amp;$O$7,CSDL_CN!$D$2:$E$265,2,FALSE())</f>
        <v>19</v>
      </c>
      <c r="P28" s="119">
        <f t="shared" si="5"/>
        <v>0</v>
      </c>
      <c r="Q28" s="119">
        <f>VLOOKUP(K28&amp;$Q$7,CSDL_CN!$D$2:$E$265,2,FALSE())</f>
        <v>10</v>
      </c>
      <c r="R28" s="119">
        <f t="shared" si="6"/>
        <v>39</v>
      </c>
      <c r="S28" s="120">
        <v>0</v>
      </c>
      <c r="T28" s="121">
        <v>0.3</v>
      </c>
      <c r="U28" s="121">
        <v>0</v>
      </c>
      <c r="V28" s="122"/>
      <c r="W28" s="124"/>
    </row>
    <row r="29" spans="1:23" s="123" customFormat="1" ht="126" customHeight="1">
      <c r="A29" s="112">
        <v>15</v>
      </c>
      <c r="B29" s="113"/>
      <c r="C29" s="114" t="s">
        <v>979</v>
      </c>
      <c r="D29" s="125" t="s">
        <v>980</v>
      </c>
      <c r="E29" s="115">
        <f t="shared" si="0"/>
        <v>3.0000000000000004</v>
      </c>
      <c r="F29" s="115">
        <f t="shared" si="1"/>
        <v>5.7000000000000011</v>
      </c>
      <c r="G29" s="115">
        <f t="shared" si="2"/>
        <v>0</v>
      </c>
      <c r="H29" s="115">
        <f t="shared" si="3"/>
        <v>10</v>
      </c>
      <c r="I29" s="115">
        <f t="shared" si="4"/>
        <v>18.700000000000003</v>
      </c>
      <c r="J29" s="116"/>
      <c r="K29" s="199" t="s">
        <v>120</v>
      </c>
      <c r="L29" s="107" t="str">
        <f>VLOOKUP(K29,'Định nghĩa Loại Chức năng'!$B$3:$F$300,2,FALSE())</f>
        <v>Chức năng giao diện web 2 - Chỉ có UI</v>
      </c>
      <c r="M29" s="118" t="s">
        <v>59</v>
      </c>
      <c r="N29" s="119">
        <f>VLOOKUP(K29&amp;$N$7,CSDL_CN!$D$2:$E$315,2,FALSE())</f>
        <v>10</v>
      </c>
      <c r="O29" s="119">
        <f>VLOOKUP(K29&amp;$O$7,CSDL_CN!$D$2:$E$265,2,FALSE())</f>
        <v>19</v>
      </c>
      <c r="P29" s="119">
        <f t="shared" si="5"/>
        <v>0</v>
      </c>
      <c r="Q29" s="119">
        <f>VLOOKUP(K29&amp;$Q$7,CSDL_CN!$D$2:$E$265,2,FALSE())</f>
        <v>10</v>
      </c>
      <c r="R29" s="119">
        <f t="shared" si="6"/>
        <v>39</v>
      </c>
      <c r="S29" s="120">
        <v>0.7</v>
      </c>
      <c r="T29" s="121">
        <v>0.7</v>
      </c>
      <c r="U29" s="121">
        <v>0</v>
      </c>
      <c r="V29" s="122"/>
      <c r="W29" s="124"/>
    </row>
    <row r="30" spans="1:23" s="123" customFormat="1" ht="126" customHeight="1">
      <c r="A30" s="112">
        <v>15</v>
      </c>
      <c r="B30" s="113"/>
      <c r="C30" s="114" t="s">
        <v>981</v>
      </c>
      <c r="D30" s="125" t="s">
        <v>982</v>
      </c>
      <c r="E30" s="115">
        <f t="shared" si="0"/>
        <v>15</v>
      </c>
      <c r="F30" s="115">
        <f t="shared" si="1"/>
        <v>22</v>
      </c>
      <c r="G30" s="115">
        <f t="shared" si="2"/>
        <v>0</v>
      </c>
      <c r="H30" s="115">
        <f t="shared" si="3"/>
        <v>16</v>
      </c>
      <c r="I30" s="115">
        <f t="shared" si="4"/>
        <v>53</v>
      </c>
      <c r="J30" s="116"/>
      <c r="K30" s="199" t="s">
        <v>124</v>
      </c>
      <c r="L30" s="107" t="str">
        <f>VLOOKUP(K30,'Định nghĩa Loại Chức năng'!$B$3:$F$300,2,FALSE())</f>
        <v>Chức năng giao diện web 3 - chỉ có UI</v>
      </c>
      <c r="M30" s="118" t="s">
        <v>59</v>
      </c>
      <c r="N30" s="119">
        <f>VLOOKUP(K30&amp;$N$7,CSDL_CN!$D$2:$E$315,2,FALSE())</f>
        <v>15</v>
      </c>
      <c r="O30" s="119">
        <f>VLOOKUP(K30&amp;$O$7,CSDL_CN!$D$2:$E$265,2,FALSE())</f>
        <v>22</v>
      </c>
      <c r="P30" s="119">
        <f t="shared" si="5"/>
        <v>0</v>
      </c>
      <c r="Q30" s="119">
        <f>VLOOKUP(K30&amp;$Q$7,CSDL_CN!$D$2:$E$265,2,FALSE())</f>
        <v>16</v>
      </c>
      <c r="R30" s="119">
        <f t="shared" si="6"/>
        <v>53</v>
      </c>
      <c r="S30" s="120">
        <v>0</v>
      </c>
      <c r="T30" s="121">
        <v>0</v>
      </c>
      <c r="U30" s="121">
        <v>0</v>
      </c>
      <c r="V30" s="122"/>
      <c r="W30" s="124"/>
    </row>
    <row r="31" spans="1:23" s="123" customFormat="1" ht="126" customHeight="1">
      <c r="A31" s="112">
        <v>15</v>
      </c>
      <c r="B31" s="113"/>
      <c r="C31" s="114" t="s">
        <v>983</v>
      </c>
      <c r="D31" s="125" t="s">
        <v>984</v>
      </c>
      <c r="E31" s="115">
        <f t="shared" ref="E31" si="7">N31*(1-$S31)</f>
        <v>15</v>
      </c>
      <c r="F31" s="115">
        <f t="shared" ref="F31" si="8">O31*(1-$T31)</f>
        <v>22</v>
      </c>
      <c r="G31" s="115">
        <f t="shared" ref="G31" si="9">P31*(1-$T31)</f>
        <v>0</v>
      </c>
      <c r="H31" s="115">
        <f t="shared" ref="H31" si="10">Q31*(1-$U31)</f>
        <v>16</v>
      </c>
      <c r="I31" s="115">
        <f t="shared" ref="I31" si="11">SUM(E31:H31)</f>
        <v>53</v>
      </c>
      <c r="J31" s="116"/>
      <c r="K31" s="199" t="s">
        <v>124</v>
      </c>
      <c r="L31" s="107" t="str">
        <f>VLOOKUP(K31,'Định nghĩa Loại Chức năng'!$B$3:$F$300,2,FALSE())</f>
        <v>Chức năng giao diện web 3 - chỉ có UI</v>
      </c>
      <c r="M31" s="118" t="s">
        <v>59</v>
      </c>
      <c r="N31" s="119">
        <f>VLOOKUP(K31&amp;$N$7,CSDL_CN!$D$2:$E$315,2,FALSE())</f>
        <v>15</v>
      </c>
      <c r="O31" s="119">
        <f>VLOOKUP(K31&amp;$O$7,CSDL_CN!$D$2:$E$265,2,FALSE())</f>
        <v>22</v>
      </c>
      <c r="P31" s="119">
        <f t="shared" ref="P31" si="12">IF(M31="Có",O31*30%,0)</f>
        <v>0</v>
      </c>
      <c r="Q31" s="119">
        <f>VLOOKUP(K31&amp;$Q$7,CSDL_CN!$D$2:$E$265,2,FALSE())</f>
        <v>16</v>
      </c>
      <c r="R31" s="119">
        <f t="shared" ref="R31" si="13">SUM(N31:Q31)</f>
        <v>53</v>
      </c>
      <c r="S31" s="120">
        <v>0</v>
      </c>
      <c r="T31" s="121">
        <v>0</v>
      </c>
      <c r="U31" s="121">
        <v>0</v>
      </c>
      <c r="V31" s="122"/>
      <c r="W31" s="124"/>
    </row>
    <row r="32" spans="1:23">
      <c r="E32" s="126">
        <f t="shared" ref="E32:R32" si="14">SUM(E8:E31)</f>
        <v>172.6</v>
      </c>
      <c r="F32" s="126">
        <f t="shared" si="14"/>
        <v>306.2</v>
      </c>
      <c r="G32" s="126">
        <f t="shared" si="14"/>
        <v>0</v>
      </c>
      <c r="H32" s="126">
        <f t="shared" si="14"/>
        <v>228</v>
      </c>
      <c r="I32" s="126">
        <f t="shared" si="14"/>
        <v>706.8</v>
      </c>
      <c r="J32" s="126">
        <f t="shared" si="14"/>
        <v>0</v>
      </c>
      <c r="K32" s="126">
        <f t="shared" si="14"/>
        <v>0</v>
      </c>
      <c r="L32" s="126">
        <f t="shared" si="14"/>
        <v>0</v>
      </c>
      <c r="M32" s="126">
        <f t="shared" si="14"/>
        <v>0</v>
      </c>
      <c r="N32" s="126">
        <f t="shared" si="14"/>
        <v>188</v>
      </c>
      <c r="O32" s="126">
        <f t="shared" si="14"/>
        <v>342</v>
      </c>
      <c r="P32" s="126">
        <f t="shared" si="14"/>
        <v>0</v>
      </c>
      <c r="Q32" s="126">
        <f t="shared" si="14"/>
        <v>228</v>
      </c>
      <c r="R32" s="126">
        <f t="shared" si="14"/>
        <v>758</v>
      </c>
      <c r="S32" s="127"/>
      <c r="T32" s="128">
        <f t="array" ref="T32">SUM(IFERROR(#REF!,0))</f>
        <v>0</v>
      </c>
      <c r="U32" s="128"/>
      <c r="V32" s="129"/>
    </row>
    <row r="33" spans="2:22">
      <c r="B33" s="130"/>
      <c r="C33" s="131"/>
      <c r="D33" s="131"/>
      <c r="E33" s="132"/>
      <c r="F33" s="132"/>
      <c r="G33" s="132"/>
      <c r="H33" s="132"/>
      <c r="I33" s="129"/>
      <c r="J33" s="132"/>
      <c r="R33" s="133">
        <f>R32/8</f>
        <v>94.75</v>
      </c>
      <c r="S33" s="133"/>
      <c r="T33" s="134"/>
      <c r="U33" s="134"/>
      <c r="V33" s="129"/>
    </row>
    <row r="34" spans="2:22" ht="69.75" customHeight="1">
      <c r="B34" s="382"/>
      <c r="C34" s="382"/>
      <c r="D34" s="382"/>
      <c r="E34" s="382"/>
      <c r="F34" s="382"/>
      <c r="G34" s="382"/>
      <c r="H34" s="382"/>
      <c r="I34" s="382"/>
      <c r="J34" s="382"/>
      <c r="K34" s="382"/>
      <c r="L34" s="135"/>
      <c r="M34" s="136"/>
      <c r="N34" s="136"/>
      <c r="O34" s="136"/>
      <c r="P34" s="136"/>
      <c r="Q34" s="136"/>
      <c r="R34" s="133"/>
      <c r="S34" s="133"/>
      <c r="T34" s="134"/>
      <c r="U34" s="134"/>
      <c r="V34" s="129"/>
    </row>
    <row r="35" spans="2:22">
      <c r="N35" s="97"/>
      <c r="O35" s="97"/>
      <c r="P35" s="97"/>
      <c r="Q35" s="97"/>
    </row>
  </sheetData>
  <mergeCells count="14">
    <mergeCell ref="B34:K34"/>
    <mergeCell ref="A1:W1"/>
    <mergeCell ref="A2:W2"/>
    <mergeCell ref="A4:V4"/>
    <mergeCell ref="A6:A7"/>
    <mergeCell ref="B6:B7"/>
    <mergeCell ref="C6:C7"/>
    <mergeCell ref="D6:D7"/>
    <mergeCell ref="E6:I6"/>
    <mergeCell ref="J6:L6"/>
    <mergeCell ref="M6:R6"/>
    <mergeCell ref="S6:U6"/>
    <mergeCell ref="V6:V7"/>
    <mergeCell ref="W6:W7"/>
  </mergeCells>
  <conditionalFormatting sqref="K8:K31">
    <cfRule type="expression" dxfId="12" priority="10">
      <formula>AND(COUNTIF($B$5:$B$7,K8)+COUNTIF($B$8:$B$33,K8)+COUNTIF($B$35:$B$35,K8)+COUNTIF($B$37:$B$40,K8)&gt;1,NOT(ISBLANK(K8)))</formula>
    </cfRule>
  </conditionalFormatting>
  <conditionalFormatting sqref="N8:S31 I33">
    <cfRule type="cellIs" dxfId="11" priority="3" operator="equal">
      <formula>" "</formula>
    </cfRule>
  </conditionalFormatting>
  <conditionalFormatting sqref="S32 R33:S650">
    <cfRule type="cellIs" dxfId="10" priority="4" operator="equal">
      <formula>" "</formula>
    </cfRule>
  </conditionalFormatting>
  <dataValidations count="1">
    <dataValidation type="list" allowBlank="1" showErrorMessage="1" sqref="M8:M31" xr:uid="{00000000-0002-0000-0300-000000000000}">
      <formula1>"Có,Không"</formula1>
      <formula2>0</formula2>
    </dataValidation>
  </dataValidations>
  <pageMargins left="0.4" right="0.2" top="0.75" bottom="0.83680555555555602" header="0.511811023622047" footer="0.511811023622047"/>
  <pageSetup scale="40" orientation="landscape" horizontalDpi="300"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8"/>
  <sheetViews>
    <sheetView zoomScale="75" zoomScaleNormal="75" workbookViewId="0"/>
  </sheetViews>
  <sheetFormatPr defaultColWidth="8.85546875" defaultRowHeight="12.75"/>
  <cols>
    <col min="2" max="2" width="17.140625" customWidth="1"/>
    <col min="3" max="3" width="41.7109375" customWidth="1"/>
    <col min="5" max="5" width="58" customWidth="1"/>
    <col min="6" max="6" width="32.28515625" customWidth="1"/>
  </cols>
  <sheetData>
    <row r="1" spans="1:6" ht="60" customHeight="1">
      <c r="A1" s="391" t="s">
        <v>97</v>
      </c>
      <c r="B1" s="391"/>
      <c r="C1" s="391"/>
      <c r="D1" s="391"/>
      <c r="E1" s="391"/>
      <c r="F1" s="391"/>
    </row>
    <row r="2" spans="1:6" ht="15">
      <c r="A2" s="137"/>
      <c r="B2" s="138"/>
      <c r="C2" s="139"/>
      <c r="D2" s="138"/>
      <c r="E2" s="138"/>
      <c r="F2" s="138"/>
    </row>
    <row r="3" spans="1:6" ht="12.75" customHeight="1">
      <c r="A3" s="392" t="s">
        <v>35</v>
      </c>
      <c r="B3" s="393" t="s">
        <v>98</v>
      </c>
      <c r="C3" s="393" t="s">
        <v>93</v>
      </c>
      <c r="D3" s="392" t="s">
        <v>99</v>
      </c>
      <c r="E3" s="393" t="s">
        <v>100</v>
      </c>
      <c r="F3" s="392" t="s">
        <v>101</v>
      </c>
    </row>
    <row r="4" spans="1:6" ht="34.5" customHeight="1">
      <c r="A4" s="392" t="s">
        <v>35</v>
      </c>
      <c r="B4" s="393"/>
      <c r="C4" s="393"/>
      <c r="D4" s="392"/>
      <c r="E4" s="393"/>
      <c r="F4" s="392"/>
    </row>
    <row r="5" spans="1:6" s="142" customFormat="1" ht="49.5">
      <c r="A5" s="140">
        <v>1</v>
      </c>
      <c r="B5" s="141" t="s">
        <v>95</v>
      </c>
      <c r="C5" s="141" t="s">
        <v>102</v>
      </c>
      <c r="D5" s="141" t="s">
        <v>103</v>
      </c>
      <c r="E5" s="141" t="s">
        <v>104</v>
      </c>
      <c r="F5" s="141" t="s">
        <v>105</v>
      </c>
    </row>
    <row r="6" spans="1:6" s="142" customFormat="1" ht="49.5">
      <c r="A6" s="140">
        <v>2</v>
      </c>
      <c r="B6" s="141" t="s">
        <v>96</v>
      </c>
      <c r="C6" s="141" t="s">
        <v>106</v>
      </c>
      <c r="D6" s="141" t="s">
        <v>103</v>
      </c>
      <c r="E6" s="141" t="s">
        <v>107</v>
      </c>
      <c r="F6" s="141" t="s">
        <v>108</v>
      </c>
    </row>
    <row r="7" spans="1:6" s="142" customFormat="1" ht="49.5">
      <c r="A7" s="140">
        <v>3</v>
      </c>
      <c r="B7" s="141" t="s">
        <v>109</v>
      </c>
      <c r="C7" s="141" t="s">
        <v>110</v>
      </c>
      <c r="D7" s="141" t="s">
        <v>103</v>
      </c>
      <c r="E7" s="141" t="s">
        <v>111</v>
      </c>
      <c r="F7" s="141" t="s">
        <v>112</v>
      </c>
    </row>
    <row r="8" spans="1:6" s="142" customFormat="1" ht="33">
      <c r="A8" s="140">
        <v>4</v>
      </c>
      <c r="B8" s="141" t="s">
        <v>113</v>
      </c>
      <c r="C8" s="141" t="s">
        <v>114</v>
      </c>
      <c r="D8" s="141" t="s">
        <v>115</v>
      </c>
      <c r="E8" s="141" t="s">
        <v>116</v>
      </c>
      <c r="F8" s="141"/>
    </row>
    <row r="9" spans="1:6" s="142" customFormat="1" ht="33">
      <c r="A9" s="140">
        <v>5</v>
      </c>
      <c r="B9" s="141" t="s">
        <v>117</v>
      </c>
      <c r="C9" s="141" t="s">
        <v>118</v>
      </c>
      <c r="D9" s="141" t="s">
        <v>115</v>
      </c>
      <c r="E9" s="141" t="s">
        <v>119</v>
      </c>
      <c r="F9" s="141" t="s">
        <v>105</v>
      </c>
    </row>
    <row r="10" spans="1:6" s="142" customFormat="1" ht="33">
      <c r="A10" s="140">
        <v>6</v>
      </c>
      <c r="B10" s="141" t="s">
        <v>120</v>
      </c>
      <c r="C10" s="141" t="s">
        <v>121</v>
      </c>
      <c r="D10" s="141" t="s">
        <v>115</v>
      </c>
      <c r="E10" s="141" t="s">
        <v>122</v>
      </c>
      <c r="F10" s="141" t="s">
        <v>123</v>
      </c>
    </row>
    <row r="11" spans="1:6" s="142" customFormat="1" ht="33">
      <c r="A11" s="140">
        <v>7</v>
      </c>
      <c r="B11" s="141" t="s">
        <v>124</v>
      </c>
      <c r="C11" s="141" t="s">
        <v>125</v>
      </c>
      <c r="D11" s="141" t="s">
        <v>115</v>
      </c>
      <c r="E11" s="141" t="s">
        <v>126</v>
      </c>
      <c r="F11" s="141" t="s">
        <v>127</v>
      </c>
    </row>
    <row r="12" spans="1:6" s="142" customFormat="1" ht="82.5">
      <c r="A12" s="140">
        <v>8</v>
      </c>
      <c r="B12" s="141" t="s">
        <v>128</v>
      </c>
      <c r="C12" s="141" t="s">
        <v>129</v>
      </c>
      <c r="D12" s="141" t="s">
        <v>130</v>
      </c>
      <c r="E12" s="141" t="s">
        <v>131</v>
      </c>
      <c r="F12" s="141" t="s">
        <v>132</v>
      </c>
    </row>
    <row r="13" spans="1:6" s="142" customFormat="1" ht="33">
      <c r="A13" s="140">
        <v>9</v>
      </c>
      <c r="B13" s="141" t="s">
        <v>133</v>
      </c>
      <c r="C13" s="141" t="s">
        <v>134</v>
      </c>
      <c r="D13" s="141" t="s">
        <v>130</v>
      </c>
      <c r="E13" s="141" t="s">
        <v>135</v>
      </c>
      <c r="F13" s="141"/>
    </row>
    <row r="14" spans="1:6" s="142" customFormat="1" ht="33">
      <c r="A14" s="140">
        <v>10</v>
      </c>
      <c r="B14" s="141" t="s">
        <v>136</v>
      </c>
      <c r="C14" s="141" t="s">
        <v>137</v>
      </c>
      <c r="D14" s="141" t="s">
        <v>130</v>
      </c>
      <c r="E14" s="141" t="s">
        <v>138</v>
      </c>
      <c r="F14" s="141"/>
    </row>
    <row r="15" spans="1:6" s="142" customFormat="1" ht="49.5">
      <c r="A15" s="140">
        <v>11</v>
      </c>
      <c r="B15" s="143" t="s">
        <v>139</v>
      </c>
      <c r="C15" s="141" t="s">
        <v>140</v>
      </c>
      <c r="D15" s="141" t="s">
        <v>103</v>
      </c>
      <c r="E15" s="141" t="s">
        <v>141</v>
      </c>
      <c r="F15" s="143"/>
    </row>
    <row r="16" spans="1:6" s="142" customFormat="1" ht="49.5">
      <c r="A16" s="140">
        <v>12</v>
      </c>
      <c r="B16" s="143" t="s">
        <v>142</v>
      </c>
      <c r="C16" s="141" t="s">
        <v>143</v>
      </c>
      <c r="D16" s="141" t="s">
        <v>103</v>
      </c>
      <c r="E16" s="141" t="s">
        <v>144</v>
      </c>
      <c r="F16" s="143"/>
    </row>
    <row r="17" spans="1:6" s="142" customFormat="1" ht="49.5">
      <c r="A17" s="140">
        <v>13</v>
      </c>
      <c r="B17" s="143" t="s">
        <v>145</v>
      </c>
      <c r="C17" s="141" t="s">
        <v>146</v>
      </c>
      <c r="D17" s="141" t="s">
        <v>103</v>
      </c>
      <c r="E17" s="141" t="s">
        <v>111</v>
      </c>
      <c r="F17" s="143"/>
    </row>
    <row r="18" spans="1:6" s="142" customFormat="1" ht="49.5">
      <c r="A18" s="140">
        <v>14</v>
      </c>
      <c r="B18" s="143" t="s">
        <v>147</v>
      </c>
      <c r="C18" s="143" t="s">
        <v>148</v>
      </c>
      <c r="D18" s="141" t="s">
        <v>103</v>
      </c>
      <c r="E18" s="143" t="s">
        <v>149</v>
      </c>
      <c r="F18" s="143"/>
    </row>
    <row r="19" spans="1:6" s="142" customFormat="1" ht="49.5">
      <c r="A19" s="140">
        <v>15</v>
      </c>
      <c r="B19" s="143" t="s">
        <v>150</v>
      </c>
      <c r="C19" s="143" t="s">
        <v>151</v>
      </c>
      <c r="D19" s="141" t="s">
        <v>103</v>
      </c>
      <c r="E19" s="143" t="s">
        <v>152</v>
      </c>
      <c r="F19" s="143"/>
    </row>
    <row r="20" spans="1:6" s="142" customFormat="1" ht="49.5">
      <c r="A20" s="140">
        <v>16</v>
      </c>
      <c r="B20" s="143" t="s">
        <v>153</v>
      </c>
      <c r="C20" s="143" t="s">
        <v>151</v>
      </c>
      <c r="D20" s="141" t="s">
        <v>103</v>
      </c>
      <c r="E20" s="143" t="s">
        <v>154</v>
      </c>
      <c r="F20" s="143"/>
    </row>
    <row r="21" spans="1:6" s="142" customFormat="1" ht="49.5">
      <c r="A21" s="140">
        <v>17</v>
      </c>
      <c r="B21" s="143" t="s">
        <v>155</v>
      </c>
      <c r="C21" s="143" t="s">
        <v>156</v>
      </c>
      <c r="D21" s="141" t="s">
        <v>157</v>
      </c>
      <c r="E21" s="143" t="s">
        <v>158</v>
      </c>
      <c r="F21" s="143"/>
    </row>
    <row r="22" spans="1:6" s="142" customFormat="1" ht="49.5">
      <c r="A22" s="140">
        <v>18</v>
      </c>
      <c r="B22" s="143" t="s">
        <v>159</v>
      </c>
      <c r="C22" s="143" t="s">
        <v>160</v>
      </c>
      <c r="D22" s="141" t="s">
        <v>157</v>
      </c>
      <c r="E22" s="143" t="s">
        <v>161</v>
      </c>
      <c r="F22" s="143"/>
    </row>
    <row r="23" spans="1:6" s="142" customFormat="1" ht="49.5">
      <c r="A23" s="140">
        <v>19</v>
      </c>
      <c r="B23" s="143" t="s">
        <v>162</v>
      </c>
      <c r="C23" s="143" t="s">
        <v>163</v>
      </c>
      <c r="D23" s="141" t="s">
        <v>157</v>
      </c>
      <c r="E23" s="143" t="s">
        <v>164</v>
      </c>
      <c r="F23" s="143"/>
    </row>
    <row r="24" spans="1:6" s="142" customFormat="1" ht="25.5">
      <c r="A24" s="140">
        <v>20</v>
      </c>
      <c r="B24" s="144" t="s">
        <v>165</v>
      </c>
      <c r="C24" s="145" t="s">
        <v>166</v>
      </c>
      <c r="D24" s="146" t="s">
        <v>167</v>
      </c>
      <c r="E24" s="145"/>
      <c r="F24" s="145"/>
    </row>
    <row r="25" spans="1:6" s="142" customFormat="1" ht="25.5">
      <c r="A25" s="140">
        <v>21</v>
      </c>
      <c r="B25" s="144" t="s">
        <v>168</v>
      </c>
      <c r="C25" s="145" t="s">
        <v>169</v>
      </c>
      <c r="D25" s="146" t="s">
        <v>167</v>
      </c>
      <c r="E25" s="145"/>
      <c r="F25" s="145"/>
    </row>
    <row r="26" spans="1:6" s="142" customFormat="1" ht="25.5">
      <c r="A26" s="140">
        <v>22</v>
      </c>
      <c r="B26" s="144" t="s">
        <v>170</v>
      </c>
      <c r="C26" s="145" t="s">
        <v>171</v>
      </c>
      <c r="D26" s="146" t="s">
        <v>167</v>
      </c>
      <c r="E26" s="145"/>
      <c r="F26" s="145"/>
    </row>
    <row r="27" spans="1:6" s="142" customFormat="1" ht="25.5">
      <c r="A27" s="140">
        <v>23</v>
      </c>
      <c r="B27" s="147" t="s">
        <v>172</v>
      </c>
      <c r="C27" s="145" t="s">
        <v>173</v>
      </c>
      <c r="D27" s="146" t="s">
        <v>167</v>
      </c>
      <c r="E27" s="145"/>
      <c r="F27" s="145"/>
    </row>
    <row r="28" spans="1:6" s="142" customFormat="1" ht="25.5">
      <c r="A28" s="140">
        <v>24</v>
      </c>
      <c r="B28" s="147" t="s">
        <v>174</v>
      </c>
      <c r="C28" s="145" t="s">
        <v>175</v>
      </c>
      <c r="D28" s="146" t="s">
        <v>167</v>
      </c>
      <c r="E28" s="145"/>
      <c r="F28" s="145"/>
    </row>
    <row r="29" spans="1:6" s="142" customFormat="1" ht="25.5">
      <c r="A29" s="140">
        <v>25</v>
      </c>
      <c r="B29" s="147" t="s">
        <v>176</v>
      </c>
      <c r="C29" s="145" t="s">
        <v>177</v>
      </c>
      <c r="D29" s="146" t="s">
        <v>167</v>
      </c>
      <c r="E29" s="145"/>
      <c r="F29" s="145"/>
    </row>
    <row r="30" spans="1:6" s="142" customFormat="1" ht="33">
      <c r="A30" s="140">
        <v>26</v>
      </c>
      <c r="B30" s="143" t="s">
        <v>178</v>
      </c>
      <c r="C30" s="143" t="s">
        <v>179</v>
      </c>
      <c r="D30" s="143" t="s">
        <v>180</v>
      </c>
      <c r="E30" s="143" t="s">
        <v>181</v>
      </c>
      <c r="F30" s="143" t="s">
        <v>182</v>
      </c>
    </row>
    <row r="31" spans="1:6" s="142" customFormat="1" ht="33">
      <c r="A31" s="140">
        <v>27</v>
      </c>
      <c r="B31" s="143" t="s">
        <v>183</v>
      </c>
      <c r="C31" s="143" t="s">
        <v>184</v>
      </c>
      <c r="D31" s="143" t="s">
        <v>180</v>
      </c>
      <c r="E31" s="143" t="s">
        <v>185</v>
      </c>
      <c r="F31" s="143" t="s">
        <v>186</v>
      </c>
    </row>
    <row r="32" spans="1:6" s="142" customFormat="1" ht="33">
      <c r="A32" s="140">
        <v>28</v>
      </c>
      <c r="B32" s="143" t="s">
        <v>187</v>
      </c>
      <c r="C32" s="143" t="s">
        <v>188</v>
      </c>
      <c r="D32" s="141" t="s">
        <v>115</v>
      </c>
      <c r="E32" s="141" t="s">
        <v>189</v>
      </c>
      <c r="F32" s="143"/>
    </row>
    <row r="33" spans="1:6" s="142" customFormat="1" ht="33">
      <c r="A33" s="140">
        <v>29</v>
      </c>
      <c r="B33" s="143" t="s">
        <v>190</v>
      </c>
      <c r="C33" s="143" t="s">
        <v>191</v>
      </c>
      <c r="D33" s="141" t="s">
        <v>115</v>
      </c>
      <c r="E33" s="141" t="s">
        <v>122</v>
      </c>
      <c r="F33" s="143"/>
    </row>
    <row r="34" spans="1:6" s="142" customFormat="1" ht="33">
      <c r="A34" s="140">
        <v>30</v>
      </c>
      <c r="B34" s="143" t="s">
        <v>192</v>
      </c>
      <c r="C34" s="143" t="s">
        <v>193</v>
      </c>
      <c r="D34" s="141" t="s">
        <v>115</v>
      </c>
      <c r="E34" s="141" t="s">
        <v>194</v>
      </c>
      <c r="F34" s="143"/>
    </row>
    <row r="35" spans="1:6" s="142" customFormat="1" ht="16.5">
      <c r="A35" s="140">
        <v>31</v>
      </c>
      <c r="B35" s="148" t="s">
        <v>195</v>
      </c>
      <c r="C35" s="149" t="s">
        <v>196</v>
      </c>
      <c r="D35" s="149" t="s">
        <v>197</v>
      </c>
      <c r="E35" s="149"/>
      <c r="F35" s="149"/>
    </row>
    <row r="36" spans="1:6" s="142" customFormat="1" ht="16.5">
      <c r="A36" s="140">
        <v>32</v>
      </c>
      <c r="B36" s="148" t="s">
        <v>198</v>
      </c>
      <c r="C36" s="149" t="s">
        <v>199</v>
      </c>
      <c r="D36" s="149" t="s">
        <v>197</v>
      </c>
      <c r="E36" s="149"/>
      <c r="F36" s="149"/>
    </row>
    <row r="37" spans="1:6" s="142" customFormat="1" ht="16.5">
      <c r="A37" s="140">
        <v>33</v>
      </c>
      <c r="B37" s="148" t="s">
        <v>200</v>
      </c>
      <c r="C37" s="149" t="s">
        <v>201</v>
      </c>
      <c r="D37" s="149" t="s">
        <v>197</v>
      </c>
      <c r="E37" s="149"/>
      <c r="F37" s="149"/>
    </row>
    <row r="38" spans="1:6" s="142" customFormat="1" ht="16.5">
      <c r="A38" s="140">
        <v>34</v>
      </c>
      <c r="B38" s="148" t="s">
        <v>202</v>
      </c>
      <c r="C38" s="149" t="s">
        <v>203</v>
      </c>
      <c r="D38" s="149" t="s">
        <v>197</v>
      </c>
      <c r="E38" s="149"/>
      <c r="F38" s="149"/>
    </row>
    <row r="39" spans="1:6" s="142" customFormat="1" ht="16.5">
      <c r="A39" s="140">
        <v>35</v>
      </c>
      <c r="B39" s="148" t="s">
        <v>204</v>
      </c>
      <c r="C39" s="149" t="s">
        <v>205</v>
      </c>
      <c r="D39" s="149" t="s">
        <v>197</v>
      </c>
      <c r="E39" s="149"/>
      <c r="F39" s="149"/>
    </row>
    <row r="40" spans="1:6" s="142" customFormat="1" ht="16.5">
      <c r="A40" s="140">
        <v>36</v>
      </c>
      <c r="B40" s="148" t="s">
        <v>206</v>
      </c>
      <c r="C40" s="149" t="s">
        <v>207</v>
      </c>
      <c r="D40" s="149" t="s">
        <v>197</v>
      </c>
      <c r="E40" s="149"/>
      <c r="F40" s="149"/>
    </row>
    <row r="41" spans="1:6" s="142" customFormat="1" ht="16.5">
      <c r="A41" s="140">
        <v>37</v>
      </c>
      <c r="B41" s="148" t="s">
        <v>208</v>
      </c>
      <c r="C41" s="149" t="s">
        <v>209</v>
      </c>
      <c r="D41" s="149" t="s">
        <v>197</v>
      </c>
      <c r="E41" s="149"/>
      <c r="F41" s="149"/>
    </row>
    <row r="42" spans="1:6" s="142" customFormat="1" ht="16.5">
      <c r="A42" s="140">
        <v>38</v>
      </c>
      <c r="B42" s="148" t="s">
        <v>210</v>
      </c>
      <c r="C42" s="149" t="s">
        <v>211</v>
      </c>
      <c r="D42" s="149" t="s">
        <v>197</v>
      </c>
      <c r="E42" s="149"/>
      <c r="F42" s="149"/>
    </row>
    <row r="43" spans="1:6" s="142" customFormat="1" ht="16.5">
      <c r="A43" s="140">
        <v>39</v>
      </c>
      <c r="B43" s="148" t="s">
        <v>212</v>
      </c>
      <c r="C43" s="149" t="s">
        <v>213</v>
      </c>
      <c r="D43" s="149" t="s">
        <v>197</v>
      </c>
      <c r="E43" s="149"/>
      <c r="F43" s="149"/>
    </row>
    <row r="44" spans="1:6" s="142" customFormat="1" ht="16.5">
      <c r="A44" s="140">
        <v>40</v>
      </c>
      <c r="B44" s="148" t="s">
        <v>214</v>
      </c>
      <c r="C44" s="149" t="s">
        <v>102</v>
      </c>
      <c r="D44" s="149" t="s">
        <v>197</v>
      </c>
      <c r="E44" s="149"/>
      <c r="F44" s="149"/>
    </row>
    <row r="45" spans="1:6" s="142" customFormat="1" ht="16.5">
      <c r="A45" s="140">
        <v>41</v>
      </c>
      <c r="B45" s="148" t="s">
        <v>215</v>
      </c>
      <c r="C45" s="149" t="s">
        <v>106</v>
      </c>
      <c r="D45" s="149" t="s">
        <v>197</v>
      </c>
      <c r="E45" s="149"/>
      <c r="F45" s="149"/>
    </row>
    <row r="46" spans="1:6" s="142" customFormat="1" ht="16.5">
      <c r="A46" s="140">
        <v>42</v>
      </c>
      <c r="B46" s="148" t="s">
        <v>216</v>
      </c>
      <c r="C46" s="149" t="s">
        <v>110</v>
      </c>
      <c r="D46" s="149" t="s">
        <v>197</v>
      </c>
      <c r="E46" s="149"/>
      <c r="F46" s="149"/>
    </row>
    <row r="47" spans="1:6" s="142" customFormat="1" ht="33">
      <c r="A47" s="140">
        <v>43</v>
      </c>
      <c r="B47" s="148" t="s">
        <v>217</v>
      </c>
      <c r="C47" s="149" t="s">
        <v>218</v>
      </c>
      <c r="D47" s="149" t="s">
        <v>197</v>
      </c>
      <c r="E47" s="149"/>
      <c r="F47" s="149"/>
    </row>
    <row r="48" spans="1:6" s="142" customFormat="1" ht="33">
      <c r="A48" s="140">
        <v>44</v>
      </c>
      <c r="B48" s="148" t="s">
        <v>219</v>
      </c>
      <c r="C48" s="149" t="s">
        <v>220</v>
      </c>
      <c r="D48" s="149" t="s">
        <v>197</v>
      </c>
      <c r="E48" s="149"/>
      <c r="F48" s="149"/>
    </row>
    <row r="49" spans="1:6" s="142" customFormat="1" ht="33">
      <c r="A49" s="140">
        <v>45</v>
      </c>
      <c r="B49" s="148" t="s">
        <v>221</v>
      </c>
      <c r="C49" s="149" t="s">
        <v>222</v>
      </c>
      <c r="D49" s="149" t="s">
        <v>197</v>
      </c>
      <c r="E49" s="149"/>
      <c r="F49" s="149"/>
    </row>
    <row r="50" spans="1:6" s="142" customFormat="1" ht="33">
      <c r="A50" s="150"/>
      <c r="B50" s="148" t="s">
        <v>223</v>
      </c>
      <c r="C50" s="149" t="s">
        <v>224</v>
      </c>
      <c r="D50" s="149"/>
      <c r="E50" s="149"/>
      <c r="F50" s="149"/>
    </row>
    <row r="51" spans="1:6" s="142" customFormat="1" ht="33">
      <c r="A51" s="150"/>
      <c r="B51" s="148" t="s">
        <v>225</v>
      </c>
      <c r="C51" s="149" t="s">
        <v>226</v>
      </c>
      <c r="D51" s="149"/>
      <c r="E51" s="149"/>
      <c r="F51" s="149"/>
    </row>
    <row r="52" spans="1:6" s="142" customFormat="1" ht="33">
      <c r="A52" s="150"/>
      <c r="B52" s="148" t="s">
        <v>227</v>
      </c>
      <c r="C52" s="149" t="s">
        <v>228</v>
      </c>
      <c r="D52" s="149"/>
      <c r="E52" s="149"/>
      <c r="F52" s="149"/>
    </row>
    <row r="53" spans="1:6" s="142" customFormat="1" ht="33">
      <c r="A53" s="150"/>
      <c r="B53" s="148" t="s">
        <v>229</v>
      </c>
      <c r="C53" s="149" t="s">
        <v>230</v>
      </c>
      <c r="D53" s="149"/>
      <c r="E53" s="149"/>
      <c r="F53" s="149"/>
    </row>
    <row r="54" spans="1:6" s="142" customFormat="1" ht="33">
      <c r="A54" s="151"/>
      <c r="B54" s="148" t="s">
        <v>231</v>
      </c>
      <c r="C54" s="149" t="s">
        <v>232</v>
      </c>
      <c r="D54" s="152"/>
      <c r="E54" s="152"/>
      <c r="F54" s="152"/>
    </row>
    <row r="55" spans="1:6" s="142" customFormat="1" ht="33">
      <c r="A55" s="151"/>
      <c r="B55" s="148" t="s">
        <v>233</v>
      </c>
      <c r="C55" s="149" t="s">
        <v>234</v>
      </c>
      <c r="D55" s="152"/>
      <c r="E55" s="152"/>
      <c r="F55" s="152"/>
    </row>
    <row r="56" spans="1:6" s="142" customFormat="1" ht="15.75">
      <c r="A56" s="151"/>
      <c r="B56" s="153" t="s">
        <v>235</v>
      </c>
      <c r="C56" s="153" t="s">
        <v>236</v>
      </c>
      <c r="D56" s="152"/>
      <c r="E56" s="152"/>
      <c r="F56" s="152"/>
    </row>
    <row r="57" spans="1:6" s="142" customFormat="1" ht="15.75">
      <c r="A57" s="151"/>
      <c r="B57" s="153" t="s">
        <v>237</v>
      </c>
      <c r="C57" s="153" t="s">
        <v>238</v>
      </c>
      <c r="D57" s="152"/>
      <c r="E57" s="152"/>
      <c r="F57" s="152"/>
    </row>
    <row r="58" spans="1:6" s="142" customFormat="1" ht="15.75">
      <c r="A58" s="151"/>
      <c r="B58" s="153" t="s">
        <v>239</v>
      </c>
      <c r="C58" s="153" t="s">
        <v>240</v>
      </c>
      <c r="D58" s="152"/>
      <c r="E58" s="152"/>
      <c r="F58" s="152"/>
    </row>
  </sheetData>
  <mergeCells count="7">
    <mergeCell ref="A1:F1"/>
    <mergeCell ref="A3:A4"/>
    <mergeCell ref="B3:B4"/>
    <mergeCell ref="C3:C4"/>
    <mergeCell ref="D3:D4"/>
    <mergeCell ref="E3:E4"/>
    <mergeCell ref="F3:F4"/>
  </mergeCells>
  <conditionalFormatting sqref="B5:B19 B21:B29">
    <cfRule type="expression" dxfId="9" priority="2">
      <formula>AND(COUNTIF($B$5:$B$19,B5)+COUNTIF($B$21:$B$29,B5)&gt;1,NOT(ISBLANK(B5)))</formula>
    </cfRule>
  </conditionalFormatting>
  <conditionalFormatting sqref="B20">
    <cfRule type="expression" dxfId="8" priority="3">
      <formula>AND(COUNTIF($B$20:$B$20,B20)&gt;1,NOT(ISBLANK(B20)))</formula>
    </cfRule>
  </conditionalFormatting>
  <pageMargins left="0.7" right="0.7" top="0.75" bottom="0.75" header="0.511811023622047" footer="0.511811023622047"/>
  <pageSetup orientation="portrait" horizontalDpi="300" verticalDpi="30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5"/>
  <sheetViews>
    <sheetView showGridLines="0" zoomScale="75" zoomScaleNormal="75" workbookViewId="0">
      <selection sqref="A1:E1"/>
    </sheetView>
  </sheetViews>
  <sheetFormatPr defaultColWidth="9.140625" defaultRowHeight="15.75"/>
  <cols>
    <col min="1" max="1" width="5" style="154" customWidth="1"/>
    <col min="2" max="2" width="22.7109375" style="154" customWidth="1"/>
    <col min="3" max="3" width="19.42578125" style="154" customWidth="1"/>
    <col min="4" max="4" width="31.42578125" style="155" customWidth="1"/>
    <col min="5" max="5" width="41.7109375" style="156" customWidth="1"/>
    <col min="6" max="220" width="9.140625" style="155"/>
    <col min="221" max="221" width="5" style="155" customWidth="1"/>
    <col min="222" max="222" width="10.5703125" style="155" customWidth="1"/>
    <col min="223" max="223" width="11.5703125" style="155" customWidth="1"/>
    <col min="224" max="224" width="19.42578125" style="155" customWidth="1"/>
    <col min="225" max="225" width="11.28515625" style="155" customWidth="1"/>
    <col min="226" max="226" width="9.7109375" style="155" customWidth="1"/>
    <col min="227" max="227" width="18.140625" style="155" customWidth="1"/>
    <col min="228" max="228" width="27.7109375" style="155" customWidth="1"/>
    <col min="229" max="229" width="11" style="155" customWidth="1"/>
    <col min="230" max="230" width="10.5703125" style="155" customWidth="1"/>
    <col min="231" max="231" width="9.140625" style="155"/>
    <col min="232" max="232" width="19.5703125" style="155" customWidth="1"/>
    <col min="233" max="233" width="18.140625" style="155" customWidth="1"/>
    <col min="234" max="234" width="11.7109375" style="155" customWidth="1"/>
    <col min="235" max="1024" width="9.140625" style="155"/>
  </cols>
  <sheetData>
    <row r="1" spans="1:256" ht="20.25" customHeight="1">
      <c r="A1" s="395" t="s">
        <v>241</v>
      </c>
      <c r="B1" s="395"/>
      <c r="C1" s="395"/>
      <c r="D1" s="395"/>
      <c r="E1" s="395"/>
    </row>
    <row r="2" spans="1:256" ht="20.25" customHeight="1">
      <c r="A2" s="396" t="s">
        <v>76</v>
      </c>
      <c r="B2" s="396"/>
      <c r="C2" s="396"/>
      <c r="D2" s="396"/>
      <c r="E2" s="396"/>
    </row>
    <row r="3" spans="1:256" ht="18.75">
      <c r="A3" s="157" t="s">
        <v>77</v>
      </c>
      <c r="B3" s="157"/>
      <c r="C3" s="158"/>
    </row>
    <row r="4" spans="1:256">
      <c r="A4" s="157"/>
      <c r="B4" s="157"/>
      <c r="C4" s="155" t="s">
        <v>242</v>
      </c>
    </row>
    <row r="5" spans="1:256">
      <c r="A5" s="157"/>
      <c r="B5" s="157"/>
      <c r="C5" s="155" t="s">
        <v>243</v>
      </c>
    </row>
    <row r="6" spans="1:256">
      <c r="A6" s="157"/>
      <c r="B6" s="157"/>
      <c r="C6" s="159" t="s">
        <v>244</v>
      </c>
      <c r="D6" s="160">
        <f>E13</f>
        <v>70.679999999999993</v>
      </c>
      <c r="E6" s="156" t="s">
        <v>245</v>
      </c>
    </row>
    <row r="7" spans="1:256" s="154" customFormat="1">
      <c r="E7" s="161"/>
      <c r="IG7" s="155"/>
      <c r="IH7" s="155"/>
      <c r="II7" s="155"/>
      <c r="IJ7" s="155"/>
      <c r="IK7" s="155"/>
      <c r="IL7" s="155"/>
      <c r="IM7" s="155"/>
      <c r="IN7" s="155"/>
      <c r="IO7" s="155"/>
      <c r="IP7" s="155"/>
      <c r="IQ7" s="155"/>
      <c r="IR7" s="155"/>
      <c r="IS7" s="155"/>
      <c r="IT7" s="155"/>
      <c r="IU7" s="155"/>
      <c r="IV7" s="155"/>
    </row>
    <row r="8" spans="1:256" s="164" customFormat="1" ht="15.75" customHeight="1">
      <c r="A8" s="397" t="s">
        <v>79</v>
      </c>
      <c r="B8" s="398" t="s">
        <v>246</v>
      </c>
      <c r="C8" s="398" t="s">
        <v>247</v>
      </c>
      <c r="D8" s="398" t="s">
        <v>248</v>
      </c>
      <c r="E8" s="163" t="s">
        <v>249</v>
      </c>
      <c r="IG8" s="155"/>
      <c r="IH8" s="155"/>
      <c r="II8" s="155"/>
      <c r="IJ8" s="155"/>
      <c r="IK8" s="155"/>
      <c r="IL8" s="155"/>
      <c r="IM8" s="155"/>
      <c r="IN8" s="155"/>
      <c r="IO8" s="155"/>
      <c r="IP8" s="155"/>
      <c r="IQ8" s="155"/>
      <c r="IR8" s="155"/>
      <c r="IS8" s="155"/>
      <c r="IT8" s="155"/>
      <c r="IU8" s="155"/>
      <c r="IV8" s="155"/>
    </row>
    <row r="9" spans="1:256" s="164" customFormat="1">
      <c r="A9" s="397"/>
      <c r="B9" s="398"/>
      <c r="C9" s="398"/>
      <c r="D9" s="398"/>
      <c r="E9" s="165" t="s">
        <v>250</v>
      </c>
      <c r="IG9" s="155"/>
      <c r="IH9" s="155"/>
      <c r="II9" s="155"/>
      <c r="IJ9" s="155"/>
      <c r="IK9" s="155"/>
      <c r="IL9" s="155"/>
      <c r="IM9" s="155"/>
      <c r="IN9" s="155"/>
      <c r="IO9" s="155"/>
      <c r="IP9" s="155"/>
      <c r="IQ9" s="155"/>
      <c r="IR9" s="155"/>
      <c r="IS9" s="155"/>
      <c r="IT9" s="155"/>
      <c r="IU9" s="155"/>
      <c r="IV9" s="155"/>
    </row>
    <row r="10" spans="1:256" s="171" customFormat="1">
      <c r="A10" s="166">
        <v>1</v>
      </c>
      <c r="B10" s="167" t="s">
        <v>251</v>
      </c>
      <c r="C10" s="168" t="str">
        <f>IF(B10="","",VLOOKUP(B10,'CSDL Phi CN'!$B$4:$G$55,2,FALSE()))</f>
        <v xml:space="preserve">Nỗ lực QTDA </v>
      </c>
      <c r="D10" s="169"/>
      <c r="E10" s="170">
        <f>0.1*'NL Chuc nang'!I32</f>
        <v>70.679999999999993</v>
      </c>
      <c r="IG10" s="155"/>
      <c r="IH10" s="155"/>
      <c r="II10" s="155"/>
      <c r="IJ10" s="155"/>
      <c r="IK10" s="155"/>
      <c r="IL10" s="155"/>
      <c r="IM10" s="155"/>
      <c r="IN10" s="155"/>
      <c r="IO10" s="155"/>
      <c r="IP10" s="155"/>
      <c r="IQ10" s="155"/>
      <c r="IR10" s="155"/>
      <c r="IS10" s="155"/>
      <c r="IT10" s="155"/>
      <c r="IU10" s="155"/>
      <c r="IV10" s="155"/>
    </row>
    <row r="11" spans="1:256">
      <c r="A11" s="166"/>
      <c r="B11" s="172"/>
      <c r="C11" s="168"/>
      <c r="D11" s="173"/>
      <c r="E11" s="170"/>
    </row>
    <row r="12" spans="1:256">
      <c r="A12" s="174"/>
      <c r="B12" s="169"/>
      <c r="C12" s="168" t="str">
        <f>IF(B12="","",VLOOKUP(B12,'CSDL Phi CN'!$B$3:$G$55,2,FALSE()))</f>
        <v/>
      </c>
      <c r="D12" s="173"/>
      <c r="E12" s="170" t="str">
        <f>IF(B12="","",VLOOKUP(B12,'CSDL Phi CN'!$B$3:$G$55,6,FALSE()))</f>
        <v/>
      </c>
    </row>
    <row r="13" spans="1:256">
      <c r="C13" s="175"/>
      <c r="D13" s="176" t="s">
        <v>74</v>
      </c>
      <c r="E13" s="177">
        <f>SUM(E10:E12)</f>
        <v>70.679999999999993</v>
      </c>
    </row>
    <row r="14" spans="1:256">
      <c r="C14" s="175"/>
    </row>
    <row r="15" spans="1:256">
      <c r="B15" s="394"/>
      <c r="C15" s="394"/>
    </row>
  </sheetData>
  <mergeCells count="7">
    <mergeCell ref="B15:C15"/>
    <mergeCell ref="A1:E1"/>
    <mergeCell ref="A2:E2"/>
    <mergeCell ref="A8:A9"/>
    <mergeCell ref="B8:B9"/>
    <mergeCell ref="C8:C9"/>
    <mergeCell ref="D8:D9"/>
  </mergeCells>
  <dataValidations count="3">
    <dataValidation type="list" allowBlank="1" showErrorMessage="1" sqref="HR10:HR12" xr:uid="{00000000-0002-0000-0500-000000000000}">
      <formula1>"WFW,PHP,Tiến trình,Mobile Client"</formula1>
      <formula2>0</formula2>
    </dataValidation>
    <dataValidation type="list" allowBlank="1" showErrorMessage="1" sqref="HU10:HU12" xr:uid="{00000000-0002-0000-0500-000001000000}">
      <formula1>"Đơn giản,Trung bình,Phức tạp,&gt;Phức tạp"</formula1>
      <formula2>0</formula2>
    </dataValidation>
    <dataValidation type="list" allowBlank="1" showErrorMessage="1" sqref="HS10:HS12" xr:uid="{00000000-0002-0000-0500-000002000000}">
      <formula1>LOAI_CN</formula1>
      <formula2>0</formula2>
    </dataValidation>
  </dataValidations>
  <pageMargins left="0.7" right="0.7" top="0.75" bottom="0.75" header="0.511811023622047" footer="0.511811023622047"/>
  <pageSetup scale="90" orientation="landscape" horizontalDpi="300" verticalDpi="30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AMJ17"/>
  <sheetViews>
    <sheetView zoomScale="75" zoomScaleNormal="75" workbookViewId="0">
      <selection activeCell="E12" sqref="E12"/>
    </sheetView>
  </sheetViews>
  <sheetFormatPr defaultColWidth="9.140625" defaultRowHeight="15.75"/>
  <cols>
    <col min="1" max="1" width="5" style="154" customWidth="1"/>
    <col min="2" max="2" width="22.7109375" style="154" customWidth="1"/>
    <col min="3" max="3" width="24.7109375" style="154" customWidth="1"/>
    <col min="4" max="4" width="31.42578125" style="155" customWidth="1"/>
    <col min="5" max="5" width="41.7109375" style="156" customWidth="1"/>
    <col min="6" max="236" width="9.140625" style="155"/>
    <col min="237" max="237" width="5" style="155" customWidth="1"/>
    <col min="238" max="238" width="10.5703125" style="155" customWidth="1"/>
    <col min="239" max="239" width="11.5703125" style="155" customWidth="1"/>
    <col min="240" max="240" width="19.42578125" style="155" customWidth="1"/>
    <col min="241" max="241" width="11.28515625" style="155" customWidth="1"/>
    <col min="242" max="242" width="9.7109375" style="155" customWidth="1"/>
    <col min="243" max="243" width="18.140625" style="155" customWidth="1"/>
    <col min="244" max="244" width="27.7109375" style="155" customWidth="1"/>
    <col min="245" max="245" width="11" style="155" customWidth="1"/>
    <col min="246" max="246" width="10.5703125" style="155" customWidth="1"/>
    <col min="247" max="247" width="9.140625" style="155"/>
    <col min="248" max="248" width="19.5703125" style="155" customWidth="1"/>
    <col min="249" max="249" width="18.140625" style="155" customWidth="1"/>
    <col min="250" max="250" width="11.7109375" style="155" customWidth="1"/>
    <col min="251" max="1024" width="9.140625" style="155"/>
  </cols>
  <sheetData>
    <row r="1" spans="1:5" ht="20.25" customHeight="1">
      <c r="A1" s="395" t="s">
        <v>252</v>
      </c>
      <c r="B1" s="395"/>
      <c r="C1" s="395"/>
      <c r="D1" s="395"/>
      <c r="E1" s="395"/>
    </row>
    <row r="2" spans="1:5" ht="20.25" customHeight="1">
      <c r="A2" s="396" t="s">
        <v>76</v>
      </c>
      <c r="B2" s="396"/>
      <c r="C2" s="396"/>
      <c r="D2" s="396"/>
      <c r="E2" s="396"/>
    </row>
    <row r="3" spans="1:5" ht="18.75">
      <c r="A3" s="157" t="s">
        <v>77</v>
      </c>
      <c r="B3" s="157"/>
      <c r="C3" s="158"/>
    </row>
    <row r="4" spans="1:5">
      <c r="A4" s="157"/>
      <c r="B4" s="157"/>
      <c r="C4" s="155" t="s">
        <v>242</v>
      </c>
    </row>
    <row r="5" spans="1:5">
      <c r="A5" s="157"/>
      <c r="B5" s="157"/>
      <c r="C5" s="155" t="s">
        <v>243</v>
      </c>
    </row>
    <row r="6" spans="1:5">
      <c r="A6" s="157"/>
      <c r="B6" s="157"/>
      <c r="C6" s="159" t="s">
        <v>244</v>
      </c>
      <c r="D6" s="160">
        <f>E15</f>
        <v>0</v>
      </c>
      <c r="E6" s="156" t="s">
        <v>245</v>
      </c>
    </row>
    <row r="7" spans="1:5" s="154" customFormat="1">
      <c r="E7" s="161"/>
    </row>
    <row r="8" spans="1:5" s="164" customFormat="1" ht="15.75" customHeight="1">
      <c r="A8" s="397" t="s">
        <v>79</v>
      </c>
      <c r="B8" s="398" t="s">
        <v>246</v>
      </c>
      <c r="C8" s="398" t="s">
        <v>247</v>
      </c>
      <c r="D8" s="398" t="s">
        <v>248</v>
      </c>
      <c r="E8" s="163" t="s">
        <v>249</v>
      </c>
    </row>
    <row r="9" spans="1:5" s="164" customFormat="1">
      <c r="A9" s="397"/>
      <c r="B9" s="398"/>
      <c r="C9" s="398"/>
      <c r="D9" s="398"/>
      <c r="E9" s="165" t="s">
        <v>250</v>
      </c>
    </row>
    <row r="10" spans="1:5" s="171" customFormat="1">
      <c r="A10" s="166">
        <v>1</v>
      </c>
      <c r="B10" s="169"/>
      <c r="C10" s="168" t="str">
        <f>IF(B10="","",VLOOKUP(B10,CSDL_QTDL!$B$3:$G$20,2,FALSE()))</f>
        <v/>
      </c>
      <c r="D10" s="169"/>
      <c r="E10" s="170" t="str">
        <f>IF(B10="","",VLOOKUP(B10,CSDL_QTDL!$B$3:$G$20,6,FALSE()))</f>
        <v/>
      </c>
    </row>
    <row r="11" spans="1:5" s="171" customFormat="1">
      <c r="A11" s="166">
        <v>2</v>
      </c>
      <c r="B11" s="178"/>
      <c r="C11" s="168" t="str">
        <f>IF(B11="","",VLOOKUP(B11,CSDL_QTDL!$B$3:$G$20,2,FALSE()))</f>
        <v/>
      </c>
      <c r="D11" s="169"/>
      <c r="E11" s="170" t="str">
        <f>IF(B11="","",VLOOKUP(B11,CSDL_QTDL!$B$3:$G$20,6,FALSE()))</f>
        <v/>
      </c>
    </row>
    <row r="12" spans="1:5" s="171" customFormat="1">
      <c r="A12" s="166">
        <v>3</v>
      </c>
      <c r="B12" s="167"/>
      <c r="C12" s="168" t="str">
        <f>IF(B12="","",VLOOKUP(B12,CSDL_QTDL!$B$3:$G$20,2,FALSE()))</f>
        <v/>
      </c>
      <c r="D12" s="169"/>
      <c r="E12" s="170" t="str">
        <f>IF(B12="","",VLOOKUP(B12,CSDL_QTDL!$B$3:$G$20,6,FALSE()))</f>
        <v/>
      </c>
    </row>
    <row r="13" spans="1:5" s="171" customFormat="1">
      <c r="A13" s="166">
        <v>4</v>
      </c>
      <c r="B13" s="167"/>
      <c r="C13" s="168" t="str">
        <f>IF(B13="","",VLOOKUP(B13,CSDL_QTDL!$B$3:$G$20,2,FALSE()))</f>
        <v/>
      </c>
      <c r="D13" s="169"/>
      <c r="E13" s="170" t="str">
        <f>IF(B13="","",VLOOKUP(B13,CSDL_QTDL!$B$3:$G$20,6,FALSE()))</f>
        <v/>
      </c>
    </row>
    <row r="14" spans="1:5" s="171" customFormat="1">
      <c r="A14" s="179">
        <v>5</v>
      </c>
      <c r="B14" s="40"/>
      <c r="C14" s="168" t="str">
        <f>IF(B14="","",VLOOKUP(B14,CSDL_QTDL!$B$3:$G$20,2,FALSE()))</f>
        <v/>
      </c>
      <c r="D14" s="169"/>
      <c r="E14" s="180" t="str">
        <f>IF(B14="","",VLOOKUP(B14,CSDL_QTDL!$B$3:$G$20,6,FALSE()))</f>
        <v/>
      </c>
    </row>
    <row r="15" spans="1:5">
      <c r="C15" s="175"/>
      <c r="D15" s="176" t="s">
        <v>74</v>
      </c>
      <c r="E15" s="177">
        <f>SUM(E10:E13)</f>
        <v>0</v>
      </c>
    </row>
    <row r="16" spans="1:5">
      <c r="C16" s="175"/>
    </row>
    <row r="17" spans="2:3">
      <c r="B17" s="394"/>
      <c r="C17" s="394"/>
    </row>
  </sheetData>
  <mergeCells count="7">
    <mergeCell ref="B17:C17"/>
    <mergeCell ref="A1:E1"/>
    <mergeCell ref="A2:E2"/>
    <mergeCell ref="A8:A9"/>
    <mergeCell ref="B8:B9"/>
    <mergeCell ref="C8:C9"/>
    <mergeCell ref="D8:D9"/>
  </mergeCells>
  <dataValidations count="3">
    <dataValidation type="list" allowBlank="1" showErrorMessage="1" sqref="II10:II14" xr:uid="{00000000-0002-0000-0600-000000000000}">
      <formula1>LOAI_CN</formula1>
      <formula2>0</formula2>
    </dataValidation>
    <dataValidation type="list" allowBlank="1" showErrorMessage="1" sqref="IK10:IK14" xr:uid="{00000000-0002-0000-0600-000001000000}">
      <formula1>"Đơn giản,Trung bình,Phức tạp,&gt;Phức tạp"</formula1>
      <formula2>0</formula2>
    </dataValidation>
    <dataValidation type="list" allowBlank="1" showErrorMessage="1" sqref="IH10:IH14" xr:uid="{00000000-0002-0000-0600-000002000000}">
      <formula1>"WFW,PHP,Tiến trình,Mobile Client"</formula1>
      <formula2>0</formula2>
    </dataValidation>
  </dataValidations>
  <pageMargins left="0.7" right="0.7" top="0.75" bottom="0.75" header="0.511811023622047" footer="0.511811023622047"/>
  <pageSetup scale="90" orientation="landscape" horizontalDpi="300" verticalDpi="30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65"/>
  <sheetViews>
    <sheetView topLeftCell="A28" zoomScale="75" zoomScaleNormal="75" workbookViewId="0">
      <selection activeCell="F40" sqref="F40"/>
    </sheetView>
  </sheetViews>
  <sheetFormatPr defaultColWidth="9.140625" defaultRowHeight="15.75"/>
  <cols>
    <col min="1" max="1" width="5" style="181" customWidth="1"/>
    <col min="2" max="2" width="17.5703125" style="181" customWidth="1"/>
    <col min="3" max="3" width="9" style="181" customWidth="1"/>
    <col min="4" max="4" width="6.5703125" style="181" customWidth="1"/>
    <col min="5" max="5" width="31.140625" style="182" customWidth="1"/>
    <col min="6" max="6" width="14.28515625" style="183" customWidth="1"/>
    <col min="7" max="7" width="12.5703125" style="183" customWidth="1"/>
    <col min="8" max="8" width="7.28515625" style="183" customWidth="1"/>
    <col min="9" max="9" width="8" style="183" customWidth="1"/>
    <col min="10" max="10" width="7.5703125" style="183" customWidth="1"/>
    <col min="11" max="11" width="7.140625" style="183" customWidth="1"/>
    <col min="12" max="12" width="6.28515625" style="183" customWidth="1"/>
    <col min="13" max="13" width="7.7109375" style="183" customWidth="1"/>
    <col min="14" max="14" width="8.28515625" style="183" customWidth="1"/>
    <col min="15" max="15" width="7.42578125" style="183" customWidth="1"/>
    <col min="16" max="16" width="6.42578125" style="183" customWidth="1"/>
    <col min="17" max="17" width="6.140625" style="183" customWidth="1"/>
    <col min="18" max="18" width="6.7109375" style="183" customWidth="1"/>
    <col min="19" max="19" width="10.5703125" style="183" customWidth="1"/>
    <col min="20" max="20" width="10" style="183" customWidth="1"/>
    <col min="21" max="21" width="7.7109375" style="183" customWidth="1"/>
    <col min="22" max="22" width="9" style="183" customWidth="1"/>
    <col min="23" max="23" width="8.7109375" style="183" customWidth="1"/>
    <col min="24" max="24" width="13.140625" style="183" customWidth="1"/>
    <col min="25" max="25" width="9.5703125" style="183" customWidth="1"/>
    <col min="26" max="26" width="8.5703125" style="183" customWidth="1"/>
    <col min="27" max="27" width="13.140625" style="182" customWidth="1"/>
    <col min="28" max="1024" width="9.140625" style="182"/>
  </cols>
  <sheetData>
    <row r="1" spans="1:26" ht="27.75" customHeight="1">
      <c r="B1" s="184"/>
      <c r="C1" s="184"/>
      <c r="D1" s="185" t="s">
        <v>253</v>
      </c>
      <c r="E1" s="184"/>
      <c r="F1" s="184"/>
      <c r="G1" s="184"/>
      <c r="H1" s="184"/>
      <c r="I1" s="184"/>
      <c r="J1" s="184"/>
      <c r="K1" s="184"/>
      <c r="L1" s="184"/>
      <c r="M1" s="184"/>
      <c r="N1" s="184"/>
      <c r="O1" s="184"/>
      <c r="P1" s="184"/>
      <c r="Q1" s="184"/>
      <c r="R1" s="184"/>
      <c r="S1" s="184"/>
      <c r="T1" s="184"/>
      <c r="U1" s="184"/>
      <c r="V1" s="184"/>
      <c r="W1" s="184"/>
      <c r="X1" s="184"/>
      <c r="Y1" s="184"/>
      <c r="Z1" s="184"/>
    </row>
    <row r="2" spans="1:26" ht="18.75">
      <c r="A2" s="186" t="s">
        <v>77</v>
      </c>
      <c r="B2" s="186"/>
      <c r="C2" s="186"/>
      <c r="D2" s="187"/>
      <c r="E2" s="187"/>
      <c r="F2" s="187"/>
      <c r="G2" s="187"/>
      <c r="H2" s="187"/>
      <c r="I2" s="187"/>
      <c r="J2" s="187"/>
      <c r="K2" s="187"/>
      <c r="L2" s="187"/>
    </row>
    <row r="3" spans="1:26" s="190" customFormat="1" ht="19.5">
      <c r="A3" s="188" t="s">
        <v>254</v>
      </c>
      <c r="B3" s="188"/>
      <c r="C3" s="188"/>
      <c r="D3" s="189"/>
      <c r="E3" s="189"/>
      <c r="F3" s="189"/>
      <c r="G3" s="189"/>
      <c r="H3" s="189"/>
      <c r="I3" s="189"/>
      <c r="J3" s="189"/>
      <c r="K3" s="189"/>
      <c r="L3" s="189"/>
      <c r="M3" s="189"/>
      <c r="N3" s="189"/>
      <c r="O3" s="189"/>
      <c r="P3" s="189"/>
      <c r="Q3" s="189"/>
      <c r="R3" s="189"/>
      <c r="S3" s="189"/>
      <c r="T3" s="189"/>
      <c r="U3" s="189"/>
      <c r="V3" s="189"/>
      <c r="W3" s="189"/>
      <c r="X3" s="399"/>
      <c r="Y3" s="399"/>
      <c r="Z3" s="399"/>
    </row>
    <row r="4" spans="1:26" s="196" customFormat="1" ht="132.75" customHeight="1">
      <c r="A4" s="191" t="s">
        <v>79</v>
      </c>
      <c r="B4" s="192" t="s">
        <v>80</v>
      </c>
      <c r="C4" s="192" t="s">
        <v>92</v>
      </c>
      <c r="D4" s="193" t="s">
        <v>255</v>
      </c>
      <c r="E4" s="192" t="s">
        <v>256</v>
      </c>
      <c r="F4" s="192" t="s">
        <v>257</v>
      </c>
      <c r="G4" s="192" t="s">
        <v>258</v>
      </c>
      <c r="H4" s="192" t="s">
        <v>259</v>
      </c>
      <c r="I4" s="192" t="s">
        <v>260</v>
      </c>
      <c r="J4" s="192" t="s">
        <v>261</v>
      </c>
      <c r="K4" s="194" t="s">
        <v>262</v>
      </c>
      <c r="L4" s="194" t="s">
        <v>263</v>
      </c>
      <c r="M4" s="194" t="s">
        <v>264</v>
      </c>
      <c r="N4" s="194" t="s">
        <v>265</v>
      </c>
      <c r="O4" s="195" t="s">
        <v>266</v>
      </c>
      <c r="P4" s="194" t="s">
        <v>267</v>
      </c>
      <c r="Q4" s="194" t="s">
        <v>268</v>
      </c>
      <c r="R4" s="194" t="s">
        <v>269</v>
      </c>
      <c r="S4" s="194" t="s">
        <v>270</v>
      </c>
      <c r="T4" s="194" t="s">
        <v>271</v>
      </c>
      <c r="U4" s="194" t="s">
        <v>272</v>
      </c>
      <c r="V4" s="194" t="s">
        <v>273</v>
      </c>
      <c r="W4" s="194" t="s">
        <v>274</v>
      </c>
      <c r="X4" s="194" t="s">
        <v>275</v>
      </c>
      <c r="Y4" s="194" t="s">
        <v>276</v>
      </c>
      <c r="Z4" s="194" t="s">
        <v>88</v>
      </c>
    </row>
    <row r="5" spans="1:26" s="196" customFormat="1" ht="24" customHeight="1">
      <c r="A5" s="191" t="s">
        <v>28</v>
      </c>
      <c r="B5" s="192" t="s">
        <v>277</v>
      </c>
      <c r="C5" s="192" t="s">
        <v>278</v>
      </c>
      <c r="D5" s="193" t="s">
        <v>279</v>
      </c>
      <c r="E5" s="192" t="s">
        <v>280</v>
      </c>
      <c r="F5" s="192" t="s">
        <v>281</v>
      </c>
      <c r="G5" s="192" t="s">
        <v>282</v>
      </c>
      <c r="H5" s="192" t="s">
        <v>283</v>
      </c>
      <c r="I5" s="192" t="s">
        <v>284</v>
      </c>
      <c r="J5" s="192" t="s">
        <v>285</v>
      </c>
      <c r="K5" s="192" t="s">
        <v>286</v>
      </c>
      <c r="L5" s="192" t="s">
        <v>287</v>
      </c>
      <c r="M5" s="192" t="s">
        <v>288</v>
      </c>
      <c r="N5" s="192" t="s">
        <v>289</v>
      </c>
      <c r="O5" s="193" t="s">
        <v>290</v>
      </c>
      <c r="P5" s="192" t="s">
        <v>291</v>
      </c>
      <c r="Q5" s="192" t="s">
        <v>292</v>
      </c>
      <c r="R5" s="192" t="s">
        <v>293</v>
      </c>
      <c r="S5" s="192" t="s">
        <v>294</v>
      </c>
      <c r="T5" s="192" t="s">
        <v>295</v>
      </c>
      <c r="U5" s="192" t="s">
        <v>296</v>
      </c>
      <c r="V5" s="192" t="s">
        <v>297</v>
      </c>
      <c r="W5" s="192" t="s">
        <v>298</v>
      </c>
      <c r="X5" s="192" t="s">
        <v>299</v>
      </c>
      <c r="Y5" s="192" t="s">
        <v>300</v>
      </c>
      <c r="Z5" s="192" t="s">
        <v>301</v>
      </c>
    </row>
    <row r="6" spans="1:26" s="183" customFormat="1" ht="25.5" customHeight="1">
      <c r="A6" s="197">
        <v>1</v>
      </c>
      <c r="B6" s="198" t="s">
        <v>302</v>
      </c>
      <c r="C6" s="198" t="s">
        <v>303</v>
      </c>
      <c r="D6" s="199" t="s">
        <v>304</v>
      </c>
      <c r="E6" s="200" t="s">
        <v>305</v>
      </c>
      <c r="F6" s="198" t="s">
        <v>306</v>
      </c>
      <c r="G6" s="201">
        <v>1</v>
      </c>
      <c r="H6" s="201">
        <v>1</v>
      </c>
      <c r="I6" s="201">
        <v>1</v>
      </c>
      <c r="J6" s="201">
        <v>0</v>
      </c>
      <c r="K6" s="202">
        <f t="shared" ref="K6:K14" si="0">IF(G6=1,2+(H6*2)+I6*5+J6*10,(IF(G6=2,5+(H6*2)+I6*5+J6*10,10+(H6*2)+I6*5+J6*10)))</f>
        <v>9</v>
      </c>
      <c r="L6" s="202" t="str">
        <f t="shared" ref="L6:L14" si="1">IF(G6=1,"30",(IF(G6=2,"45","60")))</f>
        <v>30</v>
      </c>
      <c r="M6" s="202">
        <f t="shared" ref="M6:M14" si="2">K6+L6</f>
        <v>39</v>
      </c>
      <c r="N6" s="202">
        <f t="shared" ref="N6:N14" si="3">IF(G6=1,R6*0.5,(IF(G6=2,R6*1,R6*1.5)))</f>
        <v>25</v>
      </c>
      <c r="O6" s="201">
        <v>1</v>
      </c>
      <c r="P6" s="201">
        <v>5</v>
      </c>
      <c r="Q6" s="202">
        <f t="shared" ref="Q6:Q14" si="4">O6*P6</f>
        <v>5</v>
      </c>
      <c r="R6" s="201">
        <v>50</v>
      </c>
      <c r="S6" s="201">
        <f t="shared" ref="S6:T14" si="5">1/60</f>
        <v>1.6666666666666666E-2</v>
      </c>
      <c r="T6" s="201">
        <f t="shared" si="5"/>
        <v>1.6666666666666666E-2</v>
      </c>
      <c r="U6" s="201">
        <v>1</v>
      </c>
      <c r="V6" s="202">
        <f t="shared" ref="V6:V14" si="6">R6*S6+R6*T6+2+U6</f>
        <v>4.666666666666667</v>
      </c>
      <c r="W6" s="202">
        <f t="shared" ref="W6:W14" si="7">IF(G6="",0,5)</f>
        <v>5</v>
      </c>
      <c r="X6" s="202">
        <f t="shared" ref="X6:X14" si="8">IF(H6="",0,5)</f>
        <v>5</v>
      </c>
      <c r="Y6" s="202">
        <f t="shared" ref="Y6:Y14" si="9">SUM(M6,N6*5,Q6,V6*5,W6*5,X6*5)</f>
        <v>242.33333333333334</v>
      </c>
      <c r="Z6" s="198"/>
    </row>
    <row r="7" spans="1:26" s="183" customFormat="1" ht="21.75" customHeight="1">
      <c r="A7" s="197">
        <v>2</v>
      </c>
      <c r="B7" s="198" t="s">
        <v>307</v>
      </c>
      <c r="C7" s="203" t="s">
        <v>308</v>
      </c>
      <c r="D7" s="204" t="s">
        <v>309</v>
      </c>
      <c r="E7" s="204" t="s">
        <v>310</v>
      </c>
      <c r="F7" s="203" t="s">
        <v>311</v>
      </c>
      <c r="G7" s="201">
        <v>2</v>
      </c>
      <c r="H7" s="201">
        <v>0</v>
      </c>
      <c r="I7" s="201">
        <v>0</v>
      </c>
      <c r="J7" s="201">
        <v>0</v>
      </c>
      <c r="K7" s="202">
        <f t="shared" si="0"/>
        <v>5</v>
      </c>
      <c r="L7" s="202" t="str">
        <f t="shared" si="1"/>
        <v>45</v>
      </c>
      <c r="M7" s="202">
        <f t="shared" si="2"/>
        <v>50</v>
      </c>
      <c r="N7" s="202">
        <f t="shared" si="3"/>
        <v>40</v>
      </c>
      <c r="O7" s="201">
        <v>1</v>
      </c>
      <c r="P7" s="201">
        <v>5</v>
      </c>
      <c r="Q7" s="202">
        <f t="shared" si="4"/>
        <v>5</v>
      </c>
      <c r="R7" s="201">
        <v>40</v>
      </c>
      <c r="S7" s="201">
        <f t="shared" si="5"/>
        <v>1.6666666666666666E-2</v>
      </c>
      <c r="T7" s="201">
        <f t="shared" si="5"/>
        <v>1.6666666666666666E-2</v>
      </c>
      <c r="U7" s="201">
        <v>3</v>
      </c>
      <c r="V7" s="202">
        <f t="shared" si="6"/>
        <v>6.333333333333333</v>
      </c>
      <c r="W7" s="202">
        <f t="shared" si="7"/>
        <v>5</v>
      </c>
      <c r="X7" s="202">
        <f t="shared" si="8"/>
        <v>5</v>
      </c>
      <c r="Y7" s="202">
        <f t="shared" si="9"/>
        <v>336.66666666666669</v>
      </c>
      <c r="Z7" s="198"/>
    </row>
    <row r="8" spans="1:26" s="183" customFormat="1" ht="22.5" customHeight="1">
      <c r="A8" s="197">
        <v>3</v>
      </c>
      <c r="B8" s="198" t="s">
        <v>312</v>
      </c>
      <c r="C8" s="203" t="s">
        <v>313</v>
      </c>
      <c r="D8" s="204" t="s">
        <v>314</v>
      </c>
      <c r="E8" s="204" t="s">
        <v>315</v>
      </c>
      <c r="F8" s="203" t="s">
        <v>316</v>
      </c>
      <c r="G8" s="201">
        <v>1</v>
      </c>
      <c r="H8" s="201">
        <v>0</v>
      </c>
      <c r="I8" s="201">
        <v>0</v>
      </c>
      <c r="J8" s="201">
        <v>0</v>
      </c>
      <c r="K8" s="202">
        <f t="shared" si="0"/>
        <v>2</v>
      </c>
      <c r="L8" s="202" t="str">
        <f t="shared" si="1"/>
        <v>30</v>
      </c>
      <c r="M8" s="202">
        <f t="shared" si="2"/>
        <v>32</v>
      </c>
      <c r="N8" s="202">
        <f t="shared" si="3"/>
        <v>15</v>
      </c>
      <c r="O8" s="201">
        <v>1</v>
      </c>
      <c r="P8" s="201">
        <v>5</v>
      </c>
      <c r="Q8" s="202">
        <f t="shared" si="4"/>
        <v>5</v>
      </c>
      <c r="R8" s="201">
        <v>30</v>
      </c>
      <c r="S8" s="201">
        <f t="shared" si="5"/>
        <v>1.6666666666666666E-2</v>
      </c>
      <c r="T8" s="201">
        <f t="shared" si="5"/>
        <v>1.6666666666666666E-2</v>
      </c>
      <c r="U8" s="201">
        <v>1</v>
      </c>
      <c r="V8" s="202">
        <f t="shared" si="6"/>
        <v>4</v>
      </c>
      <c r="W8" s="202">
        <f t="shared" si="7"/>
        <v>5</v>
      </c>
      <c r="X8" s="202">
        <f t="shared" si="8"/>
        <v>5</v>
      </c>
      <c r="Y8" s="202">
        <f t="shared" si="9"/>
        <v>182</v>
      </c>
      <c r="Z8" s="203"/>
    </row>
    <row r="9" spans="1:26" s="183" customFormat="1" ht="20.25" customHeight="1">
      <c r="A9" s="197">
        <v>4</v>
      </c>
      <c r="B9" s="198" t="s">
        <v>317</v>
      </c>
      <c r="C9" s="203" t="s">
        <v>318</v>
      </c>
      <c r="D9" s="204" t="s">
        <v>319</v>
      </c>
      <c r="E9" s="204" t="s">
        <v>320</v>
      </c>
      <c r="F9" s="203" t="s">
        <v>321</v>
      </c>
      <c r="G9" s="201">
        <v>3</v>
      </c>
      <c r="H9" s="201">
        <v>0</v>
      </c>
      <c r="I9" s="201">
        <v>0</v>
      </c>
      <c r="J9" s="201">
        <v>0</v>
      </c>
      <c r="K9" s="202">
        <f t="shared" si="0"/>
        <v>10</v>
      </c>
      <c r="L9" s="202" t="str">
        <f t="shared" si="1"/>
        <v>60</v>
      </c>
      <c r="M9" s="202">
        <f t="shared" si="2"/>
        <v>70</v>
      </c>
      <c r="N9" s="202">
        <f t="shared" si="3"/>
        <v>75</v>
      </c>
      <c r="O9" s="201">
        <v>1</v>
      </c>
      <c r="P9" s="201">
        <v>5</v>
      </c>
      <c r="Q9" s="202">
        <f t="shared" si="4"/>
        <v>5</v>
      </c>
      <c r="R9" s="201">
        <v>50</v>
      </c>
      <c r="S9" s="201">
        <f t="shared" si="5"/>
        <v>1.6666666666666666E-2</v>
      </c>
      <c r="T9" s="201">
        <f t="shared" si="5"/>
        <v>1.6666666666666666E-2</v>
      </c>
      <c r="U9" s="201">
        <v>4</v>
      </c>
      <c r="V9" s="202">
        <f t="shared" si="6"/>
        <v>7.666666666666667</v>
      </c>
      <c r="W9" s="202">
        <f t="shared" si="7"/>
        <v>5</v>
      </c>
      <c r="X9" s="202">
        <f t="shared" si="8"/>
        <v>5</v>
      </c>
      <c r="Y9" s="202">
        <f t="shared" si="9"/>
        <v>538.33333333333326</v>
      </c>
      <c r="Z9" s="203"/>
    </row>
    <row r="10" spans="1:26" s="183" customFormat="1" ht="20.25" customHeight="1">
      <c r="A10" s="197">
        <v>5</v>
      </c>
      <c r="B10" s="198" t="s">
        <v>322</v>
      </c>
      <c r="C10" s="203" t="s">
        <v>323</v>
      </c>
      <c r="D10" s="204" t="s">
        <v>324</v>
      </c>
      <c r="E10" s="204" t="s">
        <v>325</v>
      </c>
      <c r="F10" s="203" t="s">
        <v>326</v>
      </c>
      <c r="G10" s="201">
        <v>3</v>
      </c>
      <c r="H10" s="201">
        <v>0</v>
      </c>
      <c r="I10" s="201">
        <v>0</v>
      </c>
      <c r="J10" s="201">
        <v>0</v>
      </c>
      <c r="K10" s="202">
        <f t="shared" si="0"/>
        <v>10</v>
      </c>
      <c r="L10" s="202" t="str">
        <f t="shared" si="1"/>
        <v>60</v>
      </c>
      <c r="M10" s="202">
        <f t="shared" si="2"/>
        <v>70</v>
      </c>
      <c r="N10" s="202">
        <f t="shared" si="3"/>
        <v>15</v>
      </c>
      <c r="O10" s="201">
        <v>1</v>
      </c>
      <c r="P10" s="201">
        <v>5</v>
      </c>
      <c r="Q10" s="202">
        <f t="shared" si="4"/>
        <v>5</v>
      </c>
      <c r="R10" s="201">
        <v>10</v>
      </c>
      <c r="S10" s="201">
        <f t="shared" si="5"/>
        <v>1.6666666666666666E-2</v>
      </c>
      <c r="T10" s="201">
        <f t="shared" si="5"/>
        <v>1.6666666666666666E-2</v>
      </c>
      <c r="U10" s="201">
        <v>4</v>
      </c>
      <c r="V10" s="202">
        <f t="shared" si="6"/>
        <v>6.3333333333333339</v>
      </c>
      <c r="W10" s="202">
        <f t="shared" si="7"/>
        <v>5</v>
      </c>
      <c r="X10" s="202">
        <f t="shared" si="8"/>
        <v>5</v>
      </c>
      <c r="Y10" s="202">
        <f t="shared" si="9"/>
        <v>231.66666666666669</v>
      </c>
      <c r="Z10" s="203"/>
    </row>
    <row r="11" spans="1:26" s="183" customFormat="1" ht="31.5" customHeight="1">
      <c r="A11" s="197">
        <v>6</v>
      </c>
      <c r="B11" s="198" t="s">
        <v>327</v>
      </c>
      <c r="C11" s="203" t="s">
        <v>328</v>
      </c>
      <c r="D11" s="204" t="s">
        <v>329</v>
      </c>
      <c r="E11" s="204" t="s">
        <v>330</v>
      </c>
      <c r="F11" s="203" t="s">
        <v>331</v>
      </c>
      <c r="G11" s="201">
        <v>3</v>
      </c>
      <c r="H11" s="201">
        <v>1</v>
      </c>
      <c r="I11" s="201">
        <v>2</v>
      </c>
      <c r="J11" s="201">
        <v>3</v>
      </c>
      <c r="K11" s="202">
        <f t="shared" si="0"/>
        <v>52</v>
      </c>
      <c r="L11" s="202" t="str">
        <f t="shared" si="1"/>
        <v>60</v>
      </c>
      <c r="M11" s="202">
        <f t="shared" si="2"/>
        <v>112</v>
      </c>
      <c r="N11" s="202">
        <f t="shared" si="3"/>
        <v>15</v>
      </c>
      <c r="O11" s="201">
        <v>1</v>
      </c>
      <c r="P11" s="201">
        <v>5</v>
      </c>
      <c r="Q11" s="202">
        <f t="shared" si="4"/>
        <v>5</v>
      </c>
      <c r="R11" s="201">
        <v>10</v>
      </c>
      <c r="S11" s="201">
        <f t="shared" si="5"/>
        <v>1.6666666666666666E-2</v>
      </c>
      <c r="T11" s="201">
        <f t="shared" si="5"/>
        <v>1.6666666666666666E-2</v>
      </c>
      <c r="U11" s="201">
        <v>4</v>
      </c>
      <c r="V11" s="202">
        <f t="shared" si="6"/>
        <v>6.3333333333333339</v>
      </c>
      <c r="W11" s="202">
        <f t="shared" si="7"/>
        <v>5</v>
      </c>
      <c r="X11" s="202">
        <f t="shared" si="8"/>
        <v>5</v>
      </c>
      <c r="Y11" s="202">
        <f t="shared" si="9"/>
        <v>273.66666666666669</v>
      </c>
      <c r="Z11" s="203"/>
    </row>
    <row r="12" spans="1:26" s="183" customFormat="1" ht="20.25" customHeight="1">
      <c r="A12" s="197">
        <v>7</v>
      </c>
      <c r="B12" s="198" t="s">
        <v>332</v>
      </c>
      <c r="C12" s="203" t="s">
        <v>333</v>
      </c>
      <c r="D12" s="204" t="s">
        <v>334</v>
      </c>
      <c r="E12" s="204" t="s">
        <v>335</v>
      </c>
      <c r="F12" s="203" t="s">
        <v>336</v>
      </c>
      <c r="G12" s="201">
        <v>2</v>
      </c>
      <c r="H12" s="201">
        <v>0</v>
      </c>
      <c r="I12" s="201">
        <v>0</v>
      </c>
      <c r="J12" s="201">
        <v>0</v>
      </c>
      <c r="K12" s="202">
        <f t="shared" si="0"/>
        <v>5</v>
      </c>
      <c r="L12" s="202" t="str">
        <f t="shared" si="1"/>
        <v>45</v>
      </c>
      <c r="M12" s="202">
        <f t="shared" si="2"/>
        <v>50</v>
      </c>
      <c r="N12" s="202">
        <f t="shared" si="3"/>
        <v>25</v>
      </c>
      <c r="O12" s="201">
        <v>1</v>
      </c>
      <c r="P12" s="201">
        <v>5</v>
      </c>
      <c r="Q12" s="202">
        <f t="shared" si="4"/>
        <v>5</v>
      </c>
      <c r="R12" s="201">
        <v>25</v>
      </c>
      <c r="S12" s="201">
        <f t="shared" si="5"/>
        <v>1.6666666666666666E-2</v>
      </c>
      <c r="T12" s="201">
        <f t="shared" si="5"/>
        <v>1.6666666666666666E-2</v>
      </c>
      <c r="U12" s="201">
        <v>3</v>
      </c>
      <c r="V12" s="202">
        <f t="shared" si="6"/>
        <v>5.8333333333333339</v>
      </c>
      <c r="W12" s="202">
        <f t="shared" si="7"/>
        <v>5</v>
      </c>
      <c r="X12" s="202">
        <f t="shared" si="8"/>
        <v>5</v>
      </c>
      <c r="Y12" s="202">
        <f t="shared" si="9"/>
        <v>259.16666666666669</v>
      </c>
      <c r="Z12" s="203"/>
    </row>
    <row r="13" spans="1:26" s="183" customFormat="1" ht="20.25" customHeight="1">
      <c r="A13" s="197">
        <v>8</v>
      </c>
      <c r="B13" s="198" t="s">
        <v>337</v>
      </c>
      <c r="C13" s="203" t="s">
        <v>338</v>
      </c>
      <c r="D13" s="204" t="s">
        <v>339</v>
      </c>
      <c r="E13" s="204" t="s">
        <v>340</v>
      </c>
      <c r="F13" s="203" t="s">
        <v>341</v>
      </c>
      <c r="G13" s="201">
        <v>2</v>
      </c>
      <c r="H13" s="201">
        <v>0</v>
      </c>
      <c r="I13" s="201">
        <v>0</v>
      </c>
      <c r="J13" s="201">
        <v>0</v>
      </c>
      <c r="K13" s="202">
        <f t="shared" si="0"/>
        <v>5</v>
      </c>
      <c r="L13" s="202" t="str">
        <f t="shared" si="1"/>
        <v>45</v>
      </c>
      <c r="M13" s="202">
        <f t="shared" si="2"/>
        <v>50</v>
      </c>
      <c r="N13" s="202">
        <f t="shared" si="3"/>
        <v>30</v>
      </c>
      <c r="O13" s="201">
        <v>1</v>
      </c>
      <c r="P13" s="201">
        <v>5</v>
      </c>
      <c r="Q13" s="202">
        <f t="shared" si="4"/>
        <v>5</v>
      </c>
      <c r="R13" s="201">
        <v>30</v>
      </c>
      <c r="S13" s="201">
        <f t="shared" si="5"/>
        <v>1.6666666666666666E-2</v>
      </c>
      <c r="T13" s="201">
        <f t="shared" si="5"/>
        <v>1.6666666666666666E-2</v>
      </c>
      <c r="U13" s="201">
        <v>3</v>
      </c>
      <c r="V13" s="202">
        <f t="shared" si="6"/>
        <v>6</v>
      </c>
      <c r="W13" s="202">
        <f t="shared" si="7"/>
        <v>5</v>
      </c>
      <c r="X13" s="202">
        <f t="shared" si="8"/>
        <v>5</v>
      </c>
      <c r="Y13" s="202">
        <f t="shared" si="9"/>
        <v>285</v>
      </c>
      <c r="Z13" s="203"/>
    </row>
    <row r="14" spans="1:26" s="183" customFormat="1" ht="32.25" customHeight="1">
      <c r="A14" s="197">
        <v>9</v>
      </c>
      <c r="B14" s="198" t="s">
        <v>342</v>
      </c>
      <c r="C14" s="203" t="s">
        <v>338</v>
      </c>
      <c r="D14" s="204" t="s">
        <v>343</v>
      </c>
      <c r="E14" s="204" t="s">
        <v>344</v>
      </c>
      <c r="F14" s="203" t="s">
        <v>344</v>
      </c>
      <c r="G14" s="201">
        <v>2</v>
      </c>
      <c r="H14" s="201">
        <v>0</v>
      </c>
      <c r="I14" s="201">
        <v>0</v>
      </c>
      <c r="J14" s="201">
        <v>0</v>
      </c>
      <c r="K14" s="202">
        <f t="shared" si="0"/>
        <v>5</v>
      </c>
      <c r="L14" s="202" t="str">
        <f t="shared" si="1"/>
        <v>45</v>
      </c>
      <c r="M14" s="202">
        <f t="shared" si="2"/>
        <v>50</v>
      </c>
      <c r="N14" s="202">
        <f t="shared" si="3"/>
        <v>40</v>
      </c>
      <c r="O14" s="201">
        <v>1</v>
      </c>
      <c r="P14" s="201">
        <v>5</v>
      </c>
      <c r="Q14" s="202">
        <f t="shared" si="4"/>
        <v>5</v>
      </c>
      <c r="R14" s="201">
        <v>40</v>
      </c>
      <c r="S14" s="201">
        <f t="shared" si="5"/>
        <v>1.6666666666666666E-2</v>
      </c>
      <c r="T14" s="201">
        <f t="shared" si="5"/>
        <v>1.6666666666666666E-2</v>
      </c>
      <c r="U14" s="201">
        <v>3</v>
      </c>
      <c r="V14" s="202">
        <f t="shared" si="6"/>
        <v>6.333333333333333</v>
      </c>
      <c r="W14" s="202">
        <f t="shared" si="7"/>
        <v>5</v>
      </c>
      <c r="X14" s="202">
        <f t="shared" si="8"/>
        <v>5</v>
      </c>
      <c r="Y14" s="202">
        <f t="shared" si="9"/>
        <v>336.66666666666669</v>
      </c>
      <c r="Z14" s="203"/>
    </row>
    <row r="15" spans="1:26" s="182" customFormat="1" ht="23.25" customHeight="1">
      <c r="A15" s="205"/>
      <c r="B15" s="205"/>
      <c r="C15" s="205"/>
      <c r="D15" s="205"/>
      <c r="E15" s="205"/>
      <c r="F15" s="205"/>
      <c r="G15" s="205"/>
      <c r="H15" s="206"/>
      <c r="I15" s="206"/>
      <c r="J15" s="207"/>
      <c r="K15" s="207"/>
      <c r="L15" s="208"/>
      <c r="M15" s="183"/>
      <c r="N15" s="183"/>
      <c r="O15" s="400"/>
      <c r="P15" s="400"/>
      <c r="Q15" s="400"/>
      <c r="R15" s="400"/>
      <c r="S15" s="400"/>
      <c r="T15" s="183"/>
    </row>
    <row r="16" spans="1:26" ht="23.25" customHeight="1">
      <c r="A16" s="209" t="s">
        <v>345</v>
      </c>
      <c r="B16" s="210"/>
      <c r="C16" s="210"/>
      <c r="D16" s="211"/>
      <c r="E16" s="211"/>
      <c r="F16" s="190"/>
      <c r="G16" s="190"/>
      <c r="H16" s="189"/>
      <c r="I16" s="189"/>
      <c r="J16" s="189"/>
      <c r="K16" s="189" t="s">
        <v>346</v>
      </c>
      <c r="L16" s="212">
        <f>SUM(SUM(Y6:Y14))/(60*8)</f>
        <v>5.5947916666666666</v>
      </c>
      <c r="M16" s="213" t="s">
        <v>347</v>
      </c>
      <c r="N16" s="189"/>
      <c r="O16" s="401"/>
      <c r="P16" s="401"/>
      <c r="W16" s="401"/>
      <c r="X16" s="401"/>
    </row>
    <row r="17" spans="1:26" s="190" customFormat="1" ht="19.5">
      <c r="A17" s="205"/>
      <c r="B17" s="205"/>
      <c r="C17" s="205"/>
      <c r="D17" s="214"/>
      <c r="E17" s="214"/>
      <c r="F17" s="214"/>
      <c r="G17" s="214"/>
      <c r="H17" s="214"/>
      <c r="I17" s="214"/>
      <c r="M17" s="215"/>
      <c r="N17" s="215"/>
      <c r="O17" s="402"/>
      <c r="P17" s="402"/>
      <c r="Q17" s="402"/>
      <c r="R17" s="402"/>
      <c r="S17" s="205"/>
      <c r="T17" s="189"/>
      <c r="U17" s="183"/>
      <c r="V17" s="183"/>
      <c r="W17" s="401"/>
      <c r="X17" s="401"/>
      <c r="Y17" s="401"/>
      <c r="Z17" s="401"/>
    </row>
    <row r="18" spans="1:26" s="190" customFormat="1" ht="19.5">
      <c r="A18" s="188" t="s">
        <v>348</v>
      </c>
      <c r="B18" s="188"/>
      <c r="C18" s="188"/>
      <c r="D18" s="189"/>
      <c r="E18" s="189"/>
      <c r="F18" s="189"/>
      <c r="G18" s="189"/>
      <c r="H18" s="189"/>
      <c r="I18" s="189"/>
      <c r="J18" s="189"/>
      <c r="K18" s="189"/>
      <c r="L18" s="189"/>
      <c r="W18" s="216"/>
      <c r="X18" s="189"/>
      <c r="Y18" s="189"/>
      <c r="Z18" s="189"/>
    </row>
    <row r="19" spans="1:26" s="181" customFormat="1" ht="98.25" customHeight="1">
      <c r="A19" s="191" t="s">
        <v>79</v>
      </c>
      <c r="B19" s="192" t="s">
        <v>80</v>
      </c>
      <c r="C19" s="192" t="s">
        <v>92</v>
      </c>
      <c r="D19" s="193" t="s">
        <v>255</v>
      </c>
      <c r="E19" s="192" t="s">
        <v>256</v>
      </c>
      <c r="F19" s="192" t="s">
        <v>257</v>
      </c>
      <c r="G19" s="192" t="s">
        <v>258</v>
      </c>
      <c r="H19" s="192" t="s">
        <v>259</v>
      </c>
      <c r="I19" s="192" t="s">
        <v>260</v>
      </c>
      <c r="J19" s="192" t="s">
        <v>261</v>
      </c>
      <c r="K19" s="194" t="s">
        <v>262</v>
      </c>
      <c r="L19" s="194" t="s">
        <v>263</v>
      </c>
      <c r="M19" s="194" t="s">
        <v>349</v>
      </c>
      <c r="N19" s="194" t="s">
        <v>350</v>
      </c>
      <c r="O19" s="194" t="s">
        <v>351</v>
      </c>
      <c r="P19" s="194" t="s">
        <v>270</v>
      </c>
      <c r="Q19" s="194" t="s">
        <v>271</v>
      </c>
      <c r="R19" s="194" t="s">
        <v>272</v>
      </c>
      <c r="S19" s="194" t="s">
        <v>273</v>
      </c>
      <c r="T19" s="194" t="s">
        <v>352</v>
      </c>
      <c r="U19" s="194" t="s">
        <v>353</v>
      </c>
      <c r="V19" s="194" t="s">
        <v>88</v>
      </c>
      <c r="W19" s="217"/>
      <c r="X19" s="217"/>
      <c r="Y19" s="217"/>
      <c r="Z19" s="196"/>
    </row>
    <row r="20" spans="1:26" s="181" customFormat="1" ht="31.5">
      <c r="A20" s="197">
        <v>1</v>
      </c>
      <c r="B20" s="198" t="s">
        <v>302</v>
      </c>
      <c r="C20" s="198" t="s">
        <v>303</v>
      </c>
      <c r="D20" s="199" t="s">
        <v>304</v>
      </c>
      <c r="E20" s="200" t="s">
        <v>305</v>
      </c>
      <c r="F20" s="198" t="s">
        <v>306</v>
      </c>
      <c r="G20" s="201">
        <v>1</v>
      </c>
      <c r="H20" s="201">
        <v>1</v>
      </c>
      <c r="I20" s="201">
        <v>1</v>
      </c>
      <c r="J20" s="201">
        <v>0</v>
      </c>
      <c r="K20" s="202">
        <f>IF(G20=1,2+(H20*2)+I20*5+J20*10,(IF(G20=2,5+(H20*2)+I20*5+J20*10,10+(H20*2)+I20*5+J20*10)))</f>
        <v>9</v>
      </c>
      <c r="L20" s="202" t="str">
        <f>IF(G20=1,"30",(IF(G20=2,"45","60")))</f>
        <v>30</v>
      </c>
      <c r="M20" s="202">
        <f>K20+L20</f>
        <v>39</v>
      </c>
      <c r="N20" s="202">
        <f>IF(G20=1,O20*0.5,(IF(G20=2,O20*1,O20*1.5)))</f>
        <v>25</v>
      </c>
      <c r="O20" s="201">
        <v>50</v>
      </c>
      <c r="P20" s="201">
        <f>1/60</f>
        <v>1.6666666666666666E-2</v>
      </c>
      <c r="Q20" s="201">
        <f>1/60</f>
        <v>1.6666666666666666E-2</v>
      </c>
      <c r="R20" s="201">
        <v>1</v>
      </c>
      <c r="S20" s="202">
        <f>O20*P20+O20*Q20+2+R20</f>
        <v>4.666666666666667</v>
      </c>
      <c r="T20" s="218" t="s">
        <v>354</v>
      </c>
      <c r="U20" s="202">
        <f>IF(T20="1",SUM(N20*5,S20*5),IF(T20="0",SUM(M20,N20*5,S20*5),"0"))</f>
        <v>148.33333333333334</v>
      </c>
      <c r="V20" s="198"/>
      <c r="W20" s="406"/>
      <c r="X20" s="406"/>
      <c r="Y20" s="406"/>
      <c r="Z20" s="406"/>
    </row>
    <row r="21" spans="1:26" s="181" customFormat="1" ht="31.5">
      <c r="A21" s="197">
        <v>2</v>
      </c>
      <c r="B21" s="198" t="s">
        <v>307</v>
      </c>
      <c r="C21" s="203" t="s">
        <v>308</v>
      </c>
      <c r="D21" s="204" t="s">
        <v>309</v>
      </c>
      <c r="E21" s="204" t="s">
        <v>310</v>
      </c>
      <c r="F21" s="203" t="s">
        <v>311</v>
      </c>
      <c r="G21" s="201">
        <v>2</v>
      </c>
      <c r="H21" s="201">
        <v>0</v>
      </c>
      <c r="I21" s="201">
        <v>0</v>
      </c>
      <c r="J21" s="201">
        <v>0</v>
      </c>
      <c r="K21" s="202">
        <f>IF(G21=1,2+(H21*2)+I21*5+J21*10,(IF(G21=2,5+(H21*2)+I21*5+J21*10,10+(H21*2)+I21*5+J21*10)))</f>
        <v>5</v>
      </c>
      <c r="L21" s="202" t="str">
        <f>IF(G21=1,"30",(IF(G21=2,"45","60")))</f>
        <v>45</v>
      </c>
      <c r="M21" s="202">
        <f>K21+L21</f>
        <v>50</v>
      </c>
      <c r="N21" s="202">
        <f>IF(G21=1,O21*0.5,(IF(G21=2,O21*1,O21*1.5)))</f>
        <v>40</v>
      </c>
      <c r="O21" s="201">
        <v>40</v>
      </c>
      <c r="P21" s="201">
        <f>1/60</f>
        <v>1.6666666666666666E-2</v>
      </c>
      <c r="Q21" s="201">
        <f>1/60</f>
        <v>1.6666666666666666E-2</v>
      </c>
      <c r="R21" s="201">
        <v>3</v>
      </c>
      <c r="S21" s="202">
        <f>O21*P21+O21*Q21+2+R21</f>
        <v>6.333333333333333</v>
      </c>
      <c r="T21" s="218" t="s">
        <v>354</v>
      </c>
      <c r="U21" s="202">
        <f>IF(T21="1",SUM(N21*5,S21*5),IF(T21="0",SUM(M21,N21*5,S21*5),"0"))</f>
        <v>231.66666666666666</v>
      </c>
      <c r="V21" s="198"/>
      <c r="W21" s="406"/>
      <c r="X21" s="406"/>
      <c r="Y21" s="406"/>
      <c r="Z21" s="406"/>
    </row>
    <row r="22" spans="1:26" ht="23.25" customHeight="1">
      <c r="A22" s="205"/>
      <c r="B22" s="205"/>
      <c r="C22" s="205"/>
      <c r="D22" s="205"/>
      <c r="E22" s="205"/>
      <c r="F22" s="205"/>
      <c r="G22" s="205"/>
      <c r="H22" s="206"/>
      <c r="I22" s="206"/>
      <c r="J22" s="207"/>
      <c r="K22" s="207"/>
      <c r="L22" s="208"/>
      <c r="O22" s="407"/>
      <c r="P22" s="407"/>
      <c r="Q22" s="407"/>
      <c r="R22" s="407"/>
      <c r="S22" s="407"/>
      <c r="T22" s="407"/>
    </row>
    <row r="23" spans="1:26" ht="23.25" customHeight="1">
      <c r="A23" s="408" t="s">
        <v>355</v>
      </c>
      <c r="B23" s="408"/>
      <c r="C23" s="408"/>
      <c r="D23" s="408"/>
      <c r="E23" s="408"/>
      <c r="F23" s="408"/>
      <c r="G23" s="408"/>
      <c r="H23" s="189" t="s">
        <v>346</v>
      </c>
      <c r="I23" s="212">
        <f>SUM(SUM(U20:U21))/(60*8)+(5+5*5+5*5)/(60*8)</f>
        <v>0.90625</v>
      </c>
      <c r="J23" s="213" t="s">
        <v>347</v>
      </c>
      <c r="O23" s="401"/>
      <c r="P23" s="401"/>
      <c r="Q23" s="401"/>
      <c r="R23" s="401"/>
      <c r="S23" s="401"/>
      <c r="T23" s="401"/>
      <c r="U23" s="401"/>
      <c r="V23" s="401"/>
      <c r="W23" s="401"/>
      <c r="X23" s="401"/>
    </row>
    <row r="24" spans="1:26" ht="23.25" customHeight="1">
      <c r="A24" s="205"/>
      <c r="B24" s="205"/>
      <c r="C24" s="205"/>
      <c r="D24" s="214"/>
      <c r="E24" s="214"/>
      <c r="F24" s="214"/>
      <c r="G24" s="214"/>
      <c r="H24" s="214"/>
      <c r="I24" s="214"/>
      <c r="J24" s="190"/>
      <c r="K24" s="190"/>
      <c r="L24" s="190"/>
      <c r="M24" s="215"/>
      <c r="N24" s="215"/>
      <c r="O24" s="215"/>
      <c r="P24" s="215"/>
      <c r="Q24" s="215"/>
      <c r="R24" s="215"/>
      <c r="S24" s="215"/>
      <c r="T24" s="215"/>
      <c r="U24" s="215"/>
    </row>
    <row r="25" spans="1:26" ht="23.25" customHeight="1">
      <c r="B25" s="217"/>
      <c r="C25" s="217"/>
      <c r="D25" s="217"/>
      <c r="E25" s="217"/>
      <c r="F25" s="217"/>
      <c r="G25" s="217"/>
      <c r="H25" s="217"/>
      <c r="I25" s="217"/>
      <c r="J25" s="217"/>
    </row>
    <row r="26" spans="1:26" s="190" customFormat="1" ht="19.5">
      <c r="A26" s="190" t="s">
        <v>356</v>
      </c>
      <c r="F26" s="190">
        <v>240</v>
      </c>
      <c r="G26" s="217" t="s">
        <v>357</v>
      </c>
    </row>
    <row r="27" spans="1:26" s="190" customFormat="1" ht="133.5" customHeight="1">
      <c r="A27" s="403" t="s">
        <v>358</v>
      </c>
      <c r="B27" s="403"/>
      <c r="C27" s="403"/>
      <c r="D27" s="403"/>
      <c r="E27" s="403"/>
      <c r="F27" s="403"/>
      <c r="G27" s="403"/>
      <c r="H27" s="219">
        <v>960</v>
      </c>
      <c r="I27" s="217" t="s">
        <v>357</v>
      </c>
      <c r="L27" s="219"/>
      <c r="M27" s="219"/>
      <c r="N27" s="219"/>
      <c r="O27" s="219"/>
      <c r="P27" s="219"/>
      <c r="Q27" s="189"/>
      <c r="R27" s="189"/>
      <c r="S27" s="189"/>
      <c r="T27" s="189"/>
      <c r="U27" s="189"/>
      <c r="V27" s="189"/>
      <c r="W27" s="189"/>
      <c r="X27" s="189"/>
      <c r="Y27" s="189"/>
      <c r="Z27" s="189"/>
    </row>
    <row r="28" spans="1:26" s="190" customFormat="1" ht="23.25" customHeight="1">
      <c r="A28" s="190" t="s">
        <v>359</v>
      </c>
      <c r="E28" s="190">
        <f>SUM(F30:F38)</f>
        <v>240</v>
      </c>
      <c r="F28" s="220" t="s">
        <v>360</v>
      </c>
      <c r="G28" s="221"/>
      <c r="H28" s="222"/>
      <c r="I28" s="221"/>
      <c r="J28" s="220"/>
      <c r="L28" s="219"/>
      <c r="M28" s="219"/>
      <c r="N28" s="219"/>
      <c r="O28" s="219"/>
      <c r="P28" s="219"/>
      <c r="Q28" s="189"/>
      <c r="R28" s="189"/>
      <c r="S28" s="189"/>
      <c r="T28" s="189"/>
      <c r="U28" s="189"/>
      <c r="V28" s="189"/>
      <c r="W28" s="189"/>
      <c r="X28" s="189"/>
      <c r="Y28" s="189"/>
      <c r="Z28" s="189"/>
    </row>
    <row r="29" spans="1:26" s="190" customFormat="1" ht="23.25" customHeight="1">
      <c r="A29" s="223"/>
      <c r="B29" s="223" t="s">
        <v>84</v>
      </c>
      <c r="C29" s="223"/>
      <c r="D29" s="223"/>
      <c r="E29" s="223" t="s">
        <v>361</v>
      </c>
      <c r="F29" s="223" t="s">
        <v>362</v>
      </c>
      <c r="G29" s="217"/>
      <c r="H29" s="219"/>
      <c r="I29" s="217"/>
      <c r="L29" s="219"/>
      <c r="M29" s="219"/>
      <c r="N29" s="219"/>
      <c r="O29" s="219"/>
      <c r="P29" s="219"/>
      <c r="Q29" s="189"/>
      <c r="R29" s="189"/>
      <c r="S29" s="189"/>
      <c r="T29" s="189"/>
      <c r="U29" s="189"/>
      <c r="V29" s="189"/>
      <c r="W29" s="189"/>
      <c r="X29" s="189"/>
      <c r="Y29" s="189"/>
      <c r="Z29" s="189"/>
    </row>
    <row r="30" spans="1:26" s="190" customFormat="1" ht="23.25" customHeight="1">
      <c r="B30" s="198" t="s">
        <v>306</v>
      </c>
      <c r="E30" s="204">
        <v>3</v>
      </c>
      <c r="F30" s="206">
        <f t="shared" ref="F30:F38" si="10">E30*10</f>
        <v>30</v>
      </c>
      <c r="G30" s="217"/>
      <c r="H30" s="219"/>
      <c r="I30" s="217"/>
      <c r="L30" s="219"/>
      <c r="M30" s="219"/>
      <c r="N30" s="219"/>
      <c r="O30" s="219"/>
      <c r="P30" s="219"/>
      <c r="Q30" s="189"/>
      <c r="R30" s="189"/>
      <c r="S30" s="189"/>
      <c r="T30" s="189"/>
      <c r="U30" s="189"/>
      <c r="V30" s="189"/>
      <c r="W30" s="189"/>
      <c r="X30" s="189"/>
      <c r="Y30" s="189"/>
      <c r="Z30" s="189"/>
    </row>
    <row r="31" spans="1:26" s="190" customFormat="1" ht="23.25" customHeight="1">
      <c r="B31" s="203" t="s">
        <v>311</v>
      </c>
      <c r="E31" s="204">
        <v>4</v>
      </c>
      <c r="F31" s="206">
        <f t="shared" si="10"/>
        <v>40</v>
      </c>
      <c r="G31" s="217"/>
      <c r="H31" s="219"/>
      <c r="I31" s="217"/>
      <c r="L31" s="219"/>
      <c r="M31" s="219"/>
      <c r="N31" s="219"/>
      <c r="O31" s="219"/>
      <c r="P31" s="219"/>
      <c r="Q31" s="189"/>
      <c r="R31" s="189"/>
      <c r="S31" s="189"/>
      <c r="T31" s="189"/>
      <c r="U31" s="189"/>
      <c r="V31" s="189"/>
      <c r="W31" s="189"/>
      <c r="X31" s="189"/>
      <c r="Y31" s="189"/>
      <c r="Z31" s="189"/>
    </row>
    <row r="32" spans="1:26" s="190" customFormat="1" ht="23.25" customHeight="1">
      <c r="B32" s="203" t="s">
        <v>316</v>
      </c>
      <c r="E32" s="204">
        <v>2</v>
      </c>
      <c r="F32" s="206">
        <f t="shared" si="10"/>
        <v>20</v>
      </c>
      <c r="G32" s="217"/>
      <c r="H32" s="219"/>
      <c r="I32" s="217"/>
      <c r="L32" s="219"/>
      <c r="M32" s="219"/>
      <c r="N32" s="219"/>
      <c r="O32" s="219"/>
      <c r="P32" s="219"/>
      <c r="Q32" s="189"/>
      <c r="R32" s="189"/>
      <c r="S32" s="189"/>
      <c r="T32" s="189"/>
      <c r="U32" s="189"/>
      <c r="V32" s="189"/>
      <c r="W32" s="189"/>
      <c r="X32" s="189"/>
      <c r="Y32" s="189"/>
      <c r="Z32" s="189"/>
    </row>
    <row r="33" spans="1:26" s="190" customFormat="1" ht="23.25" customHeight="1">
      <c r="B33" s="203" t="s">
        <v>321</v>
      </c>
      <c r="E33" s="204">
        <v>1</v>
      </c>
      <c r="F33" s="206">
        <f t="shared" si="10"/>
        <v>10</v>
      </c>
      <c r="G33" s="217"/>
      <c r="H33" s="219"/>
      <c r="I33" s="217"/>
      <c r="L33" s="219"/>
      <c r="M33" s="219"/>
      <c r="N33" s="219"/>
      <c r="O33" s="219"/>
      <c r="P33" s="219"/>
      <c r="Q33" s="189"/>
      <c r="R33" s="189"/>
      <c r="S33" s="189"/>
      <c r="T33" s="189"/>
      <c r="U33" s="189"/>
      <c r="V33" s="189"/>
      <c r="W33" s="189"/>
      <c r="X33" s="189"/>
      <c r="Y33" s="189"/>
      <c r="Z33" s="189"/>
    </row>
    <row r="34" spans="1:26" s="190" customFormat="1" ht="23.25" customHeight="1">
      <c r="B34" s="203" t="s">
        <v>326</v>
      </c>
      <c r="E34" s="204">
        <v>5</v>
      </c>
      <c r="F34" s="206">
        <f t="shared" si="10"/>
        <v>50</v>
      </c>
      <c r="G34" s="217"/>
      <c r="H34" s="219"/>
      <c r="I34" s="217"/>
      <c r="L34" s="219"/>
      <c r="M34" s="219"/>
      <c r="N34" s="219"/>
      <c r="O34" s="219"/>
      <c r="P34" s="219"/>
      <c r="Q34" s="189"/>
      <c r="R34" s="189"/>
      <c r="S34" s="189"/>
      <c r="T34" s="189"/>
      <c r="U34" s="189"/>
      <c r="V34" s="189"/>
      <c r="W34" s="189"/>
      <c r="X34" s="189"/>
      <c r="Y34" s="189"/>
      <c r="Z34" s="189"/>
    </row>
    <row r="35" spans="1:26" s="190" customFormat="1" ht="23.25" customHeight="1">
      <c r="B35" s="203" t="s">
        <v>331</v>
      </c>
      <c r="E35" s="204">
        <v>2</v>
      </c>
      <c r="F35" s="206">
        <f t="shared" si="10"/>
        <v>20</v>
      </c>
      <c r="G35" s="217"/>
      <c r="H35" s="219"/>
      <c r="I35" s="217"/>
      <c r="L35" s="219"/>
      <c r="M35" s="219"/>
      <c r="N35" s="219"/>
      <c r="O35" s="219"/>
      <c r="P35" s="219"/>
      <c r="Q35" s="189"/>
      <c r="R35" s="189"/>
      <c r="S35" s="189"/>
      <c r="T35" s="189"/>
      <c r="U35" s="189"/>
      <c r="V35" s="189"/>
      <c r="W35" s="189"/>
      <c r="X35" s="189"/>
      <c r="Y35" s="189"/>
      <c r="Z35" s="189"/>
    </row>
    <row r="36" spans="1:26" s="190" customFormat="1" ht="23.25" customHeight="1">
      <c r="B36" s="203" t="s">
        <v>336</v>
      </c>
      <c r="E36" s="204">
        <v>3</v>
      </c>
      <c r="F36" s="206">
        <f t="shared" si="10"/>
        <v>30</v>
      </c>
      <c r="G36" s="217"/>
      <c r="H36" s="219"/>
      <c r="I36" s="217"/>
      <c r="L36" s="219"/>
      <c r="M36" s="219"/>
      <c r="N36" s="219"/>
      <c r="O36" s="219"/>
      <c r="P36" s="219"/>
      <c r="Q36" s="189"/>
      <c r="R36" s="189"/>
      <c r="S36" s="189"/>
      <c r="T36" s="189"/>
      <c r="U36" s="189"/>
      <c r="V36" s="189"/>
      <c r="W36" s="189"/>
      <c r="X36" s="189"/>
      <c r="Y36" s="189"/>
      <c r="Z36" s="189"/>
    </row>
    <row r="37" spans="1:26" s="190" customFormat="1" ht="23.25" customHeight="1">
      <c r="B37" s="203" t="s">
        <v>341</v>
      </c>
      <c r="E37" s="204">
        <v>2</v>
      </c>
      <c r="F37" s="206">
        <f t="shared" si="10"/>
        <v>20</v>
      </c>
      <c r="G37" s="217"/>
      <c r="H37" s="219"/>
      <c r="I37" s="217"/>
      <c r="L37" s="219"/>
      <c r="M37" s="219"/>
      <c r="N37" s="219"/>
      <c r="O37" s="219"/>
      <c r="P37" s="219"/>
      <c r="Q37" s="189"/>
      <c r="R37" s="189"/>
      <c r="S37" s="189"/>
      <c r="T37" s="189"/>
      <c r="U37" s="189"/>
      <c r="V37" s="189"/>
      <c r="W37" s="189"/>
      <c r="X37" s="189"/>
      <c r="Y37" s="189"/>
      <c r="Z37" s="189"/>
    </row>
    <row r="38" spans="1:26" s="190" customFormat="1" ht="33" customHeight="1">
      <c r="B38" s="203" t="s">
        <v>344</v>
      </c>
      <c r="E38" s="204">
        <v>2</v>
      </c>
      <c r="F38" s="206">
        <f t="shared" si="10"/>
        <v>20</v>
      </c>
      <c r="G38" s="217"/>
      <c r="H38" s="219"/>
      <c r="I38" s="217"/>
      <c r="L38" s="219"/>
      <c r="M38" s="219"/>
      <c r="N38" s="219"/>
      <c r="O38" s="219"/>
      <c r="P38" s="219"/>
      <c r="Q38" s="189"/>
      <c r="R38" s="189"/>
      <c r="S38" s="189"/>
      <c r="T38" s="189"/>
      <c r="U38" s="189"/>
      <c r="V38" s="189"/>
      <c r="W38" s="189"/>
      <c r="X38" s="189"/>
      <c r="Y38" s="189"/>
      <c r="Z38" s="189"/>
    </row>
    <row r="39" spans="1:26" s="190" customFormat="1" ht="23.25" customHeight="1">
      <c r="B39" s="217"/>
      <c r="C39" s="217"/>
      <c r="D39" s="217"/>
      <c r="E39" s="217"/>
      <c r="F39" s="206"/>
      <c r="G39" s="217"/>
      <c r="H39" s="219"/>
      <c r="I39" s="217"/>
      <c r="L39" s="219"/>
      <c r="M39" s="219"/>
      <c r="N39" s="219"/>
      <c r="O39" s="219"/>
      <c r="P39" s="219"/>
      <c r="Q39" s="189"/>
      <c r="R39" s="189"/>
      <c r="S39" s="189"/>
      <c r="T39" s="189"/>
      <c r="U39" s="189"/>
      <c r="V39" s="189"/>
      <c r="W39" s="189"/>
      <c r="X39" s="189"/>
      <c r="Y39" s="189"/>
      <c r="Z39" s="189"/>
    </row>
    <row r="40" spans="1:26" ht="23.25" customHeight="1">
      <c r="A40" s="210" t="s">
        <v>363</v>
      </c>
      <c r="B40" s="210"/>
      <c r="C40" s="210"/>
      <c r="D40" s="211"/>
      <c r="E40" s="211"/>
      <c r="F40" s="224">
        <f>SUM((F26+H27+E28)/(60*8)+L16+I23)</f>
        <v>9.5010416666666657</v>
      </c>
      <c r="G40" s="211" t="s">
        <v>347</v>
      </c>
      <c r="H40" s="189"/>
      <c r="I40" s="217"/>
      <c r="J40" s="217"/>
    </row>
    <row r="41" spans="1:26" ht="44.25" customHeight="1">
      <c r="A41" s="210" t="s">
        <v>364</v>
      </c>
      <c r="B41" s="210"/>
      <c r="C41" s="210"/>
      <c r="D41" s="217"/>
      <c r="E41" s="217"/>
      <c r="F41" s="404" t="s">
        <v>365</v>
      </c>
      <c r="G41" s="404"/>
      <c r="H41" s="404"/>
      <c r="I41" s="404"/>
      <c r="J41" s="404"/>
    </row>
    <row r="42" spans="1:26" ht="23.25" customHeight="1">
      <c r="B42" s="217"/>
      <c r="C42" s="217"/>
      <c r="D42" s="217"/>
      <c r="E42" s="217"/>
      <c r="F42" s="217"/>
      <c r="G42" s="217"/>
      <c r="H42" s="217"/>
      <c r="I42" s="217"/>
      <c r="J42" s="217"/>
    </row>
    <row r="43" spans="1:26" ht="23.25" customHeight="1">
      <c r="B43" s="217"/>
      <c r="C43" s="217"/>
      <c r="D43" s="217"/>
      <c r="E43" s="217"/>
      <c r="F43" s="217"/>
      <c r="G43" s="217"/>
      <c r="H43" s="217"/>
      <c r="I43" s="217"/>
      <c r="J43" s="217"/>
    </row>
    <row r="44" spans="1:26" ht="23.25" customHeight="1">
      <c r="B44" s="217"/>
      <c r="C44" s="217"/>
      <c r="D44" s="217"/>
      <c r="E44" s="217"/>
      <c r="F44" s="217"/>
      <c r="G44" s="217"/>
      <c r="H44" s="217"/>
      <c r="I44" s="217"/>
      <c r="J44" s="217"/>
    </row>
    <row r="45" spans="1:26" ht="23.25" customHeight="1">
      <c r="B45" s="217"/>
      <c r="C45" s="217"/>
      <c r="D45" s="217"/>
      <c r="E45" s="217"/>
      <c r="F45" s="217"/>
      <c r="G45" s="217"/>
      <c r="H45" s="217"/>
      <c r="I45" s="217"/>
      <c r="J45" s="217"/>
    </row>
    <row r="46" spans="1:26" ht="23.25" customHeight="1">
      <c r="B46" s="217"/>
      <c r="C46" s="217"/>
      <c r="D46" s="217"/>
      <c r="E46" s="217"/>
      <c r="F46" s="217"/>
      <c r="G46" s="217"/>
      <c r="H46" s="217"/>
      <c r="I46" s="217"/>
      <c r="J46" s="217"/>
    </row>
    <row r="47" spans="1:26" ht="23.25" customHeight="1">
      <c r="B47" s="217"/>
      <c r="C47" s="217"/>
      <c r="D47" s="217"/>
      <c r="E47" s="217"/>
      <c r="F47" s="217"/>
      <c r="G47" s="217"/>
      <c r="H47" s="217"/>
      <c r="I47" s="217"/>
      <c r="J47" s="217"/>
    </row>
    <row r="48" spans="1:26" ht="23.25" customHeight="1">
      <c r="B48" s="217"/>
      <c r="C48" s="217"/>
      <c r="D48" s="217"/>
      <c r="E48" s="217"/>
      <c r="F48" s="217"/>
      <c r="G48" s="217"/>
      <c r="H48" s="217"/>
      <c r="I48" s="217"/>
      <c r="J48" s="217"/>
    </row>
    <row r="49" spans="1:26" ht="23.25" customHeight="1">
      <c r="B49" s="217"/>
      <c r="C49" s="217"/>
      <c r="D49" s="217"/>
      <c r="E49" s="217"/>
      <c r="F49" s="217"/>
      <c r="G49" s="217"/>
      <c r="H49" s="217"/>
      <c r="I49" s="217"/>
      <c r="J49" s="217"/>
    </row>
    <row r="50" spans="1:26" ht="23.25" customHeight="1">
      <c r="A50" s="182"/>
      <c r="B50" s="217"/>
      <c r="C50" s="217"/>
      <c r="D50" s="217"/>
      <c r="E50" s="217"/>
      <c r="F50" s="217"/>
      <c r="G50" s="217"/>
      <c r="H50" s="217"/>
      <c r="I50" s="217"/>
      <c r="J50" s="217"/>
    </row>
    <row r="51" spans="1:26" ht="23.25" customHeight="1">
      <c r="A51" s="182"/>
      <c r="B51" s="217"/>
      <c r="C51" s="217"/>
      <c r="D51" s="217"/>
      <c r="E51" s="217"/>
      <c r="F51" s="217"/>
      <c r="G51" s="217"/>
      <c r="H51" s="217"/>
      <c r="I51" s="217"/>
      <c r="J51" s="217"/>
    </row>
    <row r="52" spans="1:26" ht="23.25" customHeight="1">
      <c r="A52" s="182"/>
      <c r="B52" s="217"/>
      <c r="C52" s="217"/>
      <c r="D52" s="217"/>
      <c r="E52" s="217"/>
      <c r="F52" s="217"/>
      <c r="G52" s="217"/>
      <c r="H52" s="217"/>
      <c r="I52" s="217"/>
      <c r="J52" s="217"/>
    </row>
    <row r="53" spans="1:26">
      <c r="A53" s="182"/>
      <c r="D53" s="225"/>
      <c r="E53" s="47"/>
      <c r="K53" s="226"/>
      <c r="L53" s="226"/>
      <c r="M53" s="226"/>
      <c r="N53" s="226"/>
      <c r="P53" s="226"/>
      <c r="Q53" s="226"/>
      <c r="R53" s="226"/>
      <c r="S53" s="226"/>
      <c r="T53" s="226"/>
      <c r="U53" s="226"/>
      <c r="V53" s="226"/>
      <c r="W53" s="226"/>
      <c r="X53" s="226"/>
      <c r="Y53" s="226"/>
      <c r="Z53" s="226"/>
    </row>
    <row r="54" spans="1:26" ht="63.75" customHeight="1">
      <c r="A54" s="182"/>
      <c r="B54" s="405"/>
      <c r="C54" s="405"/>
      <c r="D54" s="405"/>
      <c r="E54" s="405"/>
      <c r="F54" s="405"/>
      <c r="G54" s="217"/>
      <c r="H54" s="217"/>
      <c r="I54" s="217"/>
      <c r="J54" s="217"/>
    </row>
    <row r="55" spans="1:26" s="182" customFormat="1">
      <c r="B55" s="181"/>
      <c r="C55" s="206"/>
      <c r="D55" s="206"/>
      <c r="E55" s="205"/>
    </row>
    <row r="56" spans="1:26" ht="34.5" customHeight="1">
      <c r="A56" s="182"/>
      <c r="C56" s="206"/>
      <c r="D56" s="227">
        <v>1</v>
      </c>
      <c r="E56" s="205"/>
    </row>
    <row r="57" spans="1:26">
      <c r="A57" s="182"/>
      <c r="C57" s="206"/>
      <c r="D57" s="227">
        <v>2</v>
      </c>
      <c r="E57" s="205"/>
      <c r="F57" s="228"/>
      <c r="G57" s="228" t="s">
        <v>306</v>
      </c>
    </row>
    <row r="58" spans="1:26" ht="36" customHeight="1">
      <c r="A58" s="182"/>
      <c r="C58" s="206"/>
      <c r="D58" s="227">
        <v>3</v>
      </c>
      <c r="E58" s="205"/>
      <c r="F58" s="228"/>
      <c r="G58" s="228" t="s">
        <v>311</v>
      </c>
    </row>
    <row r="59" spans="1:26">
      <c r="A59" s="182"/>
      <c r="C59" s="206"/>
      <c r="D59" s="206"/>
      <c r="E59" s="205"/>
      <c r="F59" s="228"/>
      <c r="G59" s="228" t="s">
        <v>316</v>
      </c>
    </row>
    <row r="60" spans="1:26">
      <c r="A60" s="182"/>
      <c r="C60" s="206"/>
      <c r="D60" s="206"/>
      <c r="E60" s="205"/>
      <c r="F60" s="228"/>
      <c r="G60" s="228" t="s">
        <v>321</v>
      </c>
    </row>
    <row r="61" spans="1:26" ht="31.5">
      <c r="A61" s="182"/>
      <c r="C61" s="206"/>
      <c r="D61" s="206"/>
      <c r="E61" s="205"/>
      <c r="F61" s="228"/>
      <c r="G61" s="228" t="s">
        <v>331</v>
      </c>
    </row>
    <row r="62" spans="1:26">
      <c r="A62" s="182"/>
      <c r="C62" s="206"/>
      <c r="D62" s="206"/>
      <c r="E62" s="205"/>
      <c r="F62" s="228"/>
      <c r="G62" s="228" t="s">
        <v>326</v>
      </c>
    </row>
    <row r="63" spans="1:26">
      <c r="A63" s="182"/>
      <c r="C63" s="206"/>
      <c r="D63" s="206"/>
      <c r="E63" s="205"/>
      <c r="F63" s="228"/>
      <c r="G63" s="228" t="s">
        <v>336</v>
      </c>
    </row>
    <row r="64" spans="1:26">
      <c r="A64" s="182"/>
      <c r="C64" s="206"/>
      <c r="D64" s="206"/>
      <c r="E64" s="205"/>
      <c r="F64" s="228"/>
      <c r="G64" s="228" t="s">
        <v>341</v>
      </c>
    </row>
    <row r="65" spans="1:7" ht="47.25">
      <c r="A65" s="182"/>
      <c r="F65" s="228"/>
      <c r="G65" s="228" t="s">
        <v>344</v>
      </c>
    </row>
  </sheetData>
  <mergeCells count="15">
    <mergeCell ref="A27:G27"/>
    <mergeCell ref="F41:J41"/>
    <mergeCell ref="B54:F54"/>
    <mergeCell ref="W20:Z20"/>
    <mergeCell ref="W21:Z21"/>
    <mergeCell ref="O22:T22"/>
    <mergeCell ref="A23:G23"/>
    <mergeCell ref="O23:S23"/>
    <mergeCell ref="T23:X23"/>
    <mergeCell ref="X3:Z3"/>
    <mergeCell ref="O15:S15"/>
    <mergeCell ref="O16:P16"/>
    <mergeCell ref="W16:X16"/>
    <mergeCell ref="O17:R17"/>
    <mergeCell ref="W17:Z17"/>
  </mergeCells>
  <conditionalFormatting sqref="S4:T5 L6:N14 H6:H15 K15:N15 T15:T17 H16:K16 N16 Q16:S16 Y16:Z16 U16:W17 M17:N17 K18:L18 X18:Z18 H18:H933 Z19 K19:U21 U22:U23 K22:N25 V22:Z25 T23 P25:U25 M26:M39 K40:N907 P40:Z907">
    <cfRule type="cellIs" dxfId="7" priority="2" operator="equal">
      <formula>" "</formula>
    </cfRule>
  </conditionalFormatting>
  <conditionalFormatting sqref="X6:X14">
    <cfRule type="cellIs" dxfId="6" priority="3" operator="equal">
      <formula>" "</formula>
    </cfRule>
  </conditionalFormatting>
  <dataValidations count="4">
    <dataValidation type="list" allowBlank="1" showErrorMessage="1" sqref="F20 B30" xr:uid="{00000000-0002-0000-0700-000000000000}">
      <formula1>$G$24:$G$27</formula1>
      <formula2>0</formula2>
    </dataValidation>
    <dataValidation type="list" allowBlank="1" showErrorMessage="1" sqref="G20" xr:uid="{00000000-0002-0000-0700-000001000000}">
      <formula1>$D$52:$D$54</formula1>
      <formula2>0</formula2>
    </dataValidation>
    <dataValidation type="list" allowBlank="1" showErrorMessage="1" sqref="G6:G14 G21" xr:uid="{00000000-0002-0000-0700-000002000000}">
      <formula1>$D$56:$D$58</formula1>
      <formula2>0</formula2>
    </dataValidation>
    <dataValidation type="list" allowBlank="1" showErrorMessage="1" sqref="F6:F14 F21 B31:B38" xr:uid="{00000000-0002-0000-0700-000003000000}">
      <formula1>$G$57:$G$65</formula1>
      <formula2>0</formula2>
    </dataValidation>
  </dataValidations>
  <pageMargins left="0.7" right="0.7" top="0.75" bottom="0.75" header="0.511811023622047" footer="0.3"/>
  <pageSetup orientation="landscape" horizontalDpi="300" verticalDpi="300"/>
  <headerFooter>
    <oddFooter>&amp;LBM.11.Qt.09.QLCL.03&amp;CLần ban hành:     /Ngày&amp;R&amp;P/&amp;N</oddFooter>
  </headerFooter>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AMJ40"/>
  <sheetViews>
    <sheetView topLeftCell="A28" zoomScale="75" zoomScaleNormal="75" workbookViewId="0">
      <selection activeCell="F26" sqref="F26"/>
    </sheetView>
  </sheetViews>
  <sheetFormatPr defaultColWidth="9.140625" defaultRowHeight="12.75"/>
  <cols>
    <col min="1" max="1" width="6.5703125" style="229" customWidth="1"/>
    <col min="2" max="4" width="9.140625" style="229"/>
    <col min="5" max="5" width="14" style="229" customWidth="1"/>
    <col min="6" max="1024" width="9.140625" style="229"/>
  </cols>
  <sheetData>
    <row r="2" spans="2:2" ht="20.25">
      <c r="B2" s="230" t="s">
        <v>366</v>
      </c>
    </row>
    <row r="3" spans="2:2" ht="20.25">
      <c r="B3" s="230"/>
    </row>
    <row r="4" spans="2:2" ht="18.75">
      <c r="B4" s="231" t="s">
        <v>367</v>
      </c>
    </row>
    <row r="5" spans="2:2">
      <c r="B5" s="229" t="s">
        <v>368</v>
      </c>
    </row>
    <row r="6" spans="2:2">
      <c r="B6" s="229" t="s">
        <v>369</v>
      </c>
    </row>
    <row r="7" spans="2:2">
      <c r="B7" s="229" t="s">
        <v>370</v>
      </c>
    </row>
    <row r="8" spans="2:2">
      <c r="B8" s="229" t="s">
        <v>371</v>
      </c>
    </row>
    <row r="10" spans="2:2" ht="18.75">
      <c r="B10" s="231" t="s">
        <v>372</v>
      </c>
    </row>
    <row r="11" spans="2:2">
      <c r="B11" s="229" t="s">
        <v>373</v>
      </c>
    </row>
    <row r="12" spans="2:2">
      <c r="B12" s="229" t="s">
        <v>374</v>
      </c>
    </row>
    <row r="13" spans="2:2">
      <c r="B13" s="229" t="s">
        <v>375</v>
      </c>
    </row>
    <row r="16" spans="2:2">
      <c r="B16" s="229" t="s">
        <v>376</v>
      </c>
    </row>
    <row r="17" spans="2:2">
      <c r="B17" s="229" t="s">
        <v>377</v>
      </c>
    </row>
    <row r="20" spans="2:2">
      <c r="B20" s="229" t="s">
        <v>378</v>
      </c>
    </row>
    <row r="21" spans="2:2">
      <c r="B21" s="229" t="s">
        <v>379</v>
      </c>
    </row>
    <row r="22" spans="2:2">
      <c r="B22" s="229" t="s">
        <v>380</v>
      </c>
    </row>
    <row r="25" spans="2:2">
      <c r="B25" s="229" t="s">
        <v>381</v>
      </c>
    </row>
    <row r="26" spans="2:2">
      <c r="B26" s="229" t="s">
        <v>382</v>
      </c>
    </row>
    <row r="27" spans="2:2">
      <c r="B27" s="229" t="s">
        <v>383</v>
      </c>
    </row>
    <row r="30" spans="2:2">
      <c r="B30" s="229" t="s">
        <v>384</v>
      </c>
    </row>
    <row r="31" spans="2:2">
      <c r="B31" s="229" t="s">
        <v>385</v>
      </c>
    </row>
    <row r="32" spans="2:2">
      <c r="B32" s="229" t="s">
        <v>386</v>
      </c>
    </row>
    <row r="33" spans="2:12">
      <c r="B33" s="229" t="s">
        <v>387</v>
      </c>
    </row>
    <row r="36" spans="2:12">
      <c r="B36" s="229" t="s">
        <v>388</v>
      </c>
    </row>
    <row r="37" spans="2:12">
      <c r="B37" s="229" t="s">
        <v>389</v>
      </c>
    </row>
    <row r="40" spans="2:12" ht="264.75" customHeight="1">
      <c r="B40" s="409" t="s">
        <v>390</v>
      </c>
      <c r="C40" s="409"/>
      <c r="D40" s="409"/>
      <c r="E40" s="409"/>
      <c r="F40" s="409"/>
      <c r="G40" s="409"/>
      <c r="H40" s="409"/>
      <c r="I40" s="409"/>
      <c r="J40" s="409"/>
      <c r="K40" s="409"/>
      <c r="L40" s="409"/>
    </row>
  </sheetData>
  <mergeCells count="1">
    <mergeCell ref="B40:L40"/>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AMJ92"/>
  <sheetViews>
    <sheetView zoomScale="75" zoomScaleNormal="75" workbookViewId="0">
      <selection activeCell="B9" sqref="B9"/>
    </sheetView>
  </sheetViews>
  <sheetFormatPr defaultColWidth="9.140625" defaultRowHeight="15"/>
  <cols>
    <col min="1" max="1" width="6.28515625" style="137" customWidth="1"/>
    <col min="2" max="2" width="28" style="138" customWidth="1"/>
    <col min="3" max="3" width="54.7109375" style="139" customWidth="1"/>
    <col min="4" max="4" width="27.42578125" style="138" customWidth="1"/>
    <col min="5" max="5" width="57.7109375" style="138" customWidth="1"/>
    <col min="6" max="6" width="61.7109375" style="138" customWidth="1"/>
    <col min="7" max="7" width="18.7109375" style="138" customWidth="1"/>
    <col min="8" max="1024" width="9.140625" style="138"/>
  </cols>
  <sheetData>
    <row r="1" spans="1:7" s="232" customFormat="1" ht="45.75" customHeight="1">
      <c r="A1" s="391" t="s">
        <v>391</v>
      </c>
      <c r="B1" s="391"/>
      <c r="C1" s="391"/>
      <c r="D1" s="391"/>
      <c r="E1" s="391"/>
      <c r="F1" s="391"/>
    </row>
    <row r="3" spans="1:7" s="234" customFormat="1" ht="15.75" customHeight="1">
      <c r="A3" s="410" t="s">
        <v>35</v>
      </c>
      <c r="B3" s="411" t="s">
        <v>98</v>
      </c>
      <c r="C3" s="411" t="s">
        <v>93</v>
      </c>
      <c r="D3" s="410" t="s">
        <v>99</v>
      </c>
      <c r="E3" s="411" t="s">
        <v>100</v>
      </c>
      <c r="F3" s="410" t="s">
        <v>101</v>
      </c>
      <c r="G3" s="233"/>
    </row>
    <row r="4" spans="1:7" s="236" customFormat="1" ht="29.25" customHeight="1">
      <c r="A4" s="410" t="s">
        <v>35</v>
      </c>
      <c r="B4" s="411"/>
      <c r="C4" s="411"/>
      <c r="D4" s="410"/>
      <c r="E4" s="410"/>
      <c r="F4" s="410"/>
      <c r="G4" s="235"/>
    </row>
    <row r="5" spans="1:7" s="241" customFormat="1" ht="31.5">
      <c r="A5" s="237">
        <v>1</v>
      </c>
      <c r="B5" s="238" t="s">
        <v>95</v>
      </c>
      <c r="C5" s="239" t="s">
        <v>102</v>
      </c>
      <c r="D5" s="238" t="s">
        <v>103</v>
      </c>
      <c r="E5" s="239" t="s">
        <v>104</v>
      </c>
      <c r="F5" s="239" t="s">
        <v>105</v>
      </c>
      <c r="G5" s="240"/>
    </row>
    <row r="6" spans="1:7" s="241" customFormat="1" ht="15.75">
      <c r="A6" s="237">
        <v>2</v>
      </c>
      <c r="B6" s="238" t="s">
        <v>96</v>
      </c>
      <c r="C6" s="239" t="s">
        <v>106</v>
      </c>
      <c r="D6" s="238" t="s">
        <v>103</v>
      </c>
      <c r="E6" s="238" t="s">
        <v>107</v>
      </c>
      <c r="F6" s="238" t="s">
        <v>108</v>
      </c>
      <c r="G6" s="240"/>
    </row>
    <row r="7" spans="1:7" s="241" customFormat="1" ht="15.75">
      <c r="A7" s="237">
        <v>3</v>
      </c>
      <c r="B7" s="238" t="s">
        <v>109</v>
      </c>
      <c r="C7" s="239" t="s">
        <v>110</v>
      </c>
      <c r="D7" s="238" t="s">
        <v>103</v>
      </c>
      <c r="E7" s="238" t="s">
        <v>111</v>
      </c>
      <c r="F7" s="238" t="s">
        <v>112</v>
      </c>
      <c r="G7" s="240"/>
    </row>
    <row r="8" spans="1:7" ht="31.5">
      <c r="A8" s="237">
        <v>4</v>
      </c>
      <c r="B8" s="238" t="s">
        <v>113</v>
      </c>
      <c r="C8" s="238" t="s">
        <v>114</v>
      </c>
      <c r="D8" s="238" t="s">
        <v>115</v>
      </c>
      <c r="E8" s="239" t="s">
        <v>116</v>
      </c>
      <c r="F8" s="238"/>
      <c r="G8" s="242"/>
    </row>
    <row r="9" spans="1:7" ht="31.5">
      <c r="A9" s="237">
        <v>5</v>
      </c>
      <c r="B9" s="238" t="s">
        <v>117</v>
      </c>
      <c r="C9" s="239" t="s">
        <v>118</v>
      </c>
      <c r="D9" s="238" t="s">
        <v>115</v>
      </c>
      <c r="E9" s="239" t="s">
        <v>119</v>
      </c>
      <c r="F9" s="239" t="s">
        <v>105</v>
      </c>
      <c r="G9" s="242"/>
    </row>
    <row r="10" spans="1:7" ht="15.75">
      <c r="A10" s="237">
        <v>6</v>
      </c>
      <c r="B10" s="238" t="s">
        <v>120</v>
      </c>
      <c r="C10" s="239" t="s">
        <v>121</v>
      </c>
      <c r="D10" s="238" t="s">
        <v>115</v>
      </c>
      <c r="E10" s="238" t="s">
        <v>122</v>
      </c>
      <c r="F10" s="238" t="s">
        <v>123</v>
      </c>
      <c r="G10" s="242"/>
    </row>
    <row r="11" spans="1:7" ht="15.75">
      <c r="A11" s="237">
        <v>7</v>
      </c>
      <c r="B11" s="238" t="s">
        <v>124</v>
      </c>
      <c r="C11" s="239" t="s">
        <v>125</v>
      </c>
      <c r="D11" s="238" t="s">
        <v>115</v>
      </c>
      <c r="E11" s="238" t="s">
        <v>126</v>
      </c>
      <c r="F11" s="238" t="s">
        <v>127</v>
      </c>
      <c r="G11" s="242"/>
    </row>
    <row r="12" spans="1:7" ht="31.5">
      <c r="A12" s="237">
        <v>8</v>
      </c>
      <c r="B12" s="238" t="s">
        <v>128</v>
      </c>
      <c r="C12" s="239" t="s">
        <v>129</v>
      </c>
      <c r="D12" s="239" t="s">
        <v>130</v>
      </c>
      <c r="E12" s="239" t="s">
        <v>131</v>
      </c>
      <c r="F12" s="239" t="s">
        <v>132</v>
      </c>
      <c r="G12" s="242"/>
    </row>
    <row r="13" spans="1:7" ht="31.5">
      <c r="A13" s="237">
        <v>9</v>
      </c>
      <c r="B13" s="238" t="s">
        <v>133</v>
      </c>
      <c r="C13" s="239" t="s">
        <v>134</v>
      </c>
      <c r="D13" s="239" t="s">
        <v>130</v>
      </c>
      <c r="E13" s="239" t="s">
        <v>135</v>
      </c>
      <c r="F13" s="239"/>
      <c r="G13" s="242"/>
    </row>
    <row r="14" spans="1:7" ht="15.75">
      <c r="A14" s="237">
        <v>10</v>
      </c>
      <c r="B14" s="238" t="s">
        <v>136</v>
      </c>
      <c r="C14" s="239" t="s">
        <v>137</v>
      </c>
      <c r="D14" s="239" t="s">
        <v>130</v>
      </c>
      <c r="E14" s="239" t="s">
        <v>138</v>
      </c>
      <c r="F14" s="239"/>
      <c r="G14" s="242"/>
    </row>
    <row r="15" spans="1:7" ht="15.75">
      <c r="A15" s="237">
        <v>11</v>
      </c>
      <c r="B15" s="243" t="s">
        <v>139</v>
      </c>
      <c r="C15" s="239" t="s">
        <v>140</v>
      </c>
      <c r="D15" s="238" t="s">
        <v>103</v>
      </c>
      <c r="E15" s="238" t="s">
        <v>141</v>
      </c>
      <c r="F15" s="243"/>
      <c r="G15" s="242"/>
    </row>
    <row r="16" spans="1:7" ht="15.75">
      <c r="A16" s="237">
        <v>12</v>
      </c>
      <c r="B16" s="243" t="s">
        <v>142</v>
      </c>
      <c r="C16" s="239" t="s">
        <v>143</v>
      </c>
      <c r="D16" s="238" t="s">
        <v>103</v>
      </c>
      <c r="E16" s="238" t="s">
        <v>144</v>
      </c>
      <c r="F16" s="243"/>
      <c r="G16" s="242"/>
    </row>
    <row r="17" spans="1:13" ht="15.75">
      <c r="A17" s="237">
        <v>13</v>
      </c>
      <c r="B17" s="243" t="s">
        <v>145</v>
      </c>
      <c r="C17" s="239" t="s">
        <v>146</v>
      </c>
      <c r="D17" s="238" t="s">
        <v>103</v>
      </c>
      <c r="E17" s="238" t="s">
        <v>111</v>
      </c>
      <c r="F17" s="243"/>
      <c r="G17" s="242"/>
    </row>
    <row r="18" spans="1:13" ht="15.75">
      <c r="A18" s="237">
        <v>14</v>
      </c>
      <c r="B18" s="243" t="s">
        <v>147</v>
      </c>
      <c r="C18" s="169" t="s">
        <v>148</v>
      </c>
      <c r="D18" s="238" t="s">
        <v>103</v>
      </c>
      <c r="E18" s="169" t="s">
        <v>149</v>
      </c>
      <c r="F18" s="243"/>
      <c r="G18" s="242"/>
    </row>
    <row r="19" spans="1:13" ht="15.75">
      <c r="A19" s="237">
        <v>15</v>
      </c>
      <c r="B19" s="243" t="s">
        <v>150</v>
      </c>
      <c r="C19" s="169" t="s">
        <v>151</v>
      </c>
      <c r="D19" s="238" t="s">
        <v>103</v>
      </c>
      <c r="E19" s="169" t="s">
        <v>152</v>
      </c>
      <c r="F19" s="243"/>
      <c r="G19" s="242"/>
    </row>
    <row r="20" spans="1:13" ht="15.75">
      <c r="A20" s="237">
        <v>16</v>
      </c>
      <c r="B20" s="243" t="s">
        <v>153</v>
      </c>
      <c r="C20" s="169" t="s">
        <v>151</v>
      </c>
      <c r="D20" s="238" t="s">
        <v>103</v>
      </c>
      <c r="E20" s="169" t="s">
        <v>154</v>
      </c>
      <c r="F20" s="243"/>
      <c r="G20" s="242"/>
    </row>
    <row r="21" spans="1:13" ht="15.75">
      <c r="A21" s="237">
        <v>17</v>
      </c>
      <c r="B21" s="243" t="s">
        <v>155</v>
      </c>
      <c r="C21" s="169" t="s">
        <v>160</v>
      </c>
      <c r="D21" s="239" t="s">
        <v>157</v>
      </c>
      <c r="E21" s="243" t="s">
        <v>158</v>
      </c>
      <c r="F21" s="243"/>
      <c r="G21" s="242"/>
    </row>
    <row r="22" spans="1:13" ht="15.75">
      <c r="A22" s="237">
        <v>18</v>
      </c>
      <c r="B22" s="243" t="s">
        <v>159</v>
      </c>
      <c r="C22" s="169" t="s">
        <v>156</v>
      </c>
      <c r="D22" s="239" t="s">
        <v>157</v>
      </c>
      <c r="E22" s="243" t="s">
        <v>161</v>
      </c>
      <c r="F22" s="243"/>
      <c r="G22" s="242"/>
    </row>
    <row r="23" spans="1:13" ht="15.75">
      <c r="A23" s="237">
        <v>19</v>
      </c>
      <c r="B23" s="243" t="s">
        <v>162</v>
      </c>
      <c r="C23" s="169" t="s">
        <v>163</v>
      </c>
      <c r="D23" s="239" t="s">
        <v>157</v>
      </c>
      <c r="E23" s="243" t="s">
        <v>164</v>
      </c>
      <c r="F23" s="243"/>
      <c r="G23" s="242"/>
    </row>
    <row r="24" spans="1:13" ht="126">
      <c r="A24" s="237">
        <v>20</v>
      </c>
      <c r="B24" s="244" t="s">
        <v>165</v>
      </c>
      <c r="C24" s="244" t="s">
        <v>166</v>
      </c>
      <c r="D24" s="245" t="s">
        <v>392</v>
      </c>
      <c r="E24" s="245" t="s">
        <v>393</v>
      </c>
      <c r="F24" s="244" t="s">
        <v>394</v>
      </c>
      <c r="G24" s="246"/>
      <c r="I24" s="247"/>
      <c r="J24" s="247"/>
      <c r="K24" s="247"/>
      <c r="L24" s="247"/>
      <c r="M24" s="247"/>
    </row>
    <row r="25" spans="1:13" s="249" customFormat="1" ht="94.5">
      <c r="A25" s="237">
        <v>21</v>
      </c>
      <c r="B25" s="244" t="s">
        <v>168</v>
      </c>
      <c r="C25" s="244" t="s">
        <v>169</v>
      </c>
      <c r="D25" s="245" t="s">
        <v>392</v>
      </c>
      <c r="E25" s="248" t="s">
        <v>395</v>
      </c>
      <c r="F25" s="239" t="s">
        <v>394</v>
      </c>
      <c r="G25" s="246"/>
      <c r="I25" s="250"/>
      <c r="J25" s="250"/>
      <c r="K25" s="250"/>
      <c r="L25" s="250"/>
      <c r="M25" s="250"/>
    </row>
    <row r="26" spans="1:13" s="249" customFormat="1" ht="110.25">
      <c r="A26" s="237">
        <v>22</v>
      </c>
      <c r="B26" s="239" t="s">
        <v>396</v>
      </c>
      <c r="C26" s="239" t="s">
        <v>166</v>
      </c>
      <c r="D26" s="248" t="s">
        <v>392</v>
      </c>
      <c r="E26" s="248" t="s">
        <v>397</v>
      </c>
      <c r="F26" s="239" t="s">
        <v>394</v>
      </c>
      <c r="G26" s="246"/>
      <c r="I26" s="250"/>
      <c r="J26" s="250"/>
      <c r="K26" s="250"/>
      <c r="L26" s="250"/>
      <c r="M26" s="250"/>
    </row>
    <row r="27" spans="1:13" s="249" customFormat="1" ht="94.5">
      <c r="A27" s="237">
        <v>23</v>
      </c>
      <c r="B27" s="244" t="s">
        <v>398</v>
      </c>
      <c r="C27" s="244" t="s">
        <v>399</v>
      </c>
      <c r="D27" s="245" t="s">
        <v>392</v>
      </c>
      <c r="E27" s="248" t="s">
        <v>395</v>
      </c>
      <c r="F27" s="239" t="s">
        <v>394</v>
      </c>
      <c r="G27" s="246"/>
      <c r="I27" s="250"/>
      <c r="J27" s="250"/>
      <c r="K27" s="250"/>
      <c r="L27" s="250"/>
      <c r="M27" s="250"/>
    </row>
    <row r="28" spans="1:13" s="249" customFormat="1" ht="94.5">
      <c r="A28" s="237">
        <v>24</v>
      </c>
      <c r="B28" s="239" t="s">
        <v>400</v>
      </c>
      <c r="C28" s="239" t="s">
        <v>171</v>
      </c>
      <c r="D28" s="248" t="s">
        <v>392</v>
      </c>
      <c r="E28" s="248" t="s">
        <v>401</v>
      </c>
      <c r="F28" s="239" t="s">
        <v>394</v>
      </c>
      <c r="G28" s="246"/>
      <c r="I28" s="250"/>
      <c r="J28" s="250"/>
      <c r="K28" s="250"/>
      <c r="L28" s="250"/>
      <c r="M28" s="250"/>
    </row>
    <row r="29" spans="1:13" s="249" customFormat="1" ht="94.5">
      <c r="A29" s="237">
        <v>25</v>
      </c>
      <c r="B29" s="244" t="s">
        <v>170</v>
      </c>
      <c r="C29" s="244" t="s">
        <v>171</v>
      </c>
      <c r="D29" s="245" t="s">
        <v>392</v>
      </c>
      <c r="E29" s="248" t="s">
        <v>401</v>
      </c>
      <c r="F29" s="239" t="s">
        <v>394</v>
      </c>
      <c r="G29" s="246"/>
      <c r="I29" s="250"/>
      <c r="J29" s="250"/>
      <c r="K29" s="250"/>
      <c r="L29" s="250"/>
      <c r="M29" s="250"/>
    </row>
    <row r="30" spans="1:13" ht="31.5">
      <c r="A30" s="237">
        <v>26</v>
      </c>
      <c r="B30" s="251" t="s">
        <v>172</v>
      </c>
      <c r="C30" s="244" t="s">
        <v>173</v>
      </c>
      <c r="D30" s="245" t="s">
        <v>392</v>
      </c>
      <c r="E30" s="245" t="s">
        <v>104</v>
      </c>
      <c r="F30" s="244"/>
      <c r="G30" s="246"/>
      <c r="I30" s="247"/>
      <c r="J30" s="247"/>
      <c r="K30" s="247"/>
      <c r="L30" s="247"/>
      <c r="M30" s="247"/>
    </row>
    <row r="31" spans="1:13" ht="15.75">
      <c r="A31" s="237">
        <v>27</v>
      </c>
      <c r="B31" s="251" t="s">
        <v>174</v>
      </c>
      <c r="C31" s="244" t="s">
        <v>175</v>
      </c>
      <c r="D31" s="245" t="s">
        <v>392</v>
      </c>
      <c r="E31" s="245" t="s">
        <v>107</v>
      </c>
      <c r="F31" s="244"/>
      <c r="G31" s="246"/>
      <c r="I31" s="247"/>
      <c r="J31" s="247"/>
      <c r="K31" s="247"/>
      <c r="L31" s="247"/>
      <c r="M31" s="247"/>
    </row>
    <row r="32" spans="1:13" ht="15.75">
      <c r="A32" s="237">
        <v>28</v>
      </c>
      <c r="B32" s="252" t="s">
        <v>176</v>
      </c>
      <c r="C32" s="244" t="s">
        <v>177</v>
      </c>
      <c r="D32" s="245" t="s">
        <v>392</v>
      </c>
      <c r="E32" s="245" t="s">
        <v>111</v>
      </c>
      <c r="F32" s="244"/>
      <c r="G32" s="246"/>
      <c r="I32" s="247"/>
      <c r="J32" s="247"/>
      <c r="K32" s="247"/>
      <c r="L32" s="247"/>
      <c r="M32" s="247"/>
    </row>
    <row r="33" spans="1:13" ht="15.75">
      <c r="A33" s="237">
        <v>29</v>
      </c>
      <c r="B33" s="243" t="s">
        <v>178</v>
      </c>
      <c r="C33" s="169" t="s">
        <v>179</v>
      </c>
      <c r="D33" s="243" t="s">
        <v>180</v>
      </c>
      <c r="E33" s="169" t="s">
        <v>181</v>
      </c>
      <c r="F33" s="243" t="s">
        <v>182</v>
      </c>
      <c r="G33" s="242"/>
    </row>
    <row r="34" spans="1:13" ht="31.5">
      <c r="A34" s="237">
        <v>30</v>
      </c>
      <c r="B34" s="243" t="s">
        <v>183</v>
      </c>
      <c r="C34" s="169" t="s">
        <v>184</v>
      </c>
      <c r="D34" s="243" t="s">
        <v>180</v>
      </c>
      <c r="E34" s="169" t="s">
        <v>185</v>
      </c>
      <c r="F34" s="243" t="s">
        <v>186</v>
      </c>
      <c r="G34" s="242"/>
    </row>
    <row r="35" spans="1:13" ht="31.5">
      <c r="A35" s="237">
        <v>31</v>
      </c>
      <c r="B35" s="243" t="s">
        <v>187</v>
      </c>
      <c r="C35" s="169" t="s">
        <v>188</v>
      </c>
      <c r="D35" s="238" t="s">
        <v>115</v>
      </c>
      <c r="E35" s="239" t="s">
        <v>189</v>
      </c>
      <c r="F35" s="243"/>
      <c r="G35" s="242"/>
    </row>
    <row r="36" spans="1:13" ht="15.75">
      <c r="A36" s="237">
        <v>32</v>
      </c>
      <c r="B36" s="243" t="s">
        <v>190</v>
      </c>
      <c r="C36" s="169" t="s">
        <v>191</v>
      </c>
      <c r="D36" s="238" t="s">
        <v>115</v>
      </c>
      <c r="E36" s="238" t="s">
        <v>122</v>
      </c>
      <c r="F36" s="243"/>
      <c r="G36" s="242"/>
    </row>
    <row r="37" spans="1:13" ht="15.75">
      <c r="A37" s="237">
        <v>33</v>
      </c>
      <c r="B37" s="243" t="s">
        <v>192</v>
      </c>
      <c r="C37" s="169" t="s">
        <v>193</v>
      </c>
      <c r="D37" s="238" t="s">
        <v>115</v>
      </c>
      <c r="E37" s="238" t="s">
        <v>194</v>
      </c>
      <c r="F37" s="243"/>
      <c r="G37" s="242"/>
    </row>
    <row r="38" spans="1:13" ht="15.75">
      <c r="A38" s="237">
        <v>34</v>
      </c>
      <c r="B38" s="243" t="s">
        <v>229</v>
      </c>
      <c r="C38" s="243" t="s">
        <v>230</v>
      </c>
      <c r="D38" s="243" t="s">
        <v>79</v>
      </c>
      <c r="E38" s="243" t="s">
        <v>141</v>
      </c>
      <c r="F38" s="243"/>
      <c r="G38" s="246"/>
      <c r="I38" s="247"/>
      <c r="J38" s="247"/>
      <c r="K38" s="247"/>
      <c r="L38" s="247"/>
      <c r="M38" s="247"/>
    </row>
    <row r="39" spans="1:13" ht="15.75">
      <c r="A39" s="237">
        <v>35</v>
      </c>
      <c r="B39" s="243" t="s">
        <v>231</v>
      </c>
      <c r="C39" s="243" t="s">
        <v>232</v>
      </c>
      <c r="D39" s="243" t="s">
        <v>79</v>
      </c>
      <c r="E39" s="243" t="s">
        <v>144</v>
      </c>
      <c r="F39" s="243"/>
    </row>
    <row r="40" spans="1:13" ht="15.75">
      <c r="A40" s="237">
        <v>36</v>
      </c>
      <c r="B40" s="243" t="s">
        <v>233</v>
      </c>
      <c r="C40" s="243" t="s">
        <v>234</v>
      </c>
      <c r="D40" s="243" t="s">
        <v>79</v>
      </c>
      <c r="E40" s="243" t="s">
        <v>111</v>
      </c>
      <c r="F40" s="243"/>
    </row>
    <row r="41" spans="1:13" ht="15.75">
      <c r="A41" s="237">
        <v>37</v>
      </c>
      <c r="B41" s="238" t="s">
        <v>402</v>
      </c>
      <c r="C41" s="244" t="s">
        <v>403</v>
      </c>
      <c r="D41" s="238" t="s">
        <v>404</v>
      </c>
      <c r="E41" s="238" t="s">
        <v>405</v>
      </c>
      <c r="F41" s="238"/>
    </row>
    <row r="42" spans="1:13" ht="15.75">
      <c r="A42" s="237">
        <v>38</v>
      </c>
      <c r="B42" s="238" t="s">
        <v>406</v>
      </c>
      <c r="C42" s="244" t="s">
        <v>407</v>
      </c>
      <c r="D42" s="238" t="s">
        <v>404</v>
      </c>
      <c r="E42" s="238" t="s">
        <v>408</v>
      </c>
      <c r="F42" s="238"/>
    </row>
    <row r="43" spans="1:13" ht="15.75">
      <c r="A43" s="237">
        <v>39</v>
      </c>
      <c r="B43" s="238" t="s">
        <v>409</v>
      </c>
      <c r="C43" s="244" t="s">
        <v>410</v>
      </c>
      <c r="D43" s="238" t="s">
        <v>404</v>
      </c>
      <c r="E43" s="238" t="s">
        <v>411</v>
      </c>
      <c r="F43" s="238"/>
    </row>
    <row r="44" spans="1:13" ht="15.75">
      <c r="A44" s="237">
        <v>40</v>
      </c>
      <c r="B44" s="253" t="s">
        <v>412</v>
      </c>
      <c r="C44" s="238" t="s">
        <v>413</v>
      </c>
      <c r="D44" s="238" t="s">
        <v>414</v>
      </c>
      <c r="E44" s="200" t="s">
        <v>415</v>
      </c>
      <c r="F44" s="238"/>
    </row>
    <row r="45" spans="1:13" ht="15.75">
      <c r="A45" s="237">
        <v>41</v>
      </c>
      <c r="B45" s="253" t="s">
        <v>416</v>
      </c>
      <c r="C45" s="238" t="s">
        <v>417</v>
      </c>
      <c r="D45" s="238" t="s">
        <v>414</v>
      </c>
      <c r="E45" s="200" t="s">
        <v>418</v>
      </c>
      <c r="F45" s="238"/>
    </row>
    <row r="46" spans="1:13" ht="15.75">
      <c r="A46" s="237">
        <v>42</v>
      </c>
      <c r="B46" s="253" t="s">
        <v>419</v>
      </c>
      <c r="C46" s="238" t="s">
        <v>420</v>
      </c>
      <c r="D46" s="238" t="s">
        <v>414</v>
      </c>
      <c r="E46" s="200" t="s">
        <v>421</v>
      </c>
      <c r="F46" s="238"/>
    </row>
    <row r="47" spans="1:13" ht="15.75">
      <c r="A47" s="237">
        <v>43</v>
      </c>
      <c r="B47" s="253" t="s">
        <v>422</v>
      </c>
      <c r="C47" s="238" t="s">
        <v>423</v>
      </c>
      <c r="D47" s="238" t="s">
        <v>414</v>
      </c>
      <c r="E47" s="200" t="s">
        <v>424</v>
      </c>
      <c r="F47" s="238"/>
    </row>
    <row r="48" spans="1:13" ht="15.75">
      <c r="A48" s="237">
        <v>44</v>
      </c>
      <c r="B48" s="253" t="s">
        <v>425</v>
      </c>
      <c r="C48" s="238" t="s">
        <v>426</v>
      </c>
      <c r="D48" s="238" t="s">
        <v>414</v>
      </c>
      <c r="E48" s="200" t="s">
        <v>427</v>
      </c>
      <c r="F48" s="238"/>
    </row>
    <row r="49" spans="1:6" ht="15.75">
      <c r="A49" s="237">
        <v>45</v>
      </c>
      <c r="B49" s="253" t="s">
        <v>428</v>
      </c>
      <c r="C49" s="238" t="s">
        <v>429</v>
      </c>
      <c r="D49" s="238" t="s">
        <v>414</v>
      </c>
      <c r="E49" s="200" t="s">
        <v>430</v>
      </c>
      <c r="F49" s="238"/>
    </row>
    <row r="50" spans="1:6" ht="15.75">
      <c r="A50" s="237">
        <v>46</v>
      </c>
      <c r="B50" s="253" t="s">
        <v>431</v>
      </c>
      <c r="C50" s="238" t="s">
        <v>432</v>
      </c>
      <c r="D50" s="238" t="s">
        <v>414</v>
      </c>
      <c r="E50" s="200" t="s">
        <v>433</v>
      </c>
      <c r="F50" s="238"/>
    </row>
    <row r="51" spans="1:6" ht="15.75">
      <c r="A51" s="237">
        <v>47</v>
      </c>
      <c r="B51" s="253" t="s">
        <v>434</v>
      </c>
      <c r="C51" s="238" t="s">
        <v>435</v>
      </c>
      <c r="D51" s="238" t="s">
        <v>414</v>
      </c>
      <c r="E51" s="200" t="s">
        <v>436</v>
      </c>
      <c r="F51" s="238"/>
    </row>
    <row r="52" spans="1:6" ht="31.5">
      <c r="A52" s="237">
        <v>48</v>
      </c>
      <c r="B52" s="253" t="s">
        <v>437</v>
      </c>
      <c r="C52" s="238" t="s">
        <v>438</v>
      </c>
      <c r="D52" s="238" t="s">
        <v>414</v>
      </c>
      <c r="E52" s="200" t="s">
        <v>439</v>
      </c>
      <c r="F52" s="238"/>
    </row>
    <row r="53" spans="1:6" ht="31.5">
      <c r="A53" s="237">
        <v>49</v>
      </c>
      <c r="B53" s="253" t="s">
        <v>440</v>
      </c>
      <c r="C53" s="239" t="s">
        <v>441</v>
      </c>
      <c r="D53" s="238" t="s">
        <v>442</v>
      </c>
      <c r="E53" s="200" t="s">
        <v>443</v>
      </c>
      <c r="F53" s="238"/>
    </row>
    <row r="54" spans="1:6" ht="31.5">
      <c r="A54" s="237">
        <v>50</v>
      </c>
      <c r="B54" s="253" t="s">
        <v>444</v>
      </c>
      <c r="C54" s="239" t="s">
        <v>445</v>
      </c>
      <c r="D54" s="238" t="s">
        <v>442</v>
      </c>
      <c r="E54" s="200" t="s">
        <v>446</v>
      </c>
      <c r="F54" s="238"/>
    </row>
    <row r="55" spans="1:6" ht="31.5">
      <c r="A55" s="237">
        <v>51</v>
      </c>
      <c r="B55" s="253" t="s">
        <v>447</v>
      </c>
      <c r="C55" s="239" t="s">
        <v>448</v>
      </c>
      <c r="D55" s="238" t="s">
        <v>442</v>
      </c>
      <c r="E55" s="200" t="s">
        <v>449</v>
      </c>
      <c r="F55" s="238"/>
    </row>
    <row r="56" spans="1:6" ht="15.75">
      <c r="A56" s="237">
        <v>52</v>
      </c>
      <c r="B56" s="200" t="s">
        <v>450</v>
      </c>
      <c r="C56" s="200" t="s">
        <v>451</v>
      </c>
      <c r="D56" s="200" t="s">
        <v>452</v>
      </c>
      <c r="E56" s="200" t="s">
        <v>453</v>
      </c>
      <c r="F56" s="238"/>
    </row>
    <row r="57" spans="1:6" ht="31.5">
      <c r="A57" s="237">
        <v>53</v>
      </c>
      <c r="B57" s="200" t="s">
        <v>454</v>
      </c>
      <c r="C57" s="200" t="s">
        <v>455</v>
      </c>
      <c r="D57" s="200" t="s">
        <v>452</v>
      </c>
      <c r="E57" s="200" t="s">
        <v>456</v>
      </c>
      <c r="F57" s="238"/>
    </row>
    <row r="58" spans="1:6" ht="31.5">
      <c r="A58" s="237">
        <v>54</v>
      </c>
      <c r="B58" s="200" t="s">
        <v>457</v>
      </c>
      <c r="C58" s="200" t="s">
        <v>458</v>
      </c>
      <c r="D58" s="200" t="s">
        <v>452</v>
      </c>
      <c r="E58" s="200" t="s">
        <v>459</v>
      </c>
      <c r="F58" s="238" t="s">
        <v>460</v>
      </c>
    </row>
    <row r="59" spans="1:6" ht="31.5">
      <c r="A59" s="237">
        <v>55</v>
      </c>
      <c r="B59" s="254" t="s">
        <v>461</v>
      </c>
      <c r="C59" s="254" t="s">
        <v>462</v>
      </c>
      <c r="D59" s="254" t="s">
        <v>463</v>
      </c>
      <c r="E59" s="254" t="s">
        <v>464</v>
      </c>
      <c r="F59" s="254" t="s">
        <v>465</v>
      </c>
    </row>
    <row r="60" spans="1:6" ht="31.5">
      <c r="A60" s="237">
        <v>56</v>
      </c>
      <c r="B60" s="254" t="s">
        <v>466</v>
      </c>
      <c r="C60" s="254" t="s">
        <v>467</v>
      </c>
      <c r="D60" s="254" t="s">
        <v>463</v>
      </c>
      <c r="E60" s="254" t="s">
        <v>468</v>
      </c>
      <c r="F60" s="254"/>
    </row>
    <row r="61" spans="1:6" ht="31.5">
      <c r="A61" s="237">
        <v>57</v>
      </c>
      <c r="B61" s="254" t="s">
        <v>469</v>
      </c>
      <c r="C61" s="254" t="s">
        <v>470</v>
      </c>
      <c r="D61" s="254" t="s">
        <v>463</v>
      </c>
      <c r="E61" s="254" t="s">
        <v>471</v>
      </c>
      <c r="F61" s="254"/>
    </row>
    <row r="62" spans="1:6" ht="15.75">
      <c r="A62" s="237">
        <v>58</v>
      </c>
      <c r="B62" s="254" t="s">
        <v>472</v>
      </c>
      <c r="C62" s="254" t="s">
        <v>473</v>
      </c>
      <c r="D62" s="254" t="s">
        <v>474</v>
      </c>
      <c r="E62" s="254" t="s">
        <v>475</v>
      </c>
      <c r="F62" s="254" t="s">
        <v>476</v>
      </c>
    </row>
    <row r="63" spans="1:6" ht="31.5">
      <c r="A63" s="237">
        <v>59</v>
      </c>
      <c r="B63" s="254" t="s">
        <v>477</v>
      </c>
      <c r="C63" s="254" t="s">
        <v>478</v>
      </c>
      <c r="D63" s="254" t="s">
        <v>474</v>
      </c>
      <c r="E63" s="254" t="s">
        <v>479</v>
      </c>
      <c r="F63" s="254"/>
    </row>
    <row r="64" spans="1:6" ht="31.5">
      <c r="A64" s="237">
        <v>60</v>
      </c>
      <c r="B64" s="254" t="s">
        <v>480</v>
      </c>
      <c r="C64" s="254" t="s">
        <v>481</v>
      </c>
      <c r="D64" s="254" t="s">
        <v>474</v>
      </c>
      <c r="E64" s="254" t="s">
        <v>482</v>
      </c>
      <c r="F64" s="254"/>
    </row>
    <row r="65" spans="1:6" ht="15.75">
      <c r="A65" s="237">
        <v>61</v>
      </c>
      <c r="B65" s="254" t="s">
        <v>483</v>
      </c>
      <c r="C65" s="254" t="s">
        <v>484</v>
      </c>
      <c r="D65" s="254" t="s">
        <v>474</v>
      </c>
      <c r="E65" s="254" t="s">
        <v>485</v>
      </c>
      <c r="F65" s="254" t="s">
        <v>486</v>
      </c>
    </row>
    <row r="66" spans="1:6" ht="15.75">
      <c r="A66" s="237">
        <v>62</v>
      </c>
      <c r="B66" s="254" t="s">
        <v>487</v>
      </c>
      <c r="C66" s="254" t="s">
        <v>488</v>
      </c>
      <c r="D66" s="254" t="s">
        <v>489</v>
      </c>
      <c r="E66" s="254" t="s">
        <v>475</v>
      </c>
      <c r="F66" s="254"/>
    </row>
    <row r="67" spans="1:6" ht="31.5">
      <c r="A67" s="237">
        <v>63</v>
      </c>
      <c r="B67" s="254" t="s">
        <v>490</v>
      </c>
      <c r="C67" s="254" t="s">
        <v>491</v>
      </c>
      <c r="D67" s="254" t="s">
        <v>489</v>
      </c>
      <c r="E67" s="254" t="s">
        <v>479</v>
      </c>
      <c r="F67" s="254"/>
    </row>
    <row r="68" spans="1:6" ht="31.5">
      <c r="A68" s="237">
        <v>64</v>
      </c>
      <c r="B68" s="254" t="s">
        <v>492</v>
      </c>
      <c r="C68" s="254" t="s">
        <v>493</v>
      </c>
      <c r="D68" s="254" t="s">
        <v>489</v>
      </c>
      <c r="E68" s="254" t="s">
        <v>482</v>
      </c>
      <c r="F68" s="254"/>
    </row>
    <row r="69" spans="1:6" ht="63">
      <c r="A69" s="237">
        <v>65</v>
      </c>
      <c r="B69" s="255" t="s">
        <v>494</v>
      </c>
      <c r="C69" s="169" t="s">
        <v>495</v>
      </c>
      <c r="D69" s="243"/>
      <c r="E69" s="255" t="s">
        <v>496</v>
      </c>
      <c r="F69" s="243"/>
    </row>
    <row r="70" spans="1:6" ht="63">
      <c r="A70" s="237">
        <v>66</v>
      </c>
      <c r="B70" s="255" t="s">
        <v>497</v>
      </c>
      <c r="C70" s="169" t="s">
        <v>495</v>
      </c>
      <c r="D70" s="243"/>
      <c r="E70" s="255" t="s">
        <v>498</v>
      </c>
      <c r="F70" s="243"/>
    </row>
    <row r="71" spans="1:6" ht="63">
      <c r="A71" s="237">
        <v>67</v>
      </c>
      <c r="B71" s="255" t="s">
        <v>499</v>
      </c>
      <c r="C71" s="169" t="s">
        <v>495</v>
      </c>
      <c r="D71" s="243"/>
      <c r="E71" s="255" t="s">
        <v>500</v>
      </c>
      <c r="F71" s="243"/>
    </row>
    <row r="72" spans="1:6" ht="63">
      <c r="A72" s="237">
        <v>68</v>
      </c>
      <c r="B72" s="255" t="s">
        <v>501</v>
      </c>
      <c r="C72" s="169" t="s">
        <v>502</v>
      </c>
      <c r="D72" s="243"/>
      <c r="E72" s="255" t="s">
        <v>503</v>
      </c>
      <c r="F72" s="243"/>
    </row>
    <row r="73" spans="1:6" ht="63">
      <c r="A73" s="237">
        <v>69</v>
      </c>
      <c r="B73" s="255" t="s">
        <v>504</v>
      </c>
      <c r="C73" s="169" t="s">
        <v>505</v>
      </c>
      <c r="D73" s="243"/>
      <c r="E73" s="255" t="s">
        <v>506</v>
      </c>
      <c r="F73" s="243"/>
    </row>
    <row r="74" spans="1:6" ht="63">
      <c r="A74" s="237">
        <v>70</v>
      </c>
      <c r="B74" s="255" t="s">
        <v>507</v>
      </c>
      <c r="C74" s="169" t="s">
        <v>508</v>
      </c>
      <c r="D74" s="243"/>
      <c r="E74" s="255" t="s">
        <v>509</v>
      </c>
      <c r="F74" s="243"/>
    </row>
    <row r="75" spans="1:6" ht="63">
      <c r="A75" s="237">
        <v>71</v>
      </c>
      <c r="B75" s="255" t="s">
        <v>510</v>
      </c>
      <c r="C75" s="169" t="s">
        <v>511</v>
      </c>
      <c r="D75" s="243"/>
      <c r="E75" s="255" t="s">
        <v>512</v>
      </c>
      <c r="F75" s="243"/>
    </row>
    <row r="76" spans="1:6" ht="47.25">
      <c r="A76" s="237">
        <v>72</v>
      </c>
      <c r="B76" s="255" t="s">
        <v>513</v>
      </c>
      <c r="C76" s="169" t="s">
        <v>511</v>
      </c>
      <c r="D76" s="243"/>
      <c r="E76" s="255" t="s">
        <v>514</v>
      </c>
      <c r="F76" s="243"/>
    </row>
    <row r="77" spans="1:6" ht="47.25">
      <c r="A77" s="237">
        <v>73</v>
      </c>
      <c r="B77" s="255" t="s">
        <v>515</v>
      </c>
      <c r="C77" s="169" t="s">
        <v>511</v>
      </c>
      <c r="D77" s="243"/>
      <c r="E77" s="255" t="s">
        <v>516</v>
      </c>
      <c r="F77" s="243"/>
    </row>
    <row r="78" spans="1:6" ht="47.25">
      <c r="A78" s="237">
        <v>74</v>
      </c>
      <c r="B78" s="255" t="s">
        <v>517</v>
      </c>
      <c r="C78" s="239" t="s">
        <v>518</v>
      </c>
      <c r="D78" s="243"/>
      <c r="E78" s="255" t="s">
        <v>519</v>
      </c>
      <c r="F78" s="243"/>
    </row>
    <row r="79" spans="1:6" ht="47.25">
      <c r="A79" s="237">
        <v>75</v>
      </c>
      <c r="B79" s="255" t="s">
        <v>520</v>
      </c>
      <c r="C79" s="239" t="s">
        <v>521</v>
      </c>
      <c r="D79" s="243"/>
      <c r="E79" s="255" t="s">
        <v>522</v>
      </c>
      <c r="F79" s="243"/>
    </row>
    <row r="80" spans="1:6" ht="47.25">
      <c r="A80" s="237">
        <v>76</v>
      </c>
      <c r="B80" s="255" t="s">
        <v>523</v>
      </c>
      <c r="C80" s="239" t="s">
        <v>521</v>
      </c>
      <c r="D80" s="243"/>
      <c r="E80" s="255" t="s">
        <v>524</v>
      </c>
      <c r="F80" s="243"/>
    </row>
    <row r="81" spans="1:6" ht="47.25">
      <c r="A81" s="237">
        <v>77</v>
      </c>
      <c r="B81" s="255" t="s">
        <v>525</v>
      </c>
      <c r="C81" s="239" t="s">
        <v>521</v>
      </c>
      <c r="D81" s="243"/>
      <c r="E81" s="255" t="s">
        <v>526</v>
      </c>
      <c r="F81" s="243"/>
    </row>
    <row r="82" spans="1:6" ht="47.25">
      <c r="A82" s="237">
        <v>78</v>
      </c>
      <c r="B82" s="255" t="s">
        <v>527</v>
      </c>
      <c r="C82" s="239" t="s">
        <v>528</v>
      </c>
      <c r="D82" s="243"/>
      <c r="E82" s="255" t="s">
        <v>529</v>
      </c>
      <c r="F82" s="243"/>
    </row>
    <row r="83" spans="1:6" ht="47.25">
      <c r="A83" s="237">
        <v>79</v>
      </c>
      <c r="B83" s="255" t="s">
        <v>530</v>
      </c>
      <c r="C83" s="239" t="s">
        <v>528</v>
      </c>
      <c r="D83" s="243"/>
      <c r="E83" s="255" t="s">
        <v>531</v>
      </c>
      <c r="F83" s="243"/>
    </row>
    <row r="84" spans="1:6" ht="47.25">
      <c r="A84" s="237">
        <v>80</v>
      </c>
      <c r="B84" s="255" t="s">
        <v>532</v>
      </c>
      <c r="C84" s="239" t="s">
        <v>528</v>
      </c>
      <c r="D84" s="243"/>
      <c r="E84" s="255" t="s">
        <v>533</v>
      </c>
      <c r="F84" s="243"/>
    </row>
    <row r="85" spans="1:6" ht="47.25">
      <c r="A85" s="237">
        <v>81</v>
      </c>
      <c r="B85" s="255" t="s">
        <v>534</v>
      </c>
      <c r="C85" s="169" t="s">
        <v>535</v>
      </c>
      <c r="D85" s="243"/>
      <c r="E85" s="255" t="s">
        <v>536</v>
      </c>
      <c r="F85" s="243"/>
    </row>
    <row r="86" spans="1:6" ht="47.25">
      <c r="A86" s="237">
        <v>82</v>
      </c>
      <c r="B86" s="255" t="s">
        <v>537</v>
      </c>
      <c r="C86" s="169" t="s">
        <v>538</v>
      </c>
      <c r="D86" s="243"/>
      <c r="E86" s="255" t="s">
        <v>539</v>
      </c>
      <c r="F86" s="243"/>
    </row>
    <row r="87" spans="1:6" ht="47.25">
      <c r="A87" s="237">
        <v>83</v>
      </c>
      <c r="B87" s="255" t="s">
        <v>540</v>
      </c>
      <c r="C87" s="169" t="s">
        <v>538</v>
      </c>
      <c r="D87" s="243"/>
      <c r="E87" s="255" t="s">
        <v>519</v>
      </c>
      <c r="F87" s="243"/>
    </row>
    <row r="88" spans="1:6" ht="31.5">
      <c r="A88" s="237">
        <v>84</v>
      </c>
      <c r="B88" s="239" t="s">
        <v>541</v>
      </c>
      <c r="C88" s="239" t="s">
        <v>542</v>
      </c>
      <c r="D88" s="243"/>
      <c r="E88" s="239" t="s">
        <v>543</v>
      </c>
      <c r="F88" s="243"/>
    </row>
    <row r="89" spans="1:6" ht="31.5">
      <c r="A89" s="237">
        <v>85</v>
      </c>
      <c r="B89" s="239" t="s">
        <v>544</v>
      </c>
      <c r="C89" s="239" t="s">
        <v>545</v>
      </c>
      <c r="D89" s="243"/>
      <c r="E89" s="239" t="s">
        <v>546</v>
      </c>
      <c r="F89" s="243"/>
    </row>
    <row r="90" spans="1:6" ht="31.5">
      <c r="A90" s="237">
        <v>86</v>
      </c>
      <c r="B90" s="253" t="s">
        <v>547</v>
      </c>
      <c r="C90" s="239" t="s">
        <v>548</v>
      </c>
      <c r="D90" s="243"/>
      <c r="E90" s="244" t="s">
        <v>549</v>
      </c>
      <c r="F90" s="243"/>
    </row>
    <row r="91" spans="1:6" ht="31.5">
      <c r="A91" s="237">
        <v>87</v>
      </c>
      <c r="B91" s="244" t="s">
        <v>550</v>
      </c>
      <c r="C91" s="239" t="s">
        <v>551</v>
      </c>
      <c r="D91" s="243"/>
      <c r="E91" s="244" t="s">
        <v>552</v>
      </c>
      <c r="F91" s="243"/>
    </row>
    <row r="92" spans="1:6" ht="15.75">
      <c r="A92" s="237">
        <v>88</v>
      </c>
      <c r="B92" s="239" t="s">
        <v>553</v>
      </c>
      <c r="C92" s="239" t="s">
        <v>554</v>
      </c>
      <c r="D92" s="117"/>
      <c r="E92" s="256"/>
      <c r="F92" s="243"/>
    </row>
  </sheetData>
  <mergeCells count="7">
    <mergeCell ref="A1:F1"/>
    <mergeCell ref="A3:A4"/>
    <mergeCell ref="B3:B4"/>
    <mergeCell ref="C3:C4"/>
    <mergeCell ref="D3:D4"/>
    <mergeCell ref="E3:E4"/>
    <mergeCell ref="F3:F4"/>
  </mergeCells>
  <conditionalFormatting sqref="B5:B19 B21:B25 B27 B29:B32">
    <cfRule type="expression" dxfId="5" priority="2">
      <formula>AND(COUNTIF($B$5:$B$19,B5)+COUNTIF($B$21:$B$25,B5)+COUNTIF($B$27:$B$27,B5)+COUNTIF($B$29:$B$32,B5)&gt;1,NOT(ISBLANK(B5)))</formula>
    </cfRule>
  </conditionalFormatting>
  <conditionalFormatting sqref="B20">
    <cfRule type="expression" dxfId="4" priority="3">
      <formula>AND(COUNTIF($B$20:$B$20,B20)&gt;1,NOT(ISBLANK(B20)))</formula>
    </cfRule>
  </conditionalFormatting>
  <conditionalFormatting sqref="B26">
    <cfRule type="expression" dxfId="3" priority="4">
      <formula>AND(COUNTIF($B$26:$B$26,B26)&gt;1,NOT(ISBLANK(B26)))</formula>
    </cfRule>
  </conditionalFormatting>
  <conditionalFormatting sqref="B28">
    <cfRule type="expression" dxfId="2" priority="5">
      <formula>AND(COUNTIF($B$28:$B$28,B28)&gt;1,NOT(ISBLANK(B28)))</formula>
    </cfRule>
  </conditionalFormatting>
  <pageMargins left="0.7" right="0.7" top="0.75" bottom="0.75" header="0.511811023622047" footer="0.511811023622047"/>
  <pageSetup scale="5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22"/>
  <sheetViews>
    <sheetView zoomScale="75" zoomScaleNormal="75" workbookViewId="0"/>
  </sheetViews>
  <sheetFormatPr defaultColWidth="9.140625" defaultRowHeight="15"/>
  <cols>
    <col min="1" max="1" width="5" style="257" customWidth="1"/>
    <col min="2" max="2" width="25.7109375" style="257" customWidth="1"/>
    <col min="3" max="3" width="25.140625" style="139" customWidth="1"/>
    <col min="4" max="4" width="33.140625" style="139" customWidth="1"/>
    <col min="5" max="5" width="12.42578125" style="139" customWidth="1"/>
    <col min="6" max="6" width="57.7109375" style="139" customWidth="1"/>
    <col min="7" max="1024" width="9.140625" style="139"/>
  </cols>
  <sheetData>
    <row r="1" spans="1:6" s="232" customFormat="1" ht="45.75" customHeight="1">
      <c r="A1" s="391" t="s">
        <v>555</v>
      </c>
      <c r="B1" s="391"/>
      <c r="C1" s="391"/>
      <c r="D1" s="391"/>
      <c r="E1" s="391"/>
      <c r="F1" s="391"/>
    </row>
    <row r="3" spans="1:6" s="259" customFormat="1" ht="31.5">
      <c r="A3" s="258" t="s">
        <v>35</v>
      </c>
      <c r="B3" s="258" t="s">
        <v>556</v>
      </c>
      <c r="C3" s="258" t="s">
        <v>36</v>
      </c>
      <c r="D3" s="258" t="s">
        <v>248</v>
      </c>
      <c r="E3" s="258" t="s">
        <v>557</v>
      </c>
      <c r="F3" s="258" t="s">
        <v>558</v>
      </c>
    </row>
    <row r="4" spans="1:6" ht="94.5">
      <c r="A4" s="256">
        <v>1</v>
      </c>
      <c r="B4" s="256" t="s">
        <v>251</v>
      </c>
      <c r="C4" s="239" t="s">
        <v>251</v>
      </c>
      <c r="D4" s="239" t="s">
        <v>559</v>
      </c>
      <c r="E4" s="239"/>
      <c r="F4" s="239" t="s">
        <v>560</v>
      </c>
    </row>
    <row r="5" spans="1:6" ht="31.5">
      <c r="A5" s="256">
        <v>2</v>
      </c>
      <c r="B5" s="256" t="s">
        <v>41</v>
      </c>
      <c r="C5" s="239" t="s">
        <v>561</v>
      </c>
      <c r="D5" s="239" t="s">
        <v>562</v>
      </c>
      <c r="E5" s="239" t="s">
        <v>563</v>
      </c>
      <c r="F5" s="239" t="s">
        <v>564</v>
      </c>
    </row>
    <row r="6" spans="1:6" ht="31.5">
      <c r="A6" s="256">
        <v>3</v>
      </c>
      <c r="B6" s="256" t="s">
        <v>41</v>
      </c>
      <c r="C6" s="260" t="s">
        <v>565</v>
      </c>
      <c r="D6" s="260" t="s">
        <v>566</v>
      </c>
      <c r="E6" s="239"/>
      <c r="F6" s="239" t="s">
        <v>567</v>
      </c>
    </row>
    <row r="7" spans="1:6" ht="15.75">
      <c r="A7" s="256">
        <v>4</v>
      </c>
      <c r="B7" s="256" t="s">
        <v>41</v>
      </c>
      <c r="C7" s="260" t="s">
        <v>568</v>
      </c>
      <c r="D7" s="260" t="s">
        <v>569</v>
      </c>
      <c r="E7" s="239"/>
      <c r="F7" s="239" t="s">
        <v>570</v>
      </c>
    </row>
    <row r="8" spans="1:6" ht="15.75">
      <c r="A8" s="256">
        <v>5</v>
      </c>
      <c r="B8" s="256" t="s">
        <v>41</v>
      </c>
      <c r="C8" s="260" t="s">
        <v>571</v>
      </c>
      <c r="D8" s="260" t="s">
        <v>572</v>
      </c>
      <c r="E8" s="239"/>
      <c r="F8" s="239" t="s">
        <v>573</v>
      </c>
    </row>
    <row r="9" spans="1:6" ht="31.5">
      <c r="A9" s="256">
        <v>6</v>
      </c>
      <c r="B9" s="256" t="s">
        <v>41</v>
      </c>
      <c r="C9" s="239" t="s">
        <v>574</v>
      </c>
      <c r="D9" s="239" t="s">
        <v>575</v>
      </c>
      <c r="E9" s="239"/>
      <c r="F9" s="239" t="s">
        <v>576</v>
      </c>
    </row>
    <row r="10" spans="1:6" ht="31.5">
      <c r="A10" s="256">
        <v>7</v>
      </c>
      <c r="B10" s="261" t="s">
        <v>41</v>
      </c>
      <c r="C10" s="239" t="s">
        <v>577</v>
      </c>
      <c r="D10" s="239" t="s">
        <v>578</v>
      </c>
      <c r="E10" s="169"/>
      <c r="F10" s="169" t="s">
        <v>579</v>
      </c>
    </row>
    <row r="11" spans="1:6" ht="31.5">
      <c r="A11" s="256">
        <v>8</v>
      </c>
      <c r="B11" s="261" t="s">
        <v>41</v>
      </c>
      <c r="C11" s="260" t="s">
        <v>580</v>
      </c>
      <c r="D11" s="260" t="s">
        <v>581</v>
      </c>
      <c r="E11" s="169"/>
      <c r="F11" s="169" t="s">
        <v>582</v>
      </c>
    </row>
    <row r="12" spans="1:6" ht="63">
      <c r="A12" s="256">
        <v>9</v>
      </c>
      <c r="B12" s="261" t="s">
        <v>43</v>
      </c>
      <c r="C12" s="260" t="s">
        <v>583</v>
      </c>
      <c r="D12" s="260" t="s">
        <v>584</v>
      </c>
      <c r="E12" s="169" t="s">
        <v>585</v>
      </c>
      <c r="F12" s="169" t="s">
        <v>586</v>
      </c>
    </row>
    <row r="13" spans="1:6" ht="31.5">
      <c r="A13" s="256">
        <v>10</v>
      </c>
      <c r="B13" s="261" t="s">
        <v>43</v>
      </c>
      <c r="C13" s="169" t="s">
        <v>89</v>
      </c>
      <c r="D13" s="169" t="s">
        <v>587</v>
      </c>
      <c r="E13" s="169" t="s">
        <v>585</v>
      </c>
      <c r="F13" s="169" t="s">
        <v>588</v>
      </c>
    </row>
    <row r="14" spans="1:6" ht="31.5">
      <c r="A14" s="256">
        <v>11</v>
      </c>
      <c r="B14" s="261" t="s">
        <v>45</v>
      </c>
      <c r="C14" s="169" t="s">
        <v>589</v>
      </c>
      <c r="D14" s="169" t="s">
        <v>590</v>
      </c>
      <c r="E14" s="169" t="s">
        <v>585</v>
      </c>
      <c r="F14" s="169" t="s">
        <v>591</v>
      </c>
    </row>
    <row r="15" spans="1:6" ht="31.5">
      <c r="A15" s="256">
        <v>12</v>
      </c>
      <c r="B15" s="261" t="s">
        <v>45</v>
      </c>
      <c r="C15" s="169" t="s">
        <v>45</v>
      </c>
      <c r="D15" s="169" t="s">
        <v>592</v>
      </c>
      <c r="E15" s="169" t="s">
        <v>593</v>
      </c>
      <c r="F15" s="169" t="s">
        <v>594</v>
      </c>
    </row>
    <row r="16" spans="1:6" ht="33" customHeight="1">
      <c r="A16" s="256">
        <v>13</v>
      </c>
      <c r="B16" s="261" t="s">
        <v>45</v>
      </c>
      <c r="C16" s="169" t="s">
        <v>595</v>
      </c>
      <c r="D16" s="169" t="s">
        <v>596</v>
      </c>
      <c r="E16" s="169" t="s">
        <v>585</v>
      </c>
      <c r="F16" s="169" t="s">
        <v>597</v>
      </c>
    </row>
    <row r="17" spans="1:6" ht="31.5">
      <c r="A17" s="256">
        <v>14</v>
      </c>
      <c r="B17" s="261" t="s">
        <v>45</v>
      </c>
      <c r="C17" s="169" t="s">
        <v>598</v>
      </c>
      <c r="D17" s="169" t="s">
        <v>599</v>
      </c>
      <c r="E17" s="169"/>
      <c r="F17" s="169" t="s">
        <v>600</v>
      </c>
    </row>
    <row r="18" spans="1:6" ht="15.75">
      <c r="A18" s="256">
        <v>15</v>
      </c>
      <c r="B18" s="261" t="s">
        <v>43</v>
      </c>
      <c r="C18" s="169" t="s">
        <v>601</v>
      </c>
      <c r="D18" s="169" t="s">
        <v>602</v>
      </c>
      <c r="E18" s="169"/>
      <c r="F18" s="169" t="s">
        <v>603</v>
      </c>
    </row>
    <row r="19" spans="1:6" ht="15.75">
      <c r="A19" s="256">
        <v>16</v>
      </c>
      <c r="B19" s="261" t="s">
        <v>43</v>
      </c>
      <c r="C19" s="169" t="s">
        <v>604</v>
      </c>
      <c r="D19" s="169" t="s">
        <v>605</v>
      </c>
      <c r="E19" s="169"/>
      <c r="F19" s="169" t="s">
        <v>606</v>
      </c>
    </row>
    <row r="20" spans="1:6" ht="15.75">
      <c r="A20" s="256">
        <v>17</v>
      </c>
      <c r="B20" s="261" t="s">
        <v>45</v>
      </c>
      <c r="C20" s="169" t="s">
        <v>45</v>
      </c>
      <c r="D20" s="169" t="s">
        <v>607</v>
      </c>
      <c r="E20" s="169"/>
      <c r="F20" s="169" t="s">
        <v>608</v>
      </c>
    </row>
    <row r="21" spans="1:6" ht="15.75">
      <c r="A21" s="256">
        <v>18</v>
      </c>
      <c r="B21" s="256" t="s">
        <v>609</v>
      </c>
      <c r="C21" s="256" t="s">
        <v>609</v>
      </c>
      <c r="D21" s="239" t="s">
        <v>610</v>
      </c>
      <c r="E21" s="169"/>
      <c r="F21" s="169"/>
    </row>
    <row r="22" spans="1:6" ht="47.25">
      <c r="A22" s="261">
        <v>19</v>
      </c>
      <c r="B22" s="261" t="s">
        <v>611</v>
      </c>
      <c r="C22" s="169" t="s">
        <v>612</v>
      </c>
      <c r="D22" s="169" t="s">
        <v>613</v>
      </c>
      <c r="E22" s="169" t="s">
        <v>614</v>
      </c>
      <c r="F22" s="169"/>
    </row>
  </sheetData>
  <mergeCells count="1">
    <mergeCell ref="A1:F1"/>
  </mergeCells>
  <conditionalFormatting sqref="B21">
    <cfRule type="expression" dxfId="1" priority="2">
      <formula>AND(COUNTIF($B$21:$B$21,B21)&gt;1,NOT(ISBLANK(B21)))</formula>
    </cfRule>
  </conditionalFormatting>
  <conditionalFormatting sqref="C21">
    <cfRule type="expression" dxfId="0" priority="3">
      <formula>AND(COUNTIF($C$21:$C$21,C21)&gt;1,NOT(ISBLANK(C21)))</formula>
    </cfRule>
  </conditionalFormatting>
  <pageMargins left="0.7" right="0.7" top="0.75" bottom="0.75" header="0.511811023622047" footer="0.511811023622047"/>
  <pageSetup scale="75" orientation="landscape"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0080"/>
  </sheetPr>
  <dimension ref="A1:J268"/>
  <sheetViews>
    <sheetView zoomScale="75" zoomScaleNormal="75" workbookViewId="0"/>
  </sheetViews>
  <sheetFormatPr defaultColWidth="8.85546875" defaultRowHeight="12.75"/>
  <cols>
    <col min="1" max="1" width="9.140625" style="262" customWidth="1"/>
    <col min="2" max="2" width="17.7109375" style="262" customWidth="1"/>
    <col min="3" max="3" width="14.7109375" style="262" customWidth="1"/>
    <col min="4" max="4" width="22.140625" style="262" customWidth="1"/>
    <col min="5" max="5" width="14.5703125" style="263" customWidth="1"/>
  </cols>
  <sheetData>
    <row r="1" spans="1:10" ht="49.5" customHeight="1">
      <c r="A1" s="412" t="s">
        <v>615</v>
      </c>
      <c r="B1" s="412"/>
      <c r="C1" s="412"/>
      <c r="D1" s="412"/>
      <c r="E1" s="412"/>
    </row>
    <row r="2" spans="1:10" ht="12.75" customHeight="1">
      <c r="A2" s="398" t="s">
        <v>79</v>
      </c>
      <c r="B2" s="398" t="s">
        <v>257</v>
      </c>
      <c r="C2" s="398" t="s">
        <v>556</v>
      </c>
      <c r="D2" s="162"/>
      <c r="E2" s="398" t="s">
        <v>616</v>
      </c>
      <c r="F2" s="264"/>
      <c r="G2" s="264"/>
      <c r="H2" s="264"/>
      <c r="I2" s="264"/>
      <c r="J2" s="264"/>
    </row>
    <row r="3" spans="1:10" ht="12.75" customHeight="1">
      <c r="A3" s="398"/>
      <c r="B3" s="398" t="s">
        <v>617</v>
      </c>
      <c r="C3" s="398"/>
      <c r="D3" s="162"/>
      <c r="E3" s="398" t="s">
        <v>618</v>
      </c>
      <c r="F3" s="264"/>
      <c r="G3" s="264"/>
      <c r="H3" s="264"/>
      <c r="I3" s="264"/>
      <c r="J3" s="264"/>
    </row>
    <row r="4" spans="1:10" ht="15.75">
      <c r="A4" s="265">
        <v>1</v>
      </c>
      <c r="B4" s="117" t="s">
        <v>95</v>
      </c>
      <c r="C4" s="117" t="s">
        <v>41</v>
      </c>
      <c r="D4" s="117" t="str">
        <f t="shared" ref="D4:D67" si="0">B4&amp;C4</f>
        <v>NVJ1-PTMGiải pháp</v>
      </c>
      <c r="E4" s="266">
        <v>8</v>
      </c>
      <c r="F4" s="264"/>
      <c r="G4" s="264"/>
      <c r="H4" s="264"/>
      <c r="I4" s="264"/>
      <c r="J4" s="264"/>
    </row>
    <row r="5" spans="1:10" ht="15.75">
      <c r="A5" s="265">
        <v>2</v>
      </c>
      <c r="B5" s="117" t="s">
        <v>95</v>
      </c>
      <c r="C5" s="117" t="s">
        <v>43</v>
      </c>
      <c r="D5" s="117" t="str">
        <f t="shared" si="0"/>
        <v>NVJ1-PTMPhát triển</v>
      </c>
      <c r="E5" s="266">
        <v>12</v>
      </c>
    </row>
    <row r="6" spans="1:10" ht="15.75">
      <c r="A6" s="265">
        <v>3</v>
      </c>
      <c r="B6" s="117" t="s">
        <v>95</v>
      </c>
      <c r="C6" s="117" t="s">
        <v>45</v>
      </c>
      <c r="D6" s="117" t="str">
        <f t="shared" si="0"/>
        <v>NVJ1-PTMKiểm thử</v>
      </c>
      <c r="E6" s="266">
        <v>8</v>
      </c>
    </row>
    <row r="7" spans="1:10" ht="15.75">
      <c r="A7" s="265">
        <v>4</v>
      </c>
      <c r="B7" s="117" t="s">
        <v>96</v>
      </c>
      <c r="C7" s="117" t="s">
        <v>41</v>
      </c>
      <c r="D7" s="117" t="str">
        <f t="shared" si="0"/>
        <v>NVJ2-PTMGiải pháp</v>
      </c>
      <c r="E7" s="266">
        <v>10</v>
      </c>
    </row>
    <row r="8" spans="1:10" ht="15.75">
      <c r="A8" s="265">
        <v>5</v>
      </c>
      <c r="B8" s="117" t="s">
        <v>96</v>
      </c>
      <c r="C8" s="117" t="s">
        <v>43</v>
      </c>
      <c r="D8" s="117" t="str">
        <f t="shared" si="0"/>
        <v>NVJ2-PTMPhát triển</v>
      </c>
      <c r="E8" s="266">
        <v>20</v>
      </c>
    </row>
    <row r="9" spans="1:10" ht="15.75">
      <c r="A9" s="265">
        <v>6</v>
      </c>
      <c r="B9" s="117" t="s">
        <v>96</v>
      </c>
      <c r="C9" s="117" t="s">
        <v>45</v>
      </c>
      <c r="D9" s="117" t="str">
        <f t="shared" si="0"/>
        <v>NVJ2-PTMKiểm thử</v>
      </c>
      <c r="E9" s="266">
        <v>14</v>
      </c>
    </row>
    <row r="10" spans="1:10" ht="15.75">
      <c r="A10" s="265">
        <v>7</v>
      </c>
      <c r="B10" s="117" t="s">
        <v>109</v>
      </c>
      <c r="C10" s="117" t="s">
        <v>41</v>
      </c>
      <c r="D10" s="117" t="str">
        <f t="shared" si="0"/>
        <v>NVJ3-PTMGiải pháp</v>
      </c>
      <c r="E10" s="266">
        <v>16</v>
      </c>
    </row>
    <row r="11" spans="1:10" ht="15.75">
      <c r="A11" s="265">
        <v>8</v>
      </c>
      <c r="B11" s="117" t="s">
        <v>109</v>
      </c>
      <c r="C11" s="117" t="s">
        <v>43</v>
      </c>
      <c r="D11" s="117" t="str">
        <f t="shared" si="0"/>
        <v>NVJ3-PTMPhát triển</v>
      </c>
      <c r="E11" s="266">
        <v>26</v>
      </c>
    </row>
    <row r="12" spans="1:10" ht="15.75">
      <c r="A12" s="265">
        <v>9</v>
      </c>
      <c r="B12" s="117" t="s">
        <v>109</v>
      </c>
      <c r="C12" s="117" t="s">
        <v>45</v>
      </c>
      <c r="D12" s="117" t="str">
        <f t="shared" si="0"/>
        <v>NVJ3-PTMKiểm thử</v>
      </c>
      <c r="E12" s="266">
        <v>23</v>
      </c>
    </row>
    <row r="13" spans="1:10" ht="15.75">
      <c r="A13" s="265">
        <v>10</v>
      </c>
      <c r="B13" s="117" t="s">
        <v>117</v>
      </c>
      <c r="C13" s="117" t="s">
        <v>41</v>
      </c>
      <c r="D13" s="117" t="str">
        <f t="shared" si="0"/>
        <v>GD_WEB1Giải pháp</v>
      </c>
      <c r="E13" s="266">
        <v>6</v>
      </c>
    </row>
    <row r="14" spans="1:10" ht="15.75">
      <c r="A14" s="265">
        <v>11</v>
      </c>
      <c r="B14" s="117" t="s">
        <v>117</v>
      </c>
      <c r="C14" s="117" t="s">
        <v>43</v>
      </c>
      <c r="D14" s="117" t="str">
        <f t="shared" si="0"/>
        <v>GD_WEB1Phát triển</v>
      </c>
      <c r="E14" s="266">
        <v>12</v>
      </c>
      <c r="J14" s="249"/>
    </row>
    <row r="15" spans="1:10" ht="15.75">
      <c r="A15" s="265">
        <v>12</v>
      </c>
      <c r="B15" s="117" t="s">
        <v>117</v>
      </c>
      <c r="C15" s="117" t="s">
        <v>45</v>
      </c>
      <c r="D15" s="117" t="str">
        <f t="shared" si="0"/>
        <v>GD_WEB1Kiểm thử</v>
      </c>
      <c r="E15" s="266">
        <v>8</v>
      </c>
    </row>
    <row r="16" spans="1:10" ht="15.75">
      <c r="A16" s="265">
        <v>13</v>
      </c>
      <c r="B16" s="200" t="s">
        <v>120</v>
      </c>
      <c r="C16" s="117" t="s">
        <v>41</v>
      </c>
      <c r="D16" s="117" t="str">
        <f t="shared" si="0"/>
        <v>GD_WEB2Giải pháp</v>
      </c>
      <c r="E16" s="266">
        <v>10</v>
      </c>
    </row>
    <row r="17" spans="1:5" ht="15.75">
      <c r="A17" s="265">
        <v>14</v>
      </c>
      <c r="B17" s="200" t="s">
        <v>120</v>
      </c>
      <c r="C17" s="117" t="s">
        <v>43</v>
      </c>
      <c r="D17" s="117" t="str">
        <f t="shared" si="0"/>
        <v>GD_WEB2Phát triển</v>
      </c>
      <c r="E17" s="266">
        <v>19</v>
      </c>
    </row>
    <row r="18" spans="1:5" ht="15.75">
      <c r="A18" s="265">
        <v>15</v>
      </c>
      <c r="B18" s="200" t="s">
        <v>120</v>
      </c>
      <c r="C18" s="117" t="s">
        <v>45</v>
      </c>
      <c r="D18" s="117" t="str">
        <f t="shared" si="0"/>
        <v>GD_WEB2Kiểm thử</v>
      </c>
      <c r="E18" s="266">
        <v>10</v>
      </c>
    </row>
    <row r="19" spans="1:5" ht="15.75">
      <c r="A19" s="265">
        <v>16</v>
      </c>
      <c r="B19" s="200" t="s">
        <v>124</v>
      </c>
      <c r="C19" s="117" t="s">
        <v>41</v>
      </c>
      <c r="D19" s="117" t="str">
        <f t="shared" si="0"/>
        <v>GD_WEB3Giải pháp</v>
      </c>
      <c r="E19" s="266">
        <v>15</v>
      </c>
    </row>
    <row r="20" spans="1:5" ht="15.75">
      <c r="A20" s="265">
        <v>17</v>
      </c>
      <c r="B20" s="200" t="s">
        <v>124</v>
      </c>
      <c r="C20" s="117" t="s">
        <v>43</v>
      </c>
      <c r="D20" s="117" t="str">
        <f t="shared" si="0"/>
        <v>GD_WEB3Phát triển</v>
      </c>
      <c r="E20" s="266">
        <v>22</v>
      </c>
    </row>
    <row r="21" spans="1:5" ht="15.75">
      <c r="A21" s="265">
        <v>18</v>
      </c>
      <c r="B21" s="200" t="s">
        <v>124</v>
      </c>
      <c r="C21" s="117" t="s">
        <v>45</v>
      </c>
      <c r="D21" s="117" t="str">
        <f t="shared" si="0"/>
        <v>GD_WEB3Kiểm thử</v>
      </c>
      <c r="E21" s="266">
        <v>16</v>
      </c>
    </row>
    <row r="22" spans="1:5" ht="15.75">
      <c r="A22" s="265">
        <v>19</v>
      </c>
      <c r="B22" s="117" t="s">
        <v>128</v>
      </c>
      <c r="C22" s="117" t="s">
        <v>41</v>
      </c>
      <c r="D22" s="117" t="str">
        <f t="shared" si="0"/>
        <v>BC1Giải pháp</v>
      </c>
      <c r="E22" s="267">
        <v>6</v>
      </c>
    </row>
    <row r="23" spans="1:5" ht="15.75">
      <c r="A23" s="265">
        <v>20</v>
      </c>
      <c r="B23" s="117" t="s">
        <v>128</v>
      </c>
      <c r="C23" s="117" t="s">
        <v>43</v>
      </c>
      <c r="D23" s="117" t="str">
        <f t="shared" si="0"/>
        <v>BC1Phát triển</v>
      </c>
      <c r="E23" s="267">
        <v>7</v>
      </c>
    </row>
    <row r="24" spans="1:5" ht="15.75">
      <c r="A24" s="265">
        <v>21</v>
      </c>
      <c r="B24" s="117" t="s">
        <v>128</v>
      </c>
      <c r="C24" s="117" t="s">
        <v>45</v>
      </c>
      <c r="D24" s="117" t="str">
        <f t="shared" si="0"/>
        <v>BC1Kiểm thử</v>
      </c>
      <c r="E24" s="267">
        <v>6</v>
      </c>
    </row>
    <row r="25" spans="1:5" ht="15.75">
      <c r="A25" s="265">
        <v>22</v>
      </c>
      <c r="B25" s="117" t="s">
        <v>133</v>
      </c>
      <c r="C25" s="117" t="s">
        <v>41</v>
      </c>
      <c r="D25" s="117" t="str">
        <f t="shared" si="0"/>
        <v>BC2Giải pháp</v>
      </c>
      <c r="E25" s="266">
        <v>6</v>
      </c>
    </row>
    <row r="26" spans="1:5" ht="15.75">
      <c r="A26" s="265">
        <v>23</v>
      </c>
      <c r="B26" s="117" t="s">
        <v>133</v>
      </c>
      <c r="C26" s="117" t="s">
        <v>43</v>
      </c>
      <c r="D26" s="117" t="str">
        <f t="shared" si="0"/>
        <v>BC2Phát triển</v>
      </c>
      <c r="E26" s="266">
        <v>15</v>
      </c>
    </row>
    <row r="27" spans="1:5" ht="15.75">
      <c r="A27" s="265">
        <v>24</v>
      </c>
      <c r="B27" s="117" t="s">
        <v>133</v>
      </c>
      <c r="C27" s="117" t="s">
        <v>45</v>
      </c>
      <c r="D27" s="117" t="str">
        <f t="shared" si="0"/>
        <v>BC2Kiểm thử</v>
      </c>
      <c r="E27" s="266">
        <v>11</v>
      </c>
    </row>
    <row r="28" spans="1:5" ht="15.75">
      <c r="A28" s="265">
        <v>25</v>
      </c>
      <c r="B28" s="117" t="s">
        <v>136</v>
      </c>
      <c r="C28" s="117" t="s">
        <v>41</v>
      </c>
      <c r="D28" s="117" t="str">
        <f t="shared" si="0"/>
        <v>BC3Giải pháp</v>
      </c>
      <c r="E28" s="266">
        <v>16</v>
      </c>
    </row>
    <row r="29" spans="1:5" ht="15.75">
      <c r="A29" s="265">
        <v>26</v>
      </c>
      <c r="B29" s="117" t="s">
        <v>136</v>
      </c>
      <c r="C29" s="117" t="s">
        <v>43</v>
      </c>
      <c r="D29" s="117" t="str">
        <f t="shared" si="0"/>
        <v>BC3Phát triển</v>
      </c>
      <c r="E29" s="266">
        <v>32</v>
      </c>
    </row>
    <row r="30" spans="1:5" ht="15.75">
      <c r="A30" s="265">
        <v>27</v>
      </c>
      <c r="B30" s="117" t="s">
        <v>136</v>
      </c>
      <c r="C30" s="117" t="s">
        <v>45</v>
      </c>
      <c r="D30" s="117" t="str">
        <f t="shared" si="0"/>
        <v>BC3Kiểm thử</v>
      </c>
      <c r="E30" s="266">
        <v>16</v>
      </c>
    </row>
    <row r="31" spans="1:5" ht="15.75">
      <c r="A31" s="265">
        <v>28</v>
      </c>
      <c r="B31" s="117" t="s">
        <v>145</v>
      </c>
      <c r="C31" s="117" t="s">
        <v>41</v>
      </c>
      <c r="D31" s="117" t="str">
        <f t="shared" si="0"/>
        <v>NVJ3-NCGiải pháp</v>
      </c>
      <c r="E31" s="266">
        <v>6</v>
      </c>
    </row>
    <row r="32" spans="1:5" ht="15.75">
      <c r="A32" s="265">
        <v>29</v>
      </c>
      <c r="B32" s="117" t="s">
        <v>145</v>
      </c>
      <c r="C32" s="117" t="s">
        <v>43</v>
      </c>
      <c r="D32" s="117" t="str">
        <f t="shared" si="0"/>
        <v>NVJ3-NCPhát triển</v>
      </c>
      <c r="E32" s="266">
        <v>15</v>
      </c>
    </row>
    <row r="33" spans="1:5" ht="15.75">
      <c r="A33" s="265">
        <v>30</v>
      </c>
      <c r="B33" s="117" t="s">
        <v>145</v>
      </c>
      <c r="C33" s="117" t="s">
        <v>45</v>
      </c>
      <c r="D33" s="117" t="str">
        <f t="shared" si="0"/>
        <v>NVJ3-NCKiểm thử</v>
      </c>
      <c r="E33" s="266">
        <v>11</v>
      </c>
    </row>
    <row r="34" spans="1:5" ht="15.75">
      <c r="A34" s="265">
        <v>31</v>
      </c>
      <c r="B34" s="117" t="s">
        <v>142</v>
      </c>
      <c r="C34" s="117" t="s">
        <v>41</v>
      </c>
      <c r="D34" s="117" t="str">
        <f t="shared" si="0"/>
        <v>NVJ2-NCGiải pháp</v>
      </c>
      <c r="E34" s="267">
        <v>3.59</v>
      </c>
    </row>
    <row r="35" spans="1:5" ht="15.75">
      <c r="A35" s="265">
        <v>32</v>
      </c>
      <c r="B35" s="117" t="s">
        <v>142</v>
      </c>
      <c r="C35" s="117" t="s">
        <v>43</v>
      </c>
      <c r="D35" s="117" t="str">
        <f t="shared" si="0"/>
        <v>NVJ2-NCPhát triển</v>
      </c>
      <c r="E35" s="267">
        <v>6.14</v>
      </c>
    </row>
    <row r="36" spans="1:5" ht="15.75">
      <c r="A36" s="265">
        <v>33</v>
      </c>
      <c r="B36" s="117" t="s">
        <v>142</v>
      </c>
      <c r="C36" s="117" t="s">
        <v>45</v>
      </c>
      <c r="D36" s="117" t="str">
        <f t="shared" si="0"/>
        <v>NVJ2-NCKiểm thử</v>
      </c>
      <c r="E36" s="267">
        <v>4.76</v>
      </c>
    </row>
    <row r="37" spans="1:5" ht="15.75">
      <c r="A37" s="265">
        <v>34</v>
      </c>
      <c r="B37" s="117" t="s">
        <v>139</v>
      </c>
      <c r="C37" s="117" t="s">
        <v>41</v>
      </c>
      <c r="D37" s="117" t="str">
        <f t="shared" si="0"/>
        <v>NVJ1-NCGiải pháp</v>
      </c>
      <c r="E37" s="267">
        <v>1.69</v>
      </c>
    </row>
    <row r="38" spans="1:5" ht="15.75">
      <c r="A38" s="265">
        <v>35</v>
      </c>
      <c r="B38" s="117" t="s">
        <v>139</v>
      </c>
      <c r="C38" s="117" t="s">
        <v>43</v>
      </c>
      <c r="D38" s="117" t="str">
        <f t="shared" si="0"/>
        <v>NVJ1-NCPhát triển</v>
      </c>
      <c r="E38" s="267">
        <v>3.01</v>
      </c>
    </row>
    <row r="39" spans="1:5" ht="15.75">
      <c r="A39" s="265">
        <v>36</v>
      </c>
      <c r="B39" s="117" t="s">
        <v>139</v>
      </c>
      <c r="C39" s="117" t="s">
        <v>45</v>
      </c>
      <c r="D39" s="117" t="str">
        <f t="shared" si="0"/>
        <v>NVJ1-NCKiểm thử</v>
      </c>
      <c r="E39" s="267">
        <v>3.16</v>
      </c>
    </row>
    <row r="40" spans="1:5" ht="15.75">
      <c r="A40" s="265">
        <v>37</v>
      </c>
      <c r="B40" s="244" t="s">
        <v>150</v>
      </c>
      <c r="C40" s="117" t="s">
        <v>41</v>
      </c>
      <c r="D40" s="117" t="str">
        <f t="shared" si="0"/>
        <v>DM2Giải pháp</v>
      </c>
      <c r="E40" s="267">
        <v>4.5</v>
      </c>
    </row>
    <row r="41" spans="1:5" ht="15.75">
      <c r="A41" s="265">
        <v>38</v>
      </c>
      <c r="B41" s="244" t="s">
        <v>150</v>
      </c>
      <c r="C41" s="117" t="s">
        <v>43</v>
      </c>
      <c r="D41" s="117" t="str">
        <f t="shared" si="0"/>
        <v>DM2Phát triển</v>
      </c>
      <c r="E41" s="267">
        <v>9</v>
      </c>
    </row>
    <row r="42" spans="1:5" ht="15.75">
      <c r="A42" s="265">
        <v>39</v>
      </c>
      <c r="B42" s="244" t="s">
        <v>150</v>
      </c>
      <c r="C42" s="117" t="s">
        <v>45</v>
      </c>
      <c r="D42" s="117" t="str">
        <f t="shared" si="0"/>
        <v>DM2Kiểm thử</v>
      </c>
      <c r="E42" s="267">
        <v>7.5</v>
      </c>
    </row>
    <row r="43" spans="1:5" ht="31.5">
      <c r="A43" s="265">
        <v>40</v>
      </c>
      <c r="B43" s="244" t="s">
        <v>155</v>
      </c>
      <c r="C43" s="117" t="s">
        <v>41</v>
      </c>
      <c r="D43" s="117" t="str">
        <f t="shared" si="0"/>
        <v>GD_MOBILE1Giải pháp</v>
      </c>
      <c r="E43" s="266">
        <v>3</v>
      </c>
    </row>
    <row r="44" spans="1:5" ht="31.5">
      <c r="A44" s="265">
        <v>41</v>
      </c>
      <c r="B44" s="244" t="s">
        <v>155</v>
      </c>
      <c r="C44" s="117" t="s">
        <v>43</v>
      </c>
      <c r="D44" s="117" t="str">
        <f t="shared" si="0"/>
        <v>GD_MOBILE1Phát triển</v>
      </c>
      <c r="E44" s="266">
        <v>4</v>
      </c>
    </row>
    <row r="45" spans="1:5" ht="31.5">
      <c r="A45" s="265">
        <v>42</v>
      </c>
      <c r="B45" s="244" t="s">
        <v>155</v>
      </c>
      <c r="C45" s="117" t="s">
        <v>45</v>
      </c>
      <c r="D45" s="117" t="str">
        <f t="shared" si="0"/>
        <v>GD_MOBILE1Kiểm thử</v>
      </c>
      <c r="E45" s="266">
        <v>3</v>
      </c>
    </row>
    <row r="46" spans="1:5" ht="31.5">
      <c r="A46" s="265">
        <v>43</v>
      </c>
      <c r="B46" s="244" t="s">
        <v>159</v>
      </c>
      <c r="C46" s="117" t="s">
        <v>41</v>
      </c>
      <c r="D46" s="117" t="str">
        <f t="shared" si="0"/>
        <v>GD_MOBILE2Giải pháp</v>
      </c>
      <c r="E46" s="266">
        <v>7</v>
      </c>
    </row>
    <row r="47" spans="1:5" ht="31.5">
      <c r="A47" s="265">
        <v>44</v>
      </c>
      <c r="B47" s="244" t="s">
        <v>159</v>
      </c>
      <c r="C47" s="117" t="s">
        <v>43</v>
      </c>
      <c r="D47" s="117" t="str">
        <f t="shared" si="0"/>
        <v>GD_MOBILE2Phát triển</v>
      </c>
      <c r="E47" s="266">
        <v>10</v>
      </c>
    </row>
    <row r="48" spans="1:5" ht="31.5">
      <c r="A48" s="265">
        <v>45</v>
      </c>
      <c r="B48" s="244" t="s">
        <v>159</v>
      </c>
      <c r="C48" s="117" t="s">
        <v>45</v>
      </c>
      <c r="D48" s="117" t="str">
        <f t="shared" si="0"/>
        <v>GD_MOBILE2Kiểm thử</v>
      </c>
      <c r="E48" s="266">
        <v>7</v>
      </c>
    </row>
    <row r="49" spans="1:5" ht="31.5">
      <c r="A49" s="265">
        <v>46</v>
      </c>
      <c r="B49" s="244" t="s">
        <v>162</v>
      </c>
      <c r="C49" s="117" t="s">
        <v>41</v>
      </c>
      <c r="D49" s="117" t="str">
        <f t="shared" si="0"/>
        <v>GD_MOBILE3Giải pháp</v>
      </c>
      <c r="E49" s="266">
        <v>13</v>
      </c>
    </row>
    <row r="50" spans="1:5" ht="31.5">
      <c r="A50" s="265">
        <v>47</v>
      </c>
      <c r="B50" s="244" t="s">
        <v>162</v>
      </c>
      <c r="C50" s="117" t="s">
        <v>43</v>
      </c>
      <c r="D50" s="117" t="str">
        <f t="shared" si="0"/>
        <v>GD_MOBILE3Phát triển</v>
      </c>
      <c r="E50" s="266">
        <v>19</v>
      </c>
    </row>
    <row r="51" spans="1:5" ht="31.5">
      <c r="A51" s="265">
        <v>48</v>
      </c>
      <c r="B51" s="244" t="s">
        <v>162</v>
      </c>
      <c r="C51" s="117" t="s">
        <v>45</v>
      </c>
      <c r="D51" s="117" t="str">
        <f t="shared" si="0"/>
        <v>GD_MOBILE3Kiểm thử</v>
      </c>
      <c r="E51" s="266">
        <v>14</v>
      </c>
    </row>
    <row r="52" spans="1:5" ht="15.75">
      <c r="A52" s="265">
        <v>49</v>
      </c>
      <c r="B52" s="244" t="s">
        <v>147</v>
      </c>
      <c r="C52" s="117" t="s">
        <v>41</v>
      </c>
      <c r="D52" s="117" t="str">
        <f t="shared" si="0"/>
        <v>DM1Giải pháp</v>
      </c>
      <c r="E52" s="267">
        <v>1.5</v>
      </c>
    </row>
    <row r="53" spans="1:5" ht="15.75">
      <c r="A53" s="265">
        <v>50</v>
      </c>
      <c r="B53" s="244" t="s">
        <v>147</v>
      </c>
      <c r="C53" s="117" t="s">
        <v>43</v>
      </c>
      <c r="D53" s="117" t="str">
        <f t="shared" si="0"/>
        <v>DM1Phát triển</v>
      </c>
      <c r="E53" s="267">
        <v>3</v>
      </c>
    </row>
    <row r="54" spans="1:5" ht="15.75">
      <c r="A54" s="265">
        <v>51</v>
      </c>
      <c r="B54" s="244" t="s">
        <v>147</v>
      </c>
      <c r="C54" s="117" t="s">
        <v>45</v>
      </c>
      <c r="D54" s="117" t="str">
        <f t="shared" si="0"/>
        <v>DM1Kiểm thử</v>
      </c>
      <c r="E54" s="267">
        <v>3.5</v>
      </c>
    </row>
    <row r="55" spans="1:5" ht="31.5">
      <c r="A55" s="265">
        <v>52</v>
      </c>
      <c r="B55" s="200" t="s">
        <v>113</v>
      </c>
      <c r="C55" s="117" t="s">
        <v>41</v>
      </c>
      <c r="D55" s="117" t="str">
        <f t="shared" si="0"/>
        <v>CN_WEB_KTGiải pháp</v>
      </c>
      <c r="E55" s="267">
        <v>8</v>
      </c>
    </row>
    <row r="56" spans="1:5" ht="31.5">
      <c r="A56" s="265">
        <v>53</v>
      </c>
      <c r="B56" s="200" t="s">
        <v>113</v>
      </c>
      <c r="C56" s="117" t="s">
        <v>43</v>
      </c>
      <c r="D56" s="117" t="str">
        <f t="shared" si="0"/>
        <v>CN_WEB_KTPhát triển</v>
      </c>
      <c r="E56" s="267">
        <v>48</v>
      </c>
    </row>
    <row r="57" spans="1:5" ht="31.5">
      <c r="A57" s="265">
        <v>54</v>
      </c>
      <c r="B57" s="200" t="s">
        <v>113</v>
      </c>
      <c r="C57" s="117" t="s">
        <v>45</v>
      </c>
      <c r="D57" s="117" t="str">
        <f t="shared" si="0"/>
        <v>CN_WEB_KTKiểm thử</v>
      </c>
      <c r="E57" s="267">
        <v>16</v>
      </c>
    </row>
    <row r="58" spans="1:5" ht="15.75">
      <c r="A58" s="265">
        <v>55</v>
      </c>
      <c r="B58" s="200" t="s">
        <v>178</v>
      </c>
      <c r="C58" s="117" t="s">
        <v>41</v>
      </c>
      <c r="D58" s="117" t="str">
        <f t="shared" si="0"/>
        <v>GD1_CUTGiải pháp</v>
      </c>
      <c r="E58" s="267">
        <v>1.2</v>
      </c>
    </row>
    <row r="59" spans="1:5" ht="15.75">
      <c r="A59" s="265">
        <v>56</v>
      </c>
      <c r="B59" s="200" t="s">
        <v>178</v>
      </c>
      <c r="C59" s="117" t="s">
        <v>619</v>
      </c>
      <c r="D59" s="117" t="str">
        <f t="shared" si="0"/>
        <v>GD1_CUTkiểm thử</v>
      </c>
      <c r="E59" s="267">
        <v>1.2</v>
      </c>
    </row>
    <row r="60" spans="1:5" ht="15.75">
      <c r="A60" s="265">
        <v>57</v>
      </c>
      <c r="B60" s="200" t="s">
        <v>178</v>
      </c>
      <c r="C60" s="117" t="s">
        <v>43</v>
      </c>
      <c r="D60" s="117" t="str">
        <f t="shared" si="0"/>
        <v>GD1_CUTPhát triển</v>
      </c>
      <c r="E60" s="267">
        <v>0</v>
      </c>
    </row>
    <row r="61" spans="1:5" ht="15.75">
      <c r="A61" s="265">
        <v>58</v>
      </c>
      <c r="B61" s="200" t="s">
        <v>183</v>
      </c>
      <c r="C61" s="117" t="s">
        <v>43</v>
      </c>
      <c r="D61" s="117" t="str">
        <f t="shared" si="0"/>
        <v>GD2_CUTPhát triển</v>
      </c>
      <c r="E61" s="267">
        <v>4</v>
      </c>
    </row>
    <row r="62" spans="1:5" ht="15.75">
      <c r="A62" s="265">
        <v>59</v>
      </c>
      <c r="B62" s="200" t="s">
        <v>183</v>
      </c>
      <c r="C62" s="117" t="s">
        <v>619</v>
      </c>
      <c r="D62" s="117" t="str">
        <f t="shared" si="0"/>
        <v>GD2_CUTkiểm thử</v>
      </c>
      <c r="E62" s="267">
        <v>2</v>
      </c>
    </row>
    <row r="63" spans="1:5" ht="15.75">
      <c r="A63" s="265">
        <v>60</v>
      </c>
      <c r="B63" s="200" t="s">
        <v>183</v>
      </c>
      <c r="C63" s="117" t="s">
        <v>41</v>
      </c>
      <c r="D63" s="117" t="str">
        <f t="shared" si="0"/>
        <v>GD2_CUTGiải pháp</v>
      </c>
      <c r="E63" s="267">
        <v>0</v>
      </c>
    </row>
    <row r="64" spans="1:5" ht="15.75">
      <c r="A64" s="268">
        <v>61</v>
      </c>
      <c r="B64" s="269" t="s">
        <v>187</v>
      </c>
      <c r="C64" s="270" t="s">
        <v>41</v>
      </c>
      <c r="D64" s="270" t="str">
        <f t="shared" si="0"/>
        <v>CN_WEB1Giải pháp</v>
      </c>
      <c r="E64" s="271">
        <v>7.5</v>
      </c>
    </row>
    <row r="65" spans="1:7" ht="15.75">
      <c r="A65" s="268">
        <v>62</v>
      </c>
      <c r="B65" s="269" t="s">
        <v>187</v>
      </c>
      <c r="C65" s="270" t="s">
        <v>43</v>
      </c>
      <c r="D65" s="270" t="str">
        <f t="shared" si="0"/>
        <v>CN_WEB1Phát triển</v>
      </c>
      <c r="E65" s="271">
        <v>12</v>
      </c>
    </row>
    <row r="66" spans="1:7" ht="15.75">
      <c r="A66" s="268">
        <v>63</v>
      </c>
      <c r="B66" s="269" t="s">
        <v>187</v>
      </c>
      <c r="C66" s="270" t="s">
        <v>45</v>
      </c>
      <c r="D66" s="270" t="str">
        <f t="shared" si="0"/>
        <v>CN_WEB1Kiểm thử</v>
      </c>
      <c r="E66" s="271">
        <v>7</v>
      </c>
    </row>
    <row r="67" spans="1:7" ht="15.75">
      <c r="A67" s="268">
        <v>64</v>
      </c>
      <c r="B67" s="269" t="s">
        <v>190</v>
      </c>
      <c r="C67" s="270" t="s">
        <v>41</v>
      </c>
      <c r="D67" s="270" t="str">
        <f t="shared" si="0"/>
        <v>CN_WEB2Giải pháp</v>
      </c>
      <c r="E67" s="271">
        <v>10</v>
      </c>
    </row>
    <row r="68" spans="1:7" ht="15.75">
      <c r="A68" s="268">
        <v>65</v>
      </c>
      <c r="B68" s="269" t="s">
        <v>190</v>
      </c>
      <c r="C68" s="270" t="s">
        <v>43</v>
      </c>
      <c r="D68" s="270" t="str">
        <f t="shared" ref="D68:D131" si="1">B68&amp;C68</f>
        <v>CN_WEB2Phát triển</v>
      </c>
      <c r="E68" s="271">
        <v>15</v>
      </c>
    </row>
    <row r="69" spans="1:7" ht="15.75">
      <c r="A69" s="268">
        <v>66</v>
      </c>
      <c r="B69" s="269" t="s">
        <v>190</v>
      </c>
      <c r="C69" s="270" t="s">
        <v>45</v>
      </c>
      <c r="D69" s="270" t="str">
        <f t="shared" si="1"/>
        <v>CN_WEB2Kiểm thử</v>
      </c>
      <c r="E69" s="271">
        <v>10</v>
      </c>
    </row>
    <row r="70" spans="1:7" ht="15.75">
      <c r="A70" s="268">
        <v>67</v>
      </c>
      <c r="B70" s="269" t="s">
        <v>192</v>
      </c>
      <c r="C70" s="270" t="s">
        <v>41</v>
      </c>
      <c r="D70" s="270" t="str">
        <f t="shared" si="1"/>
        <v>CN_WEB3Giải pháp</v>
      </c>
      <c r="E70" s="272">
        <v>15</v>
      </c>
    </row>
    <row r="71" spans="1:7" ht="15.75">
      <c r="A71" s="268">
        <v>68</v>
      </c>
      <c r="B71" s="269" t="s">
        <v>192</v>
      </c>
      <c r="C71" s="270" t="s">
        <v>43</v>
      </c>
      <c r="D71" s="270" t="str">
        <f t="shared" si="1"/>
        <v>CN_WEB3Phát triển</v>
      </c>
      <c r="E71" s="272">
        <v>21</v>
      </c>
    </row>
    <row r="72" spans="1:7" ht="15.75">
      <c r="A72" s="268">
        <v>69</v>
      </c>
      <c r="B72" s="269" t="s">
        <v>192</v>
      </c>
      <c r="C72" s="270" t="s">
        <v>45</v>
      </c>
      <c r="D72" s="270" t="str">
        <f t="shared" si="1"/>
        <v>CN_WEB3Kiểm thử</v>
      </c>
      <c r="E72" s="272">
        <v>15</v>
      </c>
    </row>
    <row r="73" spans="1:7" ht="31.5">
      <c r="A73" s="265">
        <v>70</v>
      </c>
      <c r="B73" s="244" t="s">
        <v>165</v>
      </c>
      <c r="C73" s="200" t="s">
        <v>41</v>
      </c>
      <c r="D73" s="117" t="str">
        <f t="shared" si="1"/>
        <v>CN_MOBILE Client1Giải pháp</v>
      </c>
      <c r="E73" s="273">
        <v>4</v>
      </c>
    </row>
    <row r="74" spans="1:7" ht="31.5">
      <c r="A74" s="265">
        <v>71</v>
      </c>
      <c r="B74" s="244" t="s">
        <v>165</v>
      </c>
      <c r="C74" s="200" t="s">
        <v>43</v>
      </c>
      <c r="D74" s="117" t="str">
        <f t="shared" si="1"/>
        <v>CN_MOBILE Client1Phát triển</v>
      </c>
      <c r="E74" s="273">
        <v>8</v>
      </c>
    </row>
    <row r="75" spans="1:7" ht="31.5">
      <c r="A75" s="265">
        <v>72</v>
      </c>
      <c r="B75" s="244" t="s">
        <v>165</v>
      </c>
      <c r="C75" s="200" t="s">
        <v>619</v>
      </c>
      <c r="D75" s="117" t="str">
        <f t="shared" si="1"/>
        <v>CN_MOBILE Client1kiểm thử</v>
      </c>
      <c r="E75" s="273">
        <v>4</v>
      </c>
    </row>
    <row r="76" spans="1:7" ht="31.5">
      <c r="A76" s="265">
        <v>73</v>
      </c>
      <c r="B76" s="244" t="s">
        <v>168</v>
      </c>
      <c r="C76" s="200" t="s">
        <v>41</v>
      </c>
      <c r="D76" s="117" t="str">
        <f t="shared" si="1"/>
        <v>CN_MOBILE Client2Giải pháp</v>
      </c>
      <c r="E76" s="273">
        <v>8</v>
      </c>
    </row>
    <row r="77" spans="1:7" ht="31.5">
      <c r="A77" s="265">
        <v>74</v>
      </c>
      <c r="B77" s="244" t="s">
        <v>168</v>
      </c>
      <c r="C77" s="200" t="s">
        <v>43</v>
      </c>
      <c r="D77" s="117" t="str">
        <f t="shared" si="1"/>
        <v>CN_MOBILE Client2Phát triển</v>
      </c>
      <c r="E77" s="273">
        <v>17.5</v>
      </c>
    </row>
    <row r="78" spans="1:7" ht="31.5">
      <c r="A78" s="265">
        <v>75</v>
      </c>
      <c r="B78" s="244" t="s">
        <v>168</v>
      </c>
      <c r="C78" s="200" t="s">
        <v>619</v>
      </c>
      <c r="D78" s="117" t="str">
        <f t="shared" si="1"/>
        <v>CN_MOBILE Client2kiểm thử</v>
      </c>
      <c r="E78" s="273">
        <v>10.5</v>
      </c>
    </row>
    <row r="79" spans="1:7" s="276" customFormat="1" ht="31.5">
      <c r="A79" s="265">
        <v>76</v>
      </c>
      <c r="B79" s="200" t="s">
        <v>620</v>
      </c>
      <c r="C79" s="200" t="s">
        <v>41</v>
      </c>
      <c r="D79" s="117" t="str">
        <f t="shared" si="1"/>
        <v>CN_MOBILE Client2 -NCGiải pháp</v>
      </c>
      <c r="E79" s="267">
        <v>4</v>
      </c>
      <c r="F79" s="274"/>
      <c r="G79" s="275"/>
    </row>
    <row r="80" spans="1:7" s="276" customFormat="1" ht="31.5">
      <c r="A80" s="265">
        <v>77</v>
      </c>
      <c r="B80" s="200" t="s">
        <v>620</v>
      </c>
      <c r="C80" s="200" t="s">
        <v>43</v>
      </c>
      <c r="D80" s="117" t="str">
        <f t="shared" si="1"/>
        <v>CN_MOBILE Client2 -NCPhát triển</v>
      </c>
      <c r="E80" s="267">
        <v>8</v>
      </c>
      <c r="F80" s="277"/>
      <c r="G80" s="277"/>
    </row>
    <row r="81" spans="1:7" s="276" customFormat="1" ht="31.5">
      <c r="A81" s="265">
        <v>78</v>
      </c>
      <c r="B81" s="200" t="s">
        <v>620</v>
      </c>
      <c r="C81" s="200" t="s">
        <v>619</v>
      </c>
      <c r="D81" s="117" t="str">
        <f t="shared" si="1"/>
        <v>CN_MOBILE Client2 -NCkiểm thử</v>
      </c>
      <c r="E81" s="267">
        <v>4</v>
      </c>
      <c r="F81" s="277"/>
      <c r="G81" s="277"/>
    </row>
    <row r="82" spans="1:7" ht="31.5">
      <c r="A82" s="265">
        <v>79</v>
      </c>
      <c r="B82" s="244" t="s">
        <v>170</v>
      </c>
      <c r="C82" s="200" t="s">
        <v>41</v>
      </c>
      <c r="D82" s="117" t="str">
        <f t="shared" si="1"/>
        <v>CN_MOBILE Client3Giải pháp</v>
      </c>
      <c r="E82" s="273">
        <v>12</v>
      </c>
    </row>
    <row r="83" spans="1:7" ht="31.5">
      <c r="A83" s="265">
        <v>80</v>
      </c>
      <c r="B83" s="244" t="s">
        <v>170</v>
      </c>
      <c r="C83" s="200" t="s">
        <v>43</v>
      </c>
      <c r="D83" s="117" t="str">
        <f t="shared" si="1"/>
        <v>CN_MOBILE Client3Phát triển</v>
      </c>
      <c r="E83" s="273">
        <v>28</v>
      </c>
    </row>
    <row r="84" spans="1:7" ht="31.5">
      <c r="A84" s="265">
        <v>81</v>
      </c>
      <c r="B84" s="244" t="s">
        <v>170</v>
      </c>
      <c r="C84" s="200" t="s">
        <v>619</v>
      </c>
      <c r="D84" s="117" t="str">
        <f t="shared" si="1"/>
        <v>CN_MOBILE Client3kiểm thử</v>
      </c>
      <c r="E84" s="273">
        <v>16.8</v>
      </c>
    </row>
    <row r="85" spans="1:7" ht="31.5">
      <c r="A85" s="265">
        <v>82</v>
      </c>
      <c r="B85" s="244" t="s">
        <v>172</v>
      </c>
      <c r="C85" s="200" t="s">
        <v>41</v>
      </c>
      <c r="D85" s="117" t="str">
        <f t="shared" si="1"/>
        <v>CN_MOBILE Server1Giải pháp</v>
      </c>
      <c r="E85" s="273">
        <v>4</v>
      </c>
    </row>
    <row r="86" spans="1:7" ht="31.5">
      <c r="A86" s="265">
        <v>83</v>
      </c>
      <c r="B86" s="244" t="s">
        <v>172</v>
      </c>
      <c r="C86" s="200" t="s">
        <v>43</v>
      </c>
      <c r="D86" s="117" t="str">
        <f t="shared" si="1"/>
        <v>CN_MOBILE Server1Phát triển</v>
      </c>
      <c r="E86" s="273">
        <v>7.5</v>
      </c>
    </row>
    <row r="87" spans="1:7" ht="31.5">
      <c r="A87" s="265">
        <v>84</v>
      </c>
      <c r="B87" s="244" t="s">
        <v>172</v>
      </c>
      <c r="C87" s="200" t="s">
        <v>619</v>
      </c>
      <c r="D87" s="117" t="str">
        <f t="shared" si="1"/>
        <v>CN_MOBILE Server1kiểm thử</v>
      </c>
      <c r="E87" s="273">
        <v>4</v>
      </c>
    </row>
    <row r="88" spans="1:7" ht="31.5">
      <c r="A88" s="265">
        <v>85</v>
      </c>
      <c r="B88" s="244" t="s">
        <v>174</v>
      </c>
      <c r="C88" s="200" t="s">
        <v>41</v>
      </c>
      <c r="D88" s="117" t="str">
        <f t="shared" si="1"/>
        <v>CN_MOBILE Server2Giải pháp</v>
      </c>
      <c r="E88" s="273">
        <v>8</v>
      </c>
    </row>
    <row r="89" spans="1:7" ht="31.5">
      <c r="A89" s="265">
        <v>86</v>
      </c>
      <c r="B89" s="244" t="s">
        <v>174</v>
      </c>
      <c r="C89" s="200" t="s">
        <v>43</v>
      </c>
      <c r="D89" s="117" t="str">
        <f t="shared" si="1"/>
        <v>CN_MOBILE Server2Phát triển</v>
      </c>
      <c r="E89" s="273">
        <v>14.8</v>
      </c>
    </row>
    <row r="90" spans="1:7" ht="31.5">
      <c r="A90" s="265">
        <v>87</v>
      </c>
      <c r="B90" s="244" t="s">
        <v>174</v>
      </c>
      <c r="C90" s="200" t="s">
        <v>619</v>
      </c>
      <c r="D90" s="117" t="str">
        <f t="shared" si="1"/>
        <v>CN_MOBILE Server2kiểm thử</v>
      </c>
      <c r="E90" s="273">
        <v>9</v>
      </c>
    </row>
    <row r="91" spans="1:7" ht="31.5">
      <c r="A91" s="265">
        <v>88</v>
      </c>
      <c r="B91" s="244" t="s">
        <v>176</v>
      </c>
      <c r="C91" s="200" t="s">
        <v>41</v>
      </c>
      <c r="D91" s="117" t="str">
        <f t="shared" si="1"/>
        <v>CN_MOBILE Server3Giải pháp</v>
      </c>
      <c r="E91" s="273">
        <v>15</v>
      </c>
    </row>
    <row r="92" spans="1:7" ht="31.5">
      <c r="A92" s="265">
        <v>89</v>
      </c>
      <c r="B92" s="244" t="s">
        <v>176</v>
      </c>
      <c r="C92" s="200" t="s">
        <v>43</v>
      </c>
      <c r="D92" s="117" t="str">
        <f t="shared" si="1"/>
        <v>CN_MOBILE Server3Phát triển</v>
      </c>
      <c r="E92" s="273">
        <v>26</v>
      </c>
    </row>
    <row r="93" spans="1:7" ht="31.5">
      <c r="A93" s="265">
        <v>90</v>
      </c>
      <c r="B93" s="244" t="s">
        <v>176</v>
      </c>
      <c r="C93" s="200" t="s">
        <v>619</v>
      </c>
      <c r="D93" s="117" t="str">
        <f t="shared" si="1"/>
        <v>CN_MOBILE Server3kiểm thử</v>
      </c>
      <c r="E93" s="273">
        <v>18</v>
      </c>
    </row>
    <row r="94" spans="1:7" ht="15.75">
      <c r="A94" s="265">
        <v>91</v>
      </c>
      <c r="B94" s="238" t="s">
        <v>229</v>
      </c>
      <c r="C94" s="200" t="s">
        <v>41</v>
      </c>
      <c r="D94" s="117" t="str">
        <f t="shared" si="1"/>
        <v>TT_DB1Giải pháp</v>
      </c>
      <c r="E94" s="267">
        <v>7.36</v>
      </c>
    </row>
    <row r="95" spans="1:7" ht="15.75">
      <c r="A95" s="265">
        <v>92</v>
      </c>
      <c r="B95" s="238" t="s">
        <v>229</v>
      </c>
      <c r="C95" s="200" t="s">
        <v>43</v>
      </c>
      <c r="D95" s="117" t="str">
        <f t="shared" si="1"/>
        <v>TT_DB1Phát triển</v>
      </c>
      <c r="E95" s="267">
        <v>8</v>
      </c>
    </row>
    <row r="96" spans="1:7" ht="15.75">
      <c r="A96" s="265">
        <v>93</v>
      </c>
      <c r="B96" s="238" t="s">
        <v>229</v>
      </c>
      <c r="C96" s="200" t="s">
        <v>619</v>
      </c>
      <c r="D96" s="117" t="str">
        <f t="shared" si="1"/>
        <v>TT_DB1kiểm thử</v>
      </c>
      <c r="E96" s="267">
        <v>6.88</v>
      </c>
    </row>
    <row r="97" spans="1:5" ht="15.75">
      <c r="A97" s="265">
        <v>94</v>
      </c>
      <c r="B97" s="238" t="s">
        <v>231</v>
      </c>
      <c r="C97" s="200" t="s">
        <v>41</v>
      </c>
      <c r="D97" s="117" t="str">
        <f t="shared" si="1"/>
        <v>TT_DB2Giải pháp</v>
      </c>
      <c r="E97" s="267">
        <v>11.04</v>
      </c>
    </row>
    <row r="98" spans="1:5" ht="15.75">
      <c r="A98" s="265">
        <v>95</v>
      </c>
      <c r="B98" s="238" t="s">
        <v>231</v>
      </c>
      <c r="C98" s="200" t="s">
        <v>43</v>
      </c>
      <c r="D98" s="117" t="str">
        <f t="shared" si="1"/>
        <v>TT_DB2Phát triển</v>
      </c>
      <c r="E98" s="267">
        <v>16</v>
      </c>
    </row>
    <row r="99" spans="1:5" ht="15.75">
      <c r="A99" s="265">
        <v>96</v>
      </c>
      <c r="B99" s="238" t="s">
        <v>231</v>
      </c>
      <c r="C99" s="200" t="s">
        <v>619</v>
      </c>
      <c r="D99" s="117" t="str">
        <f t="shared" si="1"/>
        <v>TT_DB2kiểm thử</v>
      </c>
      <c r="E99" s="267">
        <v>10.4</v>
      </c>
    </row>
    <row r="100" spans="1:5" ht="15.75">
      <c r="A100" s="265">
        <v>97</v>
      </c>
      <c r="B100" s="238" t="s">
        <v>233</v>
      </c>
      <c r="C100" s="200" t="s">
        <v>41</v>
      </c>
      <c r="D100" s="117" t="str">
        <f t="shared" si="1"/>
        <v>TT_DB3Giải pháp</v>
      </c>
      <c r="E100" s="267">
        <v>14.72</v>
      </c>
    </row>
    <row r="101" spans="1:5" ht="15.75">
      <c r="A101" s="265">
        <v>98</v>
      </c>
      <c r="B101" s="238" t="s">
        <v>233</v>
      </c>
      <c r="C101" s="200" t="s">
        <v>43</v>
      </c>
      <c r="D101" s="117" t="str">
        <f t="shared" si="1"/>
        <v>TT_DB3Phát triển</v>
      </c>
      <c r="E101" s="267">
        <v>24</v>
      </c>
    </row>
    <row r="102" spans="1:5" ht="15.75">
      <c r="A102" s="265">
        <v>99</v>
      </c>
      <c r="B102" s="238" t="s">
        <v>233</v>
      </c>
      <c r="C102" s="200" t="s">
        <v>619</v>
      </c>
      <c r="D102" s="117" t="str">
        <f t="shared" si="1"/>
        <v>TT_DB3kiểm thử</v>
      </c>
      <c r="E102" s="267">
        <v>13.84</v>
      </c>
    </row>
    <row r="103" spans="1:5" ht="15.75">
      <c r="A103" s="265">
        <v>100</v>
      </c>
      <c r="B103" s="253" t="s">
        <v>412</v>
      </c>
      <c r="C103" s="253" t="s">
        <v>41</v>
      </c>
      <c r="D103" s="117" t="str">
        <f t="shared" si="1"/>
        <v>FW_GSM1Giải pháp</v>
      </c>
      <c r="E103" s="266">
        <v>20</v>
      </c>
    </row>
    <row r="104" spans="1:5" ht="15.75">
      <c r="A104" s="265">
        <v>101</v>
      </c>
      <c r="B104" s="253" t="s">
        <v>412</v>
      </c>
      <c r="C104" s="253" t="s">
        <v>43</v>
      </c>
      <c r="D104" s="117" t="str">
        <f t="shared" si="1"/>
        <v>FW_GSM1Phát triển</v>
      </c>
      <c r="E104" s="266">
        <v>32</v>
      </c>
    </row>
    <row r="105" spans="1:5" ht="15.75">
      <c r="A105" s="265">
        <v>102</v>
      </c>
      <c r="B105" s="253" t="s">
        <v>412</v>
      </c>
      <c r="C105" s="253" t="s">
        <v>619</v>
      </c>
      <c r="D105" s="117" t="str">
        <f t="shared" si="1"/>
        <v>FW_GSM1kiểm thử</v>
      </c>
      <c r="E105" s="266">
        <v>24</v>
      </c>
    </row>
    <row r="106" spans="1:5" ht="15.75">
      <c r="A106" s="265">
        <v>103</v>
      </c>
      <c r="B106" s="253" t="s">
        <v>416</v>
      </c>
      <c r="C106" s="253" t="s">
        <v>41</v>
      </c>
      <c r="D106" s="117" t="str">
        <f t="shared" si="1"/>
        <v>FW_GSM2Giải pháp</v>
      </c>
      <c r="E106" s="266">
        <v>26</v>
      </c>
    </row>
    <row r="107" spans="1:5" ht="15.75">
      <c r="A107" s="265">
        <v>104</v>
      </c>
      <c r="B107" s="253" t="s">
        <v>416</v>
      </c>
      <c r="C107" s="253" t="s">
        <v>43</v>
      </c>
      <c r="D107" s="117" t="str">
        <f t="shared" si="1"/>
        <v>FW_GSM2Phát triển</v>
      </c>
      <c r="E107" s="266">
        <v>40</v>
      </c>
    </row>
    <row r="108" spans="1:5" ht="15.75">
      <c r="A108" s="265">
        <v>105</v>
      </c>
      <c r="B108" s="253" t="s">
        <v>416</v>
      </c>
      <c r="C108" s="253" t="s">
        <v>619</v>
      </c>
      <c r="D108" s="117" t="str">
        <f t="shared" si="1"/>
        <v>FW_GSM2kiểm thử</v>
      </c>
      <c r="E108" s="266">
        <v>28</v>
      </c>
    </row>
    <row r="109" spans="1:5" ht="15.75">
      <c r="A109" s="265">
        <v>106</v>
      </c>
      <c r="B109" s="253" t="s">
        <v>419</v>
      </c>
      <c r="C109" s="253" t="s">
        <v>41</v>
      </c>
      <c r="D109" s="117" t="str">
        <f t="shared" si="1"/>
        <v>FW_GSM3Giải pháp</v>
      </c>
      <c r="E109" s="266">
        <v>32</v>
      </c>
    </row>
    <row r="110" spans="1:5" ht="15.75">
      <c r="A110" s="265">
        <v>107</v>
      </c>
      <c r="B110" s="253" t="s">
        <v>419</v>
      </c>
      <c r="C110" s="253" t="s">
        <v>43</v>
      </c>
      <c r="D110" s="117" t="str">
        <f t="shared" si="1"/>
        <v>FW_GSM3Phát triển</v>
      </c>
      <c r="E110" s="266">
        <v>48</v>
      </c>
    </row>
    <row r="111" spans="1:5" ht="15.75">
      <c r="A111" s="265">
        <v>108</v>
      </c>
      <c r="B111" s="253" t="s">
        <v>419</v>
      </c>
      <c r="C111" s="253" t="s">
        <v>619</v>
      </c>
      <c r="D111" s="117" t="str">
        <f t="shared" si="1"/>
        <v>FW_GSM3kiểm thử</v>
      </c>
      <c r="E111" s="266">
        <v>32</v>
      </c>
    </row>
    <row r="112" spans="1:5" ht="15.75">
      <c r="A112" s="265">
        <v>109</v>
      </c>
      <c r="B112" s="253" t="s">
        <v>422</v>
      </c>
      <c r="C112" s="253" t="s">
        <v>41</v>
      </c>
      <c r="D112" s="117" t="str">
        <f t="shared" si="1"/>
        <v>FW_SSL1Giải pháp</v>
      </c>
      <c r="E112" s="266">
        <v>20</v>
      </c>
    </row>
    <row r="113" spans="1:5" ht="15.75">
      <c r="A113" s="265">
        <v>110</v>
      </c>
      <c r="B113" s="253" t="s">
        <v>422</v>
      </c>
      <c r="C113" s="253" t="s">
        <v>43</v>
      </c>
      <c r="D113" s="117" t="str">
        <f t="shared" si="1"/>
        <v>FW_SSL1Phát triển</v>
      </c>
      <c r="E113" s="266">
        <v>32</v>
      </c>
    </row>
    <row r="114" spans="1:5" ht="15.75">
      <c r="A114" s="265">
        <v>111</v>
      </c>
      <c r="B114" s="253" t="s">
        <v>422</v>
      </c>
      <c r="C114" s="253" t="s">
        <v>619</v>
      </c>
      <c r="D114" s="117" t="str">
        <f t="shared" si="1"/>
        <v>FW_SSL1kiểm thử</v>
      </c>
      <c r="E114" s="266">
        <v>24</v>
      </c>
    </row>
    <row r="115" spans="1:5" ht="15.75">
      <c r="A115" s="265">
        <v>112</v>
      </c>
      <c r="B115" s="253" t="s">
        <v>425</v>
      </c>
      <c r="C115" s="253" t="s">
        <v>41</v>
      </c>
      <c r="D115" s="117" t="str">
        <f t="shared" si="1"/>
        <v>FW_SSL2Giải pháp</v>
      </c>
      <c r="E115" s="266">
        <v>26</v>
      </c>
    </row>
    <row r="116" spans="1:5" ht="15.75">
      <c r="A116" s="265">
        <v>113</v>
      </c>
      <c r="B116" s="253" t="s">
        <v>425</v>
      </c>
      <c r="C116" s="253" t="s">
        <v>43</v>
      </c>
      <c r="D116" s="117" t="str">
        <f t="shared" si="1"/>
        <v>FW_SSL2Phát triển</v>
      </c>
      <c r="E116" s="266">
        <v>40</v>
      </c>
    </row>
    <row r="117" spans="1:5" ht="15.75">
      <c r="A117" s="265">
        <v>114</v>
      </c>
      <c r="B117" s="253" t="s">
        <v>425</v>
      </c>
      <c r="C117" s="253" t="s">
        <v>619</v>
      </c>
      <c r="D117" s="117" t="str">
        <f t="shared" si="1"/>
        <v>FW_SSL2kiểm thử</v>
      </c>
      <c r="E117" s="266">
        <v>28</v>
      </c>
    </row>
    <row r="118" spans="1:5" ht="15.75">
      <c r="A118" s="265">
        <v>115</v>
      </c>
      <c r="B118" s="253" t="s">
        <v>428</v>
      </c>
      <c r="C118" s="253" t="s">
        <v>41</v>
      </c>
      <c r="D118" s="117" t="str">
        <f t="shared" si="1"/>
        <v>FW_SSL3Giải pháp</v>
      </c>
      <c r="E118" s="266">
        <v>32</v>
      </c>
    </row>
    <row r="119" spans="1:5" ht="15.75">
      <c r="A119" s="265">
        <v>116</v>
      </c>
      <c r="B119" s="253" t="s">
        <v>428</v>
      </c>
      <c r="C119" s="253" t="s">
        <v>43</v>
      </c>
      <c r="D119" s="117" t="str">
        <f t="shared" si="1"/>
        <v>FW_SSL3Phát triển</v>
      </c>
      <c r="E119" s="266">
        <v>48</v>
      </c>
    </row>
    <row r="120" spans="1:5" ht="15.75">
      <c r="A120" s="265">
        <v>117</v>
      </c>
      <c r="B120" s="253" t="s">
        <v>428</v>
      </c>
      <c r="C120" s="253" t="s">
        <v>619</v>
      </c>
      <c r="D120" s="117" t="str">
        <f t="shared" si="1"/>
        <v>FW_SSL3kiểm thử</v>
      </c>
      <c r="E120" s="266">
        <v>32</v>
      </c>
    </row>
    <row r="121" spans="1:5" ht="15.75">
      <c r="A121" s="265">
        <v>118</v>
      </c>
      <c r="B121" s="253" t="s">
        <v>431</v>
      </c>
      <c r="C121" s="253" t="s">
        <v>41</v>
      </c>
      <c r="D121" s="117" t="str">
        <f t="shared" si="1"/>
        <v>FW_ADC1Giải pháp</v>
      </c>
      <c r="E121" s="266">
        <v>20</v>
      </c>
    </row>
    <row r="122" spans="1:5" ht="15.75">
      <c r="A122" s="265">
        <v>119</v>
      </c>
      <c r="B122" s="253" t="s">
        <v>431</v>
      </c>
      <c r="C122" s="253" t="s">
        <v>43</v>
      </c>
      <c r="D122" s="117" t="str">
        <f t="shared" si="1"/>
        <v>FW_ADC1Phát triển</v>
      </c>
      <c r="E122" s="266">
        <v>32</v>
      </c>
    </row>
    <row r="123" spans="1:5" ht="15.75">
      <c r="A123" s="265">
        <v>120</v>
      </c>
      <c r="B123" s="253" t="s">
        <v>431</v>
      </c>
      <c r="C123" s="253" t="s">
        <v>619</v>
      </c>
      <c r="D123" s="117" t="str">
        <f t="shared" si="1"/>
        <v>FW_ADC1kiểm thử</v>
      </c>
      <c r="E123" s="266">
        <v>24</v>
      </c>
    </row>
    <row r="124" spans="1:5" ht="15.75">
      <c r="A124" s="265">
        <v>121</v>
      </c>
      <c r="B124" s="253" t="s">
        <v>434</v>
      </c>
      <c r="C124" s="253" t="s">
        <v>41</v>
      </c>
      <c r="D124" s="117" t="str">
        <f t="shared" si="1"/>
        <v>FW_ADC2Giải pháp</v>
      </c>
      <c r="E124" s="266">
        <v>26</v>
      </c>
    </row>
    <row r="125" spans="1:5" ht="15.75">
      <c r="A125" s="265">
        <v>122</v>
      </c>
      <c r="B125" s="253" t="s">
        <v>434</v>
      </c>
      <c r="C125" s="253" t="s">
        <v>43</v>
      </c>
      <c r="D125" s="117" t="str">
        <f t="shared" si="1"/>
        <v>FW_ADC2Phát triển</v>
      </c>
      <c r="E125" s="266">
        <v>40</v>
      </c>
    </row>
    <row r="126" spans="1:5" ht="15.75">
      <c r="A126" s="265">
        <v>123</v>
      </c>
      <c r="B126" s="253" t="s">
        <v>434</v>
      </c>
      <c r="C126" s="253" t="s">
        <v>619</v>
      </c>
      <c r="D126" s="117" t="str">
        <f t="shared" si="1"/>
        <v>FW_ADC2kiểm thử</v>
      </c>
      <c r="E126" s="266">
        <v>28</v>
      </c>
    </row>
    <row r="127" spans="1:5" ht="15.75">
      <c r="A127" s="265">
        <v>124</v>
      </c>
      <c r="B127" s="253" t="s">
        <v>437</v>
      </c>
      <c r="C127" s="253" t="s">
        <v>41</v>
      </c>
      <c r="D127" s="117" t="str">
        <f t="shared" si="1"/>
        <v>FW_ADC3Giải pháp</v>
      </c>
      <c r="E127" s="266">
        <v>32</v>
      </c>
    </row>
    <row r="128" spans="1:5" ht="15.75">
      <c r="A128" s="265">
        <v>125</v>
      </c>
      <c r="B128" s="253" t="s">
        <v>437</v>
      </c>
      <c r="C128" s="253" t="s">
        <v>43</v>
      </c>
      <c r="D128" s="117" t="str">
        <f t="shared" si="1"/>
        <v>FW_ADC3Phát triển</v>
      </c>
      <c r="E128" s="266">
        <v>48</v>
      </c>
    </row>
    <row r="129" spans="1:5" ht="15.75">
      <c r="A129" s="265">
        <v>126</v>
      </c>
      <c r="B129" s="253" t="s">
        <v>437</v>
      </c>
      <c r="C129" s="253" t="s">
        <v>619</v>
      </c>
      <c r="D129" s="117" t="str">
        <f t="shared" si="1"/>
        <v>FW_ADC3kiểm thử</v>
      </c>
      <c r="E129" s="266">
        <v>32</v>
      </c>
    </row>
    <row r="130" spans="1:5" ht="31.5">
      <c r="A130" s="265">
        <v>127</v>
      </c>
      <c r="B130" s="238" t="s">
        <v>440</v>
      </c>
      <c r="C130" s="253" t="s">
        <v>41</v>
      </c>
      <c r="D130" s="117" t="str">
        <f t="shared" si="1"/>
        <v>CSI_NORMAL_1Giải pháp</v>
      </c>
      <c r="E130" s="266">
        <v>24</v>
      </c>
    </row>
    <row r="131" spans="1:5" ht="31.5">
      <c r="A131" s="265">
        <v>128</v>
      </c>
      <c r="B131" s="238" t="s">
        <v>440</v>
      </c>
      <c r="C131" s="253" t="s">
        <v>43</v>
      </c>
      <c r="D131" s="117" t="str">
        <f t="shared" si="1"/>
        <v>CSI_NORMAL_1Phát triển</v>
      </c>
      <c r="E131" s="266">
        <v>6</v>
      </c>
    </row>
    <row r="132" spans="1:5" ht="31.5">
      <c r="A132" s="265">
        <v>129</v>
      </c>
      <c r="B132" s="238" t="s">
        <v>440</v>
      </c>
      <c r="C132" s="253" t="s">
        <v>45</v>
      </c>
      <c r="D132" s="117" t="str">
        <f t="shared" ref="D132:D195" si="2">B132&amp;C132</f>
        <v>CSI_NORMAL_1Kiểm thử</v>
      </c>
      <c r="E132" s="266">
        <v>12</v>
      </c>
    </row>
    <row r="133" spans="1:5" ht="31.5">
      <c r="A133" s="265">
        <v>130</v>
      </c>
      <c r="B133" s="238" t="s">
        <v>444</v>
      </c>
      <c r="C133" s="253" t="s">
        <v>41</v>
      </c>
      <c r="D133" s="117" t="str">
        <f t="shared" si="2"/>
        <v>CSI_NORMAL_2Giải pháp</v>
      </c>
      <c r="E133" s="266">
        <v>40</v>
      </c>
    </row>
    <row r="134" spans="1:5" ht="31.5">
      <c r="A134" s="265">
        <v>131</v>
      </c>
      <c r="B134" s="238" t="s">
        <v>444</v>
      </c>
      <c r="C134" s="253" t="s">
        <v>43</v>
      </c>
      <c r="D134" s="117" t="str">
        <f t="shared" si="2"/>
        <v>CSI_NORMAL_2Phát triển</v>
      </c>
      <c r="E134" s="266">
        <v>10</v>
      </c>
    </row>
    <row r="135" spans="1:5" ht="31.5">
      <c r="A135" s="265">
        <v>132</v>
      </c>
      <c r="B135" s="238" t="s">
        <v>444</v>
      </c>
      <c r="C135" s="253" t="s">
        <v>45</v>
      </c>
      <c r="D135" s="117" t="str">
        <f t="shared" si="2"/>
        <v>CSI_NORMAL_2Kiểm thử</v>
      </c>
      <c r="E135" s="266">
        <v>20</v>
      </c>
    </row>
    <row r="136" spans="1:5" ht="31.5">
      <c r="A136" s="265">
        <v>133</v>
      </c>
      <c r="B136" s="238" t="s">
        <v>447</v>
      </c>
      <c r="C136" s="253" t="s">
        <v>41</v>
      </c>
      <c r="D136" s="117" t="str">
        <f t="shared" si="2"/>
        <v>CSI_NORMAL_3Giải pháp</v>
      </c>
      <c r="E136" s="266">
        <v>64</v>
      </c>
    </row>
    <row r="137" spans="1:5" ht="31.5">
      <c r="A137" s="265">
        <v>134</v>
      </c>
      <c r="B137" s="238" t="s">
        <v>447</v>
      </c>
      <c r="C137" s="253" t="s">
        <v>43</v>
      </c>
      <c r="D137" s="117" t="str">
        <f t="shared" si="2"/>
        <v>CSI_NORMAL_3Phát triển</v>
      </c>
      <c r="E137" s="266">
        <v>16</v>
      </c>
    </row>
    <row r="138" spans="1:5" ht="31.5">
      <c r="A138" s="265">
        <v>135</v>
      </c>
      <c r="B138" s="238" t="s">
        <v>447</v>
      </c>
      <c r="C138" s="253" t="s">
        <v>45</v>
      </c>
      <c r="D138" s="117" t="str">
        <f t="shared" si="2"/>
        <v>CSI_NORMAL_3Kiểm thử</v>
      </c>
      <c r="E138" s="266">
        <v>32</v>
      </c>
    </row>
    <row r="139" spans="1:5" ht="15.75">
      <c r="A139" s="265">
        <v>136</v>
      </c>
      <c r="B139" s="244" t="s">
        <v>153</v>
      </c>
      <c r="C139" s="117" t="s">
        <v>41</v>
      </c>
      <c r="D139" s="117" t="str">
        <f t="shared" si="2"/>
        <v>DM3Giải pháp</v>
      </c>
      <c r="E139" s="267">
        <v>6</v>
      </c>
    </row>
    <row r="140" spans="1:5" ht="15.75">
      <c r="A140" s="265">
        <v>137</v>
      </c>
      <c r="B140" s="244" t="s">
        <v>153</v>
      </c>
      <c r="C140" s="117" t="s">
        <v>43</v>
      </c>
      <c r="D140" s="117" t="str">
        <f t="shared" si="2"/>
        <v>DM3Phát triển</v>
      </c>
      <c r="E140" s="267">
        <v>16</v>
      </c>
    </row>
    <row r="141" spans="1:5" ht="15.75">
      <c r="A141" s="265">
        <v>138</v>
      </c>
      <c r="B141" s="244" t="s">
        <v>153</v>
      </c>
      <c r="C141" s="278" t="s">
        <v>45</v>
      </c>
      <c r="D141" s="117" t="str">
        <f t="shared" si="2"/>
        <v>DM3Kiểm thử</v>
      </c>
      <c r="E141" s="267">
        <v>16</v>
      </c>
    </row>
    <row r="142" spans="1:5" ht="15.75">
      <c r="A142" s="265">
        <v>139</v>
      </c>
      <c r="B142" s="238" t="s">
        <v>461</v>
      </c>
      <c r="C142" s="253" t="s">
        <v>41</v>
      </c>
      <c r="D142" s="117" t="str">
        <f t="shared" si="2"/>
        <v>DP_IMP1Giải pháp</v>
      </c>
      <c r="E142" s="266">
        <v>4</v>
      </c>
    </row>
    <row r="143" spans="1:5" ht="15.75">
      <c r="A143" s="265">
        <v>140</v>
      </c>
      <c r="B143" s="238" t="s">
        <v>461</v>
      </c>
      <c r="C143" s="253" t="s">
        <v>43</v>
      </c>
      <c r="D143" s="117" t="str">
        <f t="shared" si="2"/>
        <v>DP_IMP1Phát triển</v>
      </c>
      <c r="E143" s="266">
        <v>4</v>
      </c>
    </row>
    <row r="144" spans="1:5" ht="15.75">
      <c r="A144" s="265">
        <v>141</v>
      </c>
      <c r="B144" s="238" t="s">
        <v>461</v>
      </c>
      <c r="C144" s="278" t="s">
        <v>45</v>
      </c>
      <c r="D144" s="117" t="str">
        <f t="shared" si="2"/>
        <v>DP_IMP1Kiểm thử</v>
      </c>
      <c r="E144" s="266">
        <v>3.5</v>
      </c>
    </row>
    <row r="145" spans="1:5" ht="15.75">
      <c r="A145" s="265">
        <v>142</v>
      </c>
      <c r="B145" s="238" t="s">
        <v>466</v>
      </c>
      <c r="C145" s="253" t="s">
        <v>41</v>
      </c>
      <c r="D145" s="117" t="str">
        <f t="shared" si="2"/>
        <v>DP_IMP2Giải pháp</v>
      </c>
      <c r="E145" s="266">
        <v>7.5</v>
      </c>
    </row>
    <row r="146" spans="1:5" ht="15.75">
      <c r="A146" s="265">
        <v>143</v>
      </c>
      <c r="B146" s="238" t="s">
        <v>466</v>
      </c>
      <c r="C146" s="253" t="s">
        <v>43</v>
      </c>
      <c r="D146" s="117" t="str">
        <f t="shared" si="2"/>
        <v>DP_IMP2Phát triển</v>
      </c>
      <c r="E146" s="266">
        <v>12</v>
      </c>
    </row>
    <row r="147" spans="1:5" ht="15.75">
      <c r="A147" s="265">
        <v>144</v>
      </c>
      <c r="B147" s="238" t="s">
        <v>466</v>
      </c>
      <c r="C147" s="278" t="s">
        <v>45</v>
      </c>
      <c r="D147" s="117" t="str">
        <f t="shared" si="2"/>
        <v>DP_IMP2Kiểm thử</v>
      </c>
      <c r="E147" s="266">
        <v>7</v>
      </c>
    </row>
    <row r="148" spans="1:5" ht="15.75">
      <c r="A148" s="265">
        <v>145</v>
      </c>
      <c r="B148" s="238" t="s">
        <v>469</v>
      </c>
      <c r="C148" s="253" t="s">
        <v>41</v>
      </c>
      <c r="D148" s="117" t="str">
        <f t="shared" si="2"/>
        <v>DP_IMP3Giải pháp</v>
      </c>
      <c r="E148" s="266">
        <v>11</v>
      </c>
    </row>
    <row r="149" spans="1:5" ht="15.75">
      <c r="A149" s="265">
        <v>146</v>
      </c>
      <c r="B149" s="238" t="s">
        <v>469</v>
      </c>
      <c r="C149" s="253" t="s">
        <v>43</v>
      </c>
      <c r="D149" s="117" t="str">
        <f t="shared" si="2"/>
        <v>DP_IMP3Phát triển</v>
      </c>
      <c r="E149" s="266">
        <v>16</v>
      </c>
    </row>
    <row r="150" spans="1:5" ht="15.75">
      <c r="A150" s="265">
        <v>147</v>
      </c>
      <c r="B150" s="238" t="s">
        <v>469</v>
      </c>
      <c r="C150" s="278" t="s">
        <v>45</v>
      </c>
      <c r="D150" s="117" t="str">
        <f t="shared" si="2"/>
        <v>DP_IMP3Kiểm thử</v>
      </c>
      <c r="E150" s="266">
        <v>10.5</v>
      </c>
    </row>
    <row r="151" spans="1:5" ht="15.75">
      <c r="A151" s="265">
        <v>148</v>
      </c>
      <c r="B151" s="200" t="s">
        <v>483</v>
      </c>
      <c r="C151" s="253" t="s">
        <v>41</v>
      </c>
      <c r="D151" s="117" t="str">
        <f t="shared" si="2"/>
        <v>DP_EXP1Giải pháp</v>
      </c>
      <c r="E151" s="266">
        <v>4</v>
      </c>
    </row>
    <row r="152" spans="1:5" ht="15.75">
      <c r="A152" s="265">
        <v>149</v>
      </c>
      <c r="B152" s="200" t="s">
        <v>483</v>
      </c>
      <c r="C152" s="253" t="s">
        <v>43</v>
      </c>
      <c r="D152" s="117" t="str">
        <f t="shared" si="2"/>
        <v>DP_EXP1Phát triển</v>
      </c>
      <c r="E152" s="266">
        <v>4</v>
      </c>
    </row>
    <row r="153" spans="1:5" ht="15.75">
      <c r="A153" s="265">
        <v>150</v>
      </c>
      <c r="B153" s="200" t="s">
        <v>483</v>
      </c>
      <c r="C153" s="278" t="s">
        <v>45</v>
      </c>
      <c r="D153" s="117" t="str">
        <f t="shared" si="2"/>
        <v>DP_EXP1Kiểm thử</v>
      </c>
      <c r="E153" s="266">
        <v>3.5</v>
      </c>
    </row>
    <row r="154" spans="1:5" ht="15.75">
      <c r="A154" s="265">
        <v>151</v>
      </c>
      <c r="B154" s="238" t="s">
        <v>472</v>
      </c>
      <c r="C154" s="253" t="s">
        <v>41</v>
      </c>
      <c r="D154" s="117" t="str">
        <f t="shared" si="2"/>
        <v>DP_AGG1Giải pháp</v>
      </c>
      <c r="E154" s="266">
        <v>6</v>
      </c>
    </row>
    <row r="155" spans="1:5" ht="15.75">
      <c r="A155" s="265">
        <v>152</v>
      </c>
      <c r="B155" s="238" t="s">
        <v>472</v>
      </c>
      <c r="C155" s="253" t="s">
        <v>43</v>
      </c>
      <c r="D155" s="117" t="str">
        <f t="shared" si="2"/>
        <v>DP_AGG1Phát triển</v>
      </c>
      <c r="E155" s="266">
        <v>6</v>
      </c>
    </row>
    <row r="156" spans="1:5" ht="15.75">
      <c r="A156" s="265">
        <v>153</v>
      </c>
      <c r="B156" s="238" t="s">
        <v>472</v>
      </c>
      <c r="C156" s="278" t="s">
        <v>45</v>
      </c>
      <c r="D156" s="117" t="str">
        <f t="shared" si="2"/>
        <v>DP_AGG1Kiểm thử</v>
      </c>
      <c r="E156" s="266">
        <v>5.5</v>
      </c>
    </row>
    <row r="157" spans="1:5" ht="15.75">
      <c r="A157" s="265">
        <v>154</v>
      </c>
      <c r="B157" s="238" t="s">
        <v>477</v>
      </c>
      <c r="C157" s="253" t="s">
        <v>41</v>
      </c>
      <c r="D157" s="117" t="str">
        <f t="shared" si="2"/>
        <v>DP_AGG2Giải pháp</v>
      </c>
      <c r="E157" s="266">
        <v>8.5</v>
      </c>
    </row>
    <row r="158" spans="1:5" ht="15.75">
      <c r="A158" s="265">
        <v>155</v>
      </c>
      <c r="B158" s="238" t="s">
        <v>477</v>
      </c>
      <c r="C158" s="253" t="s">
        <v>43</v>
      </c>
      <c r="D158" s="117" t="str">
        <f t="shared" si="2"/>
        <v>DP_AGG2Phát triển</v>
      </c>
      <c r="E158" s="266">
        <v>16</v>
      </c>
    </row>
    <row r="159" spans="1:5" ht="15.75">
      <c r="A159" s="265">
        <v>156</v>
      </c>
      <c r="B159" s="238" t="s">
        <v>477</v>
      </c>
      <c r="C159" s="278" t="s">
        <v>45</v>
      </c>
      <c r="D159" s="117" t="str">
        <f t="shared" si="2"/>
        <v>DP_AGG2Kiểm thử</v>
      </c>
      <c r="E159" s="266">
        <v>9</v>
      </c>
    </row>
    <row r="160" spans="1:5" ht="15.75">
      <c r="A160" s="265">
        <v>157</v>
      </c>
      <c r="B160" s="238" t="s">
        <v>480</v>
      </c>
      <c r="C160" s="253" t="s">
        <v>41</v>
      </c>
      <c r="D160" s="117" t="str">
        <f t="shared" si="2"/>
        <v>DP_AGG3Giải pháp</v>
      </c>
      <c r="E160" s="266">
        <v>12</v>
      </c>
    </row>
    <row r="161" spans="1:5" ht="15.75">
      <c r="A161" s="265">
        <v>158</v>
      </c>
      <c r="B161" s="238" t="s">
        <v>480</v>
      </c>
      <c r="C161" s="253" t="s">
        <v>43</v>
      </c>
      <c r="D161" s="117" t="str">
        <f t="shared" si="2"/>
        <v>DP_AGG3Phát triển</v>
      </c>
      <c r="E161" s="266">
        <v>24</v>
      </c>
    </row>
    <row r="162" spans="1:5" ht="15.75">
      <c r="A162" s="265">
        <v>159</v>
      </c>
      <c r="B162" s="238" t="s">
        <v>480</v>
      </c>
      <c r="C162" s="278" t="s">
        <v>45</v>
      </c>
      <c r="D162" s="117" t="str">
        <f t="shared" si="2"/>
        <v>DP_AGG3Kiểm thử</v>
      </c>
      <c r="E162" s="266">
        <v>12.5</v>
      </c>
    </row>
    <row r="163" spans="1:5" ht="31.5">
      <c r="A163" s="265">
        <v>160</v>
      </c>
      <c r="B163" s="200" t="s">
        <v>450</v>
      </c>
      <c r="C163" s="200" t="s">
        <v>41</v>
      </c>
      <c r="D163" s="117" t="str">
        <f t="shared" si="2"/>
        <v>DV_TABLEAU_CHARTGiải pháp</v>
      </c>
      <c r="E163" s="273">
        <v>2</v>
      </c>
    </row>
    <row r="164" spans="1:5" ht="31.5">
      <c r="A164" s="265">
        <v>161</v>
      </c>
      <c r="B164" s="200" t="s">
        <v>450</v>
      </c>
      <c r="C164" s="200" t="s">
        <v>43</v>
      </c>
      <c r="D164" s="117" t="str">
        <f t="shared" si="2"/>
        <v>DV_TABLEAU_CHARTPhát triển</v>
      </c>
      <c r="E164" s="273">
        <v>3</v>
      </c>
    </row>
    <row r="165" spans="1:5" ht="31.5">
      <c r="A165" s="265">
        <v>162</v>
      </c>
      <c r="B165" s="200" t="s">
        <v>450</v>
      </c>
      <c r="C165" s="278" t="s">
        <v>45</v>
      </c>
      <c r="D165" s="117" t="str">
        <f t="shared" si="2"/>
        <v>DV_TABLEAU_CHARTKiểm thử</v>
      </c>
      <c r="E165" s="273">
        <v>3</v>
      </c>
    </row>
    <row r="166" spans="1:5" ht="31.5">
      <c r="A166" s="265">
        <v>163</v>
      </c>
      <c r="B166" s="199" t="s">
        <v>454</v>
      </c>
      <c r="C166" s="200" t="s">
        <v>41</v>
      </c>
      <c r="D166" s="117" t="str">
        <f t="shared" si="2"/>
        <v>DV_TABLEAU_DASHBOARD1Giải pháp</v>
      </c>
      <c r="E166" s="273">
        <v>2</v>
      </c>
    </row>
    <row r="167" spans="1:5" ht="31.5">
      <c r="A167" s="265">
        <v>164</v>
      </c>
      <c r="B167" s="199" t="s">
        <v>454</v>
      </c>
      <c r="C167" s="200" t="s">
        <v>43</v>
      </c>
      <c r="D167" s="117" t="str">
        <f t="shared" si="2"/>
        <v>DV_TABLEAU_DASHBOARD1Phát triển</v>
      </c>
      <c r="E167" s="273">
        <v>4</v>
      </c>
    </row>
    <row r="168" spans="1:5" ht="31.5">
      <c r="A168" s="265">
        <v>165</v>
      </c>
      <c r="B168" s="199" t="s">
        <v>454</v>
      </c>
      <c r="C168" s="278" t="s">
        <v>45</v>
      </c>
      <c r="D168" s="117" t="str">
        <f t="shared" si="2"/>
        <v>DV_TABLEAU_DASHBOARD1Kiểm thử</v>
      </c>
      <c r="E168" s="273">
        <v>2</v>
      </c>
    </row>
    <row r="169" spans="1:5" ht="31.5">
      <c r="A169" s="265">
        <v>166</v>
      </c>
      <c r="B169" s="199" t="s">
        <v>457</v>
      </c>
      <c r="C169" s="200" t="s">
        <v>41</v>
      </c>
      <c r="D169" s="117" t="str">
        <f t="shared" si="2"/>
        <v>DV_TABLEAU_DASHBOARD2Giải pháp</v>
      </c>
      <c r="E169" s="273">
        <v>4</v>
      </c>
    </row>
    <row r="170" spans="1:5" ht="31.5">
      <c r="A170" s="265">
        <v>167</v>
      </c>
      <c r="B170" s="199" t="s">
        <v>457</v>
      </c>
      <c r="C170" s="200" t="s">
        <v>43</v>
      </c>
      <c r="D170" s="117" t="str">
        <f t="shared" si="2"/>
        <v>DV_TABLEAU_DASHBOARD2Phát triển</v>
      </c>
      <c r="E170" s="273">
        <v>8</v>
      </c>
    </row>
    <row r="171" spans="1:5" ht="31.5">
      <c r="A171" s="265">
        <v>168</v>
      </c>
      <c r="B171" s="199" t="s">
        <v>457</v>
      </c>
      <c r="C171" s="278" t="s">
        <v>45</v>
      </c>
      <c r="D171" s="117" t="str">
        <f t="shared" si="2"/>
        <v>DV_TABLEAU_DASHBOARD2Kiểm thử</v>
      </c>
      <c r="E171" s="273">
        <v>4</v>
      </c>
    </row>
    <row r="172" spans="1:5" ht="31.5">
      <c r="A172" s="265">
        <v>169</v>
      </c>
      <c r="B172" s="199" t="s">
        <v>487</v>
      </c>
      <c r="C172" s="199" t="s">
        <v>41</v>
      </c>
      <c r="D172" s="117" t="str">
        <f t="shared" si="2"/>
        <v>DATA_SUPPORT1Giải pháp</v>
      </c>
      <c r="E172" s="279">
        <v>3</v>
      </c>
    </row>
    <row r="173" spans="1:5" ht="31.5">
      <c r="A173" s="265">
        <v>170</v>
      </c>
      <c r="B173" s="199" t="s">
        <v>487</v>
      </c>
      <c r="C173" s="199" t="s">
        <v>43</v>
      </c>
      <c r="D173" s="117" t="str">
        <f t="shared" si="2"/>
        <v>DATA_SUPPORT1Phát triển</v>
      </c>
      <c r="E173" s="279">
        <v>6</v>
      </c>
    </row>
    <row r="174" spans="1:5" ht="31.5">
      <c r="A174" s="265">
        <v>171</v>
      </c>
      <c r="B174" s="199" t="s">
        <v>487</v>
      </c>
      <c r="C174" s="278" t="s">
        <v>45</v>
      </c>
      <c r="D174" s="117" t="str">
        <f t="shared" si="2"/>
        <v>DATA_SUPPORT1Kiểm thử</v>
      </c>
      <c r="E174" s="279">
        <v>2.75</v>
      </c>
    </row>
    <row r="175" spans="1:5" ht="31.5">
      <c r="A175" s="265">
        <v>172</v>
      </c>
      <c r="B175" s="199" t="s">
        <v>490</v>
      </c>
      <c r="C175" s="199" t="s">
        <v>41</v>
      </c>
      <c r="D175" s="117" t="str">
        <f t="shared" si="2"/>
        <v>DATA_SUPPORT2Giải pháp</v>
      </c>
      <c r="E175" s="279">
        <v>4.25</v>
      </c>
    </row>
    <row r="176" spans="1:5" ht="31.5">
      <c r="A176" s="265">
        <v>173</v>
      </c>
      <c r="B176" s="199" t="s">
        <v>490</v>
      </c>
      <c r="C176" s="199" t="s">
        <v>43</v>
      </c>
      <c r="D176" s="117" t="str">
        <f t="shared" si="2"/>
        <v>DATA_SUPPORT2Phát triển</v>
      </c>
      <c r="E176" s="279">
        <v>16</v>
      </c>
    </row>
    <row r="177" spans="1:6" ht="31.5">
      <c r="A177" s="265">
        <v>174</v>
      </c>
      <c r="B177" s="199" t="s">
        <v>490</v>
      </c>
      <c r="C177" s="278" t="s">
        <v>45</v>
      </c>
      <c r="D177" s="117" t="str">
        <f t="shared" si="2"/>
        <v>DATA_SUPPORT2Kiểm thử</v>
      </c>
      <c r="E177" s="279">
        <v>4.5</v>
      </c>
    </row>
    <row r="178" spans="1:6" ht="31.5">
      <c r="A178" s="265">
        <v>175</v>
      </c>
      <c r="B178" s="199" t="s">
        <v>492</v>
      </c>
      <c r="C178" s="199" t="s">
        <v>41</v>
      </c>
      <c r="D178" s="117" t="str">
        <f t="shared" si="2"/>
        <v>DATA_SUPPORT3Giải pháp</v>
      </c>
      <c r="E178" s="279">
        <v>6</v>
      </c>
    </row>
    <row r="179" spans="1:6" ht="31.5">
      <c r="A179" s="265">
        <v>176</v>
      </c>
      <c r="B179" s="199" t="s">
        <v>492</v>
      </c>
      <c r="C179" s="199" t="s">
        <v>43</v>
      </c>
      <c r="D179" s="117" t="str">
        <f t="shared" si="2"/>
        <v>DATA_SUPPORT3Phát triển</v>
      </c>
      <c r="E179" s="279">
        <v>24</v>
      </c>
    </row>
    <row r="180" spans="1:6" ht="31.5">
      <c r="A180" s="265">
        <v>177</v>
      </c>
      <c r="B180" s="199" t="s">
        <v>492</v>
      </c>
      <c r="C180" s="278" t="s">
        <v>45</v>
      </c>
      <c r="D180" s="117" t="str">
        <f t="shared" si="2"/>
        <v>DATA_SUPPORT3Kiểm thử</v>
      </c>
      <c r="E180" s="279">
        <v>6.25</v>
      </c>
    </row>
    <row r="181" spans="1:6" ht="31.5">
      <c r="A181" s="265">
        <v>178</v>
      </c>
      <c r="B181" s="239" t="s">
        <v>494</v>
      </c>
      <c r="C181" s="239" t="s">
        <v>619</v>
      </c>
      <c r="D181" s="117" t="str">
        <f t="shared" si="2"/>
        <v>WRITE_TC_WEB_1kiểm thử</v>
      </c>
      <c r="E181" s="256">
        <v>8</v>
      </c>
      <c r="F181" s="280"/>
    </row>
    <row r="182" spans="1:6" ht="31.5">
      <c r="A182" s="265">
        <v>179</v>
      </c>
      <c r="B182" s="239" t="s">
        <v>494</v>
      </c>
      <c r="C182" s="239" t="s">
        <v>41</v>
      </c>
      <c r="D182" s="117" t="str">
        <f t="shared" si="2"/>
        <v>WRITE_TC_WEB_1Giải pháp</v>
      </c>
      <c r="E182" s="256">
        <v>0</v>
      </c>
      <c r="F182" s="280"/>
    </row>
    <row r="183" spans="1:6" ht="31.5">
      <c r="A183" s="265">
        <v>180</v>
      </c>
      <c r="B183" s="239" t="s">
        <v>494</v>
      </c>
      <c r="C183" s="239" t="s">
        <v>43</v>
      </c>
      <c r="D183" s="117" t="str">
        <f t="shared" si="2"/>
        <v>WRITE_TC_WEB_1Phát triển</v>
      </c>
      <c r="E183" s="256">
        <v>0</v>
      </c>
      <c r="F183" s="280"/>
    </row>
    <row r="184" spans="1:6" ht="31.5">
      <c r="A184" s="265">
        <v>181</v>
      </c>
      <c r="B184" s="239" t="s">
        <v>497</v>
      </c>
      <c r="C184" s="239" t="s">
        <v>45</v>
      </c>
      <c r="D184" s="117" t="str">
        <f t="shared" si="2"/>
        <v>WRITE_TC_WEB_2Kiểm thử</v>
      </c>
      <c r="E184" s="256">
        <v>12</v>
      </c>
      <c r="F184" s="280"/>
    </row>
    <row r="185" spans="1:6" ht="31.5">
      <c r="A185" s="265">
        <v>182</v>
      </c>
      <c r="B185" s="239" t="s">
        <v>497</v>
      </c>
      <c r="C185" s="239" t="s">
        <v>41</v>
      </c>
      <c r="D185" s="117" t="str">
        <f t="shared" si="2"/>
        <v>WRITE_TC_WEB_2Giải pháp</v>
      </c>
      <c r="E185" s="256">
        <v>0</v>
      </c>
      <c r="F185" s="280"/>
    </row>
    <row r="186" spans="1:6" ht="31.5">
      <c r="A186" s="265">
        <v>183</v>
      </c>
      <c r="B186" s="239" t="s">
        <v>497</v>
      </c>
      <c r="C186" s="239" t="s">
        <v>43</v>
      </c>
      <c r="D186" s="117" t="str">
        <f t="shared" si="2"/>
        <v>WRITE_TC_WEB_2Phát triển</v>
      </c>
      <c r="E186" s="256">
        <v>0</v>
      </c>
      <c r="F186" s="280"/>
    </row>
    <row r="187" spans="1:6" ht="31.5">
      <c r="A187" s="265">
        <v>184</v>
      </c>
      <c r="B187" s="239" t="s">
        <v>499</v>
      </c>
      <c r="C187" s="239" t="s">
        <v>619</v>
      </c>
      <c r="D187" s="117" t="str">
        <f t="shared" si="2"/>
        <v>WRITE_TC_WEB_3kiểm thử</v>
      </c>
      <c r="E187" s="256">
        <v>16</v>
      </c>
      <c r="F187" s="280"/>
    </row>
    <row r="188" spans="1:6" ht="31.5">
      <c r="A188" s="265">
        <v>185</v>
      </c>
      <c r="B188" s="239" t="s">
        <v>499</v>
      </c>
      <c r="C188" s="239" t="s">
        <v>41</v>
      </c>
      <c r="D188" s="117" t="str">
        <f t="shared" si="2"/>
        <v>WRITE_TC_WEB_3Giải pháp</v>
      </c>
      <c r="E188" s="256">
        <v>0</v>
      </c>
      <c r="F188" s="280"/>
    </row>
    <row r="189" spans="1:6" ht="31.5">
      <c r="A189" s="265">
        <v>186</v>
      </c>
      <c r="B189" s="239" t="s">
        <v>499</v>
      </c>
      <c r="C189" s="239" t="s">
        <v>43</v>
      </c>
      <c r="D189" s="117" t="str">
        <f t="shared" si="2"/>
        <v>WRITE_TC_WEB_3Phát triển</v>
      </c>
      <c r="E189" s="256">
        <v>0</v>
      </c>
      <c r="F189" s="280"/>
    </row>
    <row r="190" spans="1:6" ht="47.25">
      <c r="A190" s="265">
        <v>187</v>
      </c>
      <c r="B190" s="239" t="s">
        <v>501</v>
      </c>
      <c r="C190" s="239" t="s">
        <v>619</v>
      </c>
      <c r="D190" s="117" t="str">
        <f t="shared" si="2"/>
        <v>WRITE_TC_MOBILE_ANDROID_1kiểm thử</v>
      </c>
      <c r="E190" s="256">
        <v>8</v>
      </c>
      <c r="F190" s="280"/>
    </row>
    <row r="191" spans="1:6" ht="47.25">
      <c r="A191" s="265">
        <v>188</v>
      </c>
      <c r="B191" s="239" t="s">
        <v>501</v>
      </c>
      <c r="C191" s="239" t="s">
        <v>41</v>
      </c>
      <c r="D191" s="117" t="str">
        <f t="shared" si="2"/>
        <v>WRITE_TC_MOBILE_ANDROID_1Giải pháp</v>
      </c>
      <c r="E191" s="256">
        <v>0</v>
      </c>
      <c r="F191" s="280"/>
    </row>
    <row r="192" spans="1:6" ht="47.25">
      <c r="A192" s="265">
        <v>189</v>
      </c>
      <c r="B192" s="239" t="s">
        <v>501</v>
      </c>
      <c r="C192" s="239" t="s">
        <v>43</v>
      </c>
      <c r="D192" s="117" t="str">
        <f t="shared" si="2"/>
        <v>WRITE_TC_MOBILE_ANDROID_1Phát triển</v>
      </c>
      <c r="E192" s="256">
        <v>0</v>
      </c>
      <c r="F192" s="280"/>
    </row>
    <row r="193" spans="1:6" ht="47.25">
      <c r="A193" s="265">
        <v>190</v>
      </c>
      <c r="B193" s="239" t="s">
        <v>504</v>
      </c>
      <c r="C193" s="239" t="s">
        <v>619</v>
      </c>
      <c r="D193" s="117" t="str">
        <f t="shared" si="2"/>
        <v>WRITE_TC_MOBILE_ANDROID_2kiểm thử</v>
      </c>
      <c r="E193" s="256">
        <v>12</v>
      </c>
      <c r="F193" s="280"/>
    </row>
    <row r="194" spans="1:6" ht="47.25">
      <c r="A194" s="265">
        <v>191</v>
      </c>
      <c r="B194" s="239" t="s">
        <v>504</v>
      </c>
      <c r="C194" s="239" t="s">
        <v>41</v>
      </c>
      <c r="D194" s="117" t="str">
        <f t="shared" si="2"/>
        <v>WRITE_TC_MOBILE_ANDROID_2Giải pháp</v>
      </c>
      <c r="E194" s="256">
        <v>0</v>
      </c>
      <c r="F194" s="280"/>
    </row>
    <row r="195" spans="1:6" ht="47.25">
      <c r="A195" s="265">
        <v>192</v>
      </c>
      <c r="B195" s="239" t="s">
        <v>504</v>
      </c>
      <c r="C195" s="239" t="s">
        <v>43</v>
      </c>
      <c r="D195" s="117" t="str">
        <f t="shared" si="2"/>
        <v>WRITE_TC_MOBILE_ANDROID_2Phát triển</v>
      </c>
      <c r="E195" s="256">
        <v>0</v>
      </c>
      <c r="F195" s="280"/>
    </row>
    <row r="196" spans="1:6" ht="47.25">
      <c r="A196" s="265">
        <v>193</v>
      </c>
      <c r="B196" s="239" t="s">
        <v>507</v>
      </c>
      <c r="C196" s="239" t="s">
        <v>619</v>
      </c>
      <c r="D196" s="117" t="str">
        <f t="shared" ref="D196:D259" si="3">B196&amp;C196</f>
        <v>WRITE_TC_MOBILE_ANDROID_3kiểm thử</v>
      </c>
      <c r="E196" s="256">
        <v>16</v>
      </c>
      <c r="F196" s="280"/>
    </row>
    <row r="197" spans="1:6" ht="47.25">
      <c r="A197" s="265">
        <v>194</v>
      </c>
      <c r="B197" s="239" t="s">
        <v>507</v>
      </c>
      <c r="C197" s="239" t="s">
        <v>41</v>
      </c>
      <c r="D197" s="117" t="str">
        <f t="shared" si="3"/>
        <v>WRITE_TC_MOBILE_ANDROID_3Giải pháp</v>
      </c>
      <c r="E197" s="256">
        <v>0</v>
      </c>
      <c r="F197" s="280"/>
    </row>
    <row r="198" spans="1:6" ht="47.25">
      <c r="A198" s="265">
        <v>195</v>
      </c>
      <c r="B198" s="239" t="s">
        <v>507</v>
      </c>
      <c r="C198" s="239" t="s">
        <v>43</v>
      </c>
      <c r="D198" s="117" t="str">
        <f t="shared" si="3"/>
        <v>WRITE_TC_MOBILE_ANDROID_3Phát triển</v>
      </c>
      <c r="E198" s="256">
        <v>0</v>
      </c>
      <c r="F198" s="280"/>
    </row>
    <row r="199" spans="1:6" ht="31.5">
      <c r="A199" s="265">
        <v>196</v>
      </c>
      <c r="B199" s="239" t="s">
        <v>510</v>
      </c>
      <c r="C199" s="239" t="s">
        <v>619</v>
      </c>
      <c r="D199" s="117" t="str">
        <f t="shared" si="3"/>
        <v>WRITE_TC_MOBILE_IOS_1kiểm thử</v>
      </c>
      <c r="E199" s="256">
        <v>12</v>
      </c>
      <c r="F199" s="280"/>
    </row>
    <row r="200" spans="1:6" ht="31.5">
      <c r="A200" s="265">
        <v>197</v>
      </c>
      <c r="B200" s="239" t="s">
        <v>510</v>
      </c>
      <c r="C200" s="239" t="s">
        <v>41</v>
      </c>
      <c r="D200" s="117" t="str">
        <f t="shared" si="3"/>
        <v>WRITE_TC_MOBILE_IOS_1Giải pháp</v>
      </c>
      <c r="E200" s="256">
        <v>0</v>
      </c>
      <c r="F200" s="280"/>
    </row>
    <row r="201" spans="1:6" ht="31.5">
      <c r="A201" s="265">
        <v>198</v>
      </c>
      <c r="B201" s="239" t="s">
        <v>510</v>
      </c>
      <c r="C201" s="239" t="s">
        <v>43</v>
      </c>
      <c r="D201" s="117" t="str">
        <f t="shared" si="3"/>
        <v>WRITE_TC_MOBILE_IOS_1Phát triển</v>
      </c>
      <c r="E201" s="256">
        <v>0</v>
      </c>
      <c r="F201" s="280"/>
    </row>
    <row r="202" spans="1:6" ht="31.5">
      <c r="A202" s="265">
        <v>199</v>
      </c>
      <c r="B202" s="239" t="s">
        <v>513</v>
      </c>
      <c r="C202" s="239" t="s">
        <v>619</v>
      </c>
      <c r="D202" s="117" t="str">
        <f t="shared" si="3"/>
        <v>WRITE_TC_MOBILE_IOS_2kiểm thử</v>
      </c>
      <c r="E202" s="256">
        <v>16</v>
      </c>
      <c r="F202" s="280"/>
    </row>
    <row r="203" spans="1:6" ht="31.5">
      <c r="A203" s="265">
        <v>200</v>
      </c>
      <c r="B203" s="239" t="s">
        <v>513</v>
      </c>
      <c r="C203" s="239" t="s">
        <v>41</v>
      </c>
      <c r="D203" s="117" t="str">
        <f t="shared" si="3"/>
        <v>WRITE_TC_MOBILE_IOS_2Giải pháp</v>
      </c>
      <c r="E203" s="256">
        <v>0</v>
      </c>
      <c r="F203" s="280"/>
    </row>
    <row r="204" spans="1:6" ht="31.5">
      <c r="A204" s="265">
        <v>201</v>
      </c>
      <c r="B204" s="239" t="s">
        <v>513</v>
      </c>
      <c r="C204" s="239" t="s">
        <v>43</v>
      </c>
      <c r="D204" s="117" t="str">
        <f t="shared" si="3"/>
        <v>WRITE_TC_MOBILE_IOS_2Phát triển</v>
      </c>
      <c r="E204" s="256">
        <v>0</v>
      </c>
      <c r="F204" s="280"/>
    </row>
    <row r="205" spans="1:6" ht="31.5">
      <c r="A205" s="265">
        <v>202</v>
      </c>
      <c r="B205" s="239" t="s">
        <v>515</v>
      </c>
      <c r="C205" s="239" t="s">
        <v>619</v>
      </c>
      <c r="D205" s="117" t="str">
        <f t="shared" si="3"/>
        <v>WRITE_TC_MOBILE_IOS_3kiểm thử</v>
      </c>
      <c r="E205" s="256">
        <v>20</v>
      </c>
      <c r="F205" s="280"/>
    </row>
    <row r="206" spans="1:6" ht="31.5">
      <c r="A206" s="265">
        <v>203</v>
      </c>
      <c r="B206" s="239" t="s">
        <v>515</v>
      </c>
      <c r="C206" s="239" t="s">
        <v>41</v>
      </c>
      <c r="D206" s="117" t="str">
        <f t="shared" si="3"/>
        <v>WRITE_TC_MOBILE_IOS_3Giải pháp</v>
      </c>
      <c r="E206" s="256">
        <v>0</v>
      </c>
      <c r="F206" s="280"/>
    </row>
    <row r="207" spans="1:6" ht="31.5">
      <c r="A207" s="265">
        <v>204</v>
      </c>
      <c r="B207" s="239" t="s">
        <v>515</v>
      </c>
      <c r="C207" s="239" t="s">
        <v>43</v>
      </c>
      <c r="D207" s="117" t="str">
        <f t="shared" si="3"/>
        <v>WRITE_TC_MOBILE_IOS_3Phát triển</v>
      </c>
      <c r="E207" s="256">
        <v>0</v>
      </c>
      <c r="F207" s="280"/>
    </row>
    <row r="208" spans="1:6" ht="31.5">
      <c r="A208" s="265">
        <v>205</v>
      </c>
      <c r="B208" s="239" t="s">
        <v>541</v>
      </c>
      <c r="C208" s="239" t="s">
        <v>619</v>
      </c>
      <c r="D208" s="117" t="str">
        <f t="shared" si="3"/>
        <v>MANTAIN_TC_WEBkiểm thử</v>
      </c>
      <c r="E208" s="256">
        <v>4</v>
      </c>
      <c r="F208" s="280"/>
    </row>
    <row r="209" spans="1:8" ht="31.5">
      <c r="A209" s="265">
        <v>206</v>
      </c>
      <c r="B209" s="239" t="s">
        <v>541</v>
      </c>
      <c r="C209" s="239" t="s">
        <v>41</v>
      </c>
      <c r="D209" s="117" t="str">
        <f t="shared" si="3"/>
        <v>MANTAIN_TC_WEBGiải pháp</v>
      </c>
      <c r="E209" s="256">
        <v>0</v>
      </c>
      <c r="F209" s="280"/>
    </row>
    <row r="210" spans="1:8" ht="31.5">
      <c r="A210" s="265">
        <v>207</v>
      </c>
      <c r="B210" s="239" t="s">
        <v>541</v>
      </c>
      <c r="C210" s="239" t="s">
        <v>43</v>
      </c>
      <c r="D210" s="117" t="str">
        <f t="shared" si="3"/>
        <v>MANTAIN_TC_WEBPhát triển</v>
      </c>
      <c r="E210" s="256">
        <v>0</v>
      </c>
      <c r="F210" s="280"/>
    </row>
    <row r="211" spans="1:8" ht="31.5">
      <c r="A211" s="265">
        <v>208</v>
      </c>
      <c r="B211" s="239" t="s">
        <v>544</v>
      </c>
      <c r="C211" s="239" t="s">
        <v>619</v>
      </c>
      <c r="D211" s="117" t="str">
        <f t="shared" si="3"/>
        <v>MAITAIN_TC_MOBILEkiểm thử</v>
      </c>
      <c r="E211" s="256">
        <v>6</v>
      </c>
      <c r="F211" s="280"/>
    </row>
    <row r="212" spans="1:8" ht="31.5">
      <c r="A212" s="265">
        <v>209</v>
      </c>
      <c r="B212" s="239" t="s">
        <v>544</v>
      </c>
      <c r="C212" s="239" t="s">
        <v>41</v>
      </c>
      <c r="D212" s="117" t="str">
        <f t="shared" si="3"/>
        <v>MAITAIN_TC_MOBILEGiải pháp</v>
      </c>
      <c r="E212" s="256">
        <v>0</v>
      </c>
      <c r="F212" s="280"/>
    </row>
    <row r="213" spans="1:8" ht="31.5">
      <c r="A213" s="265">
        <v>210</v>
      </c>
      <c r="B213" s="239" t="s">
        <v>544</v>
      </c>
      <c r="C213" s="239" t="s">
        <v>43</v>
      </c>
      <c r="D213" s="117" t="str">
        <f t="shared" si="3"/>
        <v>MAITAIN_TC_MOBILEPhát triển</v>
      </c>
      <c r="E213" s="256">
        <v>0</v>
      </c>
      <c r="F213" s="280"/>
    </row>
    <row r="214" spans="1:8" ht="15.75">
      <c r="A214" s="265">
        <v>211</v>
      </c>
      <c r="B214" s="253" t="s">
        <v>547</v>
      </c>
      <c r="C214" s="244" t="s">
        <v>43</v>
      </c>
      <c r="D214" s="117" t="str">
        <f t="shared" si="3"/>
        <v>CICD02Phát triển</v>
      </c>
      <c r="E214" s="266">
        <v>10</v>
      </c>
      <c r="F214" s="280"/>
    </row>
    <row r="215" spans="1:8" ht="15.75">
      <c r="A215" s="265">
        <v>212</v>
      </c>
      <c r="B215" s="253" t="s">
        <v>547</v>
      </c>
      <c r="C215" s="244" t="s">
        <v>619</v>
      </c>
      <c r="D215" s="117" t="str">
        <f t="shared" si="3"/>
        <v>CICD02kiểm thử</v>
      </c>
      <c r="E215" s="266">
        <v>0</v>
      </c>
      <c r="F215" s="280"/>
    </row>
    <row r="216" spans="1:8" ht="15.75">
      <c r="A216" s="265">
        <v>213</v>
      </c>
      <c r="B216" s="253" t="s">
        <v>547</v>
      </c>
      <c r="C216" s="244" t="s">
        <v>41</v>
      </c>
      <c r="D216" s="117" t="str">
        <f t="shared" si="3"/>
        <v>CICD02Giải pháp</v>
      </c>
      <c r="E216" s="266">
        <v>0</v>
      </c>
      <c r="F216" s="280"/>
    </row>
    <row r="217" spans="1:8" ht="15.75">
      <c r="A217" s="265">
        <v>214</v>
      </c>
      <c r="B217" s="244" t="s">
        <v>550</v>
      </c>
      <c r="C217" s="244" t="s">
        <v>43</v>
      </c>
      <c r="D217" s="117" t="str">
        <f t="shared" si="3"/>
        <v>CICD03Phát triển</v>
      </c>
      <c r="E217" s="266">
        <v>2</v>
      </c>
      <c r="F217" s="280"/>
    </row>
    <row r="218" spans="1:8" ht="15.75">
      <c r="A218" s="265">
        <v>215</v>
      </c>
      <c r="B218" s="244" t="s">
        <v>550</v>
      </c>
      <c r="C218" s="244" t="s">
        <v>619</v>
      </c>
      <c r="D218" s="117" t="str">
        <f t="shared" si="3"/>
        <v>CICD03kiểm thử</v>
      </c>
      <c r="E218" s="266">
        <v>0</v>
      </c>
      <c r="F218" s="280"/>
    </row>
    <row r="219" spans="1:8" ht="15.75">
      <c r="A219" s="265">
        <v>216</v>
      </c>
      <c r="B219" s="244" t="s">
        <v>550</v>
      </c>
      <c r="C219" s="244" t="s">
        <v>41</v>
      </c>
      <c r="D219" s="117" t="str">
        <f t="shared" si="3"/>
        <v>CICD03Giải pháp</v>
      </c>
      <c r="E219" s="266">
        <v>0</v>
      </c>
      <c r="F219" s="280"/>
    </row>
    <row r="220" spans="1:8" ht="31.5">
      <c r="A220" s="265">
        <v>217</v>
      </c>
      <c r="B220" s="255" t="s">
        <v>534</v>
      </c>
      <c r="C220" s="255" t="s">
        <v>45</v>
      </c>
      <c r="D220" s="117" t="str">
        <f t="shared" si="3"/>
        <v>RUN_WEB_1Kiểm thử</v>
      </c>
      <c r="E220" s="266">
        <v>8</v>
      </c>
    </row>
    <row r="221" spans="1:8" ht="31.5">
      <c r="A221" s="265">
        <v>218</v>
      </c>
      <c r="B221" s="255" t="s">
        <v>534</v>
      </c>
      <c r="C221" s="255" t="s">
        <v>41</v>
      </c>
      <c r="D221" s="117" t="str">
        <f t="shared" si="3"/>
        <v>RUN_WEB_1Giải pháp</v>
      </c>
      <c r="E221" s="266">
        <v>0</v>
      </c>
    </row>
    <row r="222" spans="1:8" ht="31.5">
      <c r="A222" s="265">
        <v>219</v>
      </c>
      <c r="B222" s="255" t="s">
        <v>534</v>
      </c>
      <c r="C222" s="255" t="s">
        <v>43</v>
      </c>
      <c r="D222" s="117" t="str">
        <f t="shared" si="3"/>
        <v>RUN_WEB_1Phát triển</v>
      </c>
      <c r="E222" s="266">
        <v>0</v>
      </c>
    </row>
    <row r="223" spans="1:8" ht="31.5">
      <c r="A223" s="265">
        <v>220</v>
      </c>
      <c r="B223" s="255" t="s">
        <v>537</v>
      </c>
      <c r="C223" s="255" t="s">
        <v>45</v>
      </c>
      <c r="D223" s="117" t="str">
        <f t="shared" si="3"/>
        <v>RUN_WEB_2Kiểm thử</v>
      </c>
      <c r="E223" s="266">
        <v>12</v>
      </c>
      <c r="H223" s="249"/>
    </row>
    <row r="224" spans="1:8" ht="31.5">
      <c r="A224" s="265">
        <v>221</v>
      </c>
      <c r="B224" s="255" t="s">
        <v>537</v>
      </c>
      <c r="C224" s="255" t="s">
        <v>41</v>
      </c>
      <c r="D224" s="117" t="str">
        <f t="shared" si="3"/>
        <v>RUN_WEB_2Giải pháp</v>
      </c>
      <c r="E224" s="266">
        <v>0</v>
      </c>
      <c r="H224" s="249"/>
    </row>
    <row r="225" spans="1:8" ht="31.5">
      <c r="A225" s="265">
        <v>222</v>
      </c>
      <c r="B225" s="255" t="s">
        <v>537</v>
      </c>
      <c r="C225" s="255" t="s">
        <v>43</v>
      </c>
      <c r="D225" s="117" t="str">
        <f t="shared" si="3"/>
        <v>RUN_WEB_2Phát triển</v>
      </c>
      <c r="E225" s="266">
        <v>0</v>
      </c>
      <c r="H225" s="249"/>
    </row>
    <row r="226" spans="1:8" ht="31.5">
      <c r="A226" s="265">
        <v>223</v>
      </c>
      <c r="B226" s="255" t="s">
        <v>540</v>
      </c>
      <c r="C226" s="255" t="s">
        <v>45</v>
      </c>
      <c r="D226" s="117" t="str">
        <f t="shared" si="3"/>
        <v>RUN_WEB_3Kiểm thử</v>
      </c>
      <c r="E226" s="266">
        <v>16</v>
      </c>
    </row>
    <row r="227" spans="1:8" ht="31.5">
      <c r="A227" s="265">
        <v>224</v>
      </c>
      <c r="B227" s="255" t="s">
        <v>540</v>
      </c>
      <c r="C227" s="255" t="s">
        <v>41</v>
      </c>
      <c r="D227" s="117" t="str">
        <f t="shared" si="3"/>
        <v>RUN_WEB_3Giải pháp</v>
      </c>
      <c r="E227" s="266">
        <v>0</v>
      </c>
    </row>
    <row r="228" spans="1:8" ht="31.5">
      <c r="A228" s="265">
        <v>225</v>
      </c>
      <c r="B228" s="255" t="s">
        <v>540</v>
      </c>
      <c r="C228" s="255" t="s">
        <v>43</v>
      </c>
      <c r="D228" s="117" t="str">
        <f t="shared" si="3"/>
        <v>RUN_WEB_3Phát triển</v>
      </c>
      <c r="E228" s="266">
        <v>0</v>
      </c>
    </row>
    <row r="229" spans="1:8" ht="31.5">
      <c r="A229" s="265">
        <v>226</v>
      </c>
      <c r="B229" s="255" t="s">
        <v>520</v>
      </c>
      <c r="C229" s="255" t="s">
        <v>45</v>
      </c>
      <c r="D229" s="117" t="str">
        <f t="shared" si="3"/>
        <v>RUN_MOBILE_ANDROID_1Kiểm thử</v>
      </c>
      <c r="E229" s="266">
        <v>8</v>
      </c>
    </row>
    <row r="230" spans="1:8" ht="31.5">
      <c r="A230" s="265">
        <v>227</v>
      </c>
      <c r="B230" s="255" t="s">
        <v>520</v>
      </c>
      <c r="C230" s="255" t="s">
        <v>41</v>
      </c>
      <c r="D230" s="117" t="str">
        <f t="shared" si="3"/>
        <v>RUN_MOBILE_ANDROID_1Giải pháp</v>
      </c>
      <c r="E230" s="266">
        <v>0</v>
      </c>
    </row>
    <row r="231" spans="1:8" ht="31.5">
      <c r="A231" s="265">
        <v>228</v>
      </c>
      <c r="B231" s="255" t="s">
        <v>520</v>
      </c>
      <c r="C231" s="255" t="s">
        <v>43</v>
      </c>
      <c r="D231" s="117" t="str">
        <f t="shared" si="3"/>
        <v>RUN_MOBILE_ANDROID_1Phát triển</v>
      </c>
      <c r="E231" s="266">
        <v>0</v>
      </c>
    </row>
    <row r="232" spans="1:8" ht="31.5">
      <c r="A232" s="265">
        <v>229</v>
      </c>
      <c r="B232" s="255" t="s">
        <v>523</v>
      </c>
      <c r="C232" s="255" t="s">
        <v>45</v>
      </c>
      <c r="D232" s="117" t="str">
        <f t="shared" si="3"/>
        <v>RUN_MOBILE_ANDROID_2Kiểm thử</v>
      </c>
      <c r="E232" s="266">
        <v>12</v>
      </c>
    </row>
    <row r="233" spans="1:8" ht="31.5">
      <c r="A233" s="265">
        <v>230</v>
      </c>
      <c r="B233" s="255" t="s">
        <v>523</v>
      </c>
      <c r="C233" s="255" t="s">
        <v>41</v>
      </c>
      <c r="D233" s="117" t="str">
        <f t="shared" si="3"/>
        <v>RUN_MOBILE_ANDROID_2Giải pháp</v>
      </c>
      <c r="E233" s="266">
        <v>0</v>
      </c>
    </row>
    <row r="234" spans="1:8" ht="31.5">
      <c r="A234" s="265">
        <v>231</v>
      </c>
      <c r="B234" s="255" t="s">
        <v>523</v>
      </c>
      <c r="C234" s="255" t="s">
        <v>43</v>
      </c>
      <c r="D234" s="117" t="str">
        <f t="shared" si="3"/>
        <v>RUN_MOBILE_ANDROID_2Phát triển</v>
      </c>
      <c r="E234" s="266">
        <v>0</v>
      </c>
    </row>
    <row r="235" spans="1:8" ht="31.5">
      <c r="A235" s="265">
        <v>232</v>
      </c>
      <c r="B235" s="255" t="s">
        <v>525</v>
      </c>
      <c r="C235" s="255" t="s">
        <v>45</v>
      </c>
      <c r="D235" s="117" t="str">
        <f t="shared" si="3"/>
        <v>RUN_MOBILE_ANDROID_3Kiểm thử</v>
      </c>
      <c r="E235" s="266">
        <v>16</v>
      </c>
    </row>
    <row r="236" spans="1:8" ht="31.5">
      <c r="A236" s="265">
        <v>233</v>
      </c>
      <c r="B236" s="255" t="s">
        <v>525</v>
      </c>
      <c r="C236" s="255" t="s">
        <v>41</v>
      </c>
      <c r="D236" s="117" t="str">
        <f t="shared" si="3"/>
        <v>RUN_MOBILE_ANDROID_3Giải pháp</v>
      </c>
      <c r="E236" s="266">
        <v>0</v>
      </c>
    </row>
    <row r="237" spans="1:8" ht="31.5">
      <c r="A237" s="265">
        <v>234</v>
      </c>
      <c r="B237" s="255" t="s">
        <v>525</v>
      </c>
      <c r="C237" s="255" t="s">
        <v>43</v>
      </c>
      <c r="D237" s="117" t="str">
        <f t="shared" si="3"/>
        <v>RUN_MOBILE_ANDROID_3Phát triển</v>
      </c>
      <c r="E237" s="266">
        <v>0</v>
      </c>
    </row>
    <row r="238" spans="1:8" ht="47.25">
      <c r="A238" s="265">
        <v>235</v>
      </c>
      <c r="B238" s="255" t="s">
        <v>621</v>
      </c>
      <c r="C238" s="255" t="s">
        <v>45</v>
      </c>
      <c r="D238" s="117" t="str">
        <f t="shared" si="3"/>
        <v xml:space="preserve"> RUN_MOBILE_IOS_1Kiểm thử</v>
      </c>
      <c r="E238" s="266">
        <v>12</v>
      </c>
    </row>
    <row r="239" spans="1:8" ht="47.25">
      <c r="A239" s="265">
        <v>236</v>
      </c>
      <c r="B239" s="255" t="s">
        <v>621</v>
      </c>
      <c r="C239" s="255" t="s">
        <v>41</v>
      </c>
      <c r="D239" s="117" t="str">
        <f t="shared" si="3"/>
        <v xml:space="preserve"> RUN_MOBILE_IOS_1Giải pháp</v>
      </c>
      <c r="E239" s="266">
        <v>0</v>
      </c>
    </row>
    <row r="240" spans="1:8" ht="47.25">
      <c r="A240" s="265">
        <v>237</v>
      </c>
      <c r="B240" s="255" t="s">
        <v>621</v>
      </c>
      <c r="C240" s="255" t="s">
        <v>43</v>
      </c>
      <c r="D240" s="117" t="str">
        <f t="shared" si="3"/>
        <v xml:space="preserve"> RUN_MOBILE_IOS_1Phát triển</v>
      </c>
      <c r="E240" s="266">
        <v>0</v>
      </c>
    </row>
    <row r="241" spans="1:5" ht="31.5">
      <c r="A241" s="265">
        <v>238</v>
      </c>
      <c r="B241" s="255" t="s">
        <v>530</v>
      </c>
      <c r="C241" s="255" t="s">
        <v>45</v>
      </c>
      <c r="D241" s="117" t="str">
        <f t="shared" si="3"/>
        <v>RUN_MOBILE_IOS_2Kiểm thử</v>
      </c>
      <c r="E241" s="266">
        <v>20</v>
      </c>
    </row>
    <row r="242" spans="1:5" ht="31.5">
      <c r="A242" s="265">
        <v>239</v>
      </c>
      <c r="B242" s="255" t="s">
        <v>530</v>
      </c>
      <c r="C242" s="255" t="s">
        <v>41</v>
      </c>
      <c r="D242" s="117" t="str">
        <f t="shared" si="3"/>
        <v>RUN_MOBILE_IOS_2Giải pháp</v>
      </c>
      <c r="E242" s="266"/>
    </row>
    <row r="243" spans="1:5" ht="31.5">
      <c r="A243" s="265">
        <v>240</v>
      </c>
      <c r="B243" s="255" t="s">
        <v>530</v>
      </c>
      <c r="C243" s="255" t="s">
        <v>43</v>
      </c>
      <c r="D243" s="117" t="str">
        <f t="shared" si="3"/>
        <v>RUN_MOBILE_IOS_2Phát triển</v>
      </c>
      <c r="E243" s="266"/>
    </row>
    <row r="244" spans="1:5" ht="31.5">
      <c r="A244" s="265">
        <v>241</v>
      </c>
      <c r="B244" s="255" t="s">
        <v>532</v>
      </c>
      <c r="C244" s="255" t="s">
        <v>45</v>
      </c>
      <c r="D244" s="117" t="str">
        <f t="shared" si="3"/>
        <v>RUN_MOBILE_IOS_3Kiểm thử</v>
      </c>
      <c r="E244" s="266">
        <v>28</v>
      </c>
    </row>
    <row r="245" spans="1:5" ht="31.5">
      <c r="A245" s="265">
        <v>242</v>
      </c>
      <c r="B245" s="255" t="s">
        <v>532</v>
      </c>
      <c r="C245" s="255" t="s">
        <v>41</v>
      </c>
      <c r="D245" s="117" t="str">
        <f t="shared" si="3"/>
        <v>RUN_MOBILE_IOS_3Giải pháp</v>
      </c>
      <c r="E245" s="266">
        <v>0</v>
      </c>
    </row>
    <row r="246" spans="1:5" ht="31.5">
      <c r="A246" s="265">
        <v>243</v>
      </c>
      <c r="B246" s="255" t="s">
        <v>532</v>
      </c>
      <c r="C246" s="255" t="s">
        <v>43</v>
      </c>
      <c r="D246" s="117" t="str">
        <f t="shared" si="3"/>
        <v>RUN_MOBILE_IOS_3Phát triển</v>
      </c>
      <c r="E246" s="266">
        <v>0</v>
      </c>
    </row>
    <row r="247" spans="1:5" ht="31.5">
      <c r="A247" s="265">
        <v>244</v>
      </c>
      <c r="B247" s="281" t="s">
        <v>396</v>
      </c>
      <c r="C247" s="255" t="s">
        <v>41</v>
      </c>
      <c r="D247" s="117" t="str">
        <f t="shared" si="3"/>
        <v>CN_MOBILE Client1-NCGiải pháp</v>
      </c>
      <c r="E247" s="256">
        <v>2</v>
      </c>
    </row>
    <row r="248" spans="1:5" ht="31.5">
      <c r="A248" s="265">
        <v>245</v>
      </c>
      <c r="B248" s="281" t="s">
        <v>396</v>
      </c>
      <c r="C248" s="255" t="s">
        <v>43</v>
      </c>
      <c r="D248" s="117" t="str">
        <f t="shared" si="3"/>
        <v>CN_MOBILE Client1-NCPhát triển</v>
      </c>
      <c r="E248" s="256">
        <v>4</v>
      </c>
    </row>
    <row r="249" spans="1:5" ht="31.5">
      <c r="A249" s="265">
        <v>246</v>
      </c>
      <c r="B249" s="281" t="s">
        <v>396</v>
      </c>
      <c r="C249" s="255" t="s">
        <v>45</v>
      </c>
      <c r="D249" s="117" t="str">
        <f t="shared" si="3"/>
        <v>CN_MOBILE Client1-NCKiểm thử</v>
      </c>
      <c r="E249" s="256">
        <v>4</v>
      </c>
    </row>
    <row r="250" spans="1:5" ht="31.5">
      <c r="A250" s="265">
        <v>247</v>
      </c>
      <c r="B250" s="281" t="s">
        <v>622</v>
      </c>
      <c r="C250" s="255" t="s">
        <v>41</v>
      </c>
      <c r="D250" s="117" t="str">
        <f t="shared" si="3"/>
        <v>CN_MOBILE Client2-NCGiải pháp</v>
      </c>
      <c r="E250" s="256">
        <v>4</v>
      </c>
    </row>
    <row r="251" spans="1:5" ht="31.5">
      <c r="A251" s="265">
        <v>248</v>
      </c>
      <c r="B251" s="281" t="s">
        <v>622</v>
      </c>
      <c r="C251" s="255" t="s">
        <v>43</v>
      </c>
      <c r="D251" s="117" t="str">
        <f t="shared" si="3"/>
        <v>CN_MOBILE Client2-NCPhát triển</v>
      </c>
      <c r="E251" s="256">
        <v>8.75</v>
      </c>
    </row>
    <row r="252" spans="1:5" ht="31.5">
      <c r="A252" s="265">
        <v>249</v>
      </c>
      <c r="B252" s="281" t="s">
        <v>622</v>
      </c>
      <c r="C252" s="255" t="s">
        <v>45</v>
      </c>
      <c r="D252" s="117" t="str">
        <f t="shared" si="3"/>
        <v>CN_MOBILE Client2-NCKiểm thử</v>
      </c>
      <c r="E252" s="256">
        <v>10.5</v>
      </c>
    </row>
    <row r="253" spans="1:5" ht="31.5">
      <c r="A253" s="265">
        <v>250</v>
      </c>
      <c r="B253" s="281" t="s">
        <v>400</v>
      </c>
      <c r="C253" s="255" t="s">
        <v>41</v>
      </c>
      <c r="D253" s="117" t="str">
        <f t="shared" si="3"/>
        <v>CN_MOBILE Client3-NCGiải pháp</v>
      </c>
      <c r="E253" s="256">
        <v>7.5</v>
      </c>
    </row>
    <row r="254" spans="1:5" ht="31.5">
      <c r="A254" s="265">
        <v>251</v>
      </c>
      <c r="B254" s="281" t="s">
        <v>400</v>
      </c>
      <c r="C254" s="255" t="s">
        <v>43</v>
      </c>
      <c r="D254" s="117" t="str">
        <f t="shared" si="3"/>
        <v>CN_MOBILE Client3-NCPhát triển</v>
      </c>
      <c r="E254" s="256">
        <v>13</v>
      </c>
    </row>
    <row r="255" spans="1:5" ht="31.5">
      <c r="A255" s="265">
        <v>252</v>
      </c>
      <c r="B255" s="281" t="s">
        <v>400</v>
      </c>
      <c r="C255" s="255" t="s">
        <v>45</v>
      </c>
      <c r="D255" s="117" t="str">
        <f t="shared" si="3"/>
        <v>CN_MOBILE Client3-NCKiểm thử</v>
      </c>
      <c r="E255" s="256">
        <v>18</v>
      </c>
    </row>
    <row r="256" spans="1:5" ht="31.5">
      <c r="A256" s="265">
        <v>253</v>
      </c>
      <c r="B256" s="281" t="s">
        <v>623</v>
      </c>
      <c r="C256" s="255" t="s">
        <v>41</v>
      </c>
      <c r="D256" s="117" t="str">
        <f t="shared" si="3"/>
        <v>CN_MOBILE Server1-NCGiải pháp</v>
      </c>
      <c r="E256" s="256">
        <v>2</v>
      </c>
    </row>
    <row r="257" spans="1:5" ht="31.5">
      <c r="A257" s="265">
        <v>254</v>
      </c>
      <c r="B257" s="281" t="s">
        <v>623</v>
      </c>
      <c r="C257" s="255" t="s">
        <v>43</v>
      </c>
      <c r="D257" s="117" t="str">
        <f t="shared" si="3"/>
        <v>CN_MOBILE Server1-NCPhát triển</v>
      </c>
      <c r="E257" s="256">
        <v>3.5</v>
      </c>
    </row>
    <row r="258" spans="1:5" ht="31.5">
      <c r="A258" s="265">
        <v>255</v>
      </c>
      <c r="B258" s="281" t="s">
        <v>623</v>
      </c>
      <c r="C258" s="255" t="s">
        <v>45</v>
      </c>
      <c r="D258" s="117" t="str">
        <f t="shared" si="3"/>
        <v>CN_MOBILE Server1-NCKiểm thử</v>
      </c>
      <c r="E258" s="256">
        <v>4</v>
      </c>
    </row>
    <row r="259" spans="1:5" ht="31.5">
      <c r="A259" s="265">
        <v>256</v>
      </c>
      <c r="B259" s="281" t="s">
        <v>624</v>
      </c>
      <c r="C259" s="255" t="s">
        <v>41</v>
      </c>
      <c r="D259" s="117" t="str">
        <f t="shared" si="3"/>
        <v>CN_MOBILE Server2-NCGiải pháp</v>
      </c>
      <c r="E259" s="256">
        <v>4</v>
      </c>
    </row>
    <row r="260" spans="1:5" ht="31.5">
      <c r="A260" s="265">
        <v>257</v>
      </c>
      <c r="B260" s="281" t="s">
        <v>624</v>
      </c>
      <c r="C260" s="255" t="s">
        <v>43</v>
      </c>
      <c r="D260" s="117" t="str">
        <f t="shared" ref="D260:D265" si="4">B260&amp;C260</f>
        <v>CN_MOBILE Server2-NCPhát triển</v>
      </c>
      <c r="E260" s="256">
        <v>7.5</v>
      </c>
    </row>
    <row r="261" spans="1:5" ht="31.5">
      <c r="A261" s="265">
        <v>258</v>
      </c>
      <c r="B261" s="281" t="s">
        <v>624</v>
      </c>
      <c r="C261" s="255" t="s">
        <v>45</v>
      </c>
      <c r="D261" s="117" t="str">
        <f t="shared" si="4"/>
        <v>CN_MOBILE Server2-NCKiểm thử</v>
      </c>
      <c r="E261" s="256">
        <v>9</v>
      </c>
    </row>
    <row r="262" spans="1:5" ht="31.5">
      <c r="A262" s="265">
        <v>259</v>
      </c>
      <c r="B262" s="281" t="s">
        <v>625</v>
      </c>
      <c r="C262" s="255" t="s">
        <v>41</v>
      </c>
      <c r="D262" s="117" t="str">
        <f t="shared" si="4"/>
        <v>CN_MOBILE Server3-NCGiải pháp</v>
      </c>
      <c r="E262" s="256">
        <v>7.5</v>
      </c>
    </row>
    <row r="263" spans="1:5" ht="31.5">
      <c r="A263" s="265">
        <v>260</v>
      </c>
      <c r="B263" s="281" t="s">
        <v>625</v>
      </c>
      <c r="C263" s="255" t="s">
        <v>43</v>
      </c>
      <c r="D263" s="117" t="str">
        <f t="shared" si="4"/>
        <v>CN_MOBILE Server3-NCPhát triển</v>
      </c>
      <c r="E263" s="256">
        <v>13</v>
      </c>
    </row>
    <row r="264" spans="1:5" ht="31.5">
      <c r="A264" s="265">
        <v>261</v>
      </c>
      <c r="B264" s="281" t="s">
        <v>625</v>
      </c>
      <c r="C264" s="255" t="s">
        <v>45</v>
      </c>
      <c r="D264" s="117" t="str">
        <f t="shared" si="4"/>
        <v>CN_MOBILE Server3-NCKiểm thử</v>
      </c>
      <c r="E264" s="256">
        <v>18</v>
      </c>
    </row>
    <row r="265" spans="1:5" ht="31.5">
      <c r="A265" s="265">
        <v>262</v>
      </c>
      <c r="B265" s="239" t="s">
        <v>553</v>
      </c>
      <c r="C265" s="239" t="s">
        <v>554</v>
      </c>
      <c r="D265" s="117" t="str">
        <f t="shared" si="4"/>
        <v>UNITTESTNỗ lực unit Test</v>
      </c>
      <c r="E265" s="256" t="s">
        <v>626</v>
      </c>
    </row>
    <row r="266" spans="1:5" ht="18.75">
      <c r="B266" s="282"/>
      <c r="C266" s="282"/>
      <c r="D266" s="283"/>
    </row>
    <row r="267" spans="1:5" ht="18.75">
      <c r="B267" s="284"/>
      <c r="C267" s="282"/>
      <c r="D267" s="283"/>
    </row>
    <row r="268" spans="1:5" ht="18.75">
      <c r="B268" s="285"/>
      <c r="C268" s="282"/>
      <c r="D268" s="283"/>
    </row>
  </sheetData>
  <autoFilter ref="A2:J265" xr:uid="{00000000-0009-0000-0000-00000B000000}"/>
  <mergeCells count="5">
    <mergeCell ref="A1:E1"/>
    <mergeCell ref="A2:A3"/>
    <mergeCell ref="B2:B3"/>
    <mergeCell ref="C2:C3"/>
    <mergeCell ref="E2:E3"/>
  </mergeCells>
  <pageMargins left="0.7" right="0.7" top="0.75" bottom="0.75" header="0.511811023622047" footer="0.511811023622047"/>
  <pageSetup orientation="landscape" horizontalDpi="300" verticalDpi="30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55"/>
  <sheetViews>
    <sheetView zoomScale="75" zoomScaleNormal="75" workbookViewId="0"/>
  </sheetViews>
  <sheetFormatPr defaultColWidth="9.140625" defaultRowHeight="12.75"/>
  <cols>
    <col min="1" max="1" width="5.28515625" style="286" customWidth="1"/>
    <col min="2" max="2" width="25.5703125" style="286" customWidth="1"/>
    <col min="3" max="3" width="41.28515625" style="287" customWidth="1"/>
    <col min="4" max="4" width="34.28515625" style="287" customWidth="1"/>
    <col min="5" max="5" width="24.42578125" style="286" customWidth="1"/>
    <col min="6" max="6" width="13.28515625" style="286" customWidth="1"/>
    <col min="7" max="7" width="12.7109375" style="288" customWidth="1"/>
    <col min="8" max="1024" width="9.140625" style="286"/>
  </cols>
  <sheetData>
    <row r="1" spans="1:8" s="232" customFormat="1" ht="42.75" customHeight="1">
      <c r="A1" s="391" t="s">
        <v>627</v>
      </c>
      <c r="B1" s="391"/>
      <c r="C1" s="391"/>
      <c r="D1" s="391"/>
      <c r="E1" s="391"/>
      <c r="F1" s="391"/>
      <c r="G1" s="391"/>
    </row>
    <row r="3" spans="1:8" s="291" customFormat="1" ht="27" customHeight="1">
      <c r="A3" s="289" t="s">
        <v>35</v>
      </c>
      <c r="B3" s="289" t="s">
        <v>246</v>
      </c>
      <c r="C3" s="258" t="s">
        <v>628</v>
      </c>
      <c r="D3" s="258" t="s">
        <v>629</v>
      </c>
      <c r="E3" s="289" t="s">
        <v>101</v>
      </c>
      <c r="F3" s="258" t="s">
        <v>630</v>
      </c>
      <c r="G3" s="290" t="s">
        <v>85</v>
      </c>
    </row>
    <row r="4" spans="1:8" s="293" customFormat="1" ht="15.75">
      <c r="A4" s="279">
        <v>1</v>
      </c>
      <c r="B4" s="167" t="s">
        <v>251</v>
      </c>
      <c r="C4" s="41" t="s">
        <v>631</v>
      </c>
      <c r="D4" s="41" t="s">
        <v>632</v>
      </c>
      <c r="E4" s="167"/>
      <c r="F4" s="167"/>
      <c r="G4" s="41" t="s">
        <v>633</v>
      </c>
      <c r="H4" s="292"/>
    </row>
    <row r="5" spans="1:8" s="249" customFormat="1" ht="15.75">
      <c r="A5" s="279">
        <v>2</v>
      </c>
      <c r="B5" s="253" t="s">
        <v>611</v>
      </c>
      <c r="C5" s="200" t="s">
        <v>634</v>
      </c>
      <c r="D5" s="200" t="s">
        <v>632</v>
      </c>
      <c r="E5" s="253"/>
      <c r="F5" s="253"/>
      <c r="G5" s="294">
        <v>0.03</v>
      </c>
      <c r="H5" s="295"/>
    </row>
    <row r="6" spans="1:8" s="249" customFormat="1" ht="15.75">
      <c r="A6" s="279">
        <v>3</v>
      </c>
      <c r="B6" s="253" t="s">
        <v>635</v>
      </c>
      <c r="C6" s="200" t="s">
        <v>636</v>
      </c>
      <c r="D6" s="200" t="s">
        <v>637</v>
      </c>
      <c r="E6" s="253"/>
      <c r="F6" s="253"/>
      <c r="G6" s="296">
        <v>12</v>
      </c>
      <c r="H6" s="295"/>
    </row>
    <row r="7" spans="1:8" s="293" customFormat="1" ht="15.75">
      <c r="A7" s="279">
        <v>4</v>
      </c>
      <c r="B7" s="167" t="s">
        <v>638</v>
      </c>
      <c r="C7" s="41" t="s">
        <v>639</v>
      </c>
      <c r="D7" s="41" t="s">
        <v>632</v>
      </c>
      <c r="E7" s="41"/>
      <c r="F7" s="167"/>
      <c r="G7" s="297">
        <v>5</v>
      </c>
      <c r="H7" s="292"/>
    </row>
    <row r="8" spans="1:8" s="293" customFormat="1" ht="15.75">
      <c r="A8" s="279">
        <v>5</v>
      </c>
      <c r="B8" s="167" t="s">
        <v>640</v>
      </c>
      <c r="C8" s="41" t="s">
        <v>641</v>
      </c>
      <c r="D8" s="41" t="s">
        <v>632</v>
      </c>
      <c r="E8" s="41"/>
      <c r="F8" s="167"/>
      <c r="G8" s="297">
        <v>3.1090909090909098</v>
      </c>
      <c r="H8" s="292"/>
    </row>
    <row r="9" spans="1:8" s="249" customFormat="1" ht="48" customHeight="1">
      <c r="A9" s="279">
        <v>6</v>
      </c>
      <c r="B9" s="253" t="s">
        <v>642</v>
      </c>
      <c r="C9" s="200" t="s">
        <v>643</v>
      </c>
      <c r="D9" s="200" t="s">
        <v>644</v>
      </c>
      <c r="E9" s="200"/>
      <c r="F9" s="253"/>
      <c r="G9" s="296">
        <v>8</v>
      </c>
      <c r="H9" s="295"/>
    </row>
    <row r="10" spans="1:8" s="249" customFormat="1" ht="59.25" customHeight="1">
      <c r="A10" s="279">
        <v>7</v>
      </c>
      <c r="B10" s="253" t="s">
        <v>645</v>
      </c>
      <c r="C10" s="200" t="s">
        <v>643</v>
      </c>
      <c r="D10" s="200" t="s">
        <v>646</v>
      </c>
      <c r="E10" s="200"/>
      <c r="F10" s="253"/>
      <c r="G10" s="296">
        <v>16</v>
      </c>
      <c r="H10" s="295"/>
    </row>
    <row r="11" spans="1:8" s="249" customFormat="1" ht="63" customHeight="1">
      <c r="A11" s="279">
        <v>8</v>
      </c>
      <c r="B11" s="253" t="s">
        <v>647</v>
      </c>
      <c r="C11" s="200" t="s">
        <v>643</v>
      </c>
      <c r="D11" s="200" t="s">
        <v>648</v>
      </c>
      <c r="E11" s="200"/>
      <c r="F11" s="253"/>
      <c r="G11" s="296">
        <v>80</v>
      </c>
      <c r="H11" s="295"/>
    </row>
    <row r="12" spans="1:8" s="249" customFormat="1" ht="40.5" customHeight="1">
      <c r="A12" s="279">
        <v>9</v>
      </c>
      <c r="B12" s="253" t="s">
        <v>649</v>
      </c>
      <c r="C12" s="200" t="s">
        <v>650</v>
      </c>
      <c r="D12" s="200" t="s">
        <v>644</v>
      </c>
      <c r="E12" s="200"/>
      <c r="F12" s="253"/>
      <c r="G12" s="296">
        <v>4</v>
      </c>
      <c r="H12" s="295"/>
    </row>
    <row r="13" spans="1:8" s="249" customFormat="1" ht="47.25">
      <c r="A13" s="279">
        <v>10</v>
      </c>
      <c r="B13" s="253" t="s">
        <v>651</v>
      </c>
      <c r="C13" s="200" t="s">
        <v>650</v>
      </c>
      <c r="D13" s="200" t="s">
        <v>646</v>
      </c>
      <c r="E13" s="200"/>
      <c r="F13" s="253"/>
      <c r="G13" s="296">
        <v>8</v>
      </c>
      <c r="H13" s="295"/>
    </row>
    <row r="14" spans="1:8" s="249" customFormat="1" ht="63">
      <c r="A14" s="279">
        <v>11</v>
      </c>
      <c r="B14" s="253" t="s">
        <v>652</v>
      </c>
      <c r="C14" s="200" t="s">
        <v>650</v>
      </c>
      <c r="D14" s="200" t="s">
        <v>653</v>
      </c>
      <c r="E14" s="200"/>
      <c r="F14" s="253"/>
      <c r="G14" s="296">
        <v>12</v>
      </c>
      <c r="H14" s="295"/>
    </row>
    <row r="15" spans="1:8" s="249" customFormat="1" ht="31.5">
      <c r="A15" s="279">
        <v>12</v>
      </c>
      <c r="B15" s="253" t="s">
        <v>654</v>
      </c>
      <c r="C15" s="200" t="s">
        <v>655</v>
      </c>
      <c r="D15" s="200"/>
      <c r="E15" s="253"/>
      <c r="F15" s="253"/>
      <c r="G15" s="296">
        <v>2</v>
      </c>
      <c r="H15" s="295"/>
    </row>
    <row r="16" spans="1:8" s="249" customFormat="1" ht="15.75">
      <c r="A16" s="279">
        <v>13</v>
      </c>
      <c r="B16" s="253" t="s">
        <v>656</v>
      </c>
      <c r="C16" s="200" t="s">
        <v>657</v>
      </c>
      <c r="D16" s="199"/>
      <c r="E16" s="253"/>
      <c r="F16" s="253"/>
      <c r="G16" s="296">
        <v>2.1490683229813698</v>
      </c>
      <c r="H16" s="295"/>
    </row>
    <row r="17" spans="1:8" s="249" customFormat="1" ht="31.5">
      <c r="A17" s="279">
        <v>14</v>
      </c>
      <c r="B17" s="253" t="s">
        <v>658</v>
      </c>
      <c r="C17" s="244" t="s">
        <v>659</v>
      </c>
      <c r="D17" s="253"/>
      <c r="E17" s="244" t="s">
        <v>660</v>
      </c>
      <c r="F17" s="253"/>
      <c r="G17" s="296">
        <v>3.6790123456790198</v>
      </c>
      <c r="H17" s="295"/>
    </row>
    <row r="18" spans="1:8" s="249" customFormat="1" ht="31.5">
      <c r="A18" s="279">
        <v>15</v>
      </c>
      <c r="B18" s="253" t="s">
        <v>661</v>
      </c>
      <c r="C18" s="244" t="s">
        <v>662</v>
      </c>
      <c r="D18" s="253"/>
      <c r="E18" s="244" t="s">
        <v>663</v>
      </c>
      <c r="F18" s="253"/>
      <c r="G18" s="296">
        <v>10</v>
      </c>
      <c r="H18" s="295"/>
    </row>
    <row r="19" spans="1:8" s="249" customFormat="1" ht="15.75">
      <c r="A19" s="279">
        <v>16</v>
      </c>
      <c r="B19" s="253" t="s">
        <v>664</v>
      </c>
      <c r="C19" s="200" t="s">
        <v>665</v>
      </c>
      <c r="D19" s="199"/>
      <c r="E19" s="253"/>
      <c r="F19" s="253"/>
      <c r="G19" s="296">
        <v>3.3838509316770198</v>
      </c>
      <c r="H19" s="295"/>
    </row>
    <row r="20" spans="1:8" s="249" customFormat="1" ht="31.5">
      <c r="A20" s="279">
        <v>17</v>
      </c>
      <c r="B20" s="253" t="s">
        <v>666</v>
      </c>
      <c r="C20" s="200" t="s">
        <v>667</v>
      </c>
      <c r="D20" s="199"/>
      <c r="E20" s="253"/>
      <c r="F20" s="253"/>
      <c r="G20" s="296">
        <v>2.8054054054053998</v>
      </c>
      <c r="H20" s="295"/>
    </row>
    <row r="21" spans="1:8" s="249" customFormat="1" ht="15.75">
      <c r="A21" s="279">
        <v>18</v>
      </c>
      <c r="B21" s="253" t="s">
        <v>668</v>
      </c>
      <c r="C21" s="244" t="s">
        <v>669</v>
      </c>
      <c r="D21" s="244"/>
      <c r="E21" s="253"/>
      <c r="F21" s="253"/>
      <c r="G21" s="296">
        <v>6.05</v>
      </c>
      <c r="H21" s="295"/>
    </row>
    <row r="22" spans="1:8" s="249" customFormat="1" ht="15.75">
      <c r="A22" s="279">
        <v>19</v>
      </c>
      <c r="B22" s="253" t="s">
        <v>670</v>
      </c>
      <c r="C22" s="244" t="s">
        <v>671</v>
      </c>
      <c r="D22" s="244" t="s">
        <v>672</v>
      </c>
      <c r="E22" s="253"/>
      <c r="F22" s="253"/>
      <c r="G22" s="296">
        <v>6.1333333333333302</v>
      </c>
      <c r="H22" s="295"/>
    </row>
    <row r="23" spans="1:8" s="249" customFormat="1" ht="15.75">
      <c r="A23" s="279">
        <v>20</v>
      </c>
      <c r="B23" s="253" t="s">
        <v>673</v>
      </c>
      <c r="C23" s="244" t="s">
        <v>671</v>
      </c>
      <c r="D23" s="244" t="s">
        <v>674</v>
      </c>
      <c r="E23" s="253"/>
      <c r="F23" s="253"/>
      <c r="G23" s="296">
        <v>9.1310344827586203</v>
      </c>
      <c r="H23" s="295"/>
    </row>
    <row r="24" spans="1:8" s="249" customFormat="1" ht="15.75">
      <c r="A24" s="279">
        <v>21</v>
      </c>
      <c r="B24" s="253" t="s">
        <v>675</v>
      </c>
      <c r="C24" s="244" t="s">
        <v>676</v>
      </c>
      <c r="D24" s="244" t="s">
        <v>672</v>
      </c>
      <c r="E24" s="253"/>
      <c r="F24" s="253"/>
      <c r="G24" s="296">
        <v>6.4</v>
      </c>
      <c r="H24" s="295"/>
    </row>
    <row r="25" spans="1:8" s="249" customFormat="1" ht="15.75">
      <c r="A25" s="279">
        <v>22</v>
      </c>
      <c r="B25" s="253" t="s">
        <v>677</v>
      </c>
      <c r="C25" s="244" t="s">
        <v>676</v>
      </c>
      <c r="D25" s="244" t="s">
        <v>674</v>
      </c>
      <c r="E25" s="253"/>
      <c r="F25" s="253"/>
      <c r="G25" s="296">
        <v>7.2</v>
      </c>
      <c r="H25" s="295"/>
    </row>
    <row r="26" spans="1:8" s="249" customFormat="1" ht="15.75">
      <c r="A26" s="279">
        <v>23</v>
      </c>
      <c r="B26" s="253" t="s">
        <v>678</v>
      </c>
      <c r="C26" s="244" t="s">
        <v>676</v>
      </c>
      <c r="D26" s="244" t="s">
        <v>679</v>
      </c>
      <c r="E26" s="253"/>
      <c r="F26" s="253"/>
      <c r="G26" s="296">
        <v>83.84</v>
      </c>
      <c r="H26" s="295"/>
    </row>
    <row r="27" spans="1:8" s="249" customFormat="1" ht="15.75">
      <c r="A27" s="279">
        <v>24</v>
      </c>
      <c r="B27" s="253" t="s">
        <v>680</v>
      </c>
      <c r="C27" s="244" t="s">
        <v>681</v>
      </c>
      <c r="D27" s="244"/>
      <c r="E27" s="253"/>
      <c r="F27" s="253"/>
      <c r="G27" s="296">
        <v>72</v>
      </c>
      <c r="H27" s="295"/>
    </row>
    <row r="28" spans="1:8" s="249" customFormat="1" ht="15.75">
      <c r="A28" s="279">
        <v>25</v>
      </c>
      <c r="B28" s="253" t="s">
        <v>682</v>
      </c>
      <c r="C28" s="244" t="s">
        <v>683</v>
      </c>
      <c r="D28" s="244"/>
      <c r="E28" s="253"/>
      <c r="F28" s="253"/>
      <c r="G28" s="296">
        <v>7.2</v>
      </c>
      <c r="H28" s="295"/>
    </row>
    <row r="29" spans="1:8" s="249" customFormat="1" ht="15.75">
      <c r="A29" s="279">
        <v>26</v>
      </c>
      <c r="B29" s="253" t="s">
        <v>684</v>
      </c>
      <c r="C29" s="200" t="s">
        <v>685</v>
      </c>
      <c r="D29" s="199"/>
      <c r="E29" s="253"/>
      <c r="F29" s="253"/>
      <c r="G29" s="296">
        <v>5.6</v>
      </c>
      <c r="H29" s="295"/>
    </row>
    <row r="30" spans="1:8" s="249" customFormat="1" ht="15.75">
      <c r="A30" s="279">
        <v>27</v>
      </c>
      <c r="B30" s="253" t="s">
        <v>686</v>
      </c>
      <c r="C30" s="200" t="s">
        <v>687</v>
      </c>
      <c r="D30" s="199"/>
      <c r="E30" s="253"/>
      <c r="F30" s="253"/>
      <c r="G30" s="296">
        <v>12</v>
      </c>
      <c r="H30" s="295"/>
    </row>
    <row r="31" spans="1:8" s="249" customFormat="1" ht="31.5">
      <c r="A31" s="279">
        <v>28</v>
      </c>
      <c r="B31" s="253" t="s">
        <v>688</v>
      </c>
      <c r="C31" s="200" t="s">
        <v>689</v>
      </c>
      <c r="D31" s="199"/>
      <c r="E31" s="253"/>
      <c r="F31" s="253"/>
      <c r="G31" s="296">
        <v>7.2</v>
      </c>
      <c r="H31" s="295"/>
    </row>
    <row r="32" spans="1:8" s="249" customFormat="1" ht="15.75">
      <c r="A32" s="279">
        <v>29</v>
      </c>
      <c r="B32" s="253" t="s">
        <v>690</v>
      </c>
      <c r="C32" s="244" t="s">
        <v>691</v>
      </c>
      <c r="D32" s="244"/>
      <c r="E32" s="253"/>
      <c r="F32" s="253"/>
      <c r="G32" s="296">
        <v>2</v>
      </c>
      <c r="H32" s="295"/>
    </row>
    <row r="33" spans="1:12" s="249" customFormat="1" ht="15.75">
      <c r="A33" s="279">
        <v>30</v>
      </c>
      <c r="B33" s="253" t="s">
        <v>692</v>
      </c>
      <c r="C33" s="244" t="s">
        <v>693</v>
      </c>
      <c r="D33" s="244"/>
      <c r="E33" s="253"/>
      <c r="F33" s="253"/>
      <c r="G33" s="296">
        <v>2</v>
      </c>
      <c r="H33" s="295"/>
    </row>
    <row r="34" spans="1:12" s="249" customFormat="1" ht="15.75">
      <c r="A34" s="279">
        <v>31</v>
      </c>
      <c r="B34" s="253" t="s">
        <v>694</v>
      </c>
      <c r="C34" s="244" t="s">
        <v>695</v>
      </c>
      <c r="D34" s="244"/>
      <c r="E34" s="253"/>
      <c r="F34" s="253"/>
      <c r="G34" s="296">
        <v>2</v>
      </c>
      <c r="H34" s="295"/>
    </row>
    <row r="35" spans="1:12" s="249" customFormat="1" ht="15.75">
      <c r="A35" s="279">
        <v>32</v>
      </c>
      <c r="B35" s="253" t="s">
        <v>696</v>
      </c>
      <c r="C35" s="244" t="s">
        <v>697</v>
      </c>
      <c r="D35" s="244"/>
      <c r="E35" s="253"/>
      <c r="F35" s="253"/>
      <c r="G35" s="296">
        <v>4</v>
      </c>
      <c r="H35" s="295"/>
    </row>
    <row r="36" spans="1:12" s="249" customFormat="1" ht="15.75">
      <c r="A36" s="279">
        <v>33</v>
      </c>
      <c r="B36" s="253" t="s">
        <v>698</v>
      </c>
      <c r="C36" s="244" t="s">
        <v>699</v>
      </c>
      <c r="D36" s="244"/>
      <c r="E36" s="253"/>
      <c r="F36" s="253"/>
      <c r="G36" s="296">
        <v>2</v>
      </c>
      <c r="H36" s="295"/>
      <c r="L36" s="249">
        <f>68/8</f>
        <v>8.5</v>
      </c>
    </row>
    <row r="37" spans="1:12" s="249" customFormat="1" ht="15.75">
      <c r="A37" s="279">
        <v>34</v>
      </c>
      <c r="B37" s="253" t="s">
        <v>700</v>
      </c>
      <c r="C37" s="244" t="s">
        <v>701</v>
      </c>
      <c r="D37" s="244"/>
      <c r="E37" s="253"/>
      <c r="F37" s="253"/>
      <c r="G37" s="296">
        <v>4</v>
      </c>
      <c r="H37" s="295"/>
    </row>
    <row r="38" spans="1:12" s="249" customFormat="1" ht="15.75">
      <c r="A38" s="279">
        <v>35</v>
      </c>
      <c r="B38" s="253" t="s">
        <v>702</v>
      </c>
      <c r="C38" s="244" t="s">
        <v>703</v>
      </c>
      <c r="D38" s="244"/>
      <c r="E38" s="253"/>
      <c r="F38" s="253"/>
      <c r="G38" s="296">
        <v>4</v>
      </c>
      <c r="H38" s="295"/>
    </row>
    <row r="39" spans="1:12" s="249" customFormat="1" ht="15.75">
      <c r="A39" s="279">
        <v>36</v>
      </c>
      <c r="B39" s="253" t="s">
        <v>704</v>
      </c>
      <c r="C39" s="244" t="s">
        <v>705</v>
      </c>
      <c r="D39" s="244"/>
      <c r="E39" s="253"/>
      <c r="F39" s="253"/>
      <c r="G39" s="296">
        <v>4</v>
      </c>
      <c r="H39" s="295"/>
    </row>
    <row r="40" spans="1:12" s="249" customFormat="1" ht="15.75">
      <c r="A40" s="279">
        <v>37</v>
      </c>
      <c r="B40" s="253" t="s">
        <v>706</v>
      </c>
      <c r="C40" s="244" t="s">
        <v>707</v>
      </c>
      <c r="D40" s="244"/>
      <c r="E40" s="253"/>
      <c r="F40" s="253"/>
      <c r="G40" s="296">
        <v>2</v>
      </c>
      <c r="H40" s="295"/>
    </row>
    <row r="41" spans="1:12" s="249" customFormat="1" ht="15.75">
      <c r="A41" s="279">
        <v>38</v>
      </c>
      <c r="B41" s="253" t="s">
        <v>708</v>
      </c>
      <c r="C41" s="244" t="s">
        <v>709</v>
      </c>
      <c r="D41" s="244"/>
      <c r="E41" s="253"/>
      <c r="F41" s="253"/>
      <c r="G41" s="296">
        <v>28</v>
      </c>
      <c r="H41" s="295"/>
    </row>
    <row r="42" spans="1:12" s="249" customFormat="1" ht="15.75">
      <c r="A42" s="279">
        <v>39</v>
      </c>
      <c r="B42" s="253" t="s">
        <v>710</v>
      </c>
      <c r="C42" s="200" t="s">
        <v>711</v>
      </c>
      <c r="D42" s="200" t="s">
        <v>712</v>
      </c>
      <c r="E42" s="253"/>
      <c r="F42" s="253"/>
      <c r="G42" s="296">
        <v>1.8823529411764699</v>
      </c>
      <c r="H42" s="295"/>
    </row>
    <row r="43" spans="1:12" s="249" customFormat="1" ht="15.75">
      <c r="A43" s="279">
        <v>40</v>
      </c>
      <c r="B43" s="253" t="s">
        <v>713</v>
      </c>
      <c r="C43" s="200" t="s">
        <v>711</v>
      </c>
      <c r="D43" s="200" t="s">
        <v>714</v>
      </c>
      <c r="E43" s="253"/>
      <c r="F43" s="253"/>
      <c r="G43" s="296">
        <v>24</v>
      </c>
      <c r="H43" s="295"/>
    </row>
    <row r="44" spans="1:12" s="249" customFormat="1" ht="15.75">
      <c r="A44" s="279">
        <v>41</v>
      </c>
      <c r="B44" s="253" t="s">
        <v>715</v>
      </c>
      <c r="C44" s="200" t="s">
        <v>716</v>
      </c>
      <c r="D44" s="199"/>
      <c r="E44" s="253"/>
      <c r="F44" s="253"/>
      <c r="G44" s="296">
        <v>4</v>
      </c>
      <c r="H44" s="295"/>
    </row>
    <row r="45" spans="1:12" s="249" customFormat="1" ht="15.75">
      <c r="A45" s="279">
        <v>42</v>
      </c>
      <c r="B45" s="253" t="s">
        <v>717</v>
      </c>
      <c r="C45" s="200" t="s">
        <v>718</v>
      </c>
      <c r="D45" s="199"/>
      <c r="E45" s="253"/>
      <c r="F45" s="253"/>
      <c r="G45" s="296">
        <v>68</v>
      </c>
      <c r="H45" s="295"/>
    </row>
    <row r="46" spans="1:12" s="249" customFormat="1" ht="15.75">
      <c r="A46" s="279">
        <v>43</v>
      </c>
      <c r="B46" s="253" t="s">
        <v>719</v>
      </c>
      <c r="C46" s="200" t="s">
        <v>720</v>
      </c>
      <c r="D46" s="199"/>
      <c r="E46" s="253"/>
      <c r="F46" s="253"/>
      <c r="G46" s="296">
        <v>24</v>
      </c>
      <c r="H46" s="295"/>
    </row>
    <row r="47" spans="1:12" s="249" customFormat="1" ht="31.5">
      <c r="A47" s="279">
        <v>44</v>
      </c>
      <c r="B47" s="253" t="s">
        <v>721</v>
      </c>
      <c r="C47" s="200" t="s">
        <v>722</v>
      </c>
      <c r="D47" s="199"/>
      <c r="E47" s="253"/>
      <c r="F47" s="253"/>
      <c r="G47" s="296">
        <v>8</v>
      </c>
      <c r="H47" s="295"/>
    </row>
    <row r="48" spans="1:12" s="249" customFormat="1" ht="31.5">
      <c r="A48" s="279">
        <v>45</v>
      </c>
      <c r="B48" s="253" t="s">
        <v>723</v>
      </c>
      <c r="C48" s="244" t="s">
        <v>724</v>
      </c>
      <c r="D48" s="244"/>
      <c r="E48" s="253"/>
      <c r="F48" s="253"/>
      <c r="G48" s="296">
        <v>40</v>
      </c>
      <c r="H48" s="295"/>
    </row>
    <row r="49" spans="1:8" s="249" customFormat="1" ht="31.5">
      <c r="A49" s="279">
        <v>46</v>
      </c>
      <c r="B49" s="253" t="s">
        <v>725</v>
      </c>
      <c r="C49" s="244" t="s">
        <v>726</v>
      </c>
      <c r="D49" s="244"/>
      <c r="E49" s="253"/>
      <c r="F49" s="253"/>
      <c r="G49" s="296">
        <v>1.43818181818182</v>
      </c>
      <c r="H49" s="295"/>
    </row>
    <row r="50" spans="1:8" s="249" customFormat="1" ht="15.75">
      <c r="A50" s="279">
        <v>47</v>
      </c>
      <c r="B50" s="253" t="s">
        <v>727</v>
      </c>
      <c r="C50" s="244" t="s">
        <v>728</v>
      </c>
      <c r="D50" s="244"/>
      <c r="E50" s="253"/>
      <c r="F50" s="253"/>
      <c r="G50" s="296">
        <v>1.7666666666666699</v>
      </c>
      <c r="H50" s="295"/>
    </row>
    <row r="51" spans="1:8" s="249" customFormat="1" ht="15.75">
      <c r="A51" s="279">
        <v>48</v>
      </c>
      <c r="B51" s="253" t="s">
        <v>729</v>
      </c>
      <c r="C51" s="244" t="s">
        <v>66</v>
      </c>
      <c r="D51" s="244"/>
      <c r="E51" s="253"/>
      <c r="F51" s="253"/>
      <c r="G51" s="296">
        <v>2.9</v>
      </c>
      <c r="H51" s="295"/>
    </row>
    <row r="52" spans="1:8" s="298" customFormat="1" ht="94.5">
      <c r="A52" s="279">
        <v>49</v>
      </c>
      <c r="B52" s="243" t="s">
        <v>730</v>
      </c>
      <c r="C52" s="169" t="s">
        <v>731</v>
      </c>
      <c r="D52" s="169"/>
      <c r="E52" s="169" t="s">
        <v>732</v>
      </c>
      <c r="F52" s="243"/>
      <c r="G52" s="296">
        <v>8</v>
      </c>
      <c r="H52" s="295"/>
    </row>
    <row r="53" spans="1:8" s="298" customFormat="1" ht="31.5">
      <c r="A53" s="279">
        <v>50</v>
      </c>
      <c r="B53" s="243" t="s">
        <v>733</v>
      </c>
      <c r="C53" s="169" t="s">
        <v>734</v>
      </c>
      <c r="D53" s="169"/>
      <c r="E53" s="169"/>
      <c r="F53" s="243"/>
      <c r="G53" s="296">
        <v>4</v>
      </c>
      <c r="H53" s="295"/>
    </row>
    <row r="54" spans="1:8" s="298" customFormat="1" ht="15.75">
      <c r="A54" s="279">
        <v>51</v>
      </c>
      <c r="B54" s="243" t="s">
        <v>735</v>
      </c>
      <c r="C54" s="169" t="s">
        <v>736</v>
      </c>
      <c r="D54" s="169"/>
      <c r="E54" s="169"/>
      <c r="F54" s="243"/>
      <c r="G54" s="296">
        <v>4</v>
      </c>
      <c r="H54" s="295"/>
    </row>
    <row r="55" spans="1:8" s="298" customFormat="1" ht="31.5">
      <c r="A55" s="279">
        <v>52</v>
      </c>
      <c r="B55" s="243" t="s">
        <v>737</v>
      </c>
      <c r="C55" s="169" t="s">
        <v>738</v>
      </c>
      <c r="D55" s="169"/>
      <c r="E55" s="169"/>
      <c r="F55" s="243"/>
      <c r="G55" s="296">
        <v>4</v>
      </c>
      <c r="H55" s="295"/>
    </row>
  </sheetData>
  <mergeCells count="1">
    <mergeCell ref="A1:G1"/>
  </mergeCells>
  <pageMargins left="0.7" right="0.7" top="0.75" bottom="0.75" header="0.511811023622047" footer="0.511811023622047"/>
  <pageSetup scale="6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MJ12"/>
  <sheetViews>
    <sheetView zoomScale="75" zoomScaleNormal="75" workbookViewId="0"/>
  </sheetViews>
  <sheetFormatPr defaultColWidth="9.140625" defaultRowHeight="12.75"/>
  <cols>
    <col min="1" max="1" width="5.28515625" style="286" customWidth="1"/>
    <col min="2" max="2" width="25.5703125" style="286" customWidth="1"/>
    <col min="3" max="3" width="41.28515625" style="287" customWidth="1"/>
    <col min="4" max="4" width="34.28515625" style="287" customWidth="1"/>
    <col min="5" max="5" width="24.42578125" style="286" customWidth="1"/>
    <col min="6" max="6" width="13.28515625" style="286" customWidth="1"/>
    <col min="7" max="7" width="12.7109375" style="288" customWidth="1"/>
    <col min="8" max="1024" width="9.140625" style="286"/>
  </cols>
  <sheetData>
    <row r="1" spans="1:8" s="232" customFormat="1" ht="42.75" customHeight="1">
      <c r="A1" s="391" t="s">
        <v>739</v>
      </c>
      <c r="B1" s="391"/>
      <c r="C1" s="391"/>
      <c r="D1" s="391"/>
      <c r="E1" s="391"/>
      <c r="F1" s="391"/>
      <c r="G1" s="391"/>
    </row>
    <row r="3" spans="1:8" s="291" customFormat="1" ht="27" customHeight="1">
      <c r="A3" s="289" t="s">
        <v>35</v>
      </c>
      <c r="B3" s="289" t="s">
        <v>246</v>
      </c>
      <c r="C3" s="258" t="s">
        <v>628</v>
      </c>
      <c r="D3" s="258" t="s">
        <v>629</v>
      </c>
      <c r="E3" s="289" t="s">
        <v>101</v>
      </c>
      <c r="F3" s="258" t="s">
        <v>630</v>
      </c>
      <c r="G3" s="290" t="s">
        <v>85</v>
      </c>
    </row>
    <row r="4" spans="1:8" s="293" customFormat="1" ht="31.5">
      <c r="A4" s="36">
        <v>1</v>
      </c>
      <c r="B4" s="167" t="s">
        <v>740</v>
      </c>
      <c r="C4" s="41" t="s">
        <v>741</v>
      </c>
      <c r="D4" s="41" t="s">
        <v>632</v>
      </c>
      <c r="E4" s="167"/>
      <c r="F4" s="167"/>
      <c r="G4" s="299">
        <v>4</v>
      </c>
      <c r="H4" s="292"/>
    </row>
    <row r="5" spans="1:8" s="293" customFormat="1" ht="47.25">
      <c r="A5" s="413">
        <v>2</v>
      </c>
      <c r="B5" s="40" t="s">
        <v>742</v>
      </c>
      <c r="C5" s="41" t="s">
        <v>743</v>
      </c>
      <c r="D5" s="41" t="s">
        <v>632</v>
      </c>
      <c r="E5" s="167"/>
      <c r="F5" s="167"/>
      <c r="G5" s="299">
        <v>0.2</v>
      </c>
      <c r="H5" s="292"/>
    </row>
    <row r="6" spans="1:8" s="293" customFormat="1" ht="15.75">
      <c r="A6" s="413"/>
      <c r="B6" s="178" t="s">
        <v>744</v>
      </c>
      <c r="C6" s="300" t="s">
        <v>745</v>
      </c>
      <c r="D6" s="301"/>
      <c r="E6" s="302"/>
      <c r="F6" s="302"/>
      <c r="G6" s="303">
        <f>G5*10</f>
        <v>2</v>
      </c>
      <c r="H6" s="292"/>
    </row>
    <row r="7" spans="1:8" s="293" customFormat="1" ht="31.5">
      <c r="A7" s="413">
        <v>3</v>
      </c>
      <c r="B7" s="304" t="s">
        <v>746</v>
      </c>
      <c r="C7" s="41" t="s">
        <v>747</v>
      </c>
      <c r="D7" s="41" t="s">
        <v>632</v>
      </c>
      <c r="E7" s="41"/>
      <c r="F7" s="167"/>
      <c r="G7" s="41">
        <v>25</v>
      </c>
      <c r="H7" s="292"/>
    </row>
    <row r="8" spans="1:8" s="293" customFormat="1" ht="15.75">
      <c r="A8" s="413"/>
      <c r="B8" s="178" t="s">
        <v>748</v>
      </c>
      <c r="C8" s="300" t="s">
        <v>749</v>
      </c>
      <c r="D8" s="41"/>
      <c r="E8" s="305"/>
      <c r="F8" s="302"/>
      <c r="G8" s="300">
        <f>G7*180/100</f>
        <v>45</v>
      </c>
      <c r="H8" s="292"/>
    </row>
    <row r="9" spans="1:8" s="293" customFormat="1" ht="31.5">
      <c r="A9" s="413">
        <v>4</v>
      </c>
      <c r="B9" s="304" t="s">
        <v>750</v>
      </c>
      <c r="C9" s="41" t="s">
        <v>751</v>
      </c>
      <c r="D9" s="41" t="s">
        <v>632</v>
      </c>
      <c r="E9" s="41"/>
      <c r="F9" s="167"/>
      <c r="G9" s="297">
        <v>50</v>
      </c>
      <c r="H9" s="292"/>
    </row>
    <row r="10" spans="1:8" s="293" customFormat="1" ht="15.75">
      <c r="A10" s="413"/>
      <c r="B10" s="306" t="s">
        <v>752</v>
      </c>
      <c r="C10" s="300" t="s">
        <v>749</v>
      </c>
      <c r="D10" s="41"/>
      <c r="E10" s="41"/>
      <c r="F10" s="167"/>
      <c r="G10" s="307">
        <f>G9*180/100</f>
        <v>90</v>
      </c>
      <c r="H10" s="292"/>
    </row>
    <row r="11" spans="1:8" s="293" customFormat="1" ht="47.25" customHeight="1">
      <c r="A11" s="413">
        <v>5</v>
      </c>
      <c r="B11" s="199" t="s">
        <v>753</v>
      </c>
      <c r="C11" s="200" t="s">
        <v>754</v>
      </c>
      <c r="D11" s="414" t="s">
        <v>632</v>
      </c>
      <c r="E11" s="200"/>
      <c r="F11" s="253"/>
      <c r="G11" s="299">
        <v>0.2</v>
      </c>
      <c r="H11" s="292"/>
    </row>
    <row r="12" spans="1:8" ht="15.75">
      <c r="A12" s="413"/>
      <c r="B12" s="308" t="s">
        <v>755</v>
      </c>
      <c r="C12" s="300" t="s">
        <v>745</v>
      </c>
      <c r="D12" s="414"/>
      <c r="E12" s="309"/>
      <c r="F12" s="309"/>
      <c r="G12" s="310">
        <f>G11*10</f>
        <v>2</v>
      </c>
    </row>
  </sheetData>
  <mergeCells count="6">
    <mergeCell ref="A1:G1"/>
    <mergeCell ref="A5:A6"/>
    <mergeCell ref="A7:A8"/>
    <mergeCell ref="A9:A10"/>
    <mergeCell ref="A11:A12"/>
    <mergeCell ref="D11:D12"/>
  </mergeCells>
  <pageMargins left="0.7" right="0.7" top="0.75" bottom="0.75" header="0.511811023622047" footer="0.511811023622047"/>
  <pageSetup scale="70" orientation="landscape"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4:L12"/>
  <sheetViews>
    <sheetView topLeftCell="A4" zoomScale="75" zoomScaleNormal="75" workbookViewId="0">
      <selection activeCell="G12" sqref="G12"/>
    </sheetView>
  </sheetViews>
  <sheetFormatPr defaultColWidth="8.85546875" defaultRowHeight="12.75"/>
  <cols>
    <col min="2" max="2" width="20" customWidth="1"/>
    <col min="4" max="4" width="22" customWidth="1"/>
    <col min="5" max="5" width="10" hidden="1" customWidth="1"/>
    <col min="9" max="9" width="12.5703125" customWidth="1"/>
  </cols>
  <sheetData>
    <row r="4" spans="1:12" ht="15.75" customHeight="1">
      <c r="A4" s="417" t="s">
        <v>756</v>
      </c>
      <c r="B4" s="417"/>
      <c r="C4" s="417"/>
      <c r="D4" s="417"/>
      <c r="E4" s="417"/>
      <c r="F4" s="417"/>
      <c r="G4" s="417"/>
      <c r="H4" s="311"/>
      <c r="I4" s="311"/>
      <c r="J4" s="142"/>
      <c r="K4" s="142"/>
      <c r="L4" s="142"/>
    </row>
    <row r="5" spans="1:12" ht="15.75">
      <c r="A5" s="418" t="s">
        <v>34</v>
      </c>
      <c r="B5" s="418"/>
      <c r="C5" s="418"/>
      <c r="D5" s="418"/>
      <c r="E5" s="418"/>
      <c r="F5" s="418"/>
      <c r="G5" s="418"/>
      <c r="H5" s="142"/>
      <c r="I5" s="142"/>
      <c r="J5" s="142"/>
      <c r="K5" s="142"/>
      <c r="L5" s="142"/>
    </row>
    <row r="6" spans="1:12" ht="31.5" customHeight="1">
      <c r="A6" s="50" t="s">
        <v>35</v>
      </c>
      <c r="B6" s="51" t="s">
        <v>36</v>
      </c>
      <c r="C6" s="419" t="s">
        <v>37</v>
      </c>
      <c r="D6" s="419"/>
      <c r="E6" s="53" t="s">
        <v>38</v>
      </c>
      <c r="F6" s="312" t="s">
        <v>757</v>
      </c>
      <c r="G6" s="313" t="s">
        <v>758</v>
      </c>
    </row>
    <row r="7" spans="1:12" ht="48" customHeight="1">
      <c r="A7" s="59">
        <v>1</v>
      </c>
      <c r="B7" s="60" t="s">
        <v>62</v>
      </c>
      <c r="C7" s="415" t="s">
        <v>759</v>
      </c>
      <c r="D7" s="415"/>
      <c r="E7" s="62">
        <v>20.5</v>
      </c>
      <c r="F7" s="314">
        <f t="shared" ref="F7:F12" si="0">E7/E$12</f>
        <v>9.1517857142857137E-2</v>
      </c>
      <c r="G7" s="315" t="s">
        <v>57</v>
      </c>
    </row>
    <row r="8" spans="1:12" ht="105" customHeight="1">
      <c r="A8" s="59">
        <v>2</v>
      </c>
      <c r="B8" s="60" t="s">
        <v>63</v>
      </c>
      <c r="C8" s="415" t="s">
        <v>760</v>
      </c>
      <c r="D8" s="415"/>
      <c r="E8" s="62">
        <v>10</v>
      </c>
      <c r="F8" s="314">
        <f t="shared" si="0"/>
        <v>4.4642857142857144E-2</v>
      </c>
      <c r="G8" s="74" t="s">
        <v>57</v>
      </c>
    </row>
    <row r="9" spans="1:12" ht="44.25" customHeight="1">
      <c r="A9" s="59">
        <v>3</v>
      </c>
      <c r="B9" s="60" t="s">
        <v>64</v>
      </c>
      <c r="C9" s="415" t="s">
        <v>761</v>
      </c>
      <c r="D9" s="415"/>
      <c r="E9" s="62">
        <v>15</v>
      </c>
      <c r="F9" s="314">
        <f t="shared" si="0"/>
        <v>6.6964285714285712E-2</v>
      </c>
      <c r="G9" s="74" t="s">
        <v>57</v>
      </c>
    </row>
    <row r="10" spans="1:12" ht="31.5" customHeight="1">
      <c r="A10" s="59">
        <v>4</v>
      </c>
      <c r="B10" s="60" t="s">
        <v>762</v>
      </c>
      <c r="C10" s="415" t="s">
        <v>763</v>
      </c>
      <c r="D10" s="415"/>
      <c r="E10" s="62">
        <v>98</v>
      </c>
      <c r="F10" s="314">
        <f t="shared" si="0"/>
        <v>0.4375</v>
      </c>
      <c r="G10" s="316" t="s">
        <v>57</v>
      </c>
    </row>
    <row r="11" spans="1:12" ht="65.25" customHeight="1">
      <c r="A11" s="59">
        <v>5</v>
      </c>
      <c r="B11" s="81" t="s">
        <v>764</v>
      </c>
      <c r="C11" s="415" t="s">
        <v>765</v>
      </c>
      <c r="D11" s="415"/>
      <c r="E11" s="62">
        <v>80.5</v>
      </c>
      <c r="F11" s="314">
        <f t="shared" si="0"/>
        <v>0.359375</v>
      </c>
      <c r="G11" s="317" t="s">
        <v>57</v>
      </c>
    </row>
    <row r="12" spans="1:12" ht="60.75" customHeight="1">
      <c r="A12" s="53">
        <v>7</v>
      </c>
      <c r="B12" s="84" t="s">
        <v>53</v>
      </c>
      <c r="C12" s="416" t="s">
        <v>766</v>
      </c>
      <c r="D12" s="416"/>
      <c r="E12" s="318">
        <f>SUM(E7:E11)</f>
        <v>224</v>
      </c>
      <c r="F12" s="314">
        <f t="shared" si="0"/>
        <v>1</v>
      </c>
      <c r="G12" s="319"/>
    </row>
  </sheetData>
  <mergeCells count="9">
    <mergeCell ref="C9:D9"/>
    <mergeCell ref="C10:D10"/>
    <mergeCell ref="C11:D11"/>
    <mergeCell ref="C12:D12"/>
    <mergeCell ref="A4:G4"/>
    <mergeCell ref="A5:G5"/>
    <mergeCell ref="C6:D6"/>
    <mergeCell ref="C7:D7"/>
    <mergeCell ref="C8:D8"/>
  </mergeCells>
  <dataValidations count="1">
    <dataValidation type="list" allowBlank="1" showErrorMessage="1" sqref="G8:G9 G11" xr:uid="{00000000-0002-0000-0E00-000000000000}">
      <formula1>"Có,Không"</formula1>
      <formula2>0</formula2>
    </dataValidation>
  </dataValidations>
  <pageMargins left="0.7" right="0.7" top="0.75" bottom="0.75" header="0.511811023622047" footer="0.511811023622047"/>
  <pageSetup orientation="portrait" horizontalDpi="300" verticalDpi="30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AMJ18"/>
  <sheetViews>
    <sheetView zoomScale="75" zoomScaleNormal="75" workbookViewId="0"/>
  </sheetViews>
  <sheetFormatPr defaultColWidth="9.140625" defaultRowHeight="12.75"/>
  <cols>
    <col min="1" max="1" width="6.7109375" style="320" customWidth="1"/>
    <col min="2" max="2" width="16.42578125" style="320" customWidth="1"/>
    <col min="3" max="3" width="38.28515625" style="320" customWidth="1"/>
    <col min="4" max="4" width="10.140625" style="320" customWidth="1"/>
    <col min="5" max="5" width="15.5703125" style="320" customWidth="1"/>
    <col min="6" max="6" width="37.42578125" style="320" customWidth="1"/>
    <col min="7" max="7" width="12.28515625" style="320" customWidth="1"/>
    <col min="8" max="8" width="14.140625" style="320" customWidth="1"/>
    <col min="9" max="1024" width="9.140625" style="320"/>
  </cols>
  <sheetData>
    <row r="1" spans="1:8" ht="35.25" customHeight="1">
      <c r="A1" s="420" t="s">
        <v>767</v>
      </c>
      <c r="B1" s="420"/>
      <c r="C1" s="420"/>
      <c r="D1" s="420"/>
      <c r="E1" s="420"/>
      <c r="F1" s="420"/>
      <c r="G1" s="420"/>
      <c r="H1" s="420"/>
    </row>
    <row r="2" spans="1:8" ht="19.5" customHeight="1">
      <c r="A2" s="421" t="s">
        <v>768</v>
      </c>
      <c r="B2" s="421"/>
      <c r="C2" s="421"/>
      <c r="D2" s="421"/>
      <c r="E2" s="421"/>
      <c r="F2" s="421"/>
      <c r="G2" s="421"/>
      <c r="H2" s="421"/>
    </row>
    <row r="3" spans="1:8" ht="19.5" customHeight="1">
      <c r="A3" s="321"/>
      <c r="B3" s="422" t="s">
        <v>769</v>
      </c>
      <c r="C3" s="422"/>
      <c r="D3" s="422"/>
      <c r="E3" s="422"/>
      <c r="F3" s="422"/>
      <c r="G3" s="422"/>
      <c r="H3" s="422"/>
    </row>
    <row r="4" spans="1:8" ht="19.5" customHeight="1">
      <c r="A4" s="421" t="s">
        <v>770</v>
      </c>
      <c r="B4" s="421"/>
      <c r="C4" s="421"/>
      <c r="D4" s="421"/>
      <c r="E4" s="421"/>
      <c r="F4" s="421"/>
      <c r="G4" s="421"/>
      <c r="H4" s="421"/>
    </row>
    <row r="5" spans="1:8" ht="19.5">
      <c r="A5" s="321"/>
      <c r="B5" s="321"/>
      <c r="C5" s="321"/>
      <c r="D5" s="321"/>
      <c r="E5" s="321"/>
      <c r="F5" s="321"/>
      <c r="G5" s="321"/>
      <c r="H5" s="321"/>
    </row>
    <row r="6" spans="1:8" s="325" customFormat="1" ht="15.75" customHeight="1">
      <c r="A6" s="322" t="s">
        <v>79</v>
      </c>
      <c r="B6" s="323" t="s">
        <v>771</v>
      </c>
      <c r="C6" s="324" t="s">
        <v>772</v>
      </c>
      <c r="D6" s="324"/>
      <c r="E6" s="324"/>
      <c r="F6" s="324" t="s">
        <v>773</v>
      </c>
      <c r="G6" s="324"/>
      <c r="H6" s="324"/>
    </row>
    <row r="7" spans="1:8" s="328" customFormat="1" ht="31.5">
      <c r="A7" s="326"/>
      <c r="B7" s="327"/>
      <c r="C7" s="324" t="s">
        <v>774</v>
      </c>
      <c r="D7" s="324" t="s">
        <v>775</v>
      </c>
      <c r="E7" s="324" t="s">
        <v>776</v>
      </c>
      <c r="F7" s="324" t="s">
        <v>774</v>
      </c>
      <c r="G7" s="324" t="s">
        <v>775</v>
      </c>
      <c r="H7" s="324" t="s">
        <v>776</v>
      </c>
    </row>
    <row r="8" spans="1:8" s="328" customFormat="1" ht="213" customHeight="1">
      <c r="A8" s="329">
        <v>1</v>
      </c>
      <c r="B8" s="330"/>
      <c r="C8" s="331" t="s">
        <v>777</v>
      </c>
      <c r="D8" s="331" t="s">
        <v>778</v>
      </c>
      <c r="E8" s="332" t="s">
        <v>779</v>
      </c>
      <c r="F8" s="331" t="s">
        <v>780</v>
      </c>
      <c r="G8" s="331" t="s">
        <v>781</v>
      </c>
      <c r="H8" s="332" t="s">
        <v>782</v>
      </c>
    </row>
    <row r="9" spans="1:8" ht="16.5">
      <c r="A9" s="333"/>
      <c r="B9" s="334" t="s">
        <v>783</v>
      </c>
      <c r="C9" s="334"/>
      <c r="D9" s="334"/>
      <c r="E9" s="334"/>
      <c r="F9" s="333"/>
      <c r="G9" s="333"/>
      <c r="H9" s="333"/>
    </row>
    <row r="10" spans="1:8" ht="19.5" customHeight="1">
      <c r="A10" s="421" t="s">
        <v>784</v>
      </c>
      <c r="B10" s="421"/>
      <c r="C10" s="421"/>
      <c r="D10" s="421"/>
      <c r="E10" s="421"/>
      <c r="F10" s="421"/>
      <c r="G10" s="421"/>
      <c r="H10" s="421"/>
    </row>
    <row r="11" spans="1:8" s="336" customFormat="1" ht="82.5" customHeight="1">
      <c r="A11" s="335" t="s">
        <v>785</v>
      </c>
      <c r="B11" s="423"/>
      <c r="C11" s="423"/>
      <c r="D11" s="424" t="s">
        <v>786</v>
      </c>
      <c r="E11" s="424"/>
      <c r="F11" s="424"/>
      <c r="G11" s="424"/>
      <c r="H11" s="424"/>
    </row>
    <row r="12" spans="1:8" s="336" customFormat="1" ht="87.75" customHeight="1">
      <c r="A12" s="335" t="s">
        <v>787</v>
      </c>
      <c r="B12" s="423"/>
      <c r="C12" s="423"/>
      <c r="D12" s="424" t="s">
        <v>788</v>
      </c>
      <c r="E12" s="424"/>
      <c r="F12" s="424"/>
      <c r="G12" s="424"/>
      <c r="H12" s="424"/>
    </row>
    <row r="13" spans="1:8" s="336" customFormat="1" ht="87.75" customHeight="1">
      <c r="A13" s="335" t="s">
        <v>789</v>
      </c>
      <c r="B13" s="423"/>
      <c r="C13" s="423"/>
      <c r="D13" s="425" t="s">
        <v>790</v>
      </c>
      <c r="E13" s="425"/>
      <c r="F13" s="425"/>
      <c r="G13" s="425"/>
      <c r="H13" s="425"/>
    </row>
    <row r="14" spans="1:8" s="336" customFormat="1" ht="82.5" customHeight="1">
      <c r="A14" s="335" t="s">
        <v>791</v>
      </c>
      <c r="B14" s="423"/>
      <c r="C14" s="423"/>
      <c r="D14" s="424" t="s">
        <v>792</v>
      </c>
      <c r="E14" s="424"/>
      <c r="F14" s="424"/>
      <c r="G14" s="424"/>
      <c r="H14" s="424"/>
    </row>
    <row r="15" spans="1:8" s="338" customFormat="1" ht="82.5" customHeight="1">
      <c r="A15" s="337" t="s">
        <v>793</v>
      </c>
      <c r="B15" s="427"/>
      <c r="C15" s="427"/>
      <c r="D15" s="428" t="s">
        <v>794</v>
      </c>
      <c r="E15" s="428"/>
      <c r="F15" s="428"/>
      <c r="G15" s="428"/>
      <c r="H15" s="428"/>
    </row>
    <row r="16" spans="1:8" s="336" customFormat="1" ht="82.5" customHeight="1">
      <c r="A16" s="335" t="s">
        <v>795</v>
      </c>
      <c r="B16" s="423"/>
      <c r="C16" s="423"/>
      <c r="D16" s="424" t="s">
        <v>796</v>
      </c>
      <c r="E16" s="424"/>
      <c r="F16" s="424"/>
      <c r="G16" s="424"/>
      <c r="H16" s="424"/>
    </row>
    <row r="18" spans="2:8">
      <c r="B18" s="426"/>
      <c r="C18" s="426"/>
      <c r="D18" s="426"/>
      <c r="E18" s="426"/>
      <c r="F18" s="426"/>
      <c r="G18" s="426"/>
      <c r="H18" s="426"/>
    </row>
  </sheetData>
  <mergeCells count="18">
    <mergeCell ref="B18:H18"/>
    <mergeCell ref="B14:C14"/>
    <mergeCell ref="D14:H14"/>
    <mergeCell ref="B15:C15"/>
    <mergeCell ref="D15:H15"/>
    <mergeCell ref="B16:C16"/>
    <mergeCell ref="D16:H16"/>
    <mergeCell ref="B11:C11"/>
    <mergeCell ref="D11:H11"/>
    <mergeCell ref="B12:C12"/>
    <mergeCell ref="D12:H12"/>
    <mergeCell ref="B13:C13"/>
    <mergeCell ref="D13:H13"/>
    <mergeCell ref="A1:H1"/>
    <mergeCell ref="A2:H2"/>
    <mergeCell ref="B3:H3"/>
    <mergeCell ref="A4:H4"/>
    <mergeCell ref="A10:H10"/>
  </mergeCells>
  <pageMargins left="0.7" right="0.7" top="0.75" bottom="0.75" header="0.511811023622047" footer="0.511811023622047"/>
  <pageSetup scale="80" orientation="landscape" horizontalDpi="300" verticalDpi="30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5"/>
  <sheetViews>
    <sheetView zoomScale="75" zoomScaleNormal="75" workbookViewId="0"/>
  </sheetViews>
  <sheetFormatPr defaultColWidth="9.140625" defaultRowHeight="12.75"/>
  <cols>
    <col min="1" max="1" width="9.7109375" style="320" customWidth="1"/>
    <col min="2" max="2" width="38.28515625" style="320" customWidth="1"/>
    <col min="3" max="3" width="10.140625" style="320" customWidth="1"/>
    <col min="4" max="4" width="15.5703125" style="320" customWidth="1"/>
    <col min="5" max="5" width="12.28515625" style="320" customWidth="1"/>
    <col min="6" max="6" width="65.140625" style="320" customWidth="1"/>
    <col min="7" max="1024" width="9.140625" style="320"/>
  </cols>
  <sheetData>
    <row r="1" spans="1:6" ht="35.25" customHeight="1">
      <c r="A1" s="420" t="s">
        <v>797</v>
      </c>
      <c r="B1" s="420"/>
      <c r="C1" s="420"/>
      <c r="D1" s="420"/>
      <c r="E1" s="420"/>
      <c r="F1" s="420"/>
    </row>
    <row r="2" spans="1:6" ht="45.75" customHeight="1">
      <c r="A2" s="421" t="s">
        <v>798</v>
      </c>
      <c r="B2" s="421"/>
      <c r="C2" s="421"/>
      <c r="D2" s="421"/>
      <c r="E2" s="421"/>
      <c r="F2" s="421"/>
    </row>
    <row r="3" spans="1:6" ht="19.5" customHeight="1">
      <c r="A3" s="421" t="s">
        <v>799</v>
      </c>
      <c r="B3" s="421"/>
      <c r="C3" s="421"/>
      <c r="D3" s="421"/>
      <c r="E3" s="421"/>
      <c r="F3" s="421"/>
    </row>
    <row r="4" spans="1:6" ht="19.5">
      <c r="A4" s="321"/>
      <c r="B4" s="321"/>
      <c r="C4" s="321"/>
      <c r="D4" s="321"/>
      <c r="E4" s="321"/>
      <c r="F4" s="321"/>
    </row>
    <row r="5" spans="1:6" s="328" customFormat="1" ht="31.5">
      <c r="A5" s="326" t="s">
        <v>35</v>
      </c>
      <c r="B5" s="324" t="s">
        <v>774</v>
      </c>
      <c r="C5" s="324" t="s">
        <v>775</v>
      </c>
      <c r="D5" s="324" t="s">
        <v>776</v>
      </c>
      <c r="E5" s="324" t="s">
        <v>775</v>
      </c>
      <c r="F5" s="324" t="s">
        <v>776</v>
      </c>
    </row>
    <row r="6" spans="1:6" s="328" customFormat="1" ht="213" customHeight="1">
      <c r="A6" s="329">
        <v>1</v>
      </c>
      <c r="B6" s="331" t="s">
        <v>800</v>
      </c>
      <c r="C6" s="331" t="s">
        <v>778</v>
      </c>
      <c r="D6" s="332" t="s">
        <v>779</v>
      </c>
      <c r="E6" s="331" t="s">
        <v>801</v>
      </c>
      <c r="F6" s="332" t="s">
        <v>782</v>
      </c>
    </row>
    <row r="7" spans="1:6" ht="16.5">
      <c r="A7" s="333"/>
      <c r="B7" s="334"/>
      <c r="C7" s="334"/>
      <c r="D7" s="334"/>
      <c r="E7" s="333"/>
      <c r="F7" s="333"/>
    </row>
    <row r="8" spans="1:6" ht="19.5" customHeight="1">
      <c r="A8" s="421" t="s">
        <v>802</v>
      </c>
      <c r="B8" s="421"/>
      <c r="C8" s="421"/>
      <c r="D8" s="421"/>
      <c r="E8" s="421"/>
      <c r="F8" s="421"/>
    </row>
    <row r="9" spans="1:6" s="336" customFormat="1" ht="82.5" customHeight="1">
      <c r="A9" s="335" t="s">
        <v>785</v>
      </c>
      <c r="B9" s="339"/>
      <c r="C9" s="424" t="s">
        <v>803</v>
      </c>
      <c r="D9" s="424"/>
      <c r="E9" s="424"/>
      <c r="F9" s="424"/>
    </row>
    <row r="10" spans="1:6" s="336" customFormat="1" ht="87.75" customHeight="1">
      <c r="A10" s="335" t="s">
        <v>787</v>
      </c>
      <c r="B10" s="339"/>
      <c r="C10" s="424" t="s">
        <v>804</v>
      </c>
      <c r="D10" s="424"/>
      <c r="E10" s="424"/>
      <c r="F10" s="424"/>
    </row>
    <row r="11" spans="1:6" s="336" customFormat="1" ht="188.25" customHeight="1">
      <c r="A11" s="335" t="s">
        <v>789</v>
      </c>
      <c r="B11" s="339"/>
      <c r="C11" s="424" t="s">
        <v>805</v>
      </c>
      <c r="D11" s="424"/>
      <c r="E11" s="424"/>
      <c r="F11" s="424"/>
    </row>
    <row r="12" spans="1:6" s="336" customFormat="1" ht="82.5" customHeight="1">
      <c r="A12" s="335" t="s">
        <v>791</v>
      </c>
      <c r="B12" s="339"/>
      <c r="C12" s="424" t="s">
        <v>806</v>
      </c>
      <c r="D12" s="424"/>
      <c r="E12" s="424"/>
      <c r="F12" s="424"/>
    </row>
    <row r="13" spans="1:6" s="336" customFormat="1" ht="82.5" customHeight="1">
      <c r="A13" s="335" t="s">
        <v>793</v>
      </c>
      <c r="B13" s="339"/>
      <c r="C13" s="424" t="s">
        <v>807</v>
      </c>
      <c r="D13" s="424"/>
      <c r="E13" s="424"/>
      <c r="F13" s="424"/>
    </row>
    <row r="15" spans="1:6">
      <c r="B15" s="426"/>
      <c r="C15" s="426"/>
      <c r="D15" s="426"/>
      <c r="E15" s="426"/>
      <c r="F15" s="426"/>
    </row>
  </sheetData>
  <mergeCells count="10">
    <mergeCell ref="C10:F10"/>
    <mergeCell ref="C11:F11"/>
    <mergeCell ref="C12:F12"/>
    <mergeCell ref="C13:F13"/>
    <mergeCell ref="B15:F15"/>
    <mergeCell ref="A1:F1"/>
    <mergeCell ref="A2:F2"/>
    <mergeCell ref="A3:F3"/>
    <mergeCell ref="A8:F8"/>
    <mergeCell ref="C9:F9"/>
  </mergeCells>
  <pageMargins left="0.7" right="0.7" top="0.75" bottom="0.75" header="0.511811023622047" footer="0.511811023622047"/>
  <pageSetup scale="70" orientation="landscape" horizontalDpi="300" verticalDpi="300"/>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59"/>
  <sheetViews>
    <sheetView topLeftCell="A247" zoomScale="75" zoomScaleNormal="75" workbookViewId="0">
      <selection activeCell="H259" sqref="H259"/>
    </sheetView>
  </sheetViews>
  <sheetFormatPr defaultColWidth="8.85546875" defaultRowHeight="12.75"/>
  <cols>
    <col min="1" max="1" width="6.7109375" customWidth="1"/>
    <col min="2" max="2" width="14.28515625" customWidth="1"/>
    <col min="3" max="3" width="15.42578125" customWidth="1"/>
    <col min="4" max="4" width="37.5703125" customWidth="1"/>
    <col min="5" max="5" width="18" customWidth="1"/>
  </cols>
  <sheetData>
    <row r="1" spans="1:5" ht="48.75" customHeight="1">
      <c r="A1" s="391" t="s">
        <v>808</v>
      </c>
      <c r="B1" s="391"/>
      <c r="C1" s="391"/>
      <c r="D1" s="391"/>
      <c r="E1" s="391"/>
    </row>
    <row r="2" spans="1:5">
      <c r="A2" s="142"/>
      <c r="B2" s="142"/>
      <c r="C2" s="142"/>
      <c r="D2" s="142"/>
      <c r="E2" s="142"/>
    </row>
    <row r="3" spans="1:5" ht="12.75" customHeight="1">
      <c r="A3" s="398" t="s">
        <v>79</v>
      </c>
      <c r="B3" s="398" t="s">
        <v>257</v>
      </c>
      <c r="C3" s="398" t="s">
        <v>556</v>
      </c>
      <c r="D3" s="398" t="s">
        <v>36</v>
      </c>
      <c r="E3" s="398" t="s">
        <v>616</v>
      </c>
    </row>
    <row r="4" spans="1:5">
      <c r="A4" s="398"/>
      <c r="B4" s="398" t="s">
        <v>617</v>
      </c>
      <c r="C4" s="398"/>
      <c r="D4" s="398"/>
      <c r="E4" s="398" t="s">
        <v>618</v>
      </c>
    </row>
    <row r="5" spans="1:5" ht="15.75">
      <c r="A5" s="265">
        <v>1</v>
      </c>
      <c r="B5" s="340" t="s">
        <v>95</v>
      </c>
      <c r="C5" s="340" t="s">
        <v>251</v>
      </c>
      <c r="D5" s="340" t="str">
        <f t="shared" ref="D5:D36" si="0">"Thực hiện "&amp;C5&amp;" cho "&amp;B5</f>
        <v>Thực hiện QTDA cho NVJ1-PTM</v>
      </c>
      <c r="E5" s="267">
        <v>3</v>
      </c>
    </row>
    <row r="6" spans="1:5" ht="15.75">
      <c r="A6" s="265">
        <v>2</v>
      </c>
      <c r="B6" s="340" t="s">
        <v>95</v>
      </c>
      <c r="C6" s="340" t="s">
        <v>809</v>
      </c>
      <c r="D6" s="340" t="str">
        <f t="shared" si="0"/>
        <v>Thực hiện tạo PTYC cho NVJ1-PTM</v>
      </c>
      <c r="E6" s="267">
        <v>2</v>
      </c>
    </row>
    <row r="7" spans="1:5" ht="15.75">
      <c r="A7" s="265">
        <v>3</v>
      </c>
      <c r="B7" s="340" t="s">
        <v>95</v>
      </c>
      <c r="C7" s="340" t="s">
        <v>577</v>
      </c>
      <c r="D7" s="340" t="str">
        <f t="shared" si="0"/>
        <v>Thực hiện TKCSDL cho NVJ1-PTM</v>
      </c>
      <c r="E7" s="267">
        <v>1</v>
      </c>
    </row>
    <row r="8" spans="1:5" ht="15.75">
      <c r="A8" s="265">
        <v>4</v>
      </c>
      <c r="B8" s="340" t="s">
        <v>95</v>
      </c>
      <c r="C8" s="340" t="s">
        <v>580</v>
      </c>
      <c r="D8" s="340" t="str">
        <f t="shared" si="0"/>
        <v>Thực hiện TKCT cho NVJ1-PTM</v>
      </c>
      <c r="E8" s="267">
        <v>1</v>
      </c>
    </row>
    <row r="9" spans="1:5" ht="15.75">
      <c r="A9" s="265">
        <v>5</v>
      </c>
      <c r="B9" s="340" t="s">
        <v>95</v>
      </c>
      <c r="C9" s="340" t="s">
        <v>583</v>
      </c>
      <c r="D9" s="340" t="str">
        <f t="shared" si="0"/>
        <v>Thực hiện Lập trình cho NVJ1-PTM</v>
      </c>
      <c r="E9" s="267">
        <v>10</v>
      </c>
    </row>
    <row r="10" spans="1:5" ht="15.75">
      <c r="A10" s="265">
        <v>6</v>
      </c>
      <c r="B10" s="340" t="s">
        <v>95</v>
      </c>
      <c r="C10" s="340" t="s">
        <v>810</v>
      </c>
      <c r="D10" s="340" t="str">
        <f t="shared" si="0"/>
        <v>Thực hiện viết Unit test cho NVJ1-PTM</v>
      </c>
      <c r="E10" s="267">
        <v>6</v>
      </c>
    </row>
    <row r="11" spans="1:5" ht="31.5">
      <c r="A11" s="265">
        <v>7</v>
      </c>
      <c r="B11" s="340" t="s">
        <v>95</v>
      </c>
      <c r="C11" s="340" t="s">
        <v>811</v>
      </c>
      <c r="D11" s="340" t="str">
        <f t="shared" si="0"/>
        <v>Thực hiện viết kịch bản kiểm thử cho NVJ1-PTM</v>
      </c>
      <c r="E11" s="267">
        <v>4</v>
      </c>
    </row>
    <row r="12" spans="1:5" ht="15.75">
      <c r="A12" s="265">
        <v>8</v>
      </c>
      <c r="B12" s="340" t="s">
        <v>95</v>
      </c>
      <c r="C12" s="340" t="s">
        <v>619</v>
      </c>
      <c r="D12" s="340" t="str">
        <f t="shared" si="0"/>
        <v>Thực hiện kiểm thử cho NVJ1-PTM</v>
      </c>
      <c r="E12" s="267">
        <v>4</v>
      </c>
    </row>
    <row r="13" spans="1:5" ht="15.75">
      <c r="A13" s="265">
        <v>9</v>
      </c>
      <c r="B13" s="340" t="s">
        <v>95</v>
      </c>
      <c r="C13" s="340" t="s">
        <v>812</v>
      </c>
      <c r="D13" s="340" t="str">
        <f t="shared" si="0"/>
        <v>Thực hiện viết HDSD cho NVJ1-PTM</v>
      </c>
      <c r="E13" s="267">
        <v>1</v>
      </c>
    </row>
    <row r="14" spans="1:5" ht="15.75">
      <c r="A14" s="265">
        <v>10</v>
      </c>
      <c r="B14" s="341" t="s">
        <v>96</v>
      </c>
      <c r="C14" s="341" t="s">
        <v>251</v>
      </c>
      <c r="D14" s="341" t="str">
        <f t="shared" si="0"/>
        <v>Thực hiện QTDA cho NVJ2-PTM</v>
      </c>
      <c r="E14" s="342">
        <v>5</v>
      </c>
    </row>
    <row r="15" spans="1:5" ht="15.75">
      <c r="A15" s="265">
        <v>11</v>
      </c>
      <c r="B15" s="341" t="s">
        <v>96</v>
      </c>
      <c r="C15" s="341" t="s">
        <v>809</v>
      </c>
      <c r="D15" s="341" t="str">
        <f t="shared" si="0"/>
        <v>Thực hiện tạo PTYC cho NVJ2-PTM</v>
      </c>
      <c r="E15" s="342">
        <v>4</v>
      </c>
    </row>
    <row r="16" spans="1:5" ht="15.75">
      <c r="A16" s="265">
        <v>12</v>
      </c>
      <c r="B16" s="341" t="s">
        <v>96</v>
      </c>
      <c r="C16" s="341" t="s">
        <v>577</v>
      </c>
      <c r="D16" s="341" t="str">
        <f t="shared" si="0"/>
        <v>Thực hiện TKCSDL cho NVJ2-PTM</v>
      </c>
      <c r="E16" s="342">
        <v>1</v>
      </c>
    </row>
    <row r="17" spans="1:5" ht="15.75">
      <c r="A17" s="265">
        <v>13</v>
      </c>
      <c r="B17" s="341" t="s">
        <v>96</v>
      </c>
      <c r="C17" s="341" t="s">
        <v>580</v>
      </c>
      <c r="D17" s="341" t="str">
        <f t="shared" si="0"/>
        <v>Thực hiện TKCT cho NVJ2-PTM</v>
      </c>
      <c r="E17" s="342">
        <v>2</v>
      </c>
    </row>
    <row r="18" spans="1:5" ht="15.75">
      <c r="A18" s="265">
        <v>14</v>
      </c>
      <c r="B18" s="341" t="s">
        <v>96</v>
      </c>
      <c r="C18" s="341" t="s">
        <v>583</v>
      </c>
      <c r="D18" s="341" t="str">
        <f t="shared" si="0"/>
        <v>Thực hiện Lập trình cho NVJ2-PTM</v>
      </c>
      <c r="E18" s="342">
        <v>14</v>
      </c>
    </row>
    <row r="19" spans="1:5" ht="15.75">
      <c r="A19" s="265">
        <v>15</v>
      </c>
      <c r="B19" s="341" t="s">
        <v>96</v>
      </c>
      <c r="C19" s="341" t="s">
        <v>810</v>
      </c>
      <c r="D19" s="341" t="str">
        <f t="shared" si="0"/>
        <v>Thực hiện viết Unit test cho NVJ2-PTM</v>
      </c>
      <c r="E19" s="342">
        <v>9</v>
      </c>
    </row>
    <row r="20" spans="1:5" ht="31.5">
      <c r="A20" s="265">
        <v>16</v>
      </c>
      <c r="B20" s="341" t="s">
        <v>96</v>
      </c>
      <c r="C20" s="341" t="s">
        <v>811</v>
      </c>
      <c r="D20" s="341" t="str">
        <f t="shared" si="0"/>
        <v>Thực hiện viết kịch bản kiểm thử cho NVJ2-PTM</v>
      </c>
      <c r="E20" s="342">
        <v>6</v>
      </c>
    </row>
    <row r="21" spans="1:5" ht="15.75">
      <c r="A21" s="265">
        <v>17</v>
      </c>
      <c r="B21" s="341" t="s">
        <v>96</v>
      </c>
      <c r="C21" s="341" t="s">
        <v>619</v>
      </c>
      <c r="D21" s="341" t="str">
        <f t="shared" si="0"/>
        <v>Thực hiện kiểm thử cho NVJ2-PTM</v>
      </c>
      <c r="E21" s="342">
        <v>6</v>
      </c>
    </row>
    <row r="22" spans="1:5" ht="15.75">
      <c r="A22" s="265">
        <v>18</v>
      </c>
      <c r="B22" s="341" t="s">
        <v>96</v>
      </c>
      <c r="C22" s="341" t="s">
        <v>812</v>
      </c>
      <c r="D22" s="341" t="str">
        <f t="shared" si="0"/>
        <v>Thực hiện viết HDSD cho NVJ2-PTM</v>
      </c>
      <c r="E22" s="342">
        <v>2</v>
      </c>
    </row>
    <row r="23" spans="1:5" ht="15.75">
      <c r="A23" s="265">
        <v>19</v>
      </c>
      <c r="B23" s="340" t="s">
        <v>109</v>
      </c>
      <c r="C23" s="340" t="s">
        <v>251</v>
      </c>
      <c r="D23" s="340" t="str">
        <f t="shared" si="0"/>
        <v>Thực hiện QTDA cho NVJ3-PTM</v>
      </c>
      <c r="E23" s="267">
        <v>8</v>
      </c>
    </row>
    <row r="24" spans="1:5" ht="15.75">
      <c r="A24" s="265">
        <v>20</v>
      </c>
      <c r="B24" s="340" t="s">
        <v>109</v>
      </c>
      <c r="C24" s="340" t="s">
        <v>809</v>
      </c>
      <c r="D24" s="340" t="str">
        <f t="shared" si="0"/>
        <v>Thực hiện tạo PTYC cho NVJ3-PTM</v>
      </c>
      <c r="E24" s="267">
        <v>8</v>
      </c>
    </row>
    <row r="25" spans="1:5" ht="15.75">
      <c r="A25" s="265">
        <v>21</v>
      </c>
      <c r="B25" s="340" t="s">
        <v>109</v>
      </c>
      <c r="C25" s="340" t="s">
        <v>577</v>
      </c>
      <c r="D25" s="340" t="str">
        <f t="shared" si="0"/>
        <v>Thực hiện TKCSDL cho NVJ3-PTM</v>
      </c>
      <c r="E25" s="267">
        <v>2</v>
      </c>
    </row>
    <row r="26" spans="1:5" ht="15.75">
      <c r="A26" s="265">
        <v>22</v>
      </c>
      <c r="B26" s="340" t="s">
        <v>109</v>
      </c>
      <c r="C26" s="340" t="s">
        <v>580</v>
      </c>
      <c r="D26" s="340" t="str">
        <f t="shared" si="0"/>
        <v>Thực hiện TKCT cho NVJ3-PTM</v>
      </c>
      <c r="E26" s="267">
        <v>2</v>
      </c>
    </row>
    <row r="27" spans="1:5" ht="15.75">
      <c r="A27" s="265">
        <v>23</v>
      </c>
      <c r="B27" s="340" t="s">
        <v>109</v>
      </c>
      <c r="C27" s="340" t="s">
        <v>583</v>
      </c>
      <c r="D27" s="340" t="str">
        <f t="shared" si="0"/>
        <v>Thực hiện Lập trình cho NVJ3-PTM</v>
      </c>
      <c r="E27" s="267">
        <v>18</v>
      </c>
    </row>
    <row r="28" spans="1:5" ht="15.75">
      <c r="A28" s="265">
        <v>24</v>
      </c>
      <c r="B28" s="340" t="s">
        <v>109</v>
      </c>
      <c r="C28" s="340" t="s">
        <v>810</v>
      </c>
      <c r="D28" s="340" t="str">
        <f t="shared" si="0"/>
        <v>Thực hiện viết Unit test cho NVJ3-PTM</v>
      </c>
      <c r="E28" s="267">
        <v>12</v>
      </c>
    </row>
    <row r="29" spans="1:5" ht="31.5">
      <c r="A29" s="265">
        <v>25</v>
      </c>
      <c r="B29" s="340" t="s">
        <v>109</v>
      </c>
      <c r="C29" s="340" t="s">
        <v>811</v>
      </c>
      <c r="D29" s="340" t="str">
        <f t="shared" si="0"/>
        <v>Thực hiện viết kịch bản kiểm thử cho NVJ3-PTM</v>
      </c>
      <c r="E29" s="267">
        <v>10</v>
      </c>
    </row>
    <row r="30" spans="1:5" ht="15.75">
      <c r="A30" s="265">
        <v>26</v>
      </c>
      <c r="B30" s="340" t="s">
        <v>109</v>
      </c>
      <c r="C30" s="340" t="s">
        <v>619</v>
      </c>
      <c r="D30" s="340" t="str">
        <f t="shared" si="0"/>
        <v>Thực hiện kiểm thử cho NVJ3-PTM</v>
      </c>
      <c r="E30" s="267">
        <v>10</v>
      </c>
    </row>
    <row r="31" spans="1:5" ht="15.75">
      <c r="A31" s="265">
        <v>27</v>
      </c>
      <c r="B31" s="340" t="s">
        <v>109</v>
      </c>
      <c r="C31" s="340" t="s">
        <v>812</v>
      </c>
      <c r="D31" s="340" t="str">
        <f t="shared" si="0"/>
        <v>Thực hiện viết HDSD cho NVJ3-PTM</v>
      </c>
      <c r="E31" s="267">
        <v>3</v>
      </c>
    </row>
    <row r="32" spans="1:5" ht="15.75">
      <c r="A32" s="265">
        <v>28</v>
      </c>
      <c r="B32" s="341" t="s">
        <v>117</v>
      </c>
      <c r="C32" s="341" t="s">
        <v>251</v>
      </c>
      <c r="D32" s="341" t="str">
        <f t="shared" si="0"/>
        <v>Thực hiện QTDA cho GD_WEB1</v>
      </c>
      <c r="E32" s="342">
        <v>3</v>
      </c>
    </row>
    <row r="33" spans="1:5" ht="15.75">
      <c r="A33" s="265">
        <v>29</v>
      </c>
      <c r="B33" s="341" t="s">
        <v>117</v>
      </c>
      <c r="C33" s="341" t="s">
        <v>809</v>
      </c>
      <c r="D33" s="341" t="str">
        <f t="shared" si="0"/>
        <v>Thực hiện tạo PTYC cho GD_WEB1</v>
      </c>
      <c r="E33" s="342">
        <v>2</v>
      </c>
    </row>
    <row r="34" spans="1:5" ht="15.75">
      <c r="A34" s="265">
        <v>30</v>
      </c>
      <c r="B34" s="341" t="s">
        <v>117</v>
      </c>
      <c r="C34" s="341" t="s">
        <v>580</v>
      </c>
      <c r="D34" s="341" t="str">
        <f t="shared" si="0"/>
        <v>Thực hiện TKCT cho GD_WEB1</v>
      </c>
      <c r="E34" s="342">
        <v>1</v>
      </c>
    </row>
    <row r="35" spans="1:5" ht="15.75">
      <c r="A35" s="265">
        <v>31</v>
      </c>
      <c r="B35" s="341" t="s">
        <v>117</v>
      </c>
      <c r="C35" s="341" t="s">
        <v>583</v>
      </c>
      <c r="D35" s="341" t="str">
        <f t="shared" si="0"/>
        <v>Thực hiện Lập trình cho GD_WEB1</v>
      </c>
      <c r="E35" s="342">
        <v>8</v>
      </c>
    </row>
    <row r="36" spans="1:5" ht="31.5">
      <c r="A36" s="265">
        <v>32</v>
      </c>
      <c r="B36" s="341" t="s">
        <v>117</v>
      </c>
      <c r="C36" s="341" t="s">
        <v>811</v>
      </c>
      <c r="D36" s="341" t="str">
        <f t="shared" si="0"/>
        <v>Thực hiện viết kịch bản kiểm thử cho GD_WEB1</v>
      </c>
      <c r="E36" s="342">
        <v>4</v>
      </c>
    </row>
    <row r="37" spans="1:5" ht="15.75">
      <c r="A37" s="265">
        <v>33</v>
      </c>
      <c r="B37" s="341" t="s">
        <v>117</v>
      </c>
      <c r="C37" s="341" t="s">
        <v>619</v>
      </c>
      <c r="D37" s="341" t="str">
        <f t="shared" ref="D37:D68" si="1">"Thực hiện "&amp;C37&amp;" cho "&amp;B37</f>
        <v>Thực hiện kiểm thử cho GD_WEB1</v>
      </c>
      <c r="E37" s="342">
        <v>4</v>
      </c>
    </row>
    <row r="38" spans="1:5" ht="47.25">
      <c r="A38" s="265">
        <v>34</v>
      </c>
      <c r="B38" s="341" t="s">
        <v>117</v>
      </c>
      <c r="C38" s="341" t="s">
        <v>813</v>
      </c>
      <c r="D38" s="341" t="str">
        <f t="shared" si="1"/>
        <v>Thực hiện viết kịch bản kiểm thử tự động cho GD_WEB1</v>
      </c>
      <c r="E38" s="342">
        <v>6</v>
      </c>
    </row>
    <row r="39" spans="1:5" ht="15.75">
      <c r="A39" s="265">
        <v>35</v>
      </c>
      <c r="B39" s="341" t="s">
        <v>117</v>
      </c>
      <c r="C39" s="341" t="s">
        <v>812</v>
      </c>
      <c r="D39" s="341" t="str">
        <f t="shared" si="1"/>
        <v>Thực hiện viết HDSD cho GD_WEB1</v>
      </c>
      <c r="E39" s="342">
        <v>1</v>
      </c>
    </row>
    <row r="40" spans="1:5" ht="15.75">
      <c r="A40" s="265">
        <v>36</v>
      </c>
      <c r="B40" s="200" t="s">
        <v>120</v>
      </c>
      <c r="C40" s="340" t="s">
        <v>251</v>
      </c>
      <c r="D40" s="340" t="str">
        <f t="shared" si="1"/>
        <v>Thực hiện QTDA cho GD_WEB2</v>
      </c>
      <c r="E40" s="267">
        <v>5</v>
      </c>
    </row>
    <row r="41" spans="1:5" ht="15.75">
      <c r="A41" s="265">
        <v>37</v>
      </c>
      <c r="B41" s="200" t="s">
        <v>120</v>
      </c>
      <c r="C41" s="340" t="s">
        <v>809</v>
      </c>
      <c r="D41" s="340" t="str">
        <f t="shared" si="1"/>
        <v>Thực hiện tạo PTYC cho GD_WEB2</v>
      </c>
      <c r="E41" s="267">
        <v>2</v>
      </c>
    </row>
    <row r="42" spans="1:5" ht="15.75">
      <c r="A42" s="265">
        <v>38</v>
      </c>
      <c r="B42" s="200" t="s">
        <v>120</v>
      </c>
      <c r="C42" s="340" t="s">
        <v>580</v>
      </c>
      <c r="D42" s="340" t="str">
        <f t="shared" si="1"/>
        <v>Thực hiện TKCT cho GD_WEB2</v>
      </c>
      <c r="E42" s="267">
        <v>2</v>
      </c>
    </row>
    <row r="43" spans="1:5" ht="15.75">
      <c r="A43" s="265">
        <v>39</v>
      </c>
      <c r="B43" s="200" t="s">
        <v>120</v>
      </c>
      <c r="C43" s="340" t="s">
        <v>583</v>
      </c>
      <c r="D43" s="340" t="str">
        <f t="shared" si="1"/>
        <v>Thực hiện Lập trình cho GD_WEB2</v>
      </c>
      <c r="E43" s="267">
        <v>12</v>
      </c>
    </row>
    <row r="44" spans="1:5" ht="31.5">
      <c r="A44" s="265">
        <v>40</v>
      </c>
      <c r="B44" s="200" t="s">
        <v>120</v>
      </c>
      <c r="C44" s="340" t="s">
        <v>811</v>
      </c>
      <c r="D44" s="340" t="str">
        <f t="shared" si="1"/>
        <v>Thực hiện viết kịch bản kiểm thử cho GD_WEB2</v>
      </c>
      <c r="E44" s="267">
        <v>6</v>
      </c>
    </row>
    <row r="45" spans="1:5" ht="15.75">
      <c r="A45" s="265">
        <v>41</v>
      </c>
      <c r="B45" s="200" t="s">
        <v>120</v>
      </c>
      <c r="C45" s="340" t="s">
        <v>619</v>
      </c>
      <c r="D45" s="340" t="str">
        <f t="shared" si="1"/>
        <v>Thực hiện kiểm thử cho GD_WEB2</v>
      </c>
      <c r="E45" s="267">
        <v>6</v>
      </c>
    </row>
    <row r="46" spans="1:5" ht="47.25">
      <c r="A46" s="265">
        <v>42</v>
      </c>
      <c r="B46" s="200" t="s">
        <v>120</v>
      </c>
      <c r="C46" s="340" t="s">
        <v>813</v>
      </c>
      <c r="D46" s="340" t="str">
        <f t="shared" si="1"/>
        <v>Thực hiện viết kịch bản kiểm thử tự động cho GD_WEB2</v>
      </c>
      <c r="E46" s="267">
        <v>9</v>
      </c>
    </row>
    <row r="47" spans="1:5" ht="15.75">
      <c r="A47" s="265">
        <v>43</v>
      </c>
      <c r="B47" s="200" t="s">
        <v>120</v>
      </c>
      <c r="C47" s="340" t="s">
        <v>812</v>
      </c>
      <c r="D47" s="340" t="str">
        <f t="shared" si="1"/>
        <v>Thực hiện viết HDSD cho GD_WEB2</v>
      </c>
      <c r="E47" s="267">
        <v>2</v>
      </c>
    </row>
    <row r="48" spans="1:5" ht="15.75">
      <c r="A48" s="265">
        <v>44</v>
      </c>
      <c r="B48" s="343" t="s">
        <v>124</v>
      </c>
      <c r="C48" s="341" t="s">
        <v>251</v>
      </c>
      <c r="D48" s="341" t="str">
        <f t="shared" si="1"/>
        <v>Thực hiện QTDA cho GD_WEB3</v>
      </c>
      <c r="E48" s="342">
        <v>8</v>
      </c>
    </row>
    <row r="49" spans="1:5" ht="15.75">
      <c r="A49" s="265">
        <v>45</v>
      </c>
      <c r="B49" s="343" t="s">
        <v>124</v>
      </c>
      <c r="C49" s="341" t="s">
        <v>809</v>
      </c>
      <c r="D49" s="341" t="str">
        <f t="shared" si="1"/>
        <v>Thực hiện tạo PTYC cho GD_WEB3</v>
      </c>
      <c r="E49" s="342">
        <v>2</v>
      </c>
    </row>
    <row r="50" spans="1:5" ht="15.75">
      <c r="A50" s="265">
        <v>46</v>
      </c>
      <c r="B50" s="343" t="s">
        <v>124</v>
      </c>
      <c r="C50" s="341" t="s">
        <v>580</v>
      </c>
      <c r="D50" s="341" t="str">
        <f t="shared" si="1"/>
        <v>Thực hiện TKCT cho GD_WEB3</v>
      </c>
      <c r="E50" s="342">
        <v>4</v>
      </c>
    </row>
    <row r="51" spans="1:5" ht="15.75">
      <c r="A51" s="265">
        <v>47</v>
      </c>
      <c r="B51" s="343" t="s">
        <v>124</v>
      </c>
      <c r="C51" s="341" t="s">
        <v>583</v>
      </c>
      <c r="D51" s="341" t="str">
        <f t="shared" si="1"/>
        <v>Thực hiện Lập trình cho GD_WEB3</v>
      </c>
      <c r="E51" s="342">
        <v>16</v>
      </c>
    </row>
    <row r="52" spans="1:5" ht="31.5">
      <c r="A52" s="265">
        <v>48</v>
      </c>
      <c r="B52" s="343" t="s">
        <v>124</v>
      </c>
      <c r="C52" s="341" t="s">
        <v>811</v>
      </c>
      <c r="D52" s="341" t="str">
        <f t="shared" si="1"/>
        <v>Thực hiện viết kịch bản kiểm thử cho GD_WEB3</v>
      </c>
      <c r="E52" s="342">
        <v>8</v>
      </c>
    </row>
    <row r="53" spans="1:5" ht="15.75">
      <c r="A53" s="265">
        <v>49</v>
      </c>
      <c r="B53" s="343" t="s">
        <v>124</v>
      </c>
      <c r="C53" s="341" t="s">
        <v>619</v>
      </c>
      <c r="D53" s="341" t="str">
        <f t="shared" si="1"/>
        <v>Thực hiện kiểm thử cho GD_WEB3</v>
      </c>
      <c r="E53" s="342">
        <v>8</v>
      </c>
    </row>
    <row r="54" spans="1:5" ht="47.25">
      <c r="A54" s="265">
        <v>50</v>
      </c>
      <c r="B54" s="343" t="s">
        <v>124</v>
      </c>
      <c r="C54" s="341" t="s">
        <v>813</v>
      </c>
      <c r="D54" s="341" t="str">
        <f t="shared" si="1"/>
        <v>Thực hiện viết kịch bản kiểm thử tự động cho GD_WEB3</v>
      </c>
      <c r="E54" s="342">
        <v>12</v>
      </c>
    </row>
    <row r="55" spans="1:5" ht="15.75">
      <c r="A55" s="265">
        <v>51</v>
      </c>
      <c r="B55" s="343" t="s">
        <v>124</v>
      </c>
      <c r="C55" s="341" t="s">
        <v>812</v>
      </c>
      <c r="D55" s="341" t="str">
        <f t="shared" si="1"/>
        <v>Thực hiện viết HDSD cho GD_WEB3</v>
      </c>
      <c r="E55" s="342">
        <v>3</v>
      </c>
    </row>
    <row r="56" spans="1:5" ht="15.75">
      <c r="A56" s="265">
        <v>52</v>
      </c>
      <c r="B56" s="340" t="s">
        <v>128</v>
      </c>
      <c r="C56" s="340" t="s">
        <v>251</v>
      </c>
      <c r="D56" s="340" t="str">
        <f t="shared" si="1"/>
        <v>Thực hiện QTDA cho BC1</v>
      </c>
      <c r="E56" s="267">
        <v>2</v>
      </c>
    </row>
    <row r="57" spans="1:5" ht="15.75">
      <c r="A57" s="265">
        <v>53</v>
      </c>
      <c r="B57" s="340" t="s">
        <v>128</v>
      </c>
      <c r="C57" s="340" t="s">
        <v>809</v>
      </c>
      <c r="D57" s="340" t="str">
        <f t="shared" si="1"/>
        <v>Thực hiện tạo PTYC cho BC1</v>
      </c>
      <c r="E57" s="267">
        <v>2</v>
      </c>
    </row>
    <row r="58" spans="1:5" ht="15.75">
      <c r="A58" s="265">
        <v>54</v>
      </c>
      <c r="B58" s="340" t="s">
        <v>128</v>
      </c>
      <c r="C58" s="340" t="s">
        <v>577</v>
      </c>
      <c r="D58" s="340" t="str">
        <f t="shared" si="1"/>
        <v>Thực hiện TKCSDL cho BC1</v>
      </c>
      <c r="E58" s="267">
        <v>2</v>
      </c>
    </row>
    <row r="59" spans="1:5" ht="15.75">
      <c r="A59" s="265">
        <v>55</v>
      </c>
      <c r="B59" s="340" t="s">
        <v>128</v>
      </c>
      <c r="C59" s="340" t="s">
        <v>580</v>
      </c>
      <c r="D59" s="340" t="str">
        <f t="shared" si="1"/>
        <v>Thực hiện TKCT cho BC1</v>
      </c>
      <c r="E59" s="267">
        <v>2</v>
      </c>
    </row>
    <row r="60" spans="1:5" ht="31.5">
      <c r="A60" s="265">
        <v>56</v>
      </c>
      <c r="B60" s="340" t="s">
        <v>128</v>
      </c>
      <c r="C60" s="344" t="s">
        <v>601</v>
      </c>
      <c r="D60" s="340" t="str">
        <f t="shared" si="1"/>
        <v>Thực hiện Cấu hình tổng hợp ETL cho BC1</v>
      </c>
      <c r="E60" s="267">
        <v>4</v>
      </c>
    </row>
    <row r="61" spans="1:5" ht="15.75">
      <c r="A61" s="265">
        <v>57</v>
      </c>
      <c r="B61" s="340" t="s">
        <v>128</v>
      </c>
      <c r="C61" s="344" t="s">
        <v>604</v>
      </c>
      <c r="D61" s="340" t="str">
        <f t="shared" si="1"/>
        <v>Thực hiện Design file birt cho BC1</v>
      </c>
      <c r="E61" s="267">
        <v>3</v>
      </c>
    </row>
    <row r="62" spans="1:5" ht="31.5">
      <c r="A62" s="265">
        <v>58</v>
      </c>
      <c r="B62" s="340" t="s">
        <v>128</v>
      </c>
      <c r="C62" s="340" t="s">
        <v>811</v>
      </c>
      <c r="D62" s="340" t="str">
        <f t="shared" si="1"/>
        <v>Thực hiện viết kịch bản kiểm thử cho BC1</v>
      </c>
      <c r="E62" s="267">
        <v>2</v>
      </c>
    </row>
    <row r="63" spans="1:5" ht="15.75">
      <c r="A63" s="265">
        <v>59</v>
      </c>
      <c r="B63" s="340" t="s">
        <v>128</v>
      </c>
      <c r="C63" s="340" t="s">
        <v>619</v>
      </c>
      <c r="D63" s="340" t="str">
        <f t="shared" si="1"/>
        <v>Thực hiện kiểm thử cho BC1</v>
      </c>
      <c r="E63" s="267">
        <v>2</v>
      </c>
    </row>
    <row r="64" spans="1:5" ht="15.75">
      <c r="A64" s="265">
        <v>60</v>
      </c>
      <c r="B64" s="340" t="s">
        <v>128</v>
      </c>
      <c r="C64" s="340" t="s">
        <v>812</v>
      </c>
      <c r="D64" s="340" t="str">
        <f t="shared" si="1"/>
        <v>Thực hiện viết HDSD cho BC1</v>
      </c>
      <c r="E64" s="267">
        <v>2</v>
      </c>
    </row>
    <row r="65" spans="1:5" ht="15.75">
      <c r="A65" s="265">
        <v>61</v>
      </c>
      <c r="B65" s="341" t="s">
        <v>133</v>
      </c>
      <c r="C65" s="341" t="s">
        <v>251</v>
      </c>
      <c r="D65" s="341" t="str">
        <f t="shared" si="1"/>
        <v>Thực hiện QTDA cho BC2</v>
      </c>
      <c r="E65" s="342">
        <v>2</v>
      </c>
    </row>
    <row r="66" spans="1:5" ht="15.75">
      <c r="A66" s="265">
        <v>62</v>
      </c>
      <c r="B66" s="341" t="s">
        <v>133</v>
      </c>
      <c r="C66" s="341" t="s">
        <v>809</v>
      </c>
      <c r="D66" s="341" t="str">
        <f t="shared" si="1"/>
        <v>Thực hiện tạo PTYC cho BC2</v>
      </c>
      <c r="E66" s="342">
        <v>2</v>
      </c>
    </row>
    <row r="67" spans="1:5" ht="15.75">
      <c r="A67" s="265">
        <v>63</v>
      </c>
      <c r="B67" s="341" t="s">
        <v>133</v>
      </c>
      <c r="C67" s="341" t="s">
        <v>577</v>
      </c>
      <c r="D67" s="341" t="str">
        <f t="shared" si="1"/>
        <v>Thực hiện TKCSDL cho BC2</v>
      </c>
      <c r="E67" s="342">
        <v>4</v>
      </c>
    </row>
    <row r="68" spans="1:5" ht="15.75">
      <c r="A68" s="265">
        <v>64</v>
      </c>
      <c r="B68" s="341" t="s">
        <v>133</v>
      </c>
      <c r="C68" s="341" t="s">
        <v>580</v>
      </c>
      <c r="D68" s="341" t="str">
        <f t="shared" si="1"/>
        <v>Thực hiện TKCT cho BC2</v>
      </c>
      <c r="E68" s="342">
        <v>4</v>
      </c>
    </row>
    <row r="69" spans="1:5" ht="31.5">
      <c r="A69" s="265">
        <v>65</v>
      </c>
      <c r="B69" s="341" t="s">
        <v>133</v>
      </c>
      <c r="C69" s="345" t="s">
        <v>601</v>
      </c>
      <c r="D69" s="341" t="str">
        <f t="shared" ref="D69:D100" si="2">"Thực hiện "&amp;C69&amp;" cho "&amp;B69</f>
        <v>Thực hiện Cấu hình tổng hợp ETL cho BC2</v>
      </c>
      <c r="E69" s="342">
        <v>6</v>
      </c>
    </row>
    <row r="70" spans="1:5" ht="15.75">
      <c r="A70" s="265">
        <v>66</v>
      </c>
      <c r="B70" s="341" t="s">
        <v>133</v>
      </c>
      <c r="C70" s="345" t="s">
        <v>604</v>
      </c>
      <c r="D70" s="341" t="str">
        <f t="shared" si="2"/>
        <v>Thực hiện Design file birt cho BC2</v>
      </c>
      <c r="E70" s="342">
        <v>4</v>
      </c>
    </row>
    <row r="71" spans="1:5" ht="31.5">
      <c r="A71" s="265">
        <v>67</v>
      </c>
      <c r="B71" s="341" t="s">
        <v>133</v>
      </c>
      <c r="C71" s="341" t="s">
        <v>811</v>
      </c>
      <c r="D71" s="341" t="str">
        <f t="shared" si="2"/>
        <v>Thực hiện viết kịch bản kiểm thử cho BC2</v>
      </c>
      <c r="E71" s="342">
        <v>4</v>
      </c>
    </row>
    <row r="72" spans="1:5" ht="15.75">
      <c r="A72" s="265">
        <v>68</v>
      </c>
      <c r="B72" s="341" t="s">
        <v>133</v>
      </c>
      <c r="C72" s="341" t="s">
        <v>619</v>
      </c>
      <c r="D72" s="341" t="str">
        <f t="shared" si="2"/>
        <v>Thực hiện kiểm thử cho BC2</v>
      </c>
      <c r="E72" s="342">
        <v>6</v>
      </c>
    </row>
    <row r="73" spans="1:5" ht="15.75">
      <c r="A73" s="265">
        <v>69</v>
      </c>
      <c r="B73" s="341" t="s">
        <v>133</v>
      </c>
      <c r="C73" s="341" t="s">
        <v>812</v>
      </c>
      <c r="D73" s="341" t="str">
        <f t="shared" si="2"/>
        <v>Thực hiện viết HDSD cho BC2</v>
      </c>
      <c r="E73" s="342">
        <v>4</v>
      </c>
    </row>
    <row r="74" spans="1:5" ht="15.75">
      <c r="A74" s="265">
        <v>70</v>
      </c>
      <c r="B74" s="340" t="s">
        <v>145</v>
      </c>
      <c r="C74" s="340" t="s">
        <v>251</v>
      </c>
      <c r="D74" s="340" t="str">
        <f t="shared" si="2"/>
        <v>Thực hiện QTDA cho NVJ3-NC</v>
      </c>
      <c r="E74" s="267">
        <v>1.5</v>
      </c>
    </row>
    <row r="75" spans="1:5" ht="15.75">
      <c r="A75" s="265">
        <v>71</v>
      </c>
      <c r="B75" s="340" t="s">
        <v>145</v>
      </c>
      <c r="C75" s="340" t="s">
        <v>809</v>
      </c>
      <c r="D75" s="340" t="str">
        <f t="shared" si="2"/>
        <v>Thực hiện tạo PTYC cho NVJ3-NC</v>
      </c>
      <c r="E75" s="267">
        <v>2</v>
      </c>
    </row>
    <row r="76" spans="1:5" ht="15.75">
      <c r="A76" s="265">
        <v>72</v>
      </c>
      <c r="B76" s="340" t="s">
        <v>145</v>
      </c>
      <c r="C76" s="340" t="s">
        <v>580</v>
      </c>
      <c r="D76" s="340" t="str">
        <f t="shared" si="2"/>
        <v>Thực hiện TKCT cho NVJ3-NC</v>
      </c>
      <c r="E76" s="267">
        <v>1.5</v>
      </c>
    </row>
    <row r="77" spans="1:5" ht="15.75">
      <c r="A77" s="265">
        <v>73</v>
      </c>
      <c r="B77" s="340" t="s">
        <v>145</v>
      </c>
      <c r="C77" s="340" t="s">
        <v>583</v>
      </c>
      <c r="D77" s="340" t="str">
        <f t="shared" si="2"/>
        <v>Thực hiện Lập trình cho NVJ3-NC</v>
      </c>
      <c r="E77" s="267">
        <v>7</v>
      </c>
    </row>
    <row r="78" spans="1:5" ht="31.5">
      <c r="A78" s="265">
        <v>74</v>
      </c>
      <c r="B78" s="340" t="s">
        <v>145</v>
      </c>
      <c r="C78" s="340" t="s">
        <v>811</v>
      </c>
      <c r="D78" s="340" t="str">
        <f t="shared" si="2"/>
        <v>Thực hiện viết kịch bản kiểm thử cho NVJ3-NC</v>
      </c>
      <c r="E78" s="267">
        <v>1</v>
      </c>
    </row>
    <row r="79" spans="1:5" ht="15.75">
      <c r="A79" s="265">
        <v>75</v>
      </c>
      <c r="B79" s="340" t="s">
        <v>145</v>
      </c>
      <c r="C79" s="340" t="s">
        <v>619</v>
      </c>
      <c r="D79" s="340" t="str">
        <f t="shared" si="2"/>
        <v>Thực hiện kiểm thử cho NVJ3-NC</v>
      </c>
      <c r="E79" s="267">
        <v>4</v>
      </c>
    </row>
    <row r="80" spans="1:5" ht="15.75">
      <c r="A80" s="265">
        <v>76</v>
      </c>
      <c r="B80" s="340" t="s">
        <v>145</v>
      </c>
      <c r="C80" s="340" t="s">
        <v>812</v>
      </c>
      <c r="D80" s="340" t="str">
        <f t="shared" si="2"/>
        <v>Thực hiện viết HDSD cho NVJ3-NC</v>
      </c>
      <c r="E80" s="267">
        <v>1</v>
      </c>
    </row>
    <row r="81" spans="1:5" ht="15.75">
      <c r="A81" s="265">
        <v>77</v>
      </c>
      <c r="B81" s="341" t="s">
        <v>142</v>
      </c>
      <c r="C81" s="341" t="s">
        <v>251</v>
      </c>
      <c r="D81" s="341" t="str">
        <f t="shared" si="2"/>
        <v>Thực hiện QTDA cho NVJ2-NC</v>
      </c>
      <c r="E81" s="342">
        <v>0.75</v>
      </c>
    </row>
    <row r="82" spans="1:5" ht="15.75">
      <c r="A82" s="265">
        <v>78</v>
      </c>
      <c r="B82" s="341" t="s">
        <v>142</v>
      </c>
      <c r="C82" s="341" t="s">
        <v>809</v>
      </c>
      <c r="D82" s="341" t="str">
        <f t="shared" si="2"/>
        <v>Thực hiện tạo PTYC cho NVJ2-NC</v>
      </c>
      <c r="E82" s="342">
        <v>1</v>
      </c>
    </row>
    <row r="83" spans="1:5" ht="15.75">
      <c r="A83" s="265">
        <v>79</v>
      </c>
      <c r="B83" s="341" t="s">
        <v>142</v>
      </c>
      <c r="C83" s="341" t="s">
        <v>580</v>
      </c>
      <c r="D83" s="341" t="str">
        <f t="shared" si="2"/>
        <v>Thực hiện TKCT cho NVJ2-NC</v>
      </c>
      <c r="E83" s="342">
        <v>0.75</v>
      </c>
    </row>
    <row r="84" spans="1:5" ht="15.75">
      <c r="A84" s="265">
        <v>80</v>
      </c>
      <c r="B84" s="341" t="s">
        <v>142</v>
      </c>
      <c r="C84" s="341" t="s">
        <v>583</v>
      </c>
      <c r="D84" s="341" t="str">
        <f t="shared" si="2"/>
        <v>Thực hiện Lập trình cho NVJ2-NC</v>
      </c>
      <c r="E84" s="342">
        <v>3</v>
      </c>
    </row>
    <row r="85" spans="1:5" ht="31.5">
      <c r="A85" s="265">
        <v>81</v>
      </c>
      <c r="B85" s="341" t="s">
        <v>142</v>
      </c>
      <c r="C85" s="341" t="s">
        <v>811</v>
      </c>
      <c r="D85" s="341" t="str">
        <f t="shared" si="2"/>
        <v>Thực hiện viết kịch bản kiểm thử cho NVJ2-NC</v>
      </c>
      <c r="E85" s="342">
        <v>0.5</v>
      </c>
    </row>
    <row r="86" spans="1:5" ht="15.75">
      <c r="A86" s="265">
        <v>82</v>
      </c>
      <c r="B86" s="341" t="s">
        <v>142</v>
      </c>
      <c r="C86" s="341" t="s">
        <v>619</v>
      </c>
      <c r="D86" s="341" t="str">
        <f t="shared" si="2"/>
        <v>Thực hiện kiểm thử cho NVJ2-NC</v>
      </c>
      <c r="E86" s="342">
        <v>1.5</v>
      </c>
    </row>
    <row r="87" spans="1:5" ht="15.75">
      <c r="A87" s="265">
        <v>83</v>
      </c>
      <c r="B87" s="341" t="s">
        <v>142</v>
      </c>
      <c r="C87" s="341" t="s">
        <v>812</v>
      </c>
      <c r="D87" s="341" t="str">
        <f t="shared" si="2"/>
        <v>Thực hiện viết HDSD cho NVJ2-NC</v>
      </c>
      <c r="E87" s="342">
        <v>0.5</v>
      </c>
    </row>
    <row r="88" spans="1:5" ht="15.75">
      <c r="A88" s="265">
        <v>84</v>
      </c>
      <c r="B88" s="340" t="s">
        <v>139</v>
      </c>
      <c r="C88" s="340" t="s">
        <v>251</v>
      </c>
      <c r="D88" s="340" t="str">
        <f t="shared" si="2"/>
        <v>Thực hiện QTDA cho NVJ1-NC</v>
      </c>
      <c r="E88" s="267">
        <v>0.5</v>
      </c>
    </row>
    <row r="89" spans="1:5" ht="15.75">
      <c r="A89" s="265">
        <v>85</v>
      </c>
      <c r="B89" s="340" t="s">
        <v>139</v>
      </c>
      <c r="C89" s="340" t="s">
        <v>809</v>
      </c>
      <c r="D89" s="340" t="str">
        <f t="shared" si="2"/>
        <v>Thực hiện tạo PTYC cho NVJ1-NC</v>
      </c>
      <c r="E89" s="267">
        <v>0.5</v>
      </c>
    </row>
    <row r="90" spans="1:5" ht="15.75">
      <c r="A90" s="265">
        <v>86</v>
      </c>
      <c r="B90" s="340" t="s">
        <v>139</v>
      </c>
      <c r="C90" s="340" t="s">
        <v>580</v>
      </c>
      <c r="D90" s="340" t="str">
        <f t="shared" si="2"/>
        <v>Thực hiện TKCT cho NVJ1-NC</v>
      </c>
      <c r="E90" s="267">
        <v>0.25</v>
      </c>
    </row>
    <row r="91" spans="1:5" ht="15.75">
      <c r="A91" s="265">
        <v>87</v>
      </c>
      <c r="B91" s="340" t="s">
        <v>139</v>
      </c>
      <c r="C91" s="340" t="s">
        <v>583</v>
      </c>
      <c r="D91" s="340" t="str">
        <f t="shared" si="2"/>
        <v>Thực hiện Lập trình cho NVJ1-NC</v>
      </c>
      <c r="E91" s="267">
        <v>1.5</v>
      </c>
    </row>
    <row r="92" spans="1:5" ht="31.5">
      <c r="A92" s="265">
        <v>88</v>
      </c>
      <c r="B92" s="340" t="s">
        <v>139</v>
      </c>
      <c r="C92" s="340" t="s">
        <v>811</v>
      </c>
      <c r="D92" s="340" t="str">
        <f t="shared" si="2"/>
        <v>Thực hiện viết kịch bản kiểm thử cho NVJ1-NC</v>
      </c>
      <c r="E92" s="267">
        <v>0.25</v>
      </c>
    </row>
    <row r="93" spans="1:5" ht="15.75">
      <c r="A93" s="265">
        <v>89</v>
      </c>
      <c r="B93" s="340" t="s">
        <v>139</v>
      </c>
      <c r="C93" s="340" t="s">
        <v>619</v>
      </c>
      <c r="D93" s="340" t="str">
        <f t="shared" si="2"/>
        <v>Thực hiện kiểm thử cho NVJ1-NC</v>
      </c>
      <c r="E93" s="267">
        <v>1</v>
      </c>
    </row>
    <row r="94" spans="1:5" ht="15.75">
      <c r="A94" s="265">
        <v>90</v>
      </c>
      <c r="B94" s="340" t="s">
        <v>139</v>
      </c>
      <c r="C94" s="340" t="s">
        <v>812</v>
      </c>
      <c r="D94" s="340" t="str">
        <f t="shared" si="2"/>
        <v>Thực hiện viết HDSD cho NVJ1-NC</v>
      </c>
      <c r="E94" s="267">
        <v>0.75</v>
      </c>
    </row>
    <row r="95" spans="1:5" ht="15.75">
      <c r="A95" s="265">
        <v>91</v>
      </c>
      <c r="B95" s="346" t="s">
        <v>150</v>
      </c>
      <c r="C95" s="341" t="s">
        <v>251</v>
      </c>
      <c r="D95" s="341" t="str">
        <f t="shared" si="2"/>
        <v>Thực hiện QTDA cho DM2</v>
      </c>
      <c r="E95" s="342">
        <v>1.5</v>
      </c>
    </row>
    <row r="96" spans="1:5" ht="15.75">
      <c r="A96" s="265">
        <v>92</v>
      </c>
      <c r="B96" s="346" t="s">
        <v>150</v>
      </c>
      <c r="C96" s="341" t="s">
        <v>809</v>
      </c>
      <c r="D96" s="341" t="str">
        <f t="shared" si="2"/>
        <v>Thực hiện tạo PTYC cho DM2</v>
      </c>
      <c r="E96" s="342">
        <v>2.5</v>
      </c>
    </row>
    <row r="97" spans="1:5" ht="15.75">
      <c r="A97" s="265">
        <v>93</v>
      </c>
      <c r="B97" s="346" t="s">
        <v>150</v>
      </c>
      <c r="C97" s="341" t="s">
        <v>580</v>
      </c>
      <c r="D97" s="341" t="str">
        <f t="shared" si="2"/>
        <v>Thực hiện TKCT cho DM2</v>
      </c>
      <c r="E97" s="342">
        <v>2</v>
      </c>
    </row>
    <row r="98" spans="1:5" ht="15.75">
      <c r="A98" s="265">
        <v>94</v>
      </c>
      <c r="B98" s="346" t="s">
        <v>150</v>
      </c>
      <c r="C98" s="341" t="s">
        <v>583</v>
      </c>
      <c r="D98" s="341" t="str">
        <f t="shared" si="2"/>
        <v>Thực hiện Lập trình cho DM2</v>
      </c>
      <c r="E98" s="342">
        <v>9</v>
      </c>
    </row>
    <row r="99" spans="1:5" ht="31.5">
      <c r="A99" s="265">
        <v>95</v>
      </c>
      <c r="B99" s="346" t="s">
        <v>150</v>
      </c>
      <c r="C99" s="341" t="s">
        <v>811</v>
      </c>
      <c r="D99" s="341" t="str">
        <f t="shared" si="2"/>
        <v>Thực hiện viết kịch bản kiểm thử cho DM2</v>
      </c>
      <c r="E99" s="342">
        <v>2</v>
      </c>
    </row>
    <row r="100" spans="1:5" ht="15.75">
      <c r="A100" s="265">
        <v>96</v>
      </c>
      <c r="B100" s="346" t="s">
        <v>150</v>
      </c>
      <c r="C100" s="341" t="s">
        <v>619</v>
      </c>
      <c r="D100" s="341" t="str">
        <f t="shared" si="2"/>
        <v>Thực hiện kiểm thử cho DM2</v>
      </c>
      <c r="E100" s="342">
        <v>4.5</v>
      </c>
    </row>
    <row r="101" spans="1:5" ht="15.75">
      <c r="A101" s="265">
        <v>97</v>
      </c>
      <c r="B101" s="346" t="s">
        <v>150</v>
      </c>
      <c r="C101" s="341" t="s">
        <v>812</v>
      </c>
      <c r="D101" s="341" t="str">
        <f t="shared" ref="D101:D132" si="3">"Thực hiện "&amp;C101&amp;" cho "&amp;B101</f>
        <v>Thực hiện viết HDSD cho DM2</v>
      </c>
      <c r="E101" s="342">
        <v>1</v>
      </c>
    </row>
    <row r="102" spans="1:5" ht="31.5">
      <c r="A102" s="265">
        <v>98</v>
      </c>
      <c r="B102" s="347" t="s">
        <v>155</v>
      </c>
      <c r="C102" s="340" t="s">
        <v>251</v>
      </c>
      <c r="D102" s="340" t="str">
        <f t="shared" si="3"/>
        <v>Thực hiện QTDA cho GD_MOBILE1</v>
      </c>
      <c r="E102" s="267">
        <v>0.75</v>
      </c>
    </row>
    <row r="103" spans="1:5" ht="31.5">
      <c r="A103" s="265">
        <v>99</v>
      </c>
      <c r="B103" s="347" t="s">
        <v>155</v>
      </c>
      <c r="C103" s="340" t="s">
        <v>809</v>
      </c>
      <c r="D103" s="340" t="str">
        <f t="shared" si="3"/>
        <v>Thực hiện tạo PTYC cho GD_MOBILE1</v>
      </c>
      <c r="E103" s="267">
        <v>1.25</v>
      </c>
    </row>
    <row r="104" spans="1:5" ht="31.5">
      <c r="A104" s="265">
        <v>100</v>
      </c>
      <c r="B104" s="347" t="s">
        <v>155</v>
      </c>
      <c r="C104" s="340" t="s">
        <v>580</v>
      </c>
      <c r="D104" s="340" t="str">
        <f t="shared" si="3"/>
        <v>Thực hiện TKCT cho GD_MOBILE1</v>
      </c>
      <c r="E104" s="267">
        <v>1</v>
      </c>
    </row>
    <row r="105" spans="1:5" ht="31.5">
      <c r="A105" s="265">
        <v>101</v>
      </c>
      <c r="B105" s="347" t="s">
        <v>155</v>
      </c>
      <c r="C105" s="340" t="s">
        <v>583</v>
      </c>
      <c r="D105" s="340" t="str">
        <f t="shared" si="3"/>
        <v>Thực hiện Lập trình cho GD_MOBILE1</v>
      </c>
      <c r="E105" s="267">
        <v>4</v>
      </c>
    </row>
    <row r="106" spans="1:5" ht="31.5">
      <c r="A106" s="265">
        <v>102</v>
      </c>
      <c r="B106" s="347" t="s">
        <v>155</v>
      </c>
      <c r="C106" s="340" t="s">
        <v>811</v>
      </c>
      <c r="D106" s="340" t="str">
        <f t="shared" si="3"/>
        <v>Thực hiện viết kịch bản kiểm thử cho GD_MOBILE1</v>
      </c>
      <c r="E106" s="267">
        <v>1</v>
      </c>
    </row>
    <row r="107" spans="1:5" ht="31.5">
      <c r="A107" s="265">
        <v>103</v>
      </c>
      <c r="B107" s="347" t="s">
        <v>155</v>
      </c>
      <c r="C107" s="340" t="s">
        <v>619</v>
      </c>
      <c r="D107" s="340" t="str">
        <f t="shared" si="3"/>
        <v>Thực hiện kiểm thử cho GD_MOBILE1</v>
      </c>
      <c r="E107" s="267">
        <v>2</v>
      </c>
    </row>
    <row r="108" spans="1:5" ht="31.5">
      <c r="A108" s="265">
        <v>104</v>
      </c>
      <c r="B108" s="347" t="s">
        <v>155</v>
      </c>
      <c r="C108" s="340" t="s">
        <v>812</v>
      </c>
      <c r="D108" s="340" t="str">
        <f t="shared" si="3"/>
        <v>Thực hiện viết HDSD cho GD_MOBILE1</v>
      </c>
      <c r="E108" s="267">
        <v>0.5</v>
      </c>
    </row>
    <row r="109" spans="1:5" ht="31.5">
      <c r="A109" s="265">
        <v>105</v>
      </c>
      <c r="B109" s="346" t="s">
        <v>159</v>
      </c>
      <c r="C109" s="341" t="s">
        <v>251</v>
      </c>
      <c r="D109" s="341" t="str">
        <f t="shared" si="3"/>
        <v>Thực hiện QTDA cho GD_MOBILE2</v>
      </c>
      <c r="E109" s="342">
        <v>1.5</v>
      </c>
    </row>
    <row r="110" spans="1:5" ht="31.5">
      <c r="A110" s="265">
        <v>106</v>
      </c>
      <c r="B110" s="346" t="s">
        <v>159</v>
      </c>
      <c r="C110" s="341" t="s">
        <v>809</v>
      </c>
      <c r="D110" s="341" t="str">
        <f t="shared" si="3"/>
        <v>Thực hiện tạo PTYC cho GD_MOBILE2</v>
      </c>
      <c r="E110" s="342">
        <v>2.5</v>
      </c>
    </row>
    <row r="111" spans="1:5" ht="31.5">
      <c r="A111" s="265">
        <v>107</v>
      </c>
      <c r="B111" s="346" t="s">
        <v>159</v>
      </c>
      <c r="C111" s="341" t="s">
        <v>580</v>
      </c>
      <c r="D111" s="341" t="str">
        <f t="shared" si="3"/>
        <v>Thực hiện TKCT cho GD_MOBILE2</v>
      </c>
      <c r="E111" s="342">
        <v>4</v>
      </c>
    </row>
    <row r="112" spans="1:5" ht="31.5">
      <c r="A112" s="265">
        <v>108</v>
      </c>
      <c r="B112" s="346" t="s">
        <v>159</v>
      </c>
      <c r="C112" s="341" t="s">
        <v>583</v>
      </c>
      <c r="D112" s="341" t="str">
        <f t="shared" si="3"/>
        <v>Thực hiện Lập trình cho GD_MOBILE2</v>
      </c>
      <c r="E112" s="342">
        <v>8</v>
      </c>
    </row>
    <row r="113" spans="1:5" ht="31.5">
      <c r="A113" s="265">
        <v>109</v>
      </c>
      <c r="B113" s="346" t="s">
        <v>159</v>
      </c>
      <c r="C113" s="341" t="s">
        <v>811</v>
      </c>
      <c r="D113" s="341" t="str">
        <f t="shared" si="3"/>
        <v>Thực hiện viết kịch bản kiểm thử cho GD_MOBILE2</v>
      </c>
      <c r="E113" s="342">
        <v>3</v>
      </c>
    </row>
    <row r="114" spans="1:5" ht="31.5">
      <c r="A114" s="265">
        <v>110</v>
      </c>
      <c r="B114" s="346" t="s">
        <v>159</v>
      </c>
      <c r="C114" s="341" t="s">
        <v>619</v>
      </c>
      <c r="D114" s="341" t="str">
        <f t="shared" si="3"/>
        <v>Thực hiện kiểm thử cho GD_MOBILE2</v>
      </c>
      <c r="E114" s="342">
        <v>4</v>
      </c>
    </row>
    <row r="115" spans="1:5" ht="31.5">
      <c r="A115" s="265">
        <v>111</v>
      </c>
      <c r="B115" s="346" t="s">
        <v>159</v>
      </c>
      <c r="C115" s="341" t="s">
        <v>812</v>
      </c>
      <c r="D115" s="341" t="str">
        <f t="shared" si="3"/>
        <v>Thực hiện viết HDSD cho GD_MOBILE2</v>
      </c>
      <c r="E115" s="342">
        <v>2</v>
      </c>
    </row>
    <row r="116" spans="1:5" ht="31.5">
      <c r="A116" s="265">
        <v>112</v>
      </c>
      <c r="B116" s="347" t="s">
        <v>162</v>
      </c>
      <c r="C116" s="340" t="s">
        <v>251</v>
      </c>
      <c r="D116" s="340" t="str">
        <f t="shared" si="3"/>
        <v>Thực hiện QTDA cho GD_MOBILE3</v>
      </c>
      <c r="E116" s="267">
        <v>3</v>
      </c>
    </row>
    <row r="117" spans="1:5" ht="31.5">
      <c r="A117" s="265">
        <v>113</v>
      </c>
      <c r="B117" s="347" t="s">
        <v>162</v>
      </c>
      <c r="C117" s="340" t="s">
        <v>809</v>
      </c>
      <c r="D117" s="340" t="str">
        <f t="shared" si="3"/>
        <v>Thực hiện tạo PTYC cho GD_MOBILE3</v>
      </c>
      <c r="E117" s="267">
        <v>5</v>
      </c>
    </row>
    <row r="118" spans="1:5" ht="31.5">
      <c r="A118" s="265">
        <v>114</v>
      </c>
      <c r="B118" s="347" t="s">
        <v>162</v>
      </c>
      <c r="C118" s="340" t="s">
        <v>580</v>
      </c>
      <c r="D118" s="340" t="str">
        <f t="shared" si="3"/>
        <v>Thực hiện TKCT cho GD_MOBILE3</v>
      </c>
      <c r="E118" s="267">
        <v>7</v>
      </c>
    </row>
    <row r="119" spans="1:5" ht="31.5">
      <c r="A119" s="265">
        <v>115</v>
      </c>
      <c r="B119" s="347" t="s">
        <v>162</v>
      </c>
      <c r="C119" s="340" t="s">
        <v>583</v>
      </c>
      <c r="D119" s="340" t="str">
        <f t="shared" si="3"/>
        <v>Thực hiện Lập trình cho GD_MOBILE3</v>
      </c>
      <c r="E119" s="267">
        <v>17</v>
      </c>
    </row>
    <row r="120" spans="1:5" ht="31.5">
      <c r="A120" s="265">
        <v>116</v>
      </c>
      <c r="B120" s="347" t="s">
        <v>162</v>
      </c>
      <c r="C120" s="340" t="s">
        <v>811</v>
      </c>
      <c r="D120" s="340" t="str">
        <f t="shared" si="3"/>
        <v>Thực hiện viết kịch bản kiểm thử cho GD_MOBILE3</v>
      </c>
      <c r="E120" s="267">
        <v>5</v>
      </c>
    </row>
    <row r="121" spans="1:5" ht="31.5">
      <c r="A121" s="265">
        <v>117</v>
      </c>
      <c r="B121" s="347" t="s">
        <v>162</v>
      </c>
      <c r="C121" s="340" t="s">
        <v>619</v>
      </c>
      <c r="D121" s="340" t="str">
        <f t="shared" si="3"/>
        <v>Thực hiện kiểm thử cho GD_MOBILE3</v>
      </c>
      <c r="E121" s="267">
        <v>9</v>
      </c>
    </row>
    <row r="122" spans="1:5" ht="31.5">
      <c r="A122" s="265">
        <v>118</v>
      </c>
      <c r="B122" s="347" t="s">
        <v>162</v>
      </c>
      <c r="C122" s="340" t="s">
        <v>812</v>
      </c>
      <c r="D122" s="340" t="str">
        <f t="shared" si="3"/>
        <v>Thực hiện viết HDSD cho GD_MOBILE3</v>
      </c>
      <c r="E122" s="267">
        <v>2.5</v>
      </c>
    </row>
    <row r="123" spans="1:5" ht="15.75">
      <c r="A123" s="265">
        <v>119</v>
      </c>
      <c r="B123" s="346" t="s">
        <v>147</v>
      </c>
      <c r="C123" s="341" t="s">
        <v>251</v>
      </c>
      <c r="D123" s="341" t="str">
        <f t="shared" si="3"/>
        <v>Thực hiện QTDA cho DM1</v>
      </c>
      <c r="E123" s="342">
        <v>1</v>
      </c>
    </row>
    <row r="124" spans="1:5" ht="15.75">
      <c r="A124" s="265">
        <v>120</v>
      </c>
      <c r="B124" s="346" t="s">
        <v>147</v>
      </c>
      <c r="C124" s="341" t="s">
        <v>809</v>
      </c>
      <c r="D124" s="341" t="str">
        <f t="shared" si="3"/>
        <v>Thực hiện tạo PTYC cho DM1</v>
      </c>
      <c r="E124" s="342">
        <v>1</v>
      </c>
    </row>
    <row r="125" spans="1:5" ht="15.75">
      <c r="A125" s="265">
        <v>121</v>
      </c>
      <c r="B125" s="346" t="s">
        <v>147</v>
      </c>
      <c r="C125" s="341" t="s">
        <v>580</v>
      </c>
      <c r="D125" s="341" t="str">
        <f t="shared" si="3"/>
        <v>Thực hiện TKCT cho DM1</v>
      </c>
      <c r="E125" s="342">
        <v>0.5</v>
      </c>
    </row>
    <row r="126" spans="1:5" ht="15.75">
      <c r="A126" s="265">
        <v>122</v>
      </c>
      <c r="B126" s="346" t="s">
        <v>147</v>
      </c>
      <c r="C126" s="341" t="s">
        <v>583</v>
      </c>
      <c r="D126" s="341" t="str">
        <f t="shared" si="3"/>
        <v>Thực hiện Lập trình cho DM1</v>
      </c>
      <c r="E126" s="342">
        <v>3</v>
      </c>
    </row>
    <row r="127" spans="1:5" ht="31.5">
      <c r="A127" s="265">
        <v>123</v>
      </c>
      <c r="B127" s="346" t="s">
        <v>147</v>
      </c>
      <c r="C127" s="341" t="s">
        <v>811</v>
      </c>
      <c r="D127" s="341" t="str">
        <f t="shared" si="3"/>
        <v>Thực hiện viết kịch bản kiểm thử cho DM1</v>
      </c>
      <c r="E127" s="342">
        <v>0.5</v>
      </c>
    </row>
    <row r="128" spans="1:5" ht="15.75">
      <c r="A128" s="265">
        <v>124</v>
      </c>
      <c r="B128" s="346" t="s">
        <v>147</v>
      </c>
      <c r="C128" s="341" t="s">
        <v>619</v>
      </c>
      <c r="D128" s="341" t="str">
        <f t="shared" si="3"/>
        <v>Thực hiện kiểm thử cho DM1</v>
      </c>
      <c r="E128" s="342">
        <v>2</v>
      </c>
    </row>
    <row r="129" spans="1:5" ht="15.75">
      <c r="A129" s="265">
        <v>125</v>
      </c>
      <c r="B129" s="346" t="s">
        <v>147</v>
      </c>
      <c r="C129" s="341" t="s">
        <v>812</v>
      </c>
      <c r="D129" s="341" t="str">
        <f t="shared" si="3"/>
        <v>Thực hiện viết HDSD cho DM1</v>
      </c>
      <c r="E129" s="342">
        <v>1</v>
      </c>
    </row>
    <row r="130" spans="1:5" ht="31.5">
      <c r="A130" s="265">
        <v>126</v>
      </c>
      <c r="B130" s="348" t="s">
        <v>113</v>
      </c>
      <c r="C130" s="340" t="s">
        <v>251</v>
      </c>
      <c r="D130" s="340" t="str">
        <f t="shared" si="3"/>
        <v>Thực hiện QTDA cho CN_WEB_KT</v>
      </c>
      <c r="E130" s="267">
        <v>8</v>
      </c>
    </row>
    <row r="131" spans="1:5" ht="31.5">
      <c r="A131" s="265">
        <v>127</v>
      </c>
      <c r="B131" s="348" t="s">
        <v>113</v>
      </c>
      <c r="C131" s="340" t="s">
        <v>580</v>
      </c>
      <c r="D131" s="340" t="str">
        <f t="shared" si="3"/>
        <v>Thực hiện TKCT cho CN_WEB_KT</v>
      </c>
      <c r="E131" s="267">
        <v>8</v>
      </c>
    </row>
    <row r="132" spans="1:5" ht="31.5">
      <c r="A132" s="265">
        <v>128</v>
      </c>
      <c r="B132" s="348" t="s">
        <v>113</v>
      </c>
      <c r="C132" s="340" t="s">
        <v>583</v>
      </c>
      <c r="D132" s="340" t="str">
        <f t="shared" si="3"/>
        <v>Thực hiện Lập trình cho CN_WEB_KT</v>
      </c>
      <c r="E132" s="267">
        <v>32</v>
      </c>
    </row>
    <row r="133" spans="1:5" ht="31.5">
      <c r="A133" s="265">
        <v>129</v>
      </c>
      <c r="B133" s="348" t="s">
        <v>113</v>
      </c>
      <c r="C133" s="344" t="s">
        <v>810</v>
      </c>
      <c r="D133" s="340" t="str">
        <f t="shared" ref="D133:D135" si="4">"Thực hiện "&amp;C133&amp;" cho "&amp;B133</f>
        <v>Thực hiện viết Unit test cho CN_WEB_KT</v>
      </c>
      <c r="E133" s="267">
        <v>16</v>
      </c>
    </row>
    <row r="134" spans="1:5" ht="31.5">
      <c r="A134" s="265">
        <v>130</v>
      </c>
      <c r="B134" s="348" t="s">
        <v>113</v>
      </c>
      <c r="C134" s="344" t="s">
        <v>811</v>
      </c>
      <c r="D134" s="340" t="str">
        <f t="shared" si="4"/>
        <v>Thực hiện viết kịch bản kiểm thử cho CN_WEB_KT</v>
      </c>
      <c r="E134" s="267">
        <v>8</v>
      </c>
    </row>
    <row r="135" spans="1:5" ht="31.5">
      <c r="A135" s="265">
        <v>131</v>
      </c>
      <c r="B135" s="348" t="s">
        <v>113</v>
      </c>
      <c r="C135" s="344" t="s">
        <v>619</v>
      </c>
      <c r="D135" s="340" t="str">
        <f t="shared" si="4"/>
        <v>Thực hiện kiểm thử cho CN_WEB_KT</v>
      </c>
      <c r="E135" s="267">
        <v>8</v>
      </c>
    </row>
    <row r="136" spans="1:5" ht="31.5">
      <c r="A136" s="265">
        <v>132</v>
      </c>
      <c r="B136" s="349" t="s">
        <v>178</v>
      </c>
      <c r="C136" s="341" t="s">
        <v>814</v>
      </c>
      <c r="D136" s="341" t="s">
        <v>815</v>
      </c>
      <c r="E136" s="342">
        <v>1.2</v>
      </c>
    </row>
    <row r="137" spans="1:5" ht="31.5">
      <c r="A137" s="265">
        <v>133</v>
      </c>
      <c r="B137" s="349" t="s">
        <v>178</v>
      </c>
      <c r="C137" s="341" t="s">
        <v>619</v>
      </c>
      <c r="D137" s="341" t="s">
        <v>816</v>
      </c>
      <c r="E137" s="342">
        <v>0.8</v>
      </c>
    </row>
    <row r="138" spans="1:5" ht="31.5">
      <c r="A138" s="265">
        <v>134</v>
      </c>
      <c r="B138" s="255" t="s">
        <v>183</v>
      </c>
      <c r="C138" s="340" t="s">
        <v>814</v>
      </c>
      <c r="D138" s="340" t="s">
        <v>815</v>
      </c>
      <c r="E138" s="267">
        <v>4</v>
      </c>
    </row>
    <row r="139" spans="1:5" ht="31.5">
      <c r="A139" s="265">
        <v>135</v>
      </c>
      <c r="B139" s="255" t="s">
        <v>183</v>
      </c>
      <c r="C139" s="340" t="s">
        <v>619</v>
      </c>
      <c r="D139" s="340" t="s">
        <v>816</v>
      </c>
      <c r="E139" s="267">
        <v>2</v>
      </c>
    </row>
    <row r="140" spans="1:5" ht="15.75">
      <c r="A140" s="265">
        <v>136</v>
      </c>
      <c r="B140" s="349" t="s">
        <v>187</v>
      </c>
      <c r="C140" s="350" t="s">
        <v>251</v>
      </c>
      <c r="D140" s="350" t="s">
        <v>817</v>
      </c>
      <c r="E140" s="351">
        <v>1.5</v>
      </c>
    </row>
    <row r="141" spans="1:5" ht="15.75">
      <c r="A141" s="265">
        <v>137</v>
      </c>
      <c r="B141" s="349" t="s">
        <v>187</v>
      </c>
      <c r="C141" s="350" t="s">
        <v>809</v>
      </c>
      <c r="D141" s="350" t="s">
        <v>818</v>
      </c>
      <c r="E141" s="351">
        <v>1</v>
      </c>
    </row>
    <row r="142" spans="1:5" ht="15.75">
      <c r="A142" s="265">
        <v>138</v>
      </c>
      <c r="B142" s="349" t="s">
        <v>187</v>
      </c>
      <c r="C142" s="350" t="s">
        <v>577</v>
      </c>
      <c r="D142" s="350" t="s">
        <v>819</v>
      </c>
      <c r="E142" s="351">
        <v>0.5</v>
      </c>
    </row>
    <row r="143" spans="1:5" ht="15.75">
      <c r="A143" s="265">
        <v>139</v>
      </c>
      <c r="B143" s="349" t="s">
        <v>187</v>
      </c>
      <c r="C143" s="350" t="s">
        <v>580</v>
      </c>
      <c r="D143" s="350" t="s">
        <v>820</v>
      </c>
      <c r="E143" s="351">
        <v>2</v>
      </c>
    </row>
    <row r="144" spans="1:5" ht="15.75">
      <c r="A144" s="265">
        <v>140</v>
      </c>
      <c r="B144" s="349" t="s">
        <v>187</v>
      </c>
      <c r="C144" s="350" t="s">
        <v>583</v>
      </c>
      <c r="D144" s="350" t="s">
        <v>821</v>
      </c>
      <c r="E144" s="351">
        <v>8</v>
      </c>
    </row>
    <row r="145" spans="1:5" ht="15.75">
      <c r="A145" s="265">
        <v>141</v>
      </c>
      <c r="B145" s="349" t="s">
        <v>187</v>
      </c>
      <c r="C145" s="350" t="s">
        <v>810</v>
      </c>
      <c r="D145" s="350" t="s">
        <v>822</v>
      </c>
      <c r="E145" s="351">
        <v>6</v>
      </c>
    </row>
    <row r="146" spans="1:5" ht="31.5">
      <c r="A146" s="265">
        <v>142</v>
      </c>
      <c r="B146" s="349" t="s">
        <v>187</v>
      </c>
      <c r="C146" s="350" t="s">
        <v>811</v>
      </c>
      <c r="D146" s="350" t="s">
        <v>823</v>
      </c>
      <c r="E146" s="351">
        <v>2</v>
      </c>
    </row>
    <row r="147" spans="1:5" ht="15.75">
      <c r="A147" s="265">
        <v>143</v>
      </c>
      <c r="B147" s="349" t="s">
        <v>187</v>
      </c>
      <c r="C147" s="350" t="s">
        <v>619</v>
      </c>
      <c r="D147" s="350" t="s">
        <v>824</v>
      </c>
      <c r="E147" s="351">
        <v>6</v>
      </c>
    </row>
    <row r="148" spans="1:5" ht="15.75">
      <c r="A148" s="265">
        <v>144</v>
      </c>
      <c r="B148" s="349" t="s">
        <v>187</v>
      </c>
      <c r="C148" s="350" t="s">
        <v>812</v>
      </c>
      <c r="D148" s="350" t="s">
        <v>825</v>
      </c>
      <c r="E148" s="351">
        <v>1</v>
      </c>
    </row>
    <row r="149" spans="1:5" ht="15.75">
      <c r="A149" s="265">
        <v>145</v>
      </c>
      <c r="B149" s="255" t="s">
        <v>190</v>
      </c>
      <c r="C149" s="254" t="s">
        <v>251</v>
      </c>
      <c r="D149" s="254" t="s">
        <v>826</v>
      </c>
      <c r="E149" s="352">
        <v>1.5</v>
      </c>
    </row>
    <row r="150" spans="1:5" ht="15.75">
      <c r="A150" s="265">
        <v>146</v>
      </c>
      <c r="B150" s="255" t="s">
        <v>190</v>
      </c>
      <c r="C150" s="254" t="s">
        <v>809</v>
      </c>
      <c r="D150" s="254" t="s">
        <v>827</v>
      </c>
      <c r="E150" s="352">
        <v>1</v>
      </c>
    </row>
    <row r="151" spans="1:5" ht="15.75">
      <c r="A151" s="265">
        <v>147</v>
      </c>
      <c r="B151" s="255" t="s">
        <v>190</v>
      </c>
      <c r="C151" s="254" t="s">
        <v>577</v>
      </c>
      <c r="D151" s="254" t="s">
        <v>828</v>
      </c>
      <c r="E151" s="352">
        <v>0.5</v>
      </c>
    </row>
    <row r="152" spans="1:5" ht="15.75">
      <c r="A152" s="265">
        <v>148</v>
      </c>
      <c r="B152" s="255" t="s">
        <v>190</v>
      </c>
      <c r="C152" s="254" t="s">
        <v>580</v>
      </c>
      <c r="D152" s="254" t="s">
        <v>829</v>
      </c>
      <c r="E152" s="352">
        <v>2</v>
      </c>
    </row>
    <row r="153" spans="1:5" ht="15.75">
      <c r="A153" s="265">
        <v>149</v>
      </c>
      <c r="B153" s="255" t="s">
        <v>190</v>
      </c>
      <c r="C153" s="254" t="s">
        <v>583</v>
      </c>
      <c r="D153" s="254" t="s">
        <v>830</v>
      </c>
      <c r="E153" s="352">
        <v>12</v>
      </c>
    </row>
    <row r="154" spans="1:5" ht="15.75">
      <c r="A154" s="265">
        <v>150</v>
      </c>
      <c r="B154" s="255" t="s">
        <v>190</v>
      </c>
      <c r="C154" s="254" t="s">
        <v>810</v>
      </c>
      <c r="D154" s="254" t="s">
        <v>831</v>
      </c>
      <c r="E154" s="352">
        <v>8</v>
      </c>
    </row>
    <row r="155" spans="1:5" ht="31.5">
      <c r="A155" s="265">
        <v>151</v>
      </c>
      <c r="B155" s="255" t="s">
        <v>190</v>
      </c>
      <c r="C155" s="254" t="s">
        <v>811</v>
      </c>
      <c r="D155" s="254" t="s">
        <v>832</v>
      </c>
      <c r="E155" s="352">
        <v>2</v>
      </c>
    </row>
    <row r="156" spans="1:5" ht="15.75">
      <c r="A156" s="265">
        <v>152</v>
      </c>
      <c r="B156" s="255" t="s">
        <v>190</v>
      </c>
      <c r="C156" s="254" t="s">
        <v>619</v>
      </c>
      <c r="D156" s="254" t="s">
        <v>833</v>
      </c>
      <c r="E156" s="352">
        <v>8</v>
      </c>
    </row>
    <row r="157" spans="1:5" ht="15.75">
      <c r="A157" s="265">
        <v>153</v>
      </c>
      <c r="B157" s="255" t="s">
        <v>190</v>
      </c>
      <c r="C157" s="254" t="s">
        <v>812</v>
      </c>
      <c r="D157" s="254" t="s">
        <v>834</v>
      </c>
      <c r="E157" s="352">
        <v>1.5</v>
      </c>
    </row>
    <row r="158" spans="1:5" ht="15.75">
      <c r="A158" s="265">
        <v>154</v>
      </c>
      <c r="B158" s="349" t="s">
        <v>192</v>
      </c>
      <c r="C158" s="350" t="s">
        <v>251</v>
      </c>
      <c r="D158" s="350" t="s">
        <v>835</v>
      </c>
      <c r="E158" s="351">
        <v>1.5</v>
      </c>
    </row>
    <row r="159" spans="1:5" ht="15.75">
      <c r="A159" s="265">
        <v>155</v>
      </c>
      <c r="B159" s="349" t="s">
        <v>192</v>
      </c>
      <c r="C159" s="350" t="s">
        <v>809</v>
      </c>
      <c r="D159" s="350" t="s">
        <v>836</v>
      </c>
      <c r="E159" s="351">
        <v>2</v>
      </c>
    </row>
    <row r="160" spans="1:5" ht="15.75">
      <c r="A160" s="265">
        <v>156</v>
      </c>
      <c r="B160" s="349" t="s">
        <v>192</v>
      </c>
      <c r="C160" s="350" t="s">
        <v>577</v>
      </c>
      <c r="D160" s="350" t="s">
        <v>837</v>
      </c>
      <c r="E160" s="351">
        <v>1</v>
      </c>
    </row>
    <row r="161" spans="1:5" ht="15.75">
      <c r="A161" s="265">
        <v>157</v>
      </c>
      <c r="B161" s="349" t="s">
        <v>192</v>
      </c>
      <c r="C161" s="350" t="s">
        <v>580</v>
      </c>
      <c r="D161" s="350" t="s">
        <v>838</v>
      </c>
      <c r="E161" s="351">
        <v>2</v>
      </c>
    </row>
    <row r="162" spans="1:5" ht="15.75">
      <c r="A162" s="265">
        <v>158</v>
      </c>
      <c r="B162" s="349" t="s">
        <v>192</v>
      </c>
      <c r="C162" s="350" t="s">
        <v>583</v>
      </c>
      <c r="D162" s="350" t="s">
        <v>839</v>
      </c>
      <c r="E162" s="351">
        <v>16</v>
      </c>
    </row>
    <row r="163" spans="1:5" ht="15.75">
      <c r="A163" s="265">
        <v>159</v>
      </c>
      <c r="B163" s="349" t="s">
        <v>192</v>
      </c>
      <c r="C163" s="350" t="s">
        <v>810</v>
      </c>
      <c r="D163" s="350" t="s">
        <v>840</v>
      </c>
      <c r="E163" s="351">
        <v>12</v>
      </c>
    </row>
    <row r="164" spans="1:5" ht="31.5">
      <c r="A164" s="265">
        <v>160</v>
      </c>
      <c r="B164" s="349" t="s">
        <v>192</v>
      </c>
      <c r="C164" s="350" t="s">
        <v>811</v>
      </c>
      <c r="D164" s="350" t="s">
        <v>841</v>
      </c>
      <c r="E164" s="351">
        <v>4</v>
      </c>
    </row>
    <row r="165" spans="1:5" ht="15.75">
      <c r="A165" s="265">
        <v>161</v>
      </c>
      <c r="B165" s="349" t="s">
        <v>192</v>
      </c>
      <c r="C165" s="350" t="s">
        <v>619</v>
      </c>
      <c r="D165" s="350" t="s">
        <v>842</v>
      </c>
      <c r="E165" s="351">
        <v>12</v>
      </c>
    </row>
    <row r="166" spans="1:5" ht="15.75">
      <c r="A166" s="265">
        <v>162</v>
      </c>
      <c r="B166" s="349" t="s">
        <v>192</v>
      </c>
      <c r="C166" s="350" t="s">
        <v>812</v>
      </c>
      <c r="D166" s="350" t="s">
        <v>843</v>
      </c>
      <c r="E166" s="351">
        <v>2</v>
      </c>
    </row>
    <row r="167" spans="1:5" ht="25.5">
      <c r="A167" s="265">
        <v>163</v>
      </c>
      <c r="B167" s="144" t="s">
        <v>165</v>
      </c>
      <c r="C167" s="353" t="s">
        <v>41</v>
      </c>
      <c r="D167" s="145" t="s">
        <v>844</v>
      </c>
      <c r="E167" s="145">
        <f>0.44*8</f>
        <v>3.52</v>
      </c>
    </row>
    <row r="168" spans="1:5" ht="25.5">
      <c r="A168" s="265">
        <v>164</v>
      </c>
      <c r="B168" s="144" t="s">
        <v>165</v>
      </c>
      <c r="C168" s="353" t="s">
        <v>43</v>
      </c>
      <c r="D168" s="145" t="s">
        <v>845</v>
      </c>
      <c r="E168" s="145">
        <f>0.5*8</f>
        <v>4</v>
      </c>
    </row>
    <row r="169" spans="1:5" ht="25.5">
      <c r="A169" s="265">
        <v>165</v>
      </c>
      <c r="B169" s="144" t="s">
        <v>165</v>
      </c>
      <c r="C169" s="353" t="s">
        <v>619</v>
      </c>
      <c r="D169" s="145" t="s">
        <v>846</v>
      </c>
      <c r="E169" s="145">
        <f>E167</f>
        <v>3.52</v>
      </c>
    </row>
    <row r="170" spans="1:5" ht="25.5">
      <c r="A170" s="265">
        <v>166</v>
      </c>
      <c r="B170" s="144" t="s">
        <v>168</v>
      </c>
      <c r="C170" s="353" t="s">
        <v>41</v>
      </c>
      <c r="D170" s="145" t="s">
        <v>847</v>
      </c>
      <c r="E170" s="145">
        <f>0.88*8</f>
        <v>7.04</v>
      </c>
    </row>
    <row r="171" spans="1:5" ht="25.5">
      <c r="A171" s="265">
        <v>167</v>
      </c>
      <c r="B171" s="144" t="s">
        <v>168</v>
      </c>
      <c r="C171" s="353" t="s">
        <v>43</v>
      </c>
      <c r="D171" s="145" t="s">
        <v>848</v>
      </c>
      <c r="E171" s="145">
        <f>1.5*8</f>
        <v>12</v>
      </c>
    </row>
    <row r="172" spans="1:5" ht="25.5">
      <c r="A172" s="265">
        <v>168</v>
      </c>
      <c r="B172" s="144" t="s">
        <v>168</v>
      </c>
      <c r="C172" s="353" t="s">
        <v>619</v>
      </c>
      <c r="D172" s="145" t="s">
        <v>849</v>
      </c>
      <c r="E172" s="145">
        <f>0.86*8</f>
        <v>6.88</v>
      </c>
    </row>
    <row r="173" spans="1:5" ht="25.5">
      <c r="A173" s="265">
        <v>169</v>
      </c>
      <c r="B173" s="144" t="s">
        <v>170</v>
      </c>
      <c r="C173" s="353" t="s">
        <v>41</v>
      </c>
      <c r="D173" s="145" t="s">
        <v>850</v>
      </c>
      <c r="E173" s="145">
        <f>1.76*8</f>
        <v>14.08</v>
      </c>
    </row>
    <row r="174" spans="1:5" ht="25.5">
      <c r="A174" s="265">
        <v>170</v>
      </c>
      <c r="B174" s="144" t="s">
        <v>170</v>
      </c>
      <c r="C174" s="353" t="s">
        <v>43</v>
      </c>
      <c r="D174" s="145" t="s">
        <v>851</v>
      </c>
      <c r="E174" s="145">
        <f>2.5*8</f>
        <v>20</v>
      </c>
    </row>
    <row r="175" spans="1:5" ht="25.5">
      <c r="A175" s="265">
        <v>171</v>
      </c>
      <c r="B175" s="144" t="s">
        <v>170</v>
      </c>
      <c r="C175" s="353" t="s">
        <v>619</v>
      </c>
      <c r="D175" s="145" t="s">
        <v>852</v>
      </c>
      <c r="E175" s="145">
        <f>1.73*8</f>
        <v>13.84</v>
      </c>
    </row>
    <row r="176" spans="1:5" ht="25.5">
      <c r="A176" s="265">
        <v>172</v>
      </c>
      <c r="B176" s="144" t="s">
        <v>172</v>
      </c>
      <c r="C176" s="353" t="s">
        <v>41</v>
      </c>
      <c r="D176" s="145" t="s">
        <v>853</v>
      </c>
      <c r="E176" s="145">
        <f>0.44*8</f>
        <v>3.52</v>
      </c>
    </row>
    <row r="177" spans="1:5" ht="25.5">
      <c r="A177" s="265">
        <v>173</v>
      </c>
      <c r="B177" s="144" t="s">
        <v>172</v>
      </c>
      <c r="C177" s="353" t="s">
        <v>43</v>
      </c>
      <c r="D177" s="145" t="s">
        <v>854</v>
      </c>
      <c r="E177" s="145">
        <f>0.25*8</f>
        <v>2</v>
      </c>
    </row>
    <row r="178" spans="1:5" ht="25.5">
      <c r="A178" s="265">
        <v>174</v>
      </c>
      <c r="B178" s="144" t="s">
        <v>172</v>
      </c>
      <c r="C178" s="353" t="s">
        <v>619</v>
      </c>
      <c r="D178" s="145" t="s">
        <v>855</v>
      </c>
      <c r="E178" s="145">
        <f>0.44*8</f>
        <v>3.52</v>
      </c>
    </row>
    <row r="179" spans="1:5" ht="25.5">
      <c r="A179" s="265">
        <v>175</v>
      </c>
      <c r="B179" s="144" t="s">
        <v>168</v>
      </c>
      <c r="C179" s="353" t="s">
        <v>41</v>
      </c>
      <c r="D179" s="145" t="s">
        <v>856</v>
      </c>
      <c r="E179" s="145">
        <f>0.88*8</f>
        <v>7.04</v>
      </c>
    </row>
    <row r="180" spans="1:5" ht="25.5">
      <c r="A180" s="265">
        <v>176</v>
      </c>
      <c r="B180" s="144" t="s">
        <v>168</v>
      </c>
      <c r="C180" s="353" t="s">
        <v>43</v>
      </c>
      <c r="D180" s="145" t="s">
        <v>857</v>
      </c>
      <c r="E180" s="145">
        <f>0.75*8</f>
        <v>6</v>
      </c>
    </row>
    <row r="181" spans="1:5" ht="25.5">
      <c r="A181" s="265">
        <v>177</v>
      </c>
      <c r="B181" s="144" t="s">
        <v>168</v>
      </c>
      <c r="C181" s="353" t="s">
        <v>619</v>
      </c>
      <c r="D181" s="145" t="s">
        <v>858</v>
      </c>
      <c r="E181" s="145">
        <f>0.86*8</f>
        <v>6.88</v>
      </c>
    </row>
    <row r="182" spans="1:5" ht="25.5">
      <c r="A182" s="265">
        <v>178</v>
      </c>
      <c r="B182" s="144" t="s">
        <v>170</v>
      </c>
      <c r="C182" s="353" t="s">
        <v>41</v>
      </c>
      <c r="D182" s="145" t="s">
        <v>859</v>
      </c>
      <c r="E182" s="145">
        <f>1.76*8</f>
        <v>14.08</v>
      </c>
    </row>
    <row r="183" spans="1:5" ht="25.5">
      <c r="A183" s="265">
        <v>179</v>
      </c>
      <c r="B183" s="144" t="s">
        <v>170</v>
      </c>
      <c r="C183" s="353" t="s">
        <v>43</v>
      </c>
      <c r="D183" s="145" t="s">
        <v>860</v>
      </c>
      <c r="E183" s="145">
        <f>0.75*8</f>
        <v>6</v>
      </c>
    </row>
    <row r="184" spans="1:5" ht="25.5">
      <c r="A184" s="265">
        <v>180</v>
      </c>
      <c r="B184" s="144" t="s">
        <v>170</v>
      </c>
      <c r="C184" s="353" t="s">
        <v>619</v>
      </c>
      <c r="D184" s="145" t="s">
        <v>861</v>
      </c>
      <c r="E184" s="145">
        <f>1.73*8</f>
        <v>13.84</v>
      </c>
    </row>
    <row r="185" spans="1:5" ht="16.5">
      <c r="A185" s="265">
        <v>181</v>
      </c>
      <c r="B185" s="354" t="s">
        <v>195</v>
      </c>
      <c r="C185" s="353" t="s">
        <v>41</v>
      </c>
      <c r="D185" s="145" t="s">
        <v>862</v>
      </c>
      <c r="E185" s="145">
        <f>0.46*8</f>
        <v>3.68</v>
      </c>
    </row>
    <row r="186" spans="1:5" ht="16.5">
      <c r="A186" s="265">
        <v>182</v>
      </c>
      <c r="B186" s="354" t="s">
        <v>195</v>
      </c>
      <c r="C186" s="353" t="s">
        <v>43</v>
      </c>
      <c r="D186" s="145" t="s">
        <v>863</v>
      </c>
      <c r="E186" s="145">
        <f>0.25*8</f>
        <v>2</v>
      </c>
    </row>
    <row r="187" spans="1:5" ht="16.5">
      <c r="A187" s="265">
        <v>183</v>
      </c>
      <c r="B187" s="354" t="s">
        <v>195</v>
      </c>
      <c r="C187" s="353" t="s">
        <v>619</v>
      </c>
      <c r="D187" s="145" t="s">
        <v>864</v>
      </c>
      <c r="E187" s="145">
        <f>0.44*8</f>
        <v>3.52</v>
      </c>
    </row>
    <row r="188" spans="1:5" ht="16.5">
      <c r="A188" s="265">
        <v>184</v>
      </c>
      <c r="B188" s="354" t="s">
        <v>198</v>
      </c>
      <c r="C188" s="353" t="s">
        <v>41</v>
      </c>
      <c r="D188" s="145" t="s">
        <v>865</v>
      </c>
      <c r="E188" s="145">
        <f>0.7*8</f>
        <v>5.6</v>
      </c>
    </row>
    <row r="189" spans="1:5" ht="16.5">
      <c r="A189" s="265">
        <v>185</v>
      </c>
      <c r="B189" s="354" t="s">
        <v>198</v>
      </c>
      <c r="C189" s="353" t="s">
        <v>43</v>
      </c>
      <c r="D189" s="145" t="s">
        <v>866</v>
      </c>
      <c r="E189" s="145">
        <f>0.25*8</f>
        <v>2</v>
      </c>
    </row>
    <row r="190" spans="1:5" ht="16.5">
      <c r="A190" s="265">
        <v>186</v>
      </c>
      <c r="B190" s="354" t="s">
        <v>198</v>
      </c>
      <c r="C190" s="353" t="s">
        <v>619</v>
      </c>
      <c r="D190" s="145" t="s">
        <v>867</v>
      </c>
      <c r="E190" s="145">
        <f>0.65*8</f>
        <v>5.2</v>
      </c>
    </row>
    <row r="191" spans="1:5" ht="16.5">
      <c r="A191" s="265">
        <v>187</v>
      </c>
      <c r="B191" s="354" t="s">
        <v>200</v>
      </c>
      <c r="C191" s="353" t="s">
        <v>41</v>
      </c>
      <c r="D191" s="145" t="s">
        <v>868</v>
      </c>
      <c r="E191" s="145">
        <f>0.92*8</f>
        <v>7.36</v>
      </c>
    </row>
    <row r="192" spans="1:5" ht="16.5">
      <c r="A192" s="265">
        <v>188</v>
      </c>
      <c r="B192" s="354" t="s">
        <v>200</v>
      </c>
      <c r="C192" s="353" t="s">
        <v>43</v>
      </c>
      <c r="D192" s="145" t="s">
        <v>869</v>
      </c>
      <c r="E192" s="145">
        <f>0.25*8</f>
        <v>2</v>
      </c>
    </row>
    <row r="193" spans="1:5" ht="16.5">
      <c r="A193" s="265">
        <v>189</v>
      </c>
      <c r="B193" s="354" t="s">
        <v>200</v>
      </c>
      <c r="C193" s="353" t="s">
        <v>619</v>
      </c>
      <c r="D193" s="145" t="s">
        <v>870</v>
      </c>
      <c r="E193" s="145">
        <f>0.86*8</f>
        <v>6.88</v>
      </c>
    </row>
    <row r="194" spans="1:5" ht="16.5">
      <c r="A194" s="265">
        <v>190</v>
      </c>
      <c r="B194" s="354" t="s">
        <v>202</v>
      </c>
      <c r="C194" s="353" t="s">
        <v>41</v>
      </c>
      <c r="D194" s="145" t="s">
        <v>871</v>
      </c>
      <c r="E194" s="355">
        <f>0.7*8</f>
        <v>5.6</v>
      </c>
    </row>
    <row r="195" spans="1:5" ht="16.5">
      <c r="A195" s="265">
        <v>191</v>
      </c>
      <c r="B195" s="354" t="s">
        <v>202</v>
      </c>
      <c r="C195" s="353" t="s">
        <v>43</v>
      </c>
      <c r="D195" s="145" t="s">
        <v>872</v>
      </c>
      <c r="E195" s="355">
        <f>0.5*8</f>
        <v>4</v>
      </c>
    </row>
    <row r="196" spans="1:5" ht="16.5">
      <c r="A196" s="265">
        <v>192</v>
      </c>
      <c r="B196" s="354" t="s">
        <v>202</v>
      </c>
      <c r="C196" s="353" t="s">
        <v>619</v>
      </c>
      <c r="D196" s="145" t="s">
        <v>873</v>
      </c>
      <c r="E196" s="145">
        <f>0.65*8</f>
        <v>5.2</v>
      </c>
    </row>
    <row r="197" spans="1:5" ht="16.5">
      <c r="A197" s="265">
        <v>193</v>
      </c>
      <c r="B197" s="354" t="s">
        <v>204</v>
      </c>
      <c r="C197" s="353" t="s">
        <v>41</v>
      </c>
      <c r="D197" s="145" t="s">
        <v>874</v>
      </c>
      <c r="E197" s="145">
        <f>0.92*8</f>
        <v>7.36</v>
      </c>
    </row>
    <row r="198" spans="1:5" ht="16.5">
      <c r="A198" s="265">
        <v>194</v>
      </c>
      <c r="B198" s="354" t="s">
        <v>204</v>
      </c>
      <c r="C198" s="353" t="s">
        <v>43</v>
      </c>
      <c r="D198" s="145" t="s">
        <v>875</v>
      </c>
      <c r="E198" s="145">
        <f>0.75*8</f>
        <v>6</v>
      </c>
    </row>
    <row r="199" spans="1:5" ht="16.5">
      <c r="A199" s="265">
        <v>195</v>
      </c>
      <c r="B199" s="354" t="s">
        <v>204</v>
      </c>
      <c r="C199" s="353" t="s">
        <v>619</v>
      </c>
      <c r="D199" s="145" t="s">
        <v>876</v>
      </c>
      <c r="E199" s="145">
        <f>0.86*8</f>
        <v>6.88</v>
      </c>
    </row>
    <row r="200" spans="1:5" ht="16.5">
      <c r="A200" s="265">
        <v>196</v>
      </c>
      <c r="B200" s="354" t="s">
        <v>206</v>
      </c>
      <c r="C200" s="353" t="s">
        <v>41</v>
      </c>
      <c r="D200" s="145" t="s">
        <v>877</v>
      </c>
      <c r="E200" s="145">
        <f>1.38*8</f>
        <v>11.04</v>
      </c>
    </row>
    <row r="201" spans="1:5" ht="16.5">
      <c r="A201" s="265">
        <v>197</v>
      </c>
      <c r="B201" s="354" t="s">
        <v>206</v>
      </c>
      <c r="C201" s="353" t="s">
        <v>43</v>
      </c>
      <c r="D201" s="145" t="s">
        <v>878</v>
      </c>
      <c r="E201" s="145">
        <f>1*8</f>
        <v>8</v>
      </c>
    </row>
    <row r="202" spans="1:5" ht="16.5">
      <c r="A202" s="265">
        <v>198</v>
      </c>
      <c r="B202" s="354" t="s">
        <v>206</v>
      </c>
      <c r="C202" s="353" t="s">
        <v>619</v>
      </c>
      <c r="D202" s="145" t="s">
        <v>879</v>
      </c>
      <c r="E202" s="145">
        <f>1.3*8</f>
        <v>10.4</v>
      </c>
    </row>
    <row r="203" spans="1:5" ht="16.5">
      <c r="A203" s="265">
        <v>199</v>
      </c>
      <c r="B203" s="354" t="s">
        <v>208</v>
      </c>
      <c r="C203" s="353" t="s">
        <v>41</v>
      </c>
      <c r="D203" s="145" t="s">
        <v>880</v>
      </c>
      <c r="E203" s="145">
        <f>0.23*8</f>
        <v>1.84</v>
      </c>
    </row>
    <row r="204" spans="1:5" ht="16.5">
      <c r="A204" s="265">
        <v>200</v>
      </c>
      <c r="B204" s="354" t="s">
        <v>208</v>
      </c>
      <c r="C204" s="353" t="s">
        <v>43</v>
      </c>
      <c r="D204" s="145" t="s">
        <v>881</v>
      </c>
      <c r="E204" s="145">
        <f>0.25*8</f>
        <v>2</v>
      </c>
    </row>
    <row r="205" spans="1:5" ht="16.5">
      <c r="A205" s="265">
        <v>201</v>
      </c>
      <c r="B205" s="354" t="s">
        <v>208</v>
      </c>
      <c r="C205" s="353" t="s">
        <v>619</v>
      </c>
      <c r="D205" s="145" t="s">
        <v>882</v>
      </c>
      <c r="E205" s="145">
        <f>0.21*8</f>
        <v>1.68</v>
      </c>
    </row>
    <row r="206" spans="1:5" ht="16.5">
      <c r="A206" s="265"/>
      <c r="B206" s="354" t="s">
        <v>208</v>
      </c>
      <c r="C206" s="353" t="s">
        <v>883</v>
      </c>
      <c r="D206" s="145" t="s">
        <v>884</v>
      </c>
      <c r="E206" s="145">
        <f>0.96*8</f>
        <v>7.68</v>
      </c>
    </row>
    <row r="207" spans="1:5" ht="16.5">
      <c r="A207" s="265">
        <v>202</v>
      </c>
      <c r="B207" s="354" t="s">
        <v>210</v>
      </c>
      <c r="C207" s="353" t="s">
        <v>41</v>
      </c>
      <c r="D207" s="145" t="s">
        <v>885</v>
      </c>
      <c r="E207" s="145">
        <f>0.46*8</f>
        <v>3.68</v>
      </c>
    </row>
    <row r="208" spans="1:5" ht="16.5">
      <c r="A208" s="265">
        <v>203</v>
      </c>
      <c r="B208" s="354" t="s">
        <v>210</v>
      </c>
      <c r="C208" s="353" t="s">
        <v>43</v>
      </c>
      <c r="D208" s="145" t="s">
        <v>886</v>
      </c>
      <c r="E208" s="145">
        <f>0.5*8</f>
        <v>4</v>
      </c>
    </row>
    <row r="209" spans="1:5" ht="16.5">
      <c r="A209" s="265">
        <v>204</v>
      </c>
      <c r="B209" s="354" t="s">
        <v>210</v>
      </c>
      <c r="C209" s="353" t="s">
        <v>619</v>
      </c>
      <c r="D209" s="145" t="s">
        <v>887</v>
      </c>
      <c r="E209" s="145">
        <f>0.44*8</f>
        <v>3.52</v>
      </c>
    </row>
    <row r="210" spans="1:5" ht="16.5">
      <c r="A210" s="265"/>
      <c r="B210" s="354" t="s">
        <v>210</v>
      </c>
      <c r="C210" s="353" t="s">
        <v>883</v>
      </c>
      <c r="D210" s="145" t="s">
        <v>888</v>
      </c>
      <c r="E210" s="145">
        <f>2.78*8</f>
        <v>22.24</v>
      </c>
    </row>
    <row r="211" spans="1:5" ht="16.5">
      <c r="A211" s="265">
        <v>205</v>
      </c>
      <c r="B211" s="354" t="s">
        <v>212</v>
      </c>
      <c r="C211" s="353" t="s">
        <v>41</v>
      </c>
      <c r="D211" s="145" t="s">
        <v>889</v>
      </c>
      <c r="E211" s="145">
        <f>0.7*8</f>
        <v>5.6</v>
      </c>
    </row>
    <row r="212" spans="1:5" ht="16.5">
      <c r="A212" s="265">
        <v>206</v>
      </c>
      <c r="B212" s="354" t="s">
        <v>212</v>
      </c>
      <c r="C212" s="353" t="s">
        <v>43</v>
      </c>
      <c r="D212" s="145" t="s">
        <v>890</v>
      </c>
      <c r="E212" s="145">
        <f>0.75*8</f>
        <v>6</v>
      </c>
    </row>
    <row r="213" spans="1:5" ht="16.5">
      <c r="A213" s="265">
        <v>207</v>
      </c>
      <c r="B213" s="354" t="s">
        <v>212</v>
      </c>
      <c r="C213" s="353" t="s">
        <v>619</v>
      </c>
      <c r="D213" s="145" t="s">
        <v>891</v>
      </c>
      <c r="E213" s="145">
        <f>0.65*8</f>
        <v>5.2</v>
      </c>
    </row>
    <row r="214" spans="1:5" ht="16.5">
      <c r="A214" s="265"/>
      <c r="B214" s="354" t="s">
        <v>212</v>
      </c>
      <c r="C214" s="353" t="s">
        <v>883</v>
      </c>
      <c r="D214" s="145" t="s">
        <v>892</v>
      </c>
      <c r="E214" s="145">
        <f>3.68*8</f>
        <v>29.44</v>
      </c>
    </row>
    <row r="215" spans="1:5" ht="16.5">
      <c r="A215" s="265">
        <v>208</v>
      </c>
      <c r="B215" s="354" t="s">
        <v>214</v>
      </c>
      <c r="C215" s="353" t="s">
        <v>41</v>
      </c>
      <c r="D215" s="145" t="s">
        <v>893</v>
      </c>
      <c r="E215" s="145">
        <f>0.46*8</f>
        <v>3.68</v>
      </c>
    </row>
    <row r="216" spans="1:5" ht="16.5">
      <c r="A216" s="265">
        <v>209</v>
      </c>
      <c r="B216" s="354" t="s">
        <v>214</v>
      </c>
      <c r="C216" s="353" t="s">
        <v>43</v>
      </c>
      <c r="D216" s="145" t="s">
        <v>894</v>
      </c>
      <c r="E216" s="145">
        <f>0.25*8</f>
        <v>2</v>
      </c>
    </row>
    <row r="217" spans="1:5" ht="16.5">
      <c r="A217" s="265">
        <v>210</v>
      </c>
      <c r="B217" s="354" t="s">
        <v>214</v>
      </c>
      <c r="C217" s="353" t="s">
        <v>619</v>
      </c>
      <c r="D217" s="145" t="s">
        <v>895</v>
      </c>
      <c r="E217" s="145">
        <f>0.44*8</f>
        <v>3.52</v>
      </c>
    </row>
    <row r="218" spans="1:5" ht="16.5">
      <c r="A218" s="265">
        <v>211</v>
      </c>
      <c r="B218" s="354" t="s">
        <v>215</v>
      </c>
      <c r="C218" s="353" t="s">
        <v>41</v>
      </c>
      <c r="D218" s="145" t="s">
        <v>896</v>
      </c>
      <c r="E218" s="145">
        <f>0.92*8</f>
        <v>7.36</v>
      </c>
    </row>
    <row r="219" spans="1:5" ht="16.5">
      <c r="A219" s="265">
        <v>212</v>
      </c>
      <c r="B219" s="354" t="s">
        <v>215</v>
      </c>
      <c r="C219" s="353" t="s">
        <v>43</v>
      </c>
      <c r="D219" s="145" t="s">
        <v>897</v>
      </c>
      <c r="E219" s="145">
        <f>0.5*8</f>
        <v>4</v>
      </c>
    </row>
    <row r="220" spans="1:5" ht="16.5">
      <c r="A220" s="265">
        <v>213</v>
      </c>
      <c r="B220" s="354" t="s">
        <v>215</v>
      </c>
      <c r="C220" s="353" t="s">
        <v>619</v>
      </c>
      <c r="D220" s="145" t="s">
        <v>898</v>
      </c>
      <c r="E220" s="145">
        <f>0.86*8</f>
        <v>6.88</v>
      </c>
    </row>
    <row r="221" spans="1:5" ht="16.5">
      <c r="A221" s="265">
        <v>214</v>
      </c>
      <c r="B221" s="354" t="s">
        <v>216</v>
      </c>
      <c r="C221" s="353" t="s">
        <v>41</v>
      </c>
      <c r="D221" s="145" t="s">
        <v>899</v>
      </c>
      <c r="E221" s="145">
        <f>1.38*8</f>
        <v>11.04</v>
      </c>
    </row>
    <row r="222" spans="1:5" ht="16.5">
      <c r="A222" s="265">
        <v>215</v>
      </c>
      <c r="B222" s="354" t="s">
        <v>216</v>
      </c>
      <c r="C222" s="353" t="s">
        <v>43</v>
      </c>
      <c r="D222" s="145" t="s">
        <v>900</v>
      </c>
      <c r="E222" s="145">
        <f>0.75*8</f>
        <v>6</v>
      </c>
    </row>
    <row r="223" spans="1:5" ht="16.5">
      <c r="A223" s="265">
        <v>216</v>
      </c>
      <c r="B223" s="354" t="s">
        <v>216</v>
      </c>
      <c r="C223" s="353" t="s">
        <v>619</v>
      </c>
      <c r="D223" s="145" t="s">
        <v>901</v>
      </c>
      <c r="E223" s="145">
        <f>1.3*8</f>
        <v>10.4</v>
      </c>
    </row>
    <row r="224" spans="1:5" ht="16.5">
      <c r="A224" s="265">
        <v>217</v>
      </c>
      <c r="B224" s="354" t="s">
        <v>217</v>
      </c>
      <c r="C224" s="353" t="s">
        <v>41</v>
      </c>
      <c r="D224" s="145" t="s">
        <v>902</v>
      </c>
      <c r="E224" s="145">
        <f>0.46*8</f>
        <v>3.68</v>
      </c>
    </row>
    <row r="225" spans="1:5" ht="16.5">
      <c r="A225" s="265">
        <v>218</v>
      </c>
      <c r="B225" s="354" t="s">
        <v>217</v>
      </c>
      <c r="C225" s="353" t="s">
        <v>43</v>
      </c>
      <c r="D225" s="145" t="s">
        <v>903</v>
      </c>
      <c r="E225" s="145">
        <f>0.25*8</f>
        <v>2</v>
      </c>
    </row>
    <row r="226" spans="1:5" ht="16.5">
      <c r="A226" s="265">
        <v>219</v>
      </c>
      <c r="B226" s="354" t="s">
        <v>217</v>
      </c>
      <c r="C226" s="353" t="s">
        <v>619</v>
      </c>
      <c r="D226" s="145" t="s">
        <v>904</v>
      </c>
      <c r="E226" s="145">
        <f>0.44*8</f>
        <v>3.52</v>
      </c>
    </row>
    <row r="227" spans="1:5" ht="25.5">
      <c r="A227" s="265">
        <v>220</v>
      </c>
      <c r="B227" s="354" t="s">
        <v>219</v>
      </c>
      <c r="C227" s="353" t="s">
        <v>41</v>
      </c>
      <c r="D227" s="145" t="s">
        <v>905</v>
      </c>
      <c r="E227" s="145">
        <f>0.92*8</f>
        <v>7.36</v>
      </c>
    </row>
    <row r="228" spans="1:5" ht="25.5">
      <c r="A228" s="265">
        <v>221</v>
      </c>
      <c r="B228" s="354" t="s">
        <v>219</v>
      </c>
      <c r="C228" s="353" t="s">
        <v>43</v>
      </c>
      <c r="D228" s="145" t="s">
        <v>906</v>
      </c>
      <c r="E228" s="145">
        <f>0.5*8</f>
        <v>4</v>
      </c>
    </row>
    <row r="229" spans="1:5" ht="25.5">
      <c r="A229" s="265">
        <v>222</v>
      </c>
      <c r="B229" s="354" t="s">
        <v>219</v>
      </c>
      <c r="C229" s="353" t="s">
        <v>619</v>
      </c>
      <c r="D229" s="145" t="s">
        <v>907</v>
      </c>
      <c r="E229" s="145">
        <f>0.86*8</f>
        <v>6.88</v>
      </c>
    </row>
    <row r="230" spans="1:5" ht="16.5">
      <c r="A230" s="265">
        <v>223</v>
      </c>
      <c r="B230" s="354" t="s">
        <v>221</v>
      </c>
      <c r="C230" s="353" t="s">
        <v>41</v>
      </c>
      <c r="D230" s="145" t="s">
        <v>908</v>
      </c>
      <c r="E230" s="145">
        <f>1.38*8</f>
        <v>11.04</v>
      </c>
    </row>
    <row r="231" spans="1:5" ht="16.5">
      <c r="A231" s="265">
        <v>224</v>
      </c>
      <c r="B231" s="354" t="s">
        <v>221</v>
      </c>
      <c r="C231" s="353" t="s">
        <v>43</v>
      </c>
      <c r="D231" s="145" t="s">
        <v>909</v>
      </c>
      <c r="E231" s="145">
        <f>0.75*8</f>
        <v>6</v>
      </c>
    </row>
    <row r="232" spans="1:5" ht="16.5">
      <c r="A232" s="265">
        <v>225</v>
      </c>
      <c r="B232" s="354" t="s">
        <v>221</v>
      </c>
      <c r="C232" s="353" t="s">
        <v>619</v>
      </c>
      <c r="D232" s="145" t="s">
        <v>910</v>
      </c>
      <c r="E232" s="145">
        <f>1.3*8</f>
        <v>10.4</v>
      </c>
    </row>
    <row r="233" spans="1:5" ht="25.5">
      <c r="A233" s="265">
        <v>226</v>
      </c>
      <c r="B233" s="354" t="s">
        <v>223</v>
      </c>
      <c r="C233" s="353" t="s">
        <v>41</v>
      </c>
      <c r="D233" s="145" t="s">
        <v>911</v>
      </c>
      <c r="E233" s="145">
        <f>0.92*8</f>
        <v>7.36</v>
      </c>
    </row>
    <row r="234" spans="1:5" ht="25.5">
      <c r="A234" s="265">
        <v>227</v>
      </c>
      <c r="B234" s="354" t="s">
        <v>223</v>
      </c>
      <c r="C234" s="353" t="s">
        <v>43</v>
      </c>
      <c r="D234" s="145" t="s">
        <v>912</v>
      </c>
      <c r="E234" s="145">
        <f>1*8</f>
        <v>8</v>
      </c>
    </row>
    <row r="235" spans="1:5" ht="25.5">
      <c r="A235" s="265">
        <v>228</v>
      </c>
      <c r="B235" s="354" t="s">
        <v>223</v>
      </c>
      <c r="C235" s="353" t="s">
        <v>619</v>
      </c>
      <c r="D235" s="145" t="s">
        <v>913</v>
      </c>
      <c r="E235" s="145">
        <f>0.86*8</f>
        <v>6.88</v>
      </c>
    </row>
    <row r="236" spans="1:5" ht="25.5">
      <c r="A236" s="265">
        <v>229</v>
      </c>
      <c r="B236" s="354" t="s">
        <v>225</v>
      </c>
      <c r="C236" s="353" t="s">
        <v>41</v>
      </c>
      <c r="D236" s="145" t="s">
        <v>914</v>
      </c>
      <c r="E236" s="145">
        <f>1.38*8</f>
        <v>11.04</v>
      </c>
    </row>
    <row r="237" spans="1:5" ht="25.5">
      <c r="A237" s="265">
        <v>230</v>
      </c>
      <c r="B237" s="354" t="s">
        <v>225</v>
      </c>
      <c r="C237" s="353" t="s">
        <v>43</v>
      </c>
      <c r="D237" s="145" t="s">
        <v>915</v>
      </c>
      <c r="E237" s="145">
        <f>1.5*8</f>
        <v>12</v>
      </c>
    </row>
    <row r="238" spans="1:5" ht="25.5">
      <c r="A238" s="265">
        <v>231</v>
      </c>
      <c r="B238" s="354" t="s">
        <v>225</v>
      </c>
      <c r="C238" s="353" t="s">
        <v>619</v>
      </c>
      <c r="D238" s="145" t="s">
        <v>916</v>
      </c>
      <c r="E238" s="145">
        <f>1.3*8</f>
        <v>10.4</v>
      </c>
    </row>
    <row r="239" spans="1:5" ht="25.5">
      <c r="A239" s="265">
        <v>232</v>
      </c>
      <c r="B239" s="354" t="s">
        <v>227</v>
      </c>
      <c r="C239" s="353" t="s">
        <v>41</v>
      </c>
      <c r="D239" s="145" t="s">
        <v>917</v>
      </c>
      <c r="E239" s="145">
        <f>1.84*8</f>
        <v>14.72</v>
      </c>
    </row>
    <row r="240" spans="1:5" ht="25.5">
      <c r="A240" s="265">
        <v>233</v>
      </c>
      <c r="B240" s="354" t="s">
        <v>227</v>
      </c>
      <c r="C240" s="353" t="s">
        <v>43</v>
      </c>
      <c r="D240" s="145" t="s">
        <v>918</v>
      </c>
      <c r="E240" s="145">
        <f>2*8</f>
        <v>16</v>
      </c>
    </row>
    <row r="241" spans="1:5" ht="25.5">
      <c r="A241" s="265">
        <v>234</v>
      </c>
      <c r="B241" s="354" t="s">
        <v>227</v>
      </c>
      <c r="C241" s="353" t="s">
        <v>619</v>
      </c>
      <c r="D241" s="145" t="s">
        <v>919</v>
      </c>
      <c r="E241" s="145">
        <f>1.73*8</f>
        <v>13.84</v>
      </c>
    </row>
    <row r="242" spans="1:5" ht="25.5">
      <c r="A242" s="265">
        <v>235</v>
      </c>
      <c r="B242" s="354" t="s">
        <v>229</v>
      </c>
      <c r="C242" s="353" t="s">
        <v>41</v>
      </c>
      <c r="D242" s="145" t="s">
        <v>920</v>
      </c>
      <c r="E242" s="145">
        <f>0.92*8</f>
        <v>7.36</v>
      </c>
    </row>
    <row r="243" spans="1:5" ht="25.5">
      <c r="A243" s="265">
        <v>236</v>
      </c>
      <c r="B243" s="354" t="s">
        <v>229</v>
      </c>
      <c r="C243" s="353" t="s">
        <v>43</v>
      </c>
      <c r="D243" s="145" t="s">
        <v>921</v>
      </c>
      <c r="E243" s="145">
        <f>1*8</f>
        <v>8</v>
      </c>
    </row>
    <row r="244" spans="1:5" ht="25.5">
      <c r="A244" s="265">
        <v>237</v>
      </c>
      <c r="B244" s="354" t="s">
        <v>229</v>
      </c>
      <c r="C244" s="353" t="s">
        <v>619</v>
      </c>
      <c r="D244" s="145" t="s">
        <v>922</v>
      </c>
      <c r="E244" s="145">
        <f>0.86*8</f>
        <v>6.88</v>
      </c>
    </row>
    <row r="245" spans="1:5" ht="25.5">
      <c r="A245" s="265">
        <v>238</v>
      </c>
      <c r="B245" s="354" t="s">
        <v>231</v>
      </c>
      <c r="C245" s="353" t="s">
        <v>41</v>
      </c>
      <c r="D245" s="145" t="s">
        <v>923</v>
      </c>
      <c r="E245" s="145">
        <f>1.38*8</f>
        <v>11.04</v>
      </c>
    </row>
    <row r="246" spans="1:5" ht="25.5">
      <c r="A246" s="265">
        <v>239</v>
      </c>
      <c r="B246" s="354" t="s">
        <v>231</v>
      </c>
      <c r="C246" s="353" t="s">
        <v>43</v>
      </c>
      <c r="D246" s="145" t="s">
        <v>924</v>
      </c>
      <c r="E246" s="145">
        <f>1.5*8</f>
        <v>12</v>
      </c>
    </row>
    <row r="247" spans="1:5" ht="25.5">
      <c r="A247" s="265">
        <v>240</v>
      </c>
      <c r="B247" s="354" t="s">
        <v>231</v>
      </c>
      <c r="C247" s="353" t="s">
        <v>619</v>
      </c>
      <c r="D247" s="145" t="s">
        <v>925</v>
      </c>
      <c r="E247" s="145">
        <f>1.3*8</f>
        <v>10.4</v>
      </c>
    </row>
    <row r="248" spans="1:5" ht="25.5">
      <c r="A248" s="265">
        <v>241</v>
      </c>
      <c r="B248" s="354" t="s">
        <v>233</v>
      </c>
      <c r="C248" s="353" t="s">
        <v>41</v>
      </c>
      <c r="D248" s="145" t="s">
        <v>926</v>
      </c>
      <c r="E248" s="145">
        <f>1.84*8</f>
        <v>14.72</v>
      </c>
    </row>
    <row r="249" spans="1:5" ht="25.5">
      <c r="A249" s="265">
        <v>242</v>
      </c>
      <c r="B249" s="354" t="s">
        <v>233</v>
      </c>
      <c r="C249" s="353" t="s">
        <v>43</v>
      </c>
      <c r="D249" s="145" t="s">
        <v>927</v>
      </c>
      <c r="E249" s="145">
        <f>2*8</f>
        <v>16</v>
      </c>
    </row>
    <row r="250" spans="1:5" ht="25.5">
      <c r="A250" s="265">
        <v>243</v>
      </c>
      <c r="B250" s="354" t="s">
        <v>233</v>
      </c>
      <c r="C250" s="353" t="s">
        <v>619</v>
      </c>
      <c r="D250" s="145" t="s">
        <v>928</v>
      </c>
      <c r="E250" s="145">
        <f>1.73*8</f>
        <v>13.84</v>
      </c>
    </row>
    <row r="251" spans="1:5" ht="25.5">
      <c r="A251" s="265">
        <v>244</v>
      </c>
      <c r="B251" s="356" t="s">
        <v>235</v>
      </c>
      <c r="C251" s="353" t="s">
        <v>41</v>
      </c>
      <c r="D251" s="145" t="s">
        <v>929</v>
      </c>
      <c r="E251" s="145">
        <f>0.92*8</f>
        <v>7.36</v>
      </c>
    </row>
    <row r="252" spans="1:5" ht="25.5">
      <c r="A252" s="265">
        <v>245</v>
      </c>
      <c r="B252" s="356" t="s">
        <v>235</v>
      </c>
      <c r="C252" s="353" t="s">
        <v>43</v>
      </c>
      <c r="D252" s="145" t="s">
        <v>930</v>
      </c>
      <c r="E252" s="145">
        <f>1*8</f>
        <v>8</v>
      </c>
    </row>
    <row r="253" spans="1:5" ht="25.5">
      <c r="A253" s="265">
        <v>246</v>
      </c>
      <c r="B253" s="356" t="s">
        <v>235</v>
      </c>
      <c r="C253" s="353" t="s">
        <v>619</v>
      </c>
      <c r="D253" s="145" t="s">
        <v>931</v>
      </c>
      <c r="E253" s="145">
        <f>0.86*8</f>
        <v>6.88</v>
      </c>
    </row>
    <row r="254" spans="1:5" ht="25.5">
      <c r="A254" s="265">
        <v>247</v>
      </c>
      <c r="B254" s="356" t="s">
        <v>237</v>
      </c>
      <c r="C254" s="353" t="s">
        <v>41</v>
      </c>
      <c r="D254" s="145" t="s">
        <v>932</v>
      </c>
      <c r="E254" s="145">
        <f>1.38*8</f>
        <v>11.04</v>
      </c>
    </row>
    <row r="255" spans="1:5" ht="25.5">
      <c r="A255" s="265">
        <v>248</v>
      </c>
      <c r="B255" s="356" t="s">
        <v>237</v>
      </c>
      <c r="C255" s="353" t="s">
        <v>43</v>
      </c>
      <c r="D255" s="145" t="s">
        <v>933</v>
      </c>
      <c r="E255" s="145">
        <f>1.5*8</f>
        <v>12</v>
      </c>
    </row>
    <row r="256" spans="1:5" ht="25.5">
      <c r="A256" s="265">
        <v>249</v>
      </c>
      <c r="B256" s="356" t="s">
        <v>237</v>
      </c>
      <c r="C256" s="353" t="s">
        <v>619</v>
      </c>
      <c r="D256" s="145" t="s">
        <v>934</v>
      </c>
      <c r="E256" s="145">
        <f>1.3*8</f>
        <v>10.4</v>
      </c>
    </row>
    <row r="257" spans="1:5" ht="25.5">
      <c r="A257" s="265">
        <v>250</v>
      </c>
      <c r="B257" s="356" t="s">
        <v>239</v>
      </c>
      <c r="C257" s="353" t="s">
        <v>41</v>
      </c>
      <c r="D257" s="145" t="s">
        <v>935</v>
      </c>
      <c r="E257" s="145">
        <f>1.84*8</f>
        <v>14.72</v>
      </c>
    </row>
    <row r="258" spans="1:5" ht="25.5">
      <c r="A258" s="265">
        <v>251</v>
      </c>
      <c r="B258" s="356" t="s">
        <v>239</v>
      </c>
      <c r="C258" s="353" t="s">
        <v>43</v>
      </c>
      <c r="D258" s="145" t="s">
        <v>936</v>
      </c>
      <c r="E258" s="145">
        <f>2*8</f>
        <v>16</v>
      </c>
    </row>
    <row r="259" spans="1:5" ht="25.5">
      <c r="A259" s="265">
        <v>252</v>
      </c>
      <c r="B259" s="356" t="s">
        <v>239</v>
      </c>
      <c r="C259" s="353" t="s">
        <v>619</v>
      </c>
      <c r="D259" s="145" t="s">
        <v>937</v>
      </c>
      <c r="E259" s="145">
        <f>1.73*8</f>
        <v>13.84</v>
      </c>
    </row>
  </sheetData>
  <mergeCells count="6">
    <mergeCell ref="A1:E1"/>
    <mergeCell ref="A3:A4"/>
    <mergeCell ref="B3:B4"/>
    <mergeCell ref="C3:C4"/>
    <mergeCell ref="D3:D4"/>
    <mergeCell ref="E3:E4"/>
  </mergeCells>
  <pageMargins left="0.7" right="0.7" top="0.75" bottom="0.75" header="0.511811023622047" footer="0.511811023622047"/>
  <pageSetup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89"/>
  <sheetViews>
    <sheetView topLeftCell="A28" zoomScale="75" zoomScaleNormal="75" workbookViewId="0">
      <selection activeCell="B14" sqref="B14"/>
    </sheetView>
  </sheetViews>
  <sheetFormatPr defaultColWidth="9.140625" defaultRowHeight="12.75"/>
  <cols>
    <col min="1" max="1" width="36" style="357" customWidth="1"/>
    <col min="2" max="2" width="36.7109375" style="358" customWidth="1"/>
    <col min="3" max="3" width="58.140625" style="357" customWidth="1"/>
    <col min="4" max="4" width="25.5703125" style="357" customWidth="1"/>
    <col min="5" max="5" width="18.7109375" style="357" customWidth="1"/>
    <col min="6" max="6" width="14.7109375" style="357" customWidth="1"/>
    <col min="7" max="1024" width="9.140625" style="357"/>
  </cols>
  <sheetData>
    <row r="1" spans="1:3">
      <c r="A1" s="359" t="s">
        <v>84</v>
      </c>
      <c r="B1" s="429"/>
      <c r="C1" s="429"/>
    </row>
    <row r="2" spans="1:3">
      <c r="A2" s="360" t="s">
        <v>938</v>
      </c>
      <c r="B2" s="430"/>
      <c r="C2" s="430"/>
    </row>
    <row r="3" spans="1:3">
      <c r="A3" s="362" t="s">
        <v>939</v>
      </c>
      <c r="B3" s="361"/>
      <c r="C3" s="361"/>
    </row>
    <row r="4" spans="1:3">
      <c r="A4" s="360" t="s">
        <v>940</v>
      </c>
      <c r="B4" s="430"/>
      <c r="C4" s="430"/>
    </row>
    <row r="5" spans="1:3">
      <c r="A5" s="360" t="s">
        <v>336</v>
      </c>
      <c r="B5" s="430"/>
      <c r="C5" s="430"/>
    </row>
    <row r="6" spans="1:3">
      <c r="A6" s="360" t="s">
        <v>306</v>
      </c>
      <c r="B6" s="430"/>
      <c r="C6" s="430"/>
    </row>
    <row r="7" spans="1:3">
      <c r="A7" s="360" t="s">
        <v>326</v>
      </c>
      <c r="B7" s="430"/>
      <c r="C7" s="430"/>
    </row>
    <row r="8" spans="1:3" ht="12.75" customHeight="1">
      <c r="A8" s="360" t="s">
        <v>941</v>
      </c>
      <c r="B8" s="430"/>
      <c r="C8" s="430"/>
    </row>
    <row r="9" spans="1:3" ht="12.75" customHeight="1">
      <c r="A9" s="360" t="s">
        <v>942</v>
      </c>
      <c r="B9" s="430"/>
      <c r="C9" s="430"/>
    </row>
    <row r="10" spans="1:3">
      <c r="A10" s="360" t="s">
        <v>943</v>
      </c>
      <c r="B10" s="430"/>
      <c r="C10" s="430"/>
    </row>
    <row r="11" spans="1:3">
      <c r="A11" s="360" t="s">
        <v>944</v>
      </c>
      <c r="B11" s="430"/>
      <c r="C11" s="430"/>
    </row>
    <row r="12" spans="1:3">
      <c r="A12" s="362" t="s">
        <v>945</v>
      </c>
      <c r="B12" s="361"/>
      <c r="C12" s="361"/>
    </row>
    <row r="13" spans="1:3">
      <c r="A13" s="360" t="s">
        <v>946</v>
      </c>
      <c r="B13" s="430"/>
      <c r="C13" s="430"/>
    </row>
    <row r="14" spans="1:3">
      <c r="A14" s="360" t="s">
        <v>947</v>
      </c>
      <c r="B14" s="430"/>
      <c r="C14" s="430"/>
    </row>
    <row r="15" spans="1:3">
      <c r="A15" s="360" t="s">
        <v>948</v>
      </c>
      <c r="B15" s="430"/>
      <c r="C15" s="430"/>
    </row>
    <row r="16" spans="1:3">
      <c r="A16" s="360" t="s">
        <v>949</v>
      </c>
      <c r="B16" s="430"/>
      <c r="C16" s="430"/>
    </row>
    <row r="21" spans="1:3" ht="25.5">
      <c r="A21" s="363" t="s">
        <v>84</v>
      </c>
      <c r="B21" s="364" t="s">
        <v>950</v>
      </c>
    </row>
    <row r="22" spans="1:3">
      <c r="A22" s="360" t="s">
        <v>938</v>
      </c>
      <c r="B22" s="365">
        <v>0.28999999999999998</v>
      </c>
    </row>
    <row r="23" spans="1:3">
      <c r="A23" s="366" t="s">
        <v>939</v>
      </c>
      <c r="B23" s="367">
        <v>0.1</v>
      </c>
    </row>
    <row r="24" spans="1:3">
      <c r="A24" s="360" t="s">
        <v>940</v>
      </c>
      <c r="B24" s="365">
        <v>0.28999999999999998</v>
      </c>
    </row>
    <row r="25" spans="1:3">
      <c r="A25" s="360" t="s">
        <v>336</v>
      </c>
      <c r="B25" s="365">
        <v>0.20300000000000001</v>
      </c>
    </row>
    <row r="26" spans="1:3">
      <c r="A26" s="360" t="s">
        <v>306</v>
      </c>
      <c r="B26" s="365">
        <v>0.1474</v>
      </c>
    </row>
    <row r="27" spans="1:3">
      <c r="A27" s="360" t="s">
        <v>326</v>
      </c>
      <c r="B27" s="365">
        <v>0.19162000000000001</v>
      </c>
    </row>
    <row r="28" spans="1:3">
      <c r="A28" s="360" t="s">
        <v>941</v>
      </c>
      <c r="B28" s="365">
        <v>0.15329599999999999</v>
      </c>
    </row>
    <row r="29" spans="1:3">
      <c r="A29" s="360" t="s">
        <v>942</v>
      </c>
      <c r="B29" s="365">
        <v>0.24615799999999999</v>
      </c>
    </row>
    <row r="30" spans="1:3">
      <c r="A30" s="360" t="s">
        <v>943</v>
      </c>
      <c r="B30" s="365">
        <v>0.1086338</v>
      </c>
    </row>
    <row r="31" spans="1:3">
      <c r="A31" s="360" t="s">
        <v>944</v>
      </c>
      <c r="B31" s="365">
        <v>0.16214000000000001</v>
      </c>
    </row>
    <row r="32" spans="1:3" s="368" customFormat="1" ht="15.75">
      <c r="A32" s="366" t="s">
        <v>945</v>
      </c>
      <c r="B32" s="367">
        <v>0.15</v>
      </c>
      <c r="C32" s="358"/>
    </row>
    <row r="33" spans="1:2">
      <c r="A33" s="360" t="s">
        <v>946</v>
      </c>
      <c r="B33" s="365">
        <v>0.1969264</v>
      </c>
    </row>
    <row r="34" spans="1:2">
      <c r="A34" s="360" t="s">
        <v>947</v>
      </c>
      <c r="B34" s="365">
        <v>0.31484640000000003</v>
      </c>
    </row>
    <row r="35" spans="1:2">
      <c r="A35" s="360" t="s">
        <v>948</v>
      </c>
      <c r="B35" s="365">
        <v>7.3700000000000002E-2</v>
      </c>
    </row>
    <row r="36" spans="1:2">
      <c r="A36" s="360" t="s">
        <v>949</v>
      </c>
      <c r="B36" s="365">
        <v>0.28999999999999998</v>
      </c>
    </row>
    <row r="38" spans="1:2">
      <c r="A38" s="363" t="s">
        <v>84</v>
      </c>
      <c r="B38" s="364" t="s">
        <v>951</v>
      </c>
    </row>
    <row r="39" spans="1:2">
      <c r="A39" s="360" t="s">
        <v>938</v>
      </c>
      <c r="B39" s="365">
        <f>B22*1.4</f>
        <v>0.40599999999999997</v>
      </c>
    </row>
    <row r="40" spans="1:2">
      <c r="A40" s="366" t="s">
        <v>939</v>
      </c>
      <c r="B40" s="367">
        <v>0.14000000000000001</v>
      </c>
    </row>
    <row r="41" spans="1:2">
      <c r="A41" s="360" t="s">
        <v>940</v>
      </c>
      <c r="B41" s="365">
        <f>B24*1.4</f>
        <v>0.40599999999999997</v>
      </c>
    </row>
    <row r="42" spans="1:2">
      <c r="A42" s="360" t="s">
        <v>336</v>
      </c>
      <c r="B42" s="365">
        <v>0.23616000000000001</v>
      </c>
    </row>
    <row r="43" spans="1:2">
      <c r="A43" s="360" t="s">
        <v>306</v>
      </c>
      <c r="B43" s="365">
        <v>0.19188</v>
      </c>
    </row>
    <row r="44" spans="1:2">
      <c r="A44" s="360" t="s">
        <v>326</v>
      </c>
      <c r="B44" s="365">
        <v>0.23985000000000001</v>
      </c>
    </row>
    <row r="45" spans="1:2">
      <c r="A45" s="360" t="s">
        <v>941</v>
      </c>
      <c r="B45" s="365">
        <v>0.23616000000000001</v>
      </c>
    </row>
    <row r="46" spans="1:2">
      <c r="A46" s="360" t="s">
        <v>942</v>
      </c>
      <c r="B46" s="365">
        <v>0.33948</v>
      </c>
    </row>
    <row r="47" spans="1:2">
      <c r="A47" s="360" t="s">
        <v>943</v>
      </c>
      <c r="B47" s="365">
        <v>0.16236</v>
      </c>
    </row>
    <row r="48" spans="1:2">
      <c r="A48" s="360" t="s">
        <v>944</v>
      </c>
      <c r="B48" s="365">
        <v>0.1845</v>
      </c>
    </row>
    <row r="49" spans="1:2">
      <c r="A49" s="366" t="s">
        <v>945</v>
      </c>
      <c r="B49" s="367">
        <v>0.4</v>
      </c>
    </row>
    <row r="50" spans="1:2">
      <c r="A50" s="360" t="s">
        <v>946</v>
      </c>
      <c r="B50" s="365">
        <v>0.1971936</v>
      </c>
    </row>
    <row r="51" spans="1:2">
      <c r="A51" s="360" t="s">
        <v>947</v>
      </c>
      <c r="B51" s="365">
        <v>0.46936800000000001</v>
      </c>
    </row>
    <row r="52" spans="1:2">
      <c r="A52" s="360" t="s">
        <v>948</v>
      </c>
      <c r="B52" s="365">
        <v>8.856E-2</v>
      </c>
    </row>
    <row r="53" spans="1:2">
      <c r="A53" s="360" t="s">
        <v>949</v>
      </c>
      <c r="B53" s="365">
        <v>0.40600000000000003</v>
      </c>
    </row>
    <row r="56" spans="1:2" ht="25.5">
      <c r="A56" s="363" t="s">
        <v>84</v>
      </c>
      <c r="B56" s="364" t="s">
        <v>952</v>
      </c>
    </row>
    <row r="57" spans="1:2">
      <c r="A57" s="360" t="s">
        <v>938</v>
      </c>
      <c r="B57" s="365">
        <v>0.89619199999999999</v>
      </c>
    </row>
    <row r="58" spans="1:2">
      <c r="A58" s="366" t="s">
        <v>939</v>
      </c>
      <c r="B58" s="367">
        <v>0.8</v>
      </c>
    </row>
    <row r="59" spans="1:2">
      <c r="A59" s="360" t="s">
        <v>940</v>
      </c>
      <c r="B59" s="365">
        <v>1.0418232000000001</v>
      </c>
    </row>
    <row r="60" spans="1:2">
      <c r="A60" s="360" t="s">
        <v>336</v>
      </c>
      <c r="B60" s="365">
        <v>0.30249999999999999</v>
      </c>
    </row>
    <row r="61" spans="1:2">
      <c r="A61" s="360" t="s">
        <v>306</v>
      </c>
      <c r="B61" s="365">
        <v>0.24199999999999999</v>
      </c>
    </row>
    <row r="62" spans="1:2">
      <c r="A62" s="360" t="s">
        <v>326</v>
      </c>
      <c r="B62" s="365">
        <v>0.31459999999999999</v>
      </c>
    </row>
    <row r="63" spans="1:2">
      <c r="A63" s="360" t="s">
        <v>941</v>
      </c>
      <c r="B63" s="365">
        <v>0.38719999999999999</v>
      </c>
    </row>
    <row r="64" spans="1:2">
      <c r="A64" s="360" t="s">
        <v>942</v>
      </c>
      <c r="B64" s="365">
        <v>0.48399999999999999</v>
      </c>
    </row>
    <row r="65" spans="1:2">
      <c r="A65" s="360" t="s">
        <v>943</v>
      </c>
      <c r="B65" s="365">
        <v>0.26619999999999999</v>
      </c>
    </row>
    <row r="66" spans="1:2">
      <c r="A66" s="360" t="s">
        <v>944</v>
      </c>
      <c r="B66" s="365">
        <v>0.26619999999999999</v>
      </c>
    </row>
    <row r="67" spans="1:2">
      <c r="A67" s="366" t="s">
        <v>945</v>
      </c>
      <c r="B67" s="367">
        <v>0.3</v>
      </c>
    </row>
    <row r="68" spans="1:2">
      <c r="A68" s="360" t="s">
        <v>946</v>
      </c>
      <c r="B68" s="365">
        <v>0.1452</v>
      </c>
    </row>
    <row r="69" spans="1:2">
      <c r="A69" s="360" t="s">
        <v>947</v>
      </c>
      <c r="B69" s="365">
        <v>0.38719999999999999</v>
      </c>
    </row>
    <row r="70" spans="1:2">
      <c r="A70" s="360" t="s">
        <v>948</v>
      </c>
      <c r="B70" s="365">
        <v>0.18149999999999999</v>
      </c>
    </row>
    <row r="71" spans="1:2">
      <c r="A71" s="360" t="s">
        <v>949</v>
      </c>
      <c r="B71" s="365">
        <v>0.89619199999999999</v>
      </c>
    </row>
    <row r="73" spans="1:2" ht="25.5">
      <c r="A73" s="363" t="s">
        <v>84</v>
      </c>
      <c r="B73" s="364" t="s">
        <v>953</v>
      </c>
    </row>
    <row r="74" spans="1:2">
      <c r="A74" s="360" t="s">
        <v>938</v>
      </c>
      <c r="B74" s="365">
        <v>0.89740799999999998</v>
      </c>
    </row>
    <row r="75" spans="1:2">
      <c r="A75" s="366" t="s">
        <v>939</v>
      </c>
      <c r="B75" s="367">
        <v>0.8</v>
      </c>
    </row>
    <row r="76" spans="1:2">
      <c r="A76" s="360" t="s">
        <v>940</v>
      </c>
      <c r="B76" s="365">
        <v>1.582776</v>
      </c>
    </row>
    <row r="77" spans="1:2">
      <c r="A77" s="360" t="s">
        <v>336</v>
      </c>
      <c r="B77" s="365">
        <v>0.63</v>
      </c>
    </row>
    <row r="78" spans="1:2">
      <c r="A78" s="360" t="s">
        <v>306</v>
      </c>
      <c r="B78" s="365">
        <v>0.378</v>
      </c>
    </row>
    <row r="79" spans="1:2">
      <c r="A79" s="360" t="s">
        <v>326</v>
      </c>
      <c r="B79" s="365">
        <v>0.47249999999999998</v>
      </c>
    </row>
    <row r="80" spans="1:2">
      <c r="A80" s="360" t="s">
        <v>941</v>
      </c>
      <c r="B80" s="365">
        <v>0.4032</v>
      </c>
    </row>
    <row r="81" spans="1:2">
      <c r="A81" s="360" t="s">
        <v>942</v>
      </c>
      <c r="B81" s="365">
        <v>0.63</v>
      </c>
    </row>
    <row r="82" spans="1:2">
      <c r="A82" s="360" t="s">
        <v>943</v>
      </c>
      <c r="B82" s="365">
        <v>0.4158</v>
      </c>
    </row>
    <row r="83" spans="1:2">
      <c r="A83" s="360" t="s">
        <v>944</v>
      </c>
      <c r="B83" s="365">
        <v>0.47249999999999998</v>
      </c>
    </row>
    <row r="84" spans="1:2">
      <c r="A84" s="366" t="s">
        <v>945</v>
      </c>
      <c r="B84" s="367">
        <v>0.5</v>
      </c>
    </row>
    <row r="85" spans="1:2">
      <c r="A85" s="360" t="s">
        <v>946</v>
      </c>
      <c r="B85" s="365">
        <v>0.1512</v>
      </c>
    </row>
    <row r="86" spans="1:2">
      <c r="A86" s="360" t="s">
        <v>947</v>
      </c>
      <c r="B86" s="365">
        <v>0.4536</v>
      </c>
    </row>
    <row r="87" spans="1:2">
      <c r="A87" s="360" t="s">
        <v>948</v>
      </c>
      <c r="B87" s="365">
        <v>0.2268</v>
      </c>
    </row>
    <row r="88" spans="1:2">
      <c r="A88" s="360" t="s">
        <v>949</v>
      </c>
      <c r="B88" s="365">
        <v>0.89740799999999998</v>
      </c>
    </row>
    <row r="89" spans="1:2">
      <c r="A89" s="360" t="s">
        <v>949</v>
      </c>
      <c r="B89" s="365">
        <v>0.89740799999999998</v>
      </c>
    </row>
  </sheetData>
  <mergeCells count="14">
    <mergeCell ref="B13:C13"/>
    <mergeCell ref="B14:C14"/>
    <mergeCell ref="B15:C15"/>
    <mergeCell ref="B16:C16"/>
    <mergeCell ref="B7:C7"/>
    <mergeCell ref="B8:C8"/>
    <mergeCell ref="B9:C9"/>
    <mergeCell ref="B10:C10"/>
    <mergeCell ref="B11:C11"/>
    <mergeCell ref="B1:C1"/>
    <mergeCell ref="B2:C2"/>
    <mergeCell ref="B4:C4"/>
    <mergeCell ref="B5:C5"/>
    <mergeCell ref="B6:C6"/>
  </mergeCells>
  <pageMargins left="0.7" right="0.7" top="0.75" bottom="0.75" header="0.511811023622047" footer="0.511811023622047"/>
  <pageSetup paperSize="9" scale="85" orientation="landscape"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FF00"/>
  </sheetPr>
  <dimension ref="A1:AMJ78"/>
  <sheetViews>
    <sheetView zoomScale="75" zoomScaleNormal="75" workbookViewId="0">
      <selection activeCell="C74" sqref="C74"/>
    </sheetView>
  </sheetViews>
  <sheetFormatPr defaultColWidth="9.140625" defaultRowHeight="12.75"/>
  <cols>
    <col min="1" max="1" width="36" style="357" customWidth="1"/>
    <col min="2" max="2" width="36.7109375" style="358" customWidth="1"/>
    <col min="3" max="3" width="58.140625" style="357" customWidth="1"/>
    <col min="4" max="4" width="25.5703125" style="357" customWidth="1"/>
    <col min="5" max="5" width="18.7109375" style="357" customWidth="1"/>
    <col min="6" max="6" width="14.7109375" style="357" customWidth="1"/>
    <col min="7" max="1024" width="9.140625" style="357"/>
  </cols>
  <sheetData>
    <row r="1" spans="1:3">
      <c r="A1" s="359" t="s">
        <v>84</v>
      </c>
      <c r="B1" s="429"/>
      <c r="C1" s="429"/>
    </row>
    <row r="2" spans="1:3">
      <c r="A2" s="360" t="s">
        <v>938</v>
      </c>
      <c r="B2" s="430"/>
      <c r="C2" s="430"/>
    </row>
    <row r="3" spans="1:3">
      <c r="A3" s="362" t="s">
        <v>939</v>
      </c>
      <c r="B3" s="361"/>
      <c r="C3" s="361"/>
    </row>
    <row r="4" spans="1:3">
      <c r="A4" s="360" t="s">
        <v>940</v>
      </c>
      <c r="B4" s="430"/>
      <c r="C4" s="430"/>
    </row>
    <row r="5" spans="1:3">
      <c r="A5" s="360" t="s">
        <v>336</v>
      </c>
      <c r="B5" s="430"/>
      <c r="C5" s="430"/>
    </row>
    <row r="6" spans="1:3">
      <c r="A6" s="360" t="s">
        <v>306</v>
      </c>
      <c r="B6" s="430"/>
      <c r="C6" s="430"/>
    </row>
    <row r="7" spans="1:3">
      <c r="A7" s="360" t="s">
        <v>326</v>
      </c>
      <c r="B7" s="430"/>
      <c r="C7" s="430"/>
    </row>
    <row r="8" spans="1:3" ht="12.75" customHeight="1">
      <c r="A8" s="360" t="s">
        <v>941</v>
      </c>
      <c r="B8" s="430"/>
      <c r="C8" s="430"/>
    </row>
    <row r="9" spans="1:3" ht="12.75" customHeight="1">
      <c r="A9" s="360" t="s">
        <v>942</v>
      </c>
      <c r="B9" s="430"/>
      <c r="C9" s="430"/>
    </row>
    <row r="10" spans="1:3">
      <c r="A10" s="360" t="s">
        <v>944</v>
      </c>
      <c r="B10" s="430"/>
      <c r="C10" s="430"/>
    </row>
    <row r="11" spans="1:3">
      <c r="A11" s="362" t="s">
        <v>945</v>
      </c>
      <c r="B11" s="361"/>
      <c r="C11" s="361"/>
    </row>
    <row r="12" spans="1:3">
      <c r="A12" s="360" t="s">
        <v>946</v>
      </c>
      <c r="B12" s="430"/>
      <c r="C12" s="430"/>
    </row>
    <row r="13" spans="1:3">
      <c r="A13" s="360" t="s">
        <v>947</v>
      </c>
      <c r="B13" s="430"/>
      <c r="C13" s="430"/>
    </row>
    <row r="14" spans="1:3">
      <c r="A14" s="360" t="s">
        <v>949</v>
      </c>
      <c r="B14" s="430"/>
      <c r="C14" s="430"/>
    </row>
    <row r="19" spans="1:3" ht="25.5">
      <c r="A19" s="363" t="s">
        <v>84</v>
      </c>
      <c r="B19" s="364" t="s">
        <v>950</v>
      </c>
    </row>
    <row r="20" spans="1:3">
      <c r="A20" s="369" t="s">
        <v>938</v>
      </c>
      <c r="B20" s="367">
        <v>0.1</v>
      </c>
    </row>
    <row r="21" spans="1:3">
      <c r="A21" s="366" t="s">
        <v>939</v>
      </c>
      <c r="B21" s="367">
        <v>0.1</v>
      </c>
    </row>
    <row r="22" spans="1:3">
      <c r="A22" s="369" t="s">
        <v>940</v>
      </c>
      <c r="B22" s="367">
        <v>0.1</v>
      </c>
    </row>
    <row r="23" spans="1:3">
      <c r="A23" s="369" t="s">
        <v>336</v>
      </c>
      <c r="B23" s="370">
        <v>0.20300000000000001</v>
      </c>
    </row>
    <row r="24" spans="1:3">
      <c r="A24" s="369" t="s">
        <v>306</v>
      </c>
      <c r="B24" s="367">
        <v>0.15</v>
      </c>
    </row>
    <row r="25" spans="1:3">
      <c r="A25" s="369" t="s">
        <v>326</v>
      </c>
      <c r="B25" s="370">
        <v>0.1</v>
      </c>
    </row>
    <row r="26" spans="1:3">
      <c r="A26" s="369" t="s">
        <v>941</v>
      </c>
      <c r="B26" s="370">
        <v>0.15329599999999999</v>
      </c>
    </row>
    <row r="27" spans="1:3">
      <c r="A27" s="369" t="s">
        <v>942</v>
      </c>
      <c r="B27" s="370">
        <v>0.15</v>
      </c>
    </row>
    <row r="28" spans="1:3" s="368" customFormat="1" ht="15.75">
      <c r="A28" s="366" t="s">
        <v>944</v>
      </c>
      <c r="B28" s="367">
        <v>0.15</v>
      </c>
      <c r="C28" s="358"/>
    </row>
    <row r="29" spans="1:3" s="368" customFormat="1" ht="15.75">
      <c r="A29" s="366" t="s">
        <v>945</v>
      </c>
      <c r="B29" s="367">
        <v>0.15</v>
      </c>
      <c r="C29" s="358"/>
    </row>
    <row r="30" spans="1:3">
      <c r="A30" s="369" t="s">
        <v>946</v>
      </c>
      <c r="B30" s="370">
        <v>0.1969264</v>
      </c>
    </row>
    <row r="31" spans="1:3">
      <c r="A31" s="369" t="s">
        <v>947</v>
      </c>
      <c r="B31" s="370">
        <v>0.31484640000000003</v>
      </c>
    </row>
    <row r="32" spans="1:3">
      <c r="A32" s="369" t="s">
        <v>949</v>
      </c>
      <c r="B32" s="370">
        <v>0.28999999999999998</v>
      </c>
    </row>
    <row r="34" spans="1:2">
      <c r="A34" s="363" t="s">
        <v>84</v>
      </c>
      <c r="B34" s="364" t="s">
        <v>951</v>
      </c>
    </row>
    <row r="35" spans="1:2">
      <c r="A35" s="369" t="s">
        <v>938</v>
      </c>
      <c r="B35" s="370">
        <f>B20*1.4</f>
        <v>0.13999999999999999</v>
      </c>
    </row>
    <row r="36" spans="1:2">
      <c r="A36" s="366" t="s">
        <v>939</v>
      </c>
      <c r="B36" s="367">
        <v>0.14000000000000001</v>
      </c>
    </row>
    <row r="37" spans="1:2">
      <c r="A37" s="369" t="s">
        <v>940</v>
      </c>
      <c r="B37" s="370">
        <f>B22*1.4</f>
        <v>0.13999999999999999</v>
      </c>
    </row>
    <row r="38" spans="1:2">
      <c r="A38" s="369" t="s">
        <v>336</v>
      </c>
      <c r="B38" s="370">
        <v>0.23616000000000001</v>
      </c>
    </row>
    <row r="39" spans="1:2">
      <c r="A39" s="369" t="s">
        <v>306</v>
      </c>
      <c r="B39" s="370">
        <v>0.19188</v>
      </c>
    </row>
    <row r="40" spans="1:2">
      <c r="A40" s="369" t="s">
        <v>326</v>
      </c>
      <c r="B40" s="370">
        <v>0.23985000000000001</v>
      </c>
    </row>
    <row r="41" spans="1:2">
      <c r="A41" s="369" t="s">
        <v>941</v>
      </c>
      <c r="B41" s="370">
        <v>0.23616000000000001</v>
      </c>
    </row>
    <row r="42" spans="1:2">
      <c r="A42" s="369" t="s">
        <v>942</v>
      </c>
      <c r="B42" s="367">
        <v>0.5</v>
      </c>
    </row>
    <row r="43" spans="1:2">
      <c r="A43" s="366" t="s">
        <v>944</v>
      </c>
      <c r="B43" s="367">
        <v>0.2</v>
      </c>
    </row>
    <row r="44" spans="1:2">
      <c r="A44" s="366" t="s">
        <v>945</v>
      </c>
      <c r="B44" s="367">
        <v>0.4</v>
      </c>
    </row>
    <row r="45" spans="1:2">
      <c r="A45" s="369" t="s">
        <v>946</v>
      </c>
      <c r="B45" s="370">
        <v>0.1971936</v>
      </c>
    </row>
    <row r="46" spans="1:2">
      <c r="A46" s="369" t="s">
        <v>947</v>
      </c>
      <c r="B46" s="370">
        <v>0.46936800000000001</v>
      </c>
    </row>
    <row r="47" spans="1:2">
      <c r="A47" s="369" t="s">
        <v>949</v>
      </c>
      <c r="B47" s="370">
        <v>0.40600000000000003</v>
      </c>
    </row>
    <row r="50" spans="1:2" ht="25.5">
      <c r="A50" s="363" t="s">
        <v>84</v>
      </c>
      <c r="B50" s="364" t="s">
        <v>952</v>
      </c>
    </row>
    <row r="51" spans="1:2">
      <c r="A51" s="369" t="s">
        <v>938</v>
      </c>
      <c r="B51" s="370">
        <v>0.89619199999999999</v>
      </c>
    </row>
    <row r="52" spans="1:2">
      <c r="A52" s="366" t="s">
        <v>939</v>
      </c>
      <c r="B52" s="367">
        <v>0.8</v>
      </c>
    </row>
    <row r="53" spans="1:2">
      <c r="A53" s="369" t="s">
        <v>940</v>
      </c>
      <c r="B53" s="370">
        <v>1.0418232000000001</v>
      </c>
    </row>
    <row r="54" spans="1:2">
      <c r="A54" s="369" t="s">
        <v>336</v>
      </c>
      <c r="B54" s="370">
        <v>0.30249999999999999</v>
      </c>
    </row>
    <row r="55" spans="1:2">
      <c r="A55" s="369" t="s">
        <v>306</v>
      </c>
      <c r="B55" s="370">
        <v>0.24199999999999999</v>
      </c>
    </row>
    <row r="56" spans="1:2">
      <c r="A56" s="369" t="s">
        <v>326</v>
      </c>
      <c r="B56" s="370">
        <v>0.31459999999999999</v>
      </c>
    </row>
    <row r="57" spans="1:2">
      <c r="A57" s="369" t="s">
        <v>941</v>
      </c>
      <c r="B57" s="370">
        <v>0.38719999999999999</v>
      </c>
    </row>
    <row r="58" spans="1:2">
      <c r="A58" s="369" t="s">
        <v>942</v>
      </c>
      <c r="B58" s="370">
        <v>0.48399999999999999</v>
      </c>
    </row>
    <row r="59" spans="1:2">
      <c r="A59" s="366" t="s">
        <v>944</v>
      </c>
      <c r="B59" s="367">
        <v>0.2</v>
      </c>
    </row>
    <row r="60" spans="1:2">
      <c r="A60" s="366" t="s">
        <v>945</v>
      </c>
      <c r="B60" s="367">
        <v>0.3</v>
      </c>
    </row>
    <row r="61" spans="1:2">
      <c r="A61" s="369" t="s">
        <v>946</v>
      </c>
      <c r="B61" s="370">
        <v>0.1452</v>
      </c>
    </row>
    <row r="62" spans="1:2">
      <c r="A62" s="369" t="s">
        <v>947</v>
      </c>
      <c r="B62" s="370">
        <v>0.38719999999999999</v>
      </c>
    </row>
    <row r="63" spans="1:2">
      <c r="A63" s="369" t="s">
        <v>949</v>
      </c>
      <c r="B63" s="370">
        <v>0.89619199999999999</v>
      </c>
    </row>
    <row r="65" spans="1:2" ht="25.5">
      <c r="A65" s="363" t="s">
        <v>84</v>
      </c>
      <c r="B65" s="364" t="s">
        <v>953</v>
      </c>
    </row>
    <row r="66" spans="1:2">
      <c r="A66" s="369" t="s">
        <v>938</v>
      </c>
      <c r="B66" s="370">
        <v>0.89740799999999998</v>
      </c>
    </row>
    <row r="67" spans="1:2">
      <c r="A67" s="366" t="s">
        <v>939</v>
      </c>
      <c r="B67" s="367">
        <v>0.8</v>
      </c>
    </row>
    <row r="68" spans="1:2">
      <c r="A68" s="369" t="s">
        <v>940</v>
      </c>
      <c r="B68" s="370">
        <v>1.582776</v>
      </c>
    </row>
    <row r="69" spans="1:2">
      <c r="A69" s="369" t="s">
        <v>336</v>
      </c>
      <c r="B69" s="370">
        <v>0.63</v>
      </c>
    </row>
    <row r="70" spans="1:2">
      <c r="A70" s="369" t="s">
        <v>306</v>
      </c>
      <c r="B70" s="370">
        <v>0.378</v>
      </c>
    </row>
    <row r="71" spans="1:2">
      <c r="A71" s="369" t="s">
        <v>326</v>
      </c>
      <c r="B71" s="370">
        <v>0.47249999999999998</v>
      </c>
    </row>
    <row r="72" spans="1:2">
      <c r="A72" s="369" t="s">
        <v>941</v>
      </c>
      <c r="B72" s="370">
        <v>0.4032</v>
      </c>
    </row>
    <row r="73" spans="1:2">
      <c r="A73" s="369" t="s">
        <v>942</v>
      </c>
      <c r="B73" s="370">
        <v>0.63</v>
      </c>
    </row>
    <row r="74" spans="1:2">
      <c r="A74" s="366" t="s">
        <v>944</v>
      </c>
      <c r="B74" s="367">
        <v>0.47249999999999998</v>
      </c>
    </row>
    <row r="75" spans="1:2">
      <c r="A75" s="366" t="s">
        <v>945</v>
      </c>
      <c r="B75" s="367">
        <v>0.5</v>
      </c>
    </row>
    <row r="76" spans="1:2">
      <c r="A76" s="369" t="s">
        <v>946</v>
      </c>
      <c r="B76" s="370">
        <v>0.1512</v>
      </c>
    </row>
    <row r="77" spans="1:2">
      <c r="A77" s="369" t="s">
        <v>947</v>
      </c>
      <c r="B77" s="370">
        <v>0.4536</v>
      </c>
    </row>
    <row r="78" spans="1:2">
      <c r="A78" s="369" t="s">
        <v>949</v>
      </c>
      <c r="B78" s="370">
        <v>0.89740799999999998</v>
      </c>
    </row>
  </sheetData>
  <mergeCells count="12">
    <mergeCell ref="B13:C13"/>
    <mergeCell ref="B14:C14"/>
    <mergeCell ref="B7:C7"/>
    <mergeCell ref="B8:C8"/>
    <mergeCell ref="B9:C9"/>
    <mergeCell ref="B10:C10"/>
    <mergeCell ref="B12:C12"/>
    <mergeCell ref="B1:C1"/>
    <mergeCell ref="B2:C2"/>
    <mergeCell ref="B4:C4"/>
    <mergeCell ref="B5:C5"/>
    <mergeCell ref="B6:C6"/>
  </mergeCells>
  <pageMargins left="0.7" right="0.7" top="0.75" bottom="0.75" header="0.511811023622047" footer="0.511811023622047"/>
  <pageSetup paperSize="9" scale="85"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1955</TotalTime>
  <Application>Microsoft Excel</Application>
  <DocSecurity>0</DocSecurity>
  <ScaleCrop>false</ScaleCrop>
  <HeadingPairs>
    <vt:vector size="4" baseType="variant">
      <vt:variant>
        <vt:lpstr>Worksheets</vt:lpstr>
      </vt:variant>
      <vt:variant>
        <vt:i4>20</vt:i4>
      </vt:variant>
      <vt:variant>
        <vt:lpstr>Named Ranges</vt:lpstr>
      </vt:variant>
      <vt:variant>
        <vt:i4>26</vt:i4>
      </vt:variant>
    </vt:vector>
  </HeadingPairs>
  <TitlesOfParts>
    <vt:vector size="46" baseType="lpstr">
      <vt:lpstr>Trang bia</vt:lpstr>
      <vt:lpstr>Bang ghi nhan thay doi</vt:lpstr>
      <vt:lpstr>Tong hop</vt:lpstr>
      <vt:lpstr>NL Chuc nang</vt:lpstr>
      <vt:lpstr>Sheet2</vt:lpstr>
      <vt:lpstr>NL Phi CN</vt:lpstr>
      <vt:lpstr>NL QTDL</vt:lpstr>
      <vt:lpstr>BM_Kiem thu hieu nang</vt:lpstr>
      <vt:lpstr>HDKTHN</vt:lpstr>
      <vt:lpstr>Định nghĩa Loại Chức năng</vt:lpstr>
      <vt:lpstr>Định nghĩa loại công việc</vt:lpstr>
      <vt:lpstr>CSDL_CN</vt:lpstr>
      <vt:lpstr>CSDL Phi CN</vt:lpstr>
      <vt:lpstr>CSDL_QTDL</vt:lpstr>
      <vt:lpstr>Ty le phan bo nguon luc du an</vt:lpstr>
      <vt:lpstr>HD ULNL </vt:lpstr>
      <vt:lpstr>HD Tái sử dụng PM</vt:lpstr>
      <vt:lpstr>CSDL CN</vt:lpstr>
      <vt:lpstr>Tham chiếu list</vt:lpstr>
      <vt:lpstr>Tham chiếu list2</vt:lpstr>
      <vt:lpstr>'Tham chiếu list2'!Chuc_nang</vt:lpstr>
      <vt:lpstr>Chuc_nang</vt:lpstr>
      <vt:lpstr>'Tham chiếu list2'!Chức_năng</vt:lpstr>
      <vt:lpstr>Chức_năng</vt:lpstr>
      <vt:lpstr>'Tham chiếu list'!Chuc_nang_moi</vt:lpstr>
      <vt:lpstr>'Tham chiếu list2'!Chuc_nang_moi</vt:lpstr>
      <vt:lpstr>Chuc_nang_moi</vt:lpstr>
      <vt:lpstr>'Tham chiếu list2'!Do_phuc_tap</vt:lpstr>
      <vt:lpstr>Do_phuc_tap</vt:lpstr>
      <vt:lpstr>'NL Chuc nang'!Excel_BuiltIn__FilterDatabase</vt:lpstr>
      <vt:lpstr>Loai_CN2</vt:lpstr>
      <vt:lpstr>'Bang ghi nhan thay doi'!Print_Area</vt:lpstr>
      <vt:lpstr>'CSDL Phi CN'!Print_Area</vt:lpstr>
      <vt:lpstr>CSDL_CN!Print_Area</vt:lpstr>
      <vt:lpstr>CSDL_QTDL!Print_Area</vt:lpstr>
      <vt:lpstr>'Định nghĩa Loại Chức năng'!Print_Area</vt:lpstr>
      <vt:lpstr>'Định nghĩa loại công việc'!Print_Area</vt:lpstr>
      <vt:lpstr>'HD Tái sử dụng PM'!Print_Area</vt:lpstr>
      <vt:lpstr>'HD ULNL '!Print_Area</vt:lpstr>
      <vt:lpstr>'NL Chuc nang'!Print_Area</vt:lpstr>
      <vt:lpstr>'NL Phi CN'!Print_Area</vt:lpstr>
      <vt:lpstr>'NL QTDL'!Print_Area</vt:lpstr>
      <vt:lpstr>'Tong hop'!Print_Area</vt:lpstr>
      <vt:lpstr>'Trang bia'!Print_Area</vt:lpstr>
      <vt:lpstr>'NL Chuc nang'!Z_C58FC9F5_0B34_4D2F_AC80_FBB6787C6862__wvu_FilterData</vt:lpstr>
      <vt:lpstr>'NL Chuc nang'!Z_C58FC9F5_0B34_4D2F_AC80_FBB6787C6862__wvu_PrintArea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Khánh Trịnh</dc:creator>
  <dc:description/>
  <cp:lastModifiedBy>Khánh Trịnh</cp:lastModifiedBy>
  <cp:revision>93</cp:revision>
  <dcterms:created xsi:type="dcterms:W3CDTF">2022-11-27T17:29:11Z</dcterms:created>
  <dcterms:modified xsi:type="dcterms:W3CDTF">2023-07-11T07:25:43Z</dcterms:modified>
  <dc:language>en-US</dc:language>
</cp:coreProperties>
</file>