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5BCE0111-2C11-4561-8C95-803E2F5066E2}" xr6:coauthVersionLast="47" xr6:coauthVersionMax="47" xr10:uidLastSave="{00000000-0000-0000-0000-000000000000}"/>
  <bookViews>
    <workbookView xWindow="-108" yWindow="-108" windowWidth="23256" windowHeight="12576" activeTab="3" xr2:uid="{9A9ADCDA-7C5A-429E-8147-CEE67BC1B308}"/>
  </bookViews>
  <sheets>
    <sheet name="worstCaseData (3)" sheetId="6" r:id="rId1"/>
    <sheet name="bestCaseData (3)" sheetId="5" r:id="rId2"/>
    <sheet name="averageCaseData (2)" sheetId="4" r:id="rId3"/>
    <sheet name="sortData" sheetId="3" r:id="rId4"/>
  </sheets>
  <definedNames>
    <definedName name="DonnéesExternes_2" localSheetId="3" hidden="1">sortData!#REF!</definedName>
    <definedName name="DonnéesExternes_4" localSheetId="2" hidden="1">'averageCaseData (2)'!$A$1:$O$9</definedName>
    <definedName name="DonnéesExternes_5" localSheetId="1" hidden="1">'bestCaseData (3)'!$A$1:$O$9</definedName>
    <definedName name="DonnéesExternes_6" localSheetId="0" hidden="1">'worstCaseData (3)'!$A$1:$L$9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3" l="1"/>
  <c r="R32" i="3"/>
  <c r="S32" i="3"/>
  <c r="T32" i="3"/>
  <c r="U32" i="3"/>
  <c r="V32" i="3"/>
  <c r="W32" i="3"/>
  <c r="X32" i="3"/>
  <c r="Y32" i="3"/>
  <c r="P32" i="3"/>
  <c r="Q31" i="3"/>
  <c r="R31" i="3"/>
  <c r="S31" i="3"/>
  <c r="T31" i="3"/>
  <c r="U31" i="3"/>
  <c r="V31" i="3"/>
  <c r="W31" i="3"/>
  <c r="X31" i="3"/>
  <c r="Y31" i="3"/>
  <c r="Q30" i="3"/>
  <c r="R30" i="3"/>
  <c r="S30" i="3"/>
  <c r="T30" i="3"/>
  <c r="U30" i="3"/>
  <c r="V30" i="3"/>
  <c r="W30" i="3"/>
  <c r="X30" i="3"/>
  <c r="Y30" i="3"/>
  <c r="Q29" i="3"/>
  <c r="R29" i="3"/>
  <c r="S29" i="3"/>
  <c r="T29" i="3"/>
  <c r="U29" i="3"/>
  <c r="V29" i="3"/>
  <c r="W29" i="3"/>
  <c r="X29" i="3"/>
  <c r="Y29" i="3"/>
  <c r="Q28" i="3"/>
  <c r="R28" i="3"/>
  <c r="S28" i="3"/>
  <c r="T28" i="3"/>
  <c r="U28" i="3"/>
  <c r="V28" i="3"/>
  <c r="W28" i="3"/>
  <c r="X28" i="3"/>
  <c r="Y28" i="3"/>
  <c r="Q27" i="3"/>
  <c r="R27" i="3"/>
  <c r="S27" i="3"/>
  <c r="T27" i="3"/>
  <c r="U27" i="3"/>
  <c r="V27" i="3"/>
  <c r="W27" i="3"/>
  <c r="X27" i="3"/>
  <c r="Y27" i="3"/>
  <c r="Q26" i="3"/>
  <c r="R26" i="3"/>
  <c r="S26" i="3"/>
  <c r="T26" i="3"/>
  <c r="U26" i="3"/>
  <c r="V26" i="3"/>
  <c r="W26" i="3"/>
  <c r="X26" i="3"/>
  <c r="Y26" i="3"/>
  <c r="P31" i="3"/>
  <c r="P30" i="3"/>
  <c r="P29" i="3"/>
  <c r="P28" i="3"/>
  <c r="P26" i="3"/>
  <c r="P27" i="3"/>
  <c r="Q22" i="3"/>
  <c r="R22" i="3"/>
  <c r="S22" i="3"/>
  <c r="T22" i="3"/>
  <c r="U22" i="3"/>
  <c r="V22" i="3"/>
  <c r="W22" i="3"/>
  <c r="X22" i="3"/>
  <c r="Y22" i="3"/>
  <c r="Z22" i="3"/>
  <c r="AA22" i="3"/>
  <c r="AB22" i="3"/>
  <c r="AB21" i="3"/>
  <c r="Q21" i="3"/>
  <c r="R21" i="3"/>
  <c r="S21" i="3"/>
  <c r="T21" i="3"/>
  <c r="U21" i="3"/>
  <c r="V21" i="3"/>
  <c r="W21" i="3"/>
  <c r="X21" i="3"/>
  <c r="Y21" i="3"/>
  <c r="Z21" i="3"/>
  <c r="AA21" i="3"/>
  <c r="P22" i="3"/>
  <c r="P21" i="3"/>
  <c r="Q20" i="3"/>
  <c r="R20" i="3"/>
  <c r="S20" i="3"/>
  <c r="T20" i="3"/>
  <c r="U20" i="3"/>
  <c r="V20" i="3"/>
  <c r="W20" i="3"/>
  <c r="X20" i="3"/>
  <c r="Y20" i="3"/>
  <c r="Z20" i="3"/>
  <c r="AA20" i="3"/>
  <c r="AB20" i="3"/>
  <c r="P20" i="3"/>
  <c r="Q19" i="3"/>
  <c r="R19" i="3"/>
  <c r="S19" i="3"/>
  <c r="T19" i="3"/>
  <c r="U19" i="3"/>
  <c r="V19" i="3"/>
  <c r="W19" i="3"/>
  <c r="X19" i="3"/>
  <c r="Y19" i="3"/>
  <c r="Z19" i="3"/>
  <c r="AA19" i="3"/>
  <c r="AB19" i="3"/>
  <c r="P19" i="3"/>
  <c r="Q18" i="3"/>
  <c r="R18" i="3"/>
  <c r="S18" i="3"/>
  <c r="T18" i="3"/>
  <c r="U18" i="3"/>
  <c r="V18" i="3"/>
  <c r="W18" i="3"/>
  <c r="X18" i="3"/>
  <c r="Y18" i="3"/>
  <c r="Z18" i="3"/>
  <c r="AA18" i="3"/>
  <c r="AB18" i="3"/>
  <c r="P18" i="3"/>
  <c r="Q17" i="3"/>
  <c r="R17" i="3"/>
  <c r="S17" i="3"/>
  <c r="T17" i="3"/>
  <c r="U17" i="3"/>
  <c r="V17" i="3"/>
  <c r="W17" i="3"/>
  <c r="X17" i="3"/>
  <c r="Y17" i="3"/>
  <c r="Z17" i="3"/>
  <c r="AA17" i="3"/>
  <c r="AB17" i="3"/>
  <c r="P17" i="3"/>
  <c r="Q16" i="3"/>
  <c r="R16" i="3"/>
  <c r="S16" i="3"/>
  <c r="T16" i="3"/>
  <c r="U16" i="3"/>
  <c r="V16" i="3"/>
  <c r="W16" i="3"/>
  <c r="X16" i="3"/>
  <c r="Y16" i="3"/>
  <c r="Z16" i="3"/>
  <c r="AA16" i="3"/>
  <c r="AB16" i="3"/>
  <c r="P16" i="3"/>
  <c r="Q12" i="3"/>
  <c r="R12" i="3"/>
  <c r="S12" i="3"/>
  <c r="T12" i="3"/>
  <c r="U12" i="3"/>
  <c r="V12" i="3"/>
  <c r="W12" i="3"/>
  <c r="X12" i="3"/>
  <c r="Y12" i="3"/>
  <c r="Z12" i="3"/>
  <c r="AA12" i="3"/>
  <c r="AB12" i="3"/>
  <c r="P12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Q10" i="3"/>
  <c r="R10" i="3"/>
  <c r="S10" i="3"/>
  <c r="T10" i="3"/>
  <c r="U10" i="3"/>
  <c r="V10" i="3"/>
  <c r="W10" i="3"/>
  <c r="X10" i="3"/>
  <c r="Y10" i="3"/>
  <c r="Z10" i="3"/>
  <c r="AA10" i="3"/>
  <c r="AB10" i="3"/>
  <c r="P10" i="3"/>
  <c r="AB9" i="3"/>
  <c r="AB8" i="3"/>
  <c r="AB7" i="3"/>
  <c r="Q6" i="3"/>
  <c r="R6" i="3"/>
  <c r="S6" i="3"/>
  <c r="T6" i="3"/>
  <c r="U6" i="3"/>
  <c r="V6" i="3"/>
  <c r="W6" i="3"/>
  <c r="X6" i="3"/>
  <c r="Y6" i="3"/>
  <c r="Z6" i="3"/>
  <c r="AA6" i="3"/>
  <c r="AB6" i="3"/>
  <c r="Z9" i="3"/>
  <c r="AA9" i="3"/>
  <c r="Z8" i="3"/>
  <c r="AA8" i="3"/>
  <c r="Z7" i="3"/>
  <c r="AA7" i="3"/>
  <c r="Q9" i="3"/>
  <c r="R9" i="3"/>
  <c r="S9" i="3"/>
  <c r="T9" i="3"/>
  <c r="U9" i="3"/>
  <c r="V9" i="3"/>
  <c r="W9" i="3"/>
  <c r="X9" i="3"/>
  <c r="Y9" i="3"/>
  <c r="P9" i="3"/>
  <c r="Q8" i="3"/>
  <c r="R8" i="3"/>
  <c r="S8" i="3"/>
  <c r="T8" i="3"/>
  <c r="U8" i="3"/>
  <c r="V8" i="3"/>
  <c r="W8" i="3"/>
  <c r="X8" i="3"/>
  <c r="Y8" i="3"/>
  <c r="P8" i="3"/>
  <c r="Q7" i="3"/>
  <c r="R7" i="3"/>
  <c r="S7" i="3"/>
  <c r="T7" i="3"/>
  <c r="U7" i="3"/>
  <c r="V7" i="3"/>
  <c r="W7" i="3"/>
  <c r="X7" i="3"/>
  <c r="Y7" i="3"/>
  <c r="P7" i="3"/>
  <c r="P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CC85F-1DBC-4961-9F40-2ACDD804E816}" keepAlive="1" name="Requête - averageCaseData" description="Connexion à la requête « averageCaseData » dans le classeur." type="5" refreshedVersion="7" background="1" saveData="1">
    <dbPr connection="Provider=Microsoft.Mashup.OleDb.1;Data Source=$Workbook$;Location=averageCaseData;Extended Properties=&quot;&quot;" command="SELECT * FROM [averageCaseData]"/>
  </connection>
  <connection id="2" xr16:uid="{9AAED257-E5AA-484D-9497-B16F54DA49FD}" keepAlive="1" name="Requête - averageCaseData (2)" description="Connexion à la requête « averageCaseData (2) » dans le classeur." type="5" refreshedVersion="7" background="1" saveData="1">
    <dbPr connection="Provider=Microsoft.Mashup.OleDb.1;Data Source=$Workbook$;Location=&quot;averageCaseData (2)&quot;;Extended Properties=&quot;&quot;" command="SELECT * FROM [averageCaseData (2)]"/>
  </connection>
  <connection id="3" xr16:uid="{C3E60DC0-39EC-4ED3-A176-8C8B448BF7D3}" keepAlive="1" name="Requête - bestCaseData" description="Connexion à la requête « bestCaseData » dans le classeur." type="5" refreshedVersion="0" background="1">
    <dbPr connection="Provider=Microsoft.Mashup.OleDb.1;Data Source=$Workbook$;Location=bestCaseData;Extended Properties=&quot;&quot;" command="SELECT * FROM [bestCaseData]"/>
  </connection>
  <connection id="4" xr16:uid="{757076C4-19EC-4344-AE17-F22A864B7095}" keepAlive="1" name="Requête - bestCaseData (2)" description="Connexion à la requête « bestCaseData (2) » dans le classeur." type="5" refreshedVersion="7" background="1" saveData="1">
    <dbPr connection="Provider=Microsoft.Mashup.OleDb.1;Data Source=$Workbook$;Location=&quot;bestCaseData (2)&quot;;Extended Properties=&quot;&quot;" command="SELECT * FROM [bestCaseData (2)]"/>
  </connection>
  <connection id="5" xr16:uid="{6BC3CE6E-1B97-481B-B279-C0B5AB09A7A3}" keepAlive="1" name="Requête - bestCaseData (3)" description="Connexion à la requête « bestCaseData (3) » dans le classeur." type="5" refreshedVersion="7" background="1" saveData="1">
    <dbPr connection="Provider=Microsoft.Mashup.OleDb.1;Data Source=$Workbook$;Location=&quot;bestCaseData (3)&quot;;Extended Properties=&quot;&quot;" command="SELECT * FROM [bestCaseData (3)]"/>
  </connection>
  <connection id="6" xr16:uid="{F25E35FB-7C0D-4A68-95EB-3670DF6854A7}" keepAlive="1" name="Requête - worstCaseData" description="Connexion à la requête « worstCaseData » dans le classeur." type="5" refreshedVersion="0" background="1">
    <dbPr connection="Provider=Microsoft.Mashup.OleDb.1;Data Source=$Workbook$;Location=worstCaseData;Extended Properties=&quot;&quot;" command="SELECT * FROM [worstCaseData]"/>
  </connection>
  <connection id="7" xr16:uid="{D50E26E6-63BB-4354-8985-7BD2435E07E3}" keepAlive="1" name="Requête - worstCaseData (2)" description="Connexion à la requête « worstCaseData (2) » dans le classeur." type="5" refreshedVersion="7" background="1" saveData="1">
    <dbPr connection="Provider=Microsoft.Mashup.OleDb.1;Data Source=$Workbook$;Location=&quot;worstCaseData (2)&quot;;Extended Properties=&quot;&quot;" command="SELECT * FROM [worstCaseData (2)]"/>
  </connection>
  <connection id="8" xr16:uid="{11875DC3-8818-4BD7-A5E0-E9F6397A95F3}" keepAlive="1" name="Requête - worstCaseData (3)" description="Connexion à la requête « worstCaseData (3) » dans le classeur." type="5" refreshedVersion="7" background="1" saveData="1">
    <dbPr connection="Provider=Microsoft.Mashup.OleDb.1;Data Source=$Workbook$;Location=&quot;worstCaseData (3)&quot;;Extended Properties=&quot;&quot;" command="SELECT * FROM [worstCaseData (3)]"/>
  </connection>
  <connection id="9" xr16:uid="{EDB8C4CE-3180-45A0-81BA-58C6F78534BB}" keepAlive="1" name="Requête - worstCaseData (4)" description="Connexion à la requête « worstCaseData (4) » dans le classeur." type="5" refreshedVersion="7" background="1" saveData="1">
    <dbPr connection="Provider=Microsoft.Mashup.OleDb.1;Data Source=$Workbook$;Location=&quot;worstCaseData (4)&quot;;Extended Properties=&quot;&quot;" command="SELECT * FROM [worstCaseData (4)]"/>
  </connection>
</connections>
</file>

<file path=xl/sharedStrings.xml><?xml version="1.0" encoding="utf-8"?>
<sst xmlns="http://schemas.openxmlformats.org/spreadsheetml/2006/main" count="158" uniqueCount="29">
  <si>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</si>
  <si>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</si>
  <si>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</si>
  <si>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</si>
  <si>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</si>
  <si>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</si>
  <si>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</si>
  <si>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</si>
  <si>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</si>
  <si>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</si>
  <si>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</si>
  <si>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N</t>
  </si>
  <si>
    <t>Insertion Sort</t>
  </si>
  <si>
    <t>Selection Sort</t>
  </si>
  <si>
    <t>Merge Sort</t>
  </si>
  <si>
    <t>Quick Sort</t>
  </si>
  <si>
    <t>Power of 2</t>
  </si>
  <si>
    <t xml:space="preserve">   Average Case</t>
  </si>
  <si>
    <t xml:space="preserve">     Time Ratio</t>
  </si>
  <si>
    <t>Column12</t>
  </si>
  <si>
    <t>Column13</t>
  </si>
  <si>
    <t>Column14</t>
  </si>
  <si>
    <t>Column15</t>
  </si>
  <si>
    <t/>
  </si>
  <si>
    <t>Hybrid Merge Sort</t>
  </si>
  <si>
    <t>Randomized Quick Sort</t>
  </si>
  <si>
    <t>Tail Recursive Quick Sort</t>
  </si>
  <si>
    <t xml:space="preserve"> 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</si>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</sst>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 vertical="center" readingOrder="1"/>
    </xf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2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N^2 of Insertion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sortData!$P$6:$AB$6</c:f>
              <c:numCache>
                <c:formatCode>General</c:formatCode>
                <c:ptCount val="13"/>
                <c:pt idx="0">
                  <c:v>3.0364990234375E-3</c:v>
                </c:pt>
                <c:pt idx="1">
                  <c:v>3.33404541015625E-3</c:v>
                </c:pt>
                <c:pt idx="2">
                  <c:v>3.2482147216796875E-3</c:v>
                </c:pt>
                <c:pt idx="3">
                  <c:v>3.4248828887939453E-3</c:v>
                </c:pt>
                <c:pt idx="4">
                  <c:v>3.3143162727355957E-3</c:v>
                </c:pt>
                <c:pt idx="5">
                  <c:v>3.3033788204193115E-3</c:v>
                </c:pt>
                <c:pt idx="6">
                  <c:v>3.2811425626277924E-3</c:v>
                </c:pt>
                <c:pt idx="7">
                  <c:v>3.3530779182910919E-3</c:v>
                </c:pt>
                <c:pt idx="8">
                  <c:v>3.3668510150164366E-3</c:v>
                </c:pt>
                <c:pt idx="9">
                  <c:v>3.3614617423154414E-3</c:v>
                </c:pt>
                <c:pt idx="10">
                  <c:v>3.4650899469852448E-3</c:v>
                </c:pt>
                <c:pt idx="11">
                  <c:v>3.4071250047418289E-3</c:v>
                </c:pt>
                <c:pt idx="12">
                  <c:v>3.3791683190429467E-3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4-4C2B-B38A-60441593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4.000000000000001E-3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N*Log(N) of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sortData!$P$9:$AB$9</c:f>
              <c:numCache>
                <c:formatCode>General</c:formatCode>
                <c:ptCount val="13"/>
                <c:pt idx="0">
                  <c:v>5.1905126482615034E-2</c:v>
                </c:pt>
                <c:pt idx="1">
                  <c:v>5.0463317413653508E-2</c:v>
                </c:pt>
                <c:pt idx="2">
                  <c:v>4.6390206793837187E-2</c:v>
                </c:pt>
                <c:pt idx="3">
                  <c:v>4.9545802551587075E-2</c:v>
                </c:pt>
                <c:pt idx="4">
                  <c:v>4.6025248873256305E-2</c:v>
                </c:pt>
                <c:pt idx="5">
                  <c:v>4.9752810540727756E-2</c:v>
                </c:pt>
                <c:pt idx="6">
                  <c:v>4.8863810477774314E-2</c:v>
                </c:pt>
                <c:pt idx="7">
                  <c:v>5.0553430480463603E-2</c:v>
                </c:pt>
                <c:pt idx="8">
                  <c:v>5.0770969055809849E-2</c:v>
                </c:pt>
                <c:pt idx="9">
                  <c:v>4.8136279982498684E-2</c:v>
                </c:pt>
                <c:pt idx="10">
                  <c:v>4.8665984135792775E-2</c:v>
                </c:pt>
                <c:pt idx="11">
                  <c:v>4.8472307737677488E-2</c:v>
                </c:pt>
                <c:pt idx="12">
                  <c:v>4.8054693698986475E-2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59B-BBFB-3E4BBA24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 N*Log(N) of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sortData!$P$19:$AB$19</c:f>
              <c:numCache>
                <c:formatCode>General</c:formatCode>
                <c:ptCount val="13"/>
                <c:pt idx="0">
                  <c:v>3.0818668849052679E-2</c:v>
                </c:pt>
                <c:pt idx="1">
                  <c:v>2.811527684474981E-2</c:v>
                </c:pt>
                <c:pt idx="2">
                  <c:v>2.7574598443889237E-2</c:v>
                </c:pt>
                <c:pt idx="3">
                  <c:v>2.7279682952510743E-2</c:v>
                </c:pt>
                <c:pt idx="4">
                  <c:v>2.9331803246686102E-2</c:v>
                </c:pt>
                <c:pt idx="5">
                  <c:v>4.1549055573824059E-2</c:v>
                </c:pt>
                <c:pt idx="6">
                  <c:v>3.2730353194952565E-2</c:v>
                </c:pt>
                <c:pt idx="7">
                  <c:v>2.6946059802888823E-2</c:v>
                </c:pt>
                <c:pt idx="8">
                  <c:v>2.900338335866337E-2</c:v>
                </c:pt>
                <c:pt idx="9">
                  <c:v>2.7520928161450874E-2</c:v>
                </c:pt>
                <c:pt idx="10">
                  <c:v>2.7264834776729533E-2</c:v>
                </c:pt>
                <c:pt idx="11">
                  <c:v>2.8045135382796064E-2</c:v>
                </c:pt>
                <c:pt idx="12">
                  <c:v>2.77136752903606E-2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A5D-8583-1DBFDEE5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Ratio N^2 of</a:t>
            </a:r>
            <a:r>
              <a:rPr lang="fr-FR" baseline="0"/>
              <a:t>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sortData!$P$29:$Y$29</c:f>
              <c:numCache>
                <c:formatCode>General</c:formatCode>
                <c:ptCount val="10"/>
                <c:pt idx="0">
                  <c:v>1.800537109375E-3</c:v>
                </c:pt>
                <c:pt idx="1">
                  <c:v>1.65557861328125E-3</c:v>
                </c:pt>
                <c:pt idx="2">
                  <c:v>1.621246337890625E-3</c:v>
                </c:pt>
                <c:pt idx="3">
                  <c:v>1.5885829925537109E-3</c:v>
                </c:pt>
                <c:pt idx="4">
                  <c:v>1.5878677368164063E-3</c:v>
                </c:pt>
                <c:pt idx="5">
                  <c:v>1.582905650138855E-3</c:v>
                </c:pt>
                <c:pt idx="6">
                  <c:v>1.5979930758476257E-3</c:v>
                </c:pt>
                <c:pt idx="7">
                  <c:v>1.6081240028142929E-3</c:v>
                </c:pt>
                <c:pt idx="8">
                  <c:v>1.592353917658329E-3</c:v>
                </c:pt>
                <c:pt idx="9">
                  <c:v>1.6002447810024023E-3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B-4598-AAD3-EE8EAAB4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4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</a:t>
            </a:r>
            <a:r>
              <a:rPr lang="fr-FR" sz="1400" b="0" i="0" u="none" strike="noStrike" baseline="0">
                <a:effectLst/>
              </a:rPr>
              <a:t>N*Log(N) of </a:t>
            </a:r>
            <a:r>
              <a:rPr lang="fr-FR" baseline="0"/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sortData!$P$10:$AB$10</c:f>
              <c:numCache>
                <c:formatCode>General</c:formatCode>
                <c:ptCount val="13"/>
                <c:pt idx="0">
                  <c:v>0.10381025296523007</c:v>
                </c:pt>
                <c:pt idx="1">
                  <c:v>0.12471648446517224</c:v>
                </c:pt>
                <c:pt idx="2">
                  <c:v>0.10608110224884448</c:v>
                </c:pt>
                <c:pt idx="3">
                  <c:v>9.8796689611795663E-2</c:v>
                </c:pt>
                <c:pt idx="4">
                  <c:v>9.3064269748126177E-2</c:v>
                </c:pt>
                <c:pt idx="5">
                  <c:v>9.7883585878873788E-2</c:v>
                </c:pt>
                <c:pt idx="6">
                  <c:v>9.1702918774530809E-2</c:v>
                </c:pt>
                <c:pt idx="7">
                  <c:v>9.3402193748664042E-2</c:v>
                </c:pt>
                <c:pt idx="8">
                  <c:v>9.0146507205982107E-2</c:v>
                </c:pt>
                <c:pt idx="9">
                  <c:v>8.9299895771546359E-2</c:v>
                </c:pt>
                <c:pt idx="10">
                  <c:v>8.6405758920861456E-2</c:v>
                </c:pt>
                <c:pt idx="11">
                  <c:v>8.5574028653309556E-2</c:v>
                </c:pt>
                <c:pt idx="12">
                  <c:v>8.4905622761390423E-2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6E6-A868-DB9DBBE2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 </a:t>
            </a:r>
            <a:r>
              <a:rPr lang="fr-FR" sz="1400" b="0" i="0" u="none" strike="noStrike" baseline="0">
                <a:effectLst/>
              </a:rPr>
              <a:t>N*Log(N) of </a:t>
            </a:r>
            <a:r>
              <a:rPr lang="fr-FR"/>
              <a:t> </a:t>
            </a:r>
            <a:r>
              <a:rPr lang="fr-FR" sz="1400" b="0" i="0" u="none" strike="noStrike" baseline="0">
                <a:effectLst/>
              </a:rPr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sortData!$P$20:$AB$20</c:f>
              <c:numCache>
                <c:formatCode>General</c:formatCode>
                <c:ptCount val="13"/>
                <c:pt idx="0">
                  <c:v>5.5149196887778473E-2</c:v>
                </c:pt>
                <c:pt idx="1">
                  <c:v>5.4067840086057327E-2</c:v>
                </c:pt>
                <c:pt idx="2">
                  <c:v>5.4500382806745788E-2</c:v>
                </c:pt>
                <c:pt idx="3">
                  <c:v>5.3379703939507507E-2</c:v>
                </c:pt>
                <c:pt idx="4">
                  <c:v>5.9677378494985778E-2</c:v>
                </c:pt>
                <c:pt idx="5">
                  <c:v>5.0595021126683647E-2</c:v>
                </c:pt>
                <c:pt idx="6">
                  <c:v>6.1753197355432624E-2</c:v>
                </c:pt>
                <c:pt idx="7">
                  <c:v>5.2776970404002713E-2</c:v>
                </c:pt>
                <c:pt idx="8">
                  <c:v>5.5108012400212923E-2</c:v>
                </c:pt>
                <c:pt idx="9">
                  <c:v>5.6492444789916461E-2</c:v>
                </c:pt>
                <c:pt idx="10">
                  <c:v>5.5647634788571813E-2</c:v>
                </c:pt>
                <c:pt idx="11">
                  <c:v>5.6533796016298064E-2</c:v>
                </c:pt>
                <c:pt idx="12">
                  <c:v>5.6460289209240282E-2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E-4B12-856C-8FF646B9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Ratio N*Log(N)</a:t>
            </a:r>
            <a:r>
              <a:rPr lang="fr-FR" baseline="0"/>
              <a:t> of </a:t>
            </a:r>
            <a:r>
              <a:rPr lang="fr-FR" sz="1400" b="0" i="0" u="none" strike="noStrike" baseline="0">
                <a:effectLst/>
              </a:rPr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sortData!$P$30:$Y$30</c:f>
              <c:numCache>
                <c:formatCode>General</c:formatCode>
                <c:ptCount val="10"/>
                <c:pt idx="0">
                  <c:v>0.13949502742202791</c:v>
                </c:pt>
                <c:pt idx="1">
                  <c:v>0.13769276608582601</c:v>
                </c:pt>
                <c:pt idx="2">
                  <c:v>0.1232746753962107</c:v>
                </c:pt>
                <c:pt idx="3">
                  <c:v>0.11531195712899135</c:v>
                </c:pt>
                <c:pt idx="4">
                  <c:v>0.10881152817319038</c:v>
                </c:pt>
                <c:pt idx="5">
                  <c:v>0.1050579723518314</c:v>
                </c:pt>
                <c:pt idx="6">
                  <c:v>0.10369439330790281</c:v>
                </c:pt>
                <c:pt idx="7">
                  <c:v>9.9187452637872167E-2</c:v>
                </c:pt>
                <c:pt idx="8">
                  <c:v>9.4841538788454971E-2</c:v>
                </c:pt>
                <c:pt idx="9">
                  <c:v>9.2019190081756894E-2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F-48F4-972D-24C205C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N*Log(N) of</a:t>
            </a:r>
            <a:r>
              <a:rPr lang="fr-FR" baseline="0"/>
              <a:t>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sortData!$P$11:$AB$11</c:f>
              <c:numCache>
                <c:formatCode>General</c:formatCode>
                <c:ptCount val="13"/>
                <c:pt idx="0">
                  <c:v>6.6503443305850521E-2</c:v>
                </c:pt>
                <c:pt idx="1">
                  <c:v>8.6508544137691726E-2</c:v>
                </c:pt>
                <c:pt idx="2">
                  <c:v>8.0452946048053309E-2</c:v>
                </c:pt>
                <c:pt idx="3">
                  <c:v>6.2522084172240838E-2</c:v>
                </c:pt>
                <c:pt idx="4">
                  <c:v>6.2921448900149224E-2</c:v>
                </c:pt>
                <c:pt idx="5">
                  <c:v>5.7987758492296489E-2</c:v>
                </c:pt>
                <c:pt idx="6">
                  <c:v>6.1275276268957651E-2</c:v>
                </c:pt>
                <c:pt idx="7">
                  <c:v>5.7237567211102444E-2</c:v>
                </c:pt>
                <c:pt idx="8">
                  <c:v>6.0930865334480895E-2</c:v>
                </c:pt>
                <c:pt idx="9">
                  <c:v>5.8637765246272247E-2</c:v>
                </c:pt>
                <c:pt idx="10">
                  <c:v>5.6890209498882897E-2</c:v>
                </c:pt>
                <c:pt idx="11">
                  <c:v>5.7766329344575623E-2</c:v>
                </c:pt>
                <c:pt idx="12">
                  <c:v>5.5614739999144458E-2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B-49ED-9AFB-03CFE432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</a:t>
            </a:r>
            <a:r>
              <a:rPr lang="fr-FR" baseline="0"/>
              <a:t> </a:t>
            </a:r>
            <a:r>
              <a:rPr lang="fr-FR" sz="1400" b="0" i="0" u="none" strike="noStrike" baseline="0">
                <a:effectLst/>
              </a:rPr>
              <a:t>N*Log(N) of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sortData!$P$21:$AB$21</c:f>
              <c:numCache>
                <c:formatCode>General</c:formatCode>
                <c:ptCount val="13"/>
                <c:pt idx="0">
                  <c:v>6.4881408103268798E-2</c:v>
                </c:pt>
                <c:pt idx="1">
                  <c:v>5.3346935551576567E-2</c:v>
                </c:pt>
                <c:pt idx="2">
                  <c:v>5.1905126482615034E-2</c:v>
                </c:pt>
                <c:pt idx="3">
                  <c:v>5.1020380008479548E-2</c:v>
                </c:pt>
                <c:pt idx="4">
                  <c:v>4.9472073678742456E-2</c:v>
                </c:pt>
                <c:pt idx="5">
                  <c:v>5.0158319341373186E-2</c:v>
                </c:pt>
                <c:pt idx="6">
                  <c:v>4.7053503332035784E-2</c:v>
                </c:pt>
                <c:pt idx="7">
                  <c:v>5.6500892889929911E-2</c:v>
                </c:pt>
                <c:pt idx="8">
                  <c:v>4.6452933936437027E-2</c:v>
                </c:pt>
                <c:pt idx="9">
                  <c:v>4.6377087391463366E-2</c:v>
                </c:pt>
                <c:pt idx="10">
                  <c:v>4.3400705802412266E-2</c:v>
                </c:pt>
                <c:pt idx="11">
                  <c:v>4.3287730991267537E-2</c:v>
                </c:pt>
                <c:pt idx="12">
                  <c:v>4.2578265665894892E-2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5-416B-A7E6-0ED1AC0D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sz="1400" b="0" i="0" u="none" strike="noStrike" baseline="0">
                <a:effectLst/>
              </a:rPr>
              <a:t>Ratio N*Log(N) of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sortData!$P$31:$Y$31</c:f>
              <c:numCache>
                <c:formatCode>General</c:formatCode>
                <c:ptCount val="10"/>
                <c:pt idx="0">
                  <c:v>5.1905126482615034E-2</c:v>
                </c:pt>
                <c:pt idx="1">
                  <c:v>7.8578594258403314E-2</c:v>
                </c:pt>
                <c:pt idx="2">
                  <c:v>6.0015302495523636E-2</c:v>
                </c:pt>
                <c:pt idx="3">
                  <c:v>4.9693260297276325E-2</c:v>
                </c:pt>
                <c:pt idx="4">
                  <c:v>4.3727365669598867E-2</c:v>
                </c:pt>
                <c:pt idx="5">
                  <c:v>4.1049967819183526E-2</c:v>
                </c:pt>
                <c:pt idx="6">
                  <c:v>4.0594327436040724E-2</c:v>
                </c:pt>
                <c:pt idx="7">
                  <c:v>4.2125605907049418E-2</c:v>
                </c:pt>
                <c:pt idx="8">
                  <c:v>3.948641946284874E-2</c:v>
                </c:pt>
                <c:pt idx="9">
                  <c:v>3.7689955842342332E-2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6-4CAE-A14A-2844AED8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N*Log(N) of Tail Recursive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sortData!$P$9:$AB$9</c:f>
              <c:numCache>
                <c:formatCode>General</c:formatCode>
                <c:ptCount val="13"/>
                <c:pt idx="0">
                  <c:v>5.1905126482615034E-2</c:v>
                </c:pt>
                <c:pt idx="1">
                  <c:v>5.0463317413653508E-2</c:v>
                </c:pt>
                <c:pt idx="2">
                  <c:v>4.6390206793837187E-2</c:v>
                </c:pt>
                <c:pt idx="3">
                  <c:v>4.9545802551587075E-2</c:v>
                </c:pt>
                <c:pt idx="4">
                  <c:v>4.6025248873256305E-2</c:v>
                </c:pt>
                <c:pt idx="5">
                  <c:v>4.9752810540727756E-2</c:v>
                </c:pt>
                <c:pt idx="6">
                  <c:v>4.8863810477774314E-2</c:v>
                </c:pt>
                <c:pt idx="7">
                  <c:v>5.0553430480463603E-2</c:v>
                </c:pt>
                <c:pt idx="8">
                  <c:v>5.0770969055809849E-2</c:v>
                </c:pt>
                <c:pt idx="9">
                  <c:v>4.8136279982498684E-2</c:v>
                </c:pt>
                <c:pt idx="10">
                  <c:v>4.8665984135792775E-2</c:v>
                </c:pt>
                <c:pt idx="11">
                  <c:v>4.8472307737677488E-2</c:v>
                </c:pt>
                <c:pt idx="12">
                  <c:v>4.8054693698986475E-2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3-4A30-B14D-393A26D4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 N of Insertion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sortData!$P$16:$AB$16</c:f>
              <c:numCache>
                <c:formatCode>General</c:formatCode>
                <c:ptCount val="13"/>
                <c:pt idx="0">
                  <c:v>3.90625E-3</c:v>
                </c:pt>
                <c:pt idx="1">
                  <c:v>5.859375E-3</c:v>
                </c:pt>
                <c:pt idx="2">
                  <c:v>5.859375E-3</c:v>
                </c:pt>
                <c:pt idx="3">
                  <c:v>5.37109375E-3</c:v>
                </c:pt>
                <c:pt idx="4">
                  <c:v>5.615234375E-3</c:v>
                </c:pt>
                <c:pt idx="5">
                  <c:v>5.7373046875E-3</c:v>
                </c:pt>
                <c:pt idx="6">
                  <c:v>6.103515625E-3</c:v>
                </c:pt>
                <c:pt idx="7">
                  <c:v>5.767822265625E-3</c:v>
                </c:pt>
                <c:pt idx="8">
                  <c:v>6.439208984375E-3</c:v>
                </c:pt>
                <c:pt idx="9">
                  <c:v>7.62939453125E-3</c:v>
                </c:pt>
                <c:pt idx="10">
                  <c:v>6.061553955078125E-3</c:v>
                </c:pt>
                <c:pt idx="11">
                  <c:v>5.8689117431640625E-3</c:v>
                </c:pt>
                <c:pt idx="12">
                  <c:v>6.103515625E-3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531-85B0-F540AF55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 N*Log(N) </a:t>
            </a:r>
            <a:r>
              <a:rPr lang="fr-FR" sz="1400" b="0" i="0" u="none" strike="noStrike" baseline="0">
                <a:effectLst/>
              </a:rPr>
              <a:t>of Tail Recursive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sortData!$P$22:$AB$22</c:f>
              <c:numCache>
                <c:formatCode>General</c:formatCode>
                <c:ptCount val="13"/>
                <c:pt idx="0">
                  <c:v>0.13625095701686446</c:v>
                </c:pt>
                <c:pt idx="1">
                  <c:v>0.11678653458588382</c:v>
                </c:pt>
                <c:pt idx="2">
                  <c:v>0.11484009234278576</c:v>
                </c:pt>
                <c:pt idx="3">
                  <c:v>9.8796689611795663E-2</c:v>
                </c:pt>
                <c:pt idx="4">
                  <c:v>7.3397092916822823E-2</c:v>
                </c:pt>
                <c:pt idx="5">
                  <c:v>7.0589724296969844E-2</c:v>
                </c:pt>
                <c:pt idx="6">
                  <c:v>6.9428899653363976E-2</c:v>
                </c:pt>
                <c:pt idx="7">
                  <c:v>6.9274420110260956E-2</c:v>
                </c:pt>
                <c:pt idx="8">
                  <c:v>7.2668444290663062E-2</c:v>
                </c:pt>
                <c:pt idx="9">
                  <c:v>7.0846263659821607E-2</c:v>
                </c:pt>
                <c:pt idx="10">
                  <c:v>6.9727801477649246E-2</c:v>
                </c:pt>
                <c:pt idx="11">
                  <c:v>7.03114243869115E-2</c:v>
                </c:pt>
                <c:pt idx="12">
                  <c:v>6.8528294477198382E-2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D-42CF-AF89-6361B94A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Ratio N^2 </a:t>
            </a:r>
            <a:r>
              <a:rPr lang="fr-FR" sz="1400" b="0" i="0" u="none" strike="noStrike" baseline="0">
                <a:effectLst/>
              </a:rPr>
              <a:t>of Tail Recursive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sortData!$P$32:$Y$32</c:f>
              <c:numCache>
                <c:formatCode>General</c:formatCode>
                <c:ptCount val="10"/>
                <c:pt idx="0">
                  <c:v>0.1459831682323548</c:v>
                </c:pt>
                <c:pt idx="1">
                  <c:v>0.12904191167205684</c:v>
                </c:pt>
                <c:pt idx="2">
                  <c:v>0.11970619795053092</c:v>
                </c:pt>
                <c:pt idx="3">
                  <c:v>0.11177297123244942</c:v>
                </c:pt>
                <c:pt idx="4">
                  <c:v>0.10914945217372823</c:v>
                </c:pt>
                <c:pt idx="5">
                  <c:v>0.10446530564319577</c:v>
                </c:pt>
                <c:pt idx="6">
                  <c:v>0.10207235810532109</c:v>
                </c:pt>
                <c:pt idx="7">
                  <c:v>9.9430757918259435E-2</c:v>
                </c:pt>
                <c:pt idx="8">
                  <c:v>9.5589195639644992E-2</c:v>
                </c:pt>
                <c:pt idx="9">
                  <c:v>9.3217826389547051E-2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8-40DD-A1B4-29FBEEDA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Ratio N^2 of 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sortData!$P$26:$Y$26</c:f>
              <c:numCache>
                <c:formatCode>General</c:formatCode>
                <c:ptCount val="10"/>
                <c:pt idx="0">
                  <c:v>6.5155029296875E-3</c:v>
                </c:pt>
                <c:pt idx="1">
                  <c:v>6.85882568359375E-3</c:v>
                </c:pt>
                <c:pt idx="2">
                  <c:v>6.526947021484375E-3</c:v>
                </c:pt>
                <c:pt idx="3">
                  <c:v>6.5836906433105469E-3</c:v>
                </c:pt>
                <c:pt idx="4">
                  <c:v>6.5310001373291016E-3</c:v>
                </c:pt>
                <c:pt idx="5">
                  <c:v>6.5388679504394531E-3</c:v>
                </c:pt>
                <c:pt idx="6">
                  <c:v>6.7140571773052216E-3</c:v>
                </c:pt>
                <c:pt idx="7">
                  <c:v>6.777273491024971E-3</c:v>
                </c:pt>
                <c:pt idx="8">
                  <c:v>6.5947186667472124E-3</c:v>
                </c:pt>
                <c:pt idx="9">
                  <c:v>6.6568887559697032E-3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B-4211-8192-84BA9712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N^2 of</a:t>
            </a:r>
            <a:r>
              <a:rPr lang="fr-FR" baseline="0"/>
              <a:t> Selection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sortData!$P$7:$AB$7</c:f>
              <c:numCache>
                <c:formatCode>General</c:formatCode>
                <c:ptCount val="13"/>
                <c:pt idx="0">
                  <c:v>3.6468505859375E-3</c:v>
                </c:pt>
                <c:pt idx="1">
                  <c:v>2.74658203125E-3</c:v>
                </c:pt>
                <c:pt idx="2">
                  <c:v>2.6760101318359375E-3</c:v>
                </c:pt>
                <c:pt idx="3">
                  <c:v>2.8009414672851563E-3</c:v>
                </c:pt>
                <c:pt idx="4">
                  <c:v>2.6867389678955078E-3</c:v>
                </c:pt>
                <c:pt idx="5">
                  <c:v>2.6634931564331055E-3</c:v>
                </c:pt>
                <c:pt idx="6">
                  <c:v>2.6511326432228088E-3</c:v>
                </c:pt>
                <c:pt idx="7">
                  <c:v>2.6187850162386894E-3</c:v>
                </c:pt>
                <c:pt idx="8">
                  <c:v>2.6108298916369677E-3</c:v>
                </c:pt>
                <c:pt idx="9">
                  <c:v>2.6238996651954949E-3</c:v>
                </c:pt>
                <c:pt idx="10">
                  <c:v>2.6249102083966136E-3</c:v>
                </c:pt>
                <c:pt idx="11">
                  <c:v>2.6247897912980989E-3</c:v>
                </c:pt>
                <c:pt idx="12">
                  <c:v>2.6242689154969412E-3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7-4E58-9C4F-30391C58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 N^2 of Selection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sortData!$P$17:$AB$17</c:f>
              <c:numCache>
                <c:formatCode>General</c:formatCode>
                <c:ptCount val="13"/>
                <c:pt idx="0">
                  <c:v>3.4332275390625E-3</c:v>
                </c:pt>
                <c:pt idx="1">
                  <c:v>2.99072265625E-3</c:v>
                </c:pt>
                <c:pt idx="2">
                  <c:v>2.7284622192382813E-3</c:v>
                </c:pt>
                <c:pt idx="3">
                  <c:v>2.7158260345458984E-3</c:v>
                </c:pt>
                <c:pt idx="4">
                  <c:v>2.6854276657104492E-3</c:v>
                </c:pt>
                <c:pt idx="5">
                  <c:v>2.6917606592178345E-3</c:v>
                </c:pt>
                <c:pt idx="6">
                  <c:v>2.6209801435470581E-3</c:v>
                </c:pt>
                <c:pt idx="7">
                  <c:v>2.6162406429648399E-3</c:v>
                </c:pt>
                <c:pt idx="8">
                  <c:v>2.621721476316452E-3</c:v>
                </c:pt>
                <c:pt idx="9">
                  <c:v>2.622888598125428E-3</c:v>
                </c:pt>
                <c:pt idx="10">
                  <c:v>2.619230916025117E-3</c:v>
                </c:pt>
                <c:pt idx="11">
                  <c:v>2.6186072755081113E-3</c:v>
                </c:pt>
                <c:pt idx="12">
                  <c:v>2.6379386781627545E-3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E-4EA7-B88D-281DB9F8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7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Ratio N^2 of Selection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sortData!$P$27:$Y$27</c:f>
              <c:numCache>
                <c:formatCode>General</c:formatCode>
                <c:ptCount val="10"/>
                <c:pt idx="0">
                  <c:v>2.8228759765625E-3</c:v>
                </c:pt>
                <c:pt idx="1">
                  <c:v>2.765655517578125E-3</c:v>
                </c:pt>
                <c:pt idx="2">
                  <c:v>2.7132034301757813E-3</c:v>
                </c:pt>
                <c:pt idx="3">
                  <c:v>2.7475357055664063E-3</c:v>
                </c:pt>
                <c:pt idx="4">
                  <c:v>2.6799440383911133E-3</c:v>
                </c:pt>
                <c:pt idx="5">
                  <c:v>2.6707202196121216E-3</c:v>
                </c:pt>
                <c:pt idx="6">
                  <c:v>2.6607587933540344E-3</c:v>
                </c:pt>
                <c:pt idx="7">
                  <c:v>2.6614898815751076E-3</c:v>
                </c:pt>
                <c:pt idx="8">
                  <c:v>2.6576858945190907E-3</c:v>
                </c:pt>
                <c:pt idx="9">
                  <c:v>2.6562818675301969E-3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8-44D0-81E2-C605771B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Ratio N*Log(N) of</a:t>
            </a:r>
            <a:r>
              <a:rPr lang="fr-FR" baseline="0"/>
              <a:t>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sortData!$P$8:$AB$8</c:f>
              <c:numCache>
                <c:formatCode>General</c:formatCode>
                <c:ptCount val="13"/>
                <c:pt idx="0">
                  <c:v>0.66665646826108682</c:v>
                </c:pt>
                <c:pt idx="1">
                  <c:v>0.61565247244657273</c:v>
                </c:pt>
                <c:pt idx="2">
                  <c:v>0.56089977305275873</c:v>
                </c:pt>
                <c:pt idx="3">
                  <c:v>0.51934618031752888</c:v>
                </c:pt>
                <c:pt idx="4">
                  <c:v>0.48721882397548416</c:v>
                </c:pt>
                <c:pt idx="5">
                  <c:v>0.45547996207881297</c:v>
                </c:pt>
                <c:pt idx="6">
                  <c:v>0.42926003039751948</c:v>
                </c:pt>
                <c:pt idx="7">
                  <c:v>0.40486674504440806</c:v>
                </c:pt>
                <c:pt idx="8">
                  <c:v>0.38177069562014709</c:v>
                </c:pt>
                <c:pt idx="9">
                  <c:v>0.35898262913608225</c:v>
                </c:pt>
                <c:pt idx="10">
                  <c:v>0.34114554267631919</c:v>
                </c:pt>
                <c:pt idx="11">
                  <c:v>0.326163800682298</c:v>
                </c:pt>
                <c:pt idx="12">
                  <c:v>0.31301826248946696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E-4BF1-8F35-2819DF9F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Ratio</a:t>
            </a:r>
            <a:r>
              <a:rPr lang="fr-FR" baseline="0"/>
              <a:t> </a:t>
            </a:r>
            <a:r>
              <a:rPr lang="fr-FR" sz="1400" b="0" i="0" u="none" strike="noStrike" baseline="0">
                <a:effectLst/>
              </a:rPr>
              <a:t>N*Log(N) of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sortData!$P$8:$AB$8</c:f>
              <c:numCache>
                <c:formatCode>General</c:formatCode>
                <c:ptCount val="13"/>
                <c:pt idx="0">
                  <c:v>0.66665646826108682</c:v>
                </c:pt>
                <c:pt idx="1">
                  <c:v>0.61565247244657273</c:v>
                </c:pt>
                <c:pt idx="2">
                  <c:v>0.56089977305275873</c:v>
                </c:pt>
                <c:pt idx="3">
                  <c:v>0.51934618031752888</c:v>
                </c:pt>
                <c:pt idx="4">
                  <c:v>0.48721882397548416</c:v>
                </c:pt>
                <c:pt idx="5">
                  <c:v>0.45547996207881297</c:v>
                </c:pt>
                <c:pt idx="6">
                  <c:v>0.42926003039751948</c:v>
                </c:pt>
                <c:pt idx="7">
                  <c:v>0.40486674504440806</c:v>
                </c:pt>
                <c:pt idx="8">
                  <c:v>0.38177069562014709</c:v>
                </c:pt>
                <c:pt idx="9">
                  <c:v>0.35898262913608225</c:v>
                </c:pt>
                <c:pt idx="10">
                  <c:v>0.34114554267631919</c:v>
                </c:pt>
                <c:pt idx="11">
                  <c:v>0.326163800682298</c:v>
                </c:pt>
                <c:pt idx="12">
                  <c:v>0.31301826248946696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DC-808D-0035FA90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sz="1400" b="0" i="0" u="none" strike="noStrike" baseline="0">
                <a:effectLst/>
              </a:rPr>
              <a:t>Ratio N*Log(N) of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sortData!$P$28:$Y$28</c:f>
              <c:numCache>
                <c:formatCode>General</c:formatCode>
                <c:ptCount val="10"/>
                <c:pt idx="0">
                  <c:v>0.66665646826108682</c:v>
                </c:pt>
                <c:pt idx="1">
                  <c:v>0.59330443187766913</c:v>
                </c:pt>
                <c:pt idx="2">
                  <c:v>0.55927773785017698</c:v>
                </c:pt>
                <c:pt idx="3">
                  <c:v>0.49693260297276326</c:v>
                </c:pt>
                <c:pt idx="4">
                  <c:v>0.46403723753858706</c:v>
                </c:pt>
                <c:pt idx="5">
                  <c:v>0.43258431133467867</c:v>
                </c:pt>
                <c:pt idx="6">
                  <c:v>0.40177232669662566</c:v>
                </c:pt>
                <c:pt idx="7">
                  <c:v>0.37825185076204632</c:v>
                </c:pt>
                <c:pt idx="8">
                  <c:v>0.36155228026296637</c:v>
                </c:pt>
                <c:pt idx="9">
                  <c:v>0.34112384265471607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3-41C8-8409-23ED7751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152203</xdr:colOff>
      <xdr:row>35</xdr:row>
      <xdr:rowOff>172488</xdr:rowOff>
    </xdr:from>
    <xdr:to>
      <xdr:col>6</xdr:col>
      <xdr:colOff>685602</xdr:colOff>
      <xdr:row>53</xdr:row>
      <xdr:rowOff>61651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3BEAA1-8F7B-4E57-8899-322E8AA5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677091</xdr:colOff>
      <xdr:row>35</xdr:row>
      <xdr:rowOff>175260</xdr:rowOff>
    </xdr:from>
    <xdr:to>
      <xdr:col>13</xdr:col>
      <xdr:colOff>311330</xdr:colOff>
      <xdr:row>53</xdr:row>
      <xdr:rowOff>64423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720874-36E0-4EF3-8E4E-1013B1E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305889</xdr:colOff>
      <xdr:row>35</xdr:row>
      <xdr:rowOff>174172</xdr:rowOff>
    </xdr:from>
    <xdr:to>
      <xdr:col>19</xdr:col>
      <xdr:colOff>604156</xdr:colOff>
      <xdr:row>53</xdr:row>
      <xdr:rowOff>63335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EB6FB48-67C6-4031-A9CD-35AD38ED6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154577</xdr:colOff>
      <xdr:row>53</xdr:row>
      <xdr:rowOff>174172</xdr:rowOff>
    </xdr:from>
    <xdr:to>
      <xdr:col>6</xdr:col>
      <xdr:colOff>687976</xdr:colOff>
      <xdr:row>71</xdr:row>
      <xdr:rowOff>2375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16E556-5FED-4C87-BC52-EE7653C8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683623</xdr:colOff>
      <xdr:row>53</xdr:row>
      <xdr:rowOff>178527</xdr:rowOff>
    </xdr:from>
    <xdr:to>
      <xdr:col>13</xdr:col>
      <xdr:colOff>324394</xdr:colOff>
      <xdr:row>71</xdr:row>
      <xdr:rowOff>6730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62C01AA-D384-447E-9269-F7C580EA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53</xdr:row>
      <xdr:rowOff>175260</xdr:rowOff>
    </xdr:from>
    <xdr:to>
      <xdr:col>19</xdr:col>
      <xdr:colOff>617219</xdr:colOff>
      <xdr:row>71</xdr:row>
      <xdr:rowOff>3463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9391883-E56E-4A44-9DF9-125A2160D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154577</xdr:colOff>
      <xdr:row>71</xdr:row>
      <xdr:rowOff>113212</xdr:rowOff>
    </xdr:from>
    <xdr:to>
      <xdr:col>6</xdr:col>
      <xdr:colOff>687976</xdr:colOff>
      <xdr:row>89</xdr:row>
      <xdr:rowOff>19793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24490CE-9B6A-4781-A4A5-4C6496BE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687977</xdr:colOff>
      <xdr:row>71</xdr:row>
      <xdr:rowOff>113211</xdr:rowOff>
    </xdr:from>
    <xdr:to>
      <xdr:col>13</xdr:col>
      <xdr:colOff>328748</xdr:colOff>
      <xdr:row>89</xdr:row>
      <xdr:rowOff>19792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792838-8FFC-429A-9E56-9639D564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317863</xdr:colOff>
      <xdr:row>71</xdr:row>
      <xdr:rowOff>113210</xdr:rowOff>
    </xdr:from>
    <xdr:to>
      <xdr:col>19</xdr:col>
      <xdr:colOff>622662</xdr:colOff>
      <xdr:row>89</xdr:row>
      <xdr:rowOff>19791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69B4891-5A15-48E8-919B-EF06E0FE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157778</xdr:colOff>
      <xdr:row>89</xdr:row>
      <xdr:rowOff>134471</xdr:rowOff>
    </xdr:from>
    <xdr:to>
      <xdr:col>6</xdr:col>
      <xdr:colOff>691177</xdr:colOff>
      <xdr:row>107</xdr:row>
      <xdr:rowOff>36324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73C3C126-CDD8-4E38-AF7A-7B1FC926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686696</xdr:colOff>
      <xdr:row>89</xdr:row>
      <xdr:rowOff>134471</xdr:rowOff>
    </xdr:from>
    <xdr:to>
      <xdr:col>13</xdr:col>
      <xdr:colOff>323625</xdr:colOff>
      <xdr:row>107</xdr:row>
      <xdr:rowOff>33879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06541BF-3D11-45F6-B0DA-68AD7C87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319144</xdr:colOff>
      <xdr:row>89</xdr:row>
      <xdr:rowOff>134471</xdr:rowOff>
    </xdr:from>
    <xdr:to>
      <xdr:col>19</xdr:col>
      <xdr:colOff>637390</xdr:colOff>
      <xdr:row>107</xdr:row>
      <xdr:rowOff>33879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10A3306-9304-4B93-A3FA-8DE2049C7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166254</xdr:colOff>
      <xdr:row>107</xdr:row>
      <xdr:rowOff>152400</xdr:rowOff>
    </xdr:from>
    <xdr:to>
      <xdr:col>6</xdr:col>
      <xdr:colOff>699653</xdr:colOff>
      <xdr:row>125</xdr:row>
      <xdr:rowOff>36021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F61A253-B60A-4734-9EE9-9627A6DF0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695300</xdr:colOff>
      <xdr:row>107</xdr:row>
      <xdr:rowOff>156755</xdr:rowOff>
    </xdr:from>
    <xdr:to>
      <xdr:col>13</xdr:col>
      <xdr:colOff>336071</xdr:colOff>
      <xdr:row>125</xdr:row>
      <xdr:rowOff>40376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DB91DB5-A111-4E74-9C0B-1ED327A0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316477</xdr:colOff>
      <xdr:row>107</xdr:row>
      <xdr:rowOff>153488</xdr:rowOff>
    </xdr:from>
    <xdr:to>
      <xdr:col>19</xdr:col>
      <xdr:colOff>628896</xdr:colOff>
      <xdr:row>125</xdr:row>
      <xdr:rowOff>37109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462D2B0-929E-4476-B5D2-3081DA34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166254</xdr:colOff>
      <xdr:row>125</xdr:row>
      <xdr:rowOff>105294</xdr:rowOff>
    </xdr:from>
    <xdr:to>
      <xdr:col>6</xdr:col>
      <xdr:colOff>699653</xdr:colOff>
      <xdr:row>143</xdr:row>
      <xdr:rowOff>11875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71CDF5B5-38BA-4DFC-BD42-083680B2C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699654</xdr:colOff>
      <xdr:row>125</xdr:row>
      <xdr:rowOff>146857</xdr:rowOff>
    </xdr:from>
    <xdr:to>
      <xdr:col>13</xdr:col>
      <xdr:colOff>340425</xdr:colOff>
      <xdr:row>143</xdr:row>
      <xdr:rowOff>53438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EF0A0DA2-D755-4A7C-8024-7E17428E1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329540</xdr:colOff>
      <xdr:row>125</xdr:row>
      <xdr:rowOff>146856</xdr:rowOff>
    </xdr:from>
    <xdr:to>
      <xdr:col>19</xdr:col>
      <xdr:colOff>634339</xdr:colOff>
      <xdr:row>143</xdr:row>
      <xdr:rowOff>53437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3ADD03D-FC1D-4EE1-90F7-A7DB9B01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169455</xdr:colOff>
      <xdr:row>143</xdr:row>
      <xdr:rowOff>168117</xdr:rowOff>
    </xdr:from>
    <xdr:to>
      <xdr:col>6</xdr:col>
      <xdr:colOff>702854</xdr:colOff>
      <xdr:row>161</xdr:row>
      <xdr:rowOff>69970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3D9C1953-40B9-4878-85CB-08F1B202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698373</xdr:colOff>
      <xdr:row>143</xdr:row>
      <xdr:rowOff>168117</xdr:rowOff>
    </xdr:from>
    <xdr:to>
      <xdr:col>13</xdr:col>
      <xdr:colOff>335302</xdr:colOff>
      <xdr:row>161</xdr:row>
      <xdr:rowOff>67525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DBA4DB1-42C7-46FB-B08C-2CACE3E8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330821</xdr:colOff>
      <xdr:row>143</xdr:row>
      <xdr:rowOff>168117</xdr:rowOff>
    </xdr:from>
    <xdr:to>
      <xdr:col>19</xdr:col>
      <xdr:colOff>649067</xdr:colOff>
      <xdr:row>161</xdr:row>
      <xdr:rowOff>67525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9ECC835-850C-46C5-8032-B4655A5A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8" xr16:uid="{5C19EE71-7BC3-4950-8806-F627E143E75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098F5D47-D5E9-44F1-920F-0B2F0C32A587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41C97CF3-40B7-4772-84A0-3601D148902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F00C24-C738-4951-A455-3655F50F13F5}" name="worstCaseData__3" displayName="worstCaseData__3" ref="A1:L9" tableType="queryTable" totalsRowShown="0">
  <autoFilter ref="A1:L9" xr:uid="{20F00C24-C738-4951-A455-3655F50F13F5}"/>
  <tableColumns count="12">
    <tableColumn id="1" xr3:uid="{D14E9509-E2C7-419D-B806-0B9B4791E087}" uniqueName="1" name="Column1" queryTableFieldId="1" dataDxfId="3"/>
    <tableColumn id="2" xr3:uid="{FC778C8F-1104-4113-9FE8-34FBD625689F}" uniqueName="2" name="Column2" queryTableFieldId="2"/>
    <tableColumn id="3" xr3:uid="{49FC4625-3278-4516-8B4F-D8CD49132A8A}" uniqueName="3" name="Column3" queryTableFieldId="3"/>
    <tableColumn id="4" xr3:uid="{E5E1A0CE-E841-4D82-B93C-92C55811FC80}" uniqueName="4" name="Column4" queryTableFieldId="4"/>
    <tableColumn id="5" xr3:uid="{07D210EB-CD13-498D-B7E5-F37C1609D1DF}" uniqueName="5" name="Column5" queryTableFieldId="5"/>
    <tableColumn id="6" xr3:uid="{E53BBBC5-1526-430C-8B49-5A7717123D37}" uniqueName="6" name="Column6" queryTableFieldId="6"/>
    <tableColumn id="7" xr3:uid="{B7FD035C-65B7-4C70-9ADA-B9B632A9848A}" uniqueName="7" name="Column7" queryTableFieldId="7"/>
    <tableColumn id="8" xr3:uid="{EDA6F5B2-54D7-4F59-A0D7-0B0CC6462101}" uniqueName="8" name="Column8" queryTableFieldId="8"/>
    <tableColumn id="9" xr3:uid="{0643E47C-66FC-405E-BC27-3C53FB33C4B1}" uniqueName="9" name="Column9" queryTableFieldId="9"/>
    <tableColumn id="10" xr3:uid="{ACC07E45-8479-4622-A1B8-C7CFEEE53E00}" uniqueName="10" name="Column10" queryTableFieldId="10"/>
    <tableColumn id="11" xr3:uid="{F4A66068-51E4-40C2-9DE4-C53D84D55D3F}" uniqueName="11" name="Column11" queryTableFieldId="11"/>
    <tableColumn id="12" xr3:uid="{7395A569-8DD2-4BA4-B316-EDBF02F89F2C}" uniqueName="12" name="Column12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32C089-68C1-4342-893A-B4906C9BB8BD}" name="bestCaseData__3" displayName="bestCaseData__3" ref="A1:O9" tableType="queryTable" totalsRowShown="0">
  <autoFilter ref="A1:O9" xr:uid="{3C32C089-68C1-4342-893A-B4906C9BB8BD}"/>
  <tableColumns count="15">
    <tableColumn id="1" xr3:uid="{F1A07BCD-ADD5-4295-A81D-B0A9F3E7382F}" uniqueName="1" name="Column1" queryTableFieldId="1" dataDxfId="5"/>
    <tableColumn id="2" xr3:uid="{9B565A1F-2D42-4BA3-BA0B-DD63C5292787}" uniqueName="2" name="Column2" queryTableFieldId="2"/>
    <tableColumn id="3" xr3:uid="{2BA21F7B-DA05-4387-8E32-9E75C7603EEE}" uniqueName="3" name="Column3" queryTableFieldId="3"/>
    <tableColumn id="4" xr3:uid="{2C895D12-AD29-444F-B01C-1C7FA76E1A72}" uniqueName="4" name="Column4" queryTableFieldId="4"/>
    <tableColumn id="5" xr3:uid="{836E91F3-15DD-411F-BB7C-6B765FDE39D3}" uniqueName="5" name="Column5" queryTableFieldId="5"/>
    <tableColumn id="6" xr3:uid="{E5380F1D-DF31-4588-92E2-7177795575AF}" uniqueName="6" name="Column6" queryTableFieldId="6"/>
    <tableColumn id="7" xr3:uid="{2B37CC02-EEF9-414C-8F95-00FE00992948}" uniqueName="7" name="Column7" queryTableFieldId="7"/>
    <tableColumn id="8" xr3:uid="{0897A110-291E-44C7-969E-06DA38C4E467}" uniqueName="8" name="Column8" queryTableFieldId="8"/>
    <tableColumn id="9" xr3:uid="{3CFE56BB-5852-46FF-AC0E-8150E3AEE443}" uniqueName="9" name="Column9" queryTableFieldId="9"/>
    <tableColumn id="10" xr3:uid="{DD018E02-5420-49EC-AA69-8C053D45315E}" uniqueName="10" name="Column10" queryTableFieldId="10"/>
    <tableColumn id="11" xr3:uid="{6B1163B4-A159-40FE-AE53-1FBED2954F8D}" uniqueName="11" name="Column11" queryTableFieldId="11"/>
    <tableColumn id="12" xr3:uid="{20DC53B5-C0B7-4EF4-96D5-C10A50F4648E}" uniqueName="12" name="Column12" queryTableFieldId="12"/>
    <tableColumn id="13" xr3:uid="{D951500F-413D-4B85-8575-91729C5328D4}" uniqueName="13" name="Column13" queryTableFieldId="13"/>
    <tableColumn id="14" xr3:uid="{5732A382-2037-4F0A-B4B5-1B434F0A7A92}" uniqueName="14" name="Column14" queryTableFieldId="14"/>
    <tableColumn id="15" xr3:uid="{2A057430-3EE5-4B7C-AF57-588CF0483A27}" uniqueName="15" name="Column15" queryTableFieldId="1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23800-CC95-4398-A4DB-B013F6CF86AF}" name="averageCaseData__2" displayName="averageCaseData__2" ref="A1:O9" tableType="queryTable" totalsRowShown="0">
  <autoFilter ref="A1:O9" xr:uid="{3BC23800-CC95-4398-A4DB-B013F6CF86AF}"/>
  <tableColumns count="15">
    <tableColumn id="1" xr3:uid="{BC6B51D6-8819-4DF4-A6EC-6C2E183AA132}" uniqueName="1" name="Column1" queryTableFieldId="1" dataDxfId="7"/>
    <tableColumn id="2" xr3:uid="{B628D3DD-BD3D-4ED6-AC92-FF987AEBEE9D}" uniqueName="2" name="Column2" queryTableFieldId="2"/>
    <tableColumn id="3" xr3:uid="{89C14393-C94C-44EE-B53F-4B68A9826CE8}" uniqueName="3" name="Column3" queryTableFieldId="3"/>
    <tableColumn id="4" xr3:uid="{85093BC3-10B3-476C-90E8-B3D9913B3D0D}" uniqueName="4" name="Column4" queryTableFieldId="4"/>
    <tableColumn id="5" xr3:uid="{0A39B919-028B-474C-A93F-B7F67D7748DD}" uniqueName="5" name="Column5" queryTableFieldId="5"/>
    <tableColumn id="6" xr3:uid="{C98F20A4-6399-4291-87AB-ECD217753833}" uniqueName="6" name="Column6" queryTableFieldId="6"/>
    <tableColumn id="7" xr3:uid="{ADB1E2FC-0FA4-48F0-B375-AEBCC6782148}" uniqueName="7" name="Column7" queryTableFieldId="7"/>
    <tableColumn id="8" xr3:uid="{72B0940B-8975-4FC9-A123-71CDBD57645C}" uniqueName="8" name="Column8" queryTableFieldId="8"/>
    <tableColumn id="9" xr3:uid="{3BAB0D76-4C2B-4B13-83C8-41BF7B17B0F7}" uniqueName="9" name="Column9" queryTableFieldId="9"/>
    <tableColumn id="10" xr3:uid="{F8403489-D8B9-43C1-8925-33E73EDACA89}" uniqueName="10" name="Column10" queryTableFieldId="10"/>
    <tableColumn id="11" xr3:uid="{AF40EF2C-8740-4446-88E4-577DB4789D16}" uniqueName="11" name="Column11" queryTableFieldId="11"/>
    <tableColumn id="12" xr3:uid="{0E093BF2-47E1-4B65-B0E2-F18755953BF6}" uniqueName="12" name="Column12" queryTableFieldId="12"/>
    <tableColumn id="13" xr3:uid="{9C8100F7-5FBC-4202-B5C4-0AC94A77497D}" uniqueName="13" name="Column13" queryTableFieldId="13"/>
    <tableColumn id="14" xr3:uid="{0EDB6D16-1827-46A2-946E-DA26ECD33252}" uniqueName="14" name="Column14" queryTableFieldId="14"/>
    <tableColumn id="15" xr3:uid="{D4A2CE79-A295-41DF-AABE-709F2F4B40FA}" uniqueName="15" name="Column15" queryTableFieldId="15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E9C9F-AE5E-4518-A199-A4DD43C46A32}" name="averageCaseData" displayName="averageCaseData" ref="A4:N13" totalsRowShown="0">
  <autoFilter ref="A4:N13" xr:uid="{8E4E9C9F-AE5E-4518-A199-A4DD43C46A32}"/>
  <tableColumns count="14">
    <tableColumn id="1" xr3:uid="{99C17835-38E0-4DD6-B5AE-795359C464CD}" name="Column1" dataDxfId="0"/>
    <tableColumn id="2" xr3:uid="{7C9C0D22-01FA-4F88-8B20-3326A6C2F7D9}" name="Column2"/>
    <tableColumn id="3" xr3:uid="{11D67A0D-7256-477F-88A1-9E297D6FC02F}" name="Column3"/>
    <tableColumn id="4" xr3:uid="{B811C349-C8AC-4CE7-815E-CB99CF12AF98}" name="Column4"/>
    <tableColumn id="5" xr3:uid="{BD84BB87-AF98-4E67-9AA4-CB2636A834F3}" name="Column5"/>
    <tableColumn id="6" xr3:uid="{DC77EC91-709B-44C2-94D9-F69E53813632}" name="Column6"/>
    <tableColumn id="7" xr3:uid="{E7827BD3-82DE-4950-9786-74766C648C6A}" name="Column7"/>
    <tableColumn id="8" xr3:uid="{55084701-0A63-4B7A-8BBB-C381A052B097}" name="Column8"/>
    <tableColumn id="9" xr3:uid="{EE7762B9-245D-49B9-B077-C5744F078849}" name="Column9"/>
    <tableColumn id="10" xr3:uid="{6A998C41-7E68-4F2F-B4BB-6D58214DF342}" name="Column10"/>
    <tableColumn id="11" xr3:uid="{AD4629E6-F337-49B5-B156-E78439014E19}" name="Column11"/>
    <tableColumn id="12" xr3:uid="{E62AEB08-2F24-443B-8B12-6026C568E252}" name="Column12"/>
    <tableColumn id="13" xr3:uid="{C69BCD6F-C8F0-4222-9B7F-09A95A1B2E71}" name="Column13"/>
    <tableColumn id="14" xr3:uid="{222CE46B-FD58-4CCD-BF4A-1934E29F19B2}" name="Column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347C17-92FB-47ED-9CBB-609807B90728}" name="worstCaseData68" displayName="worstCaseData68" ref="A24:K32" totalsRowShown="0">
  <autoFilter ref="A24:K32" xr:uid="{1F347C17-92FB-47ED-9CBB-609807B90728}"/>
  <tableColumns count="11">
    <tableColumn id="1" xr3:uid="{966E607F-0A8D-4CF4-BDF6-D724976E5A56}" name="Column1" dataDxfId="1"/>
    <tableColumn id="2" xr3:uid="{83F1634A-FA4E-4334-A158-36C006DD69B6}" name="Column2"/>
    <tableColumn id="3" xr3:uid="{0F11C791-6015-4A49-8E91-EB33F290B840}" name="Column3"/>
    <tableColumn id="4" xr3:uid="{69E973C2-57E2-488B-B27E-B94BBAC22694}" name="Column4"/>
    <tableColumn id="5" xr3:uid="{98C9AB6E-95EF-49C8-89C5-5EE98D5F64AD}" name="Column5"/>
    <tableColumn id="6" xr3:uid="{DCE34ED3-349B-4F6B-8560-8AEBCCE01331}" name="Column6"/>
    <tableColumn id="7" xr3:uid="{0F6761C5-9F38-4C09-AEC7-6A0509000779}" name="Column7"/>
    <tableColumn id="8" xr3:uid="{14853303-0FBA-476C-95A2-21DC7671F2FE}" name="Column8"/>
    <tableColumn id="9" xr3:uid="{FF329AC1-2A92-4B3A-A6B0-746EF6C15566}" name="Column9"/>
    <tableColumn id="10" xr3:uid="{DA6E54E4-462C-4F7D-ADC2-3B2053BAE835}" name="Column10"/>
    <tableColumn id="11" xr3:uid="{CD0C7FAF-0F28-4EBA-820D-327555A97D51}" name="Column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4D2D-C130-406F-A938-A18A5302B661}">
  <dimension ref="A1:L9"/>
  <sheetViews>
    <sheetView workbookViewId="0">
      <selection sqref="A1:K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</row>
    <row r="2" spans="1:12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 s="1" t="s">
        <v>23</v>
      </c>
    </row>
    <row r="3" spans="1:12" x14ac:dyDescent="0.3">
      <c r="A3" s="1" t="s">
        <v>12</v>
      </c>
      <c r="B3">
        <v>427</v>
      </c>
      <c r="C3">
        <v>1798</v>
      </c>
      <c r="D3">
        <v>6844</v>
      </c>
      <c r="E3">
        <v>27614</v>
      </c>
      <c r="F3">
        <v>109572</v>
      </c>
      <c r="G3">
        <v>438816</v>
      </c>
      <c r="H3">
        <v>1802291</v>
      </c>
      <c r="I3">
        <v>7277042</v>
      </c>
      <c r="J3">
        <v>28324101</v>
      </c>
      <c r="K3">
        <v>114364478</v>
      </c>
      <c r="L3" s="1" t="s">
        <v>23</v>
      </c>
    </row>
    <row r="4" spans="1:12" x14ac:dyDescent="0.3">
      <c r="A4" s="1" t="s">
        <v>13</v>
      </c>
      <c r="B4">
        <v>185</v>
      </c>
      <c r="C4">
        <v>725</v>
      </c>
      <c r="D4">
        <v>2845</v>
      </c>
      <c r="E4">
        <v>11524</v>
      </c>
      <c r="F4">
        <v>44962</v>
      </c>
      <c r="G4">
        <v>179229</v>
      </c>
      <c r="H4">
        <v>714242</v>
      </c>
      <c r="I4">
        <v>2857753</v>
      </c>
      <c r="J4">
        <v>11414674</v>
      </c>
      <c r="K4">
        <v>45634575</v>
      </c>
      <c r="L4" s="1" t="s">
        <v>23</v>
      </c>
    </row>
    <row r="5" spans="1:12" x14ac:dyDescent="0.3">
      <c r="A5" s="1" t="s">
        <v>14</v>
      </c>
      <c r="B5">
        <v>411</v>
      </c>
      <c r="C5">
        <v>823</v>
      </c>
      <c r="D5">
        <v>1724</v>
      </c>
      <c r="E5">
        <v>3370</v>
      </c>
      <c r="F5">
        <v>6866</v>
      </c>
      <c r="G5">
        <v>13868</v>
      </c>
      <c r="H5">
        <v>27742</v>
      </c>
      <c r="I5">
        <v>55967</v>
      </c>
      <c r="J5">
        <v>114125</v>
      </c>
      <c r="K5">
        <v>228813</v>
      </c>
      <c r="L5" s="1" t="s">
        <v>23</v>
      </c>
    </row>
    <row r="6" spans="1:12" x14ac:dyDescent="0.3">
      <c r="A6" s="1" t="s">
        <v>15</v>
      </c>
      <c r="B6">
        <v>118</v>
      </c>
      <c r="C6">
        <v>434</v>
      </c>
      <c r="D6">
        <v>1700</v>
      </c>
      <c r="E6">
        <v>6663</v>
      </c>
      <c r="F6">
        <v>26640</v>
      </c>
      <c r="G6">
        <v>106227</v>
      </c>
      <c r="H6">
        <v>428958</v>
      </c>
      <c r="I6">
        <v>1726710</v>
      </c>
      <c r="J6">
        <v>6839108</v>
      </c>
      <c r="K6">
        <v>27491996</v>
      </c>
      <c r="L6" s="1" t="s">
        <v>23</v>
      </c>
    </row>
    <row r="7" spans="1:12" x14ac:dyDescent="0.3">
      <c r="A7" s="1" t="s">
        <v>24</v>
      </c>
      <c r="B7">
        <v>86</v>
      </c>
      <c r="C7">
        <v>191</v>
      </c>
      <c r="D7">
        <v>380</v>
      </c>
      <c r="E7">
        <v>782</v>
      </c>
      <c r="F7">
        <v>1610</v>
      </c>
      <c r="G7">
        <v>3368</v>
      </c>
      <c r="H7">
        <v>7160</v>
      </c>
      <c r="I7">
        <v>14676</v>
      </c>
      <c r="J7">
        <v>29937</v>
      </c>
      <c r="K7">
        <v>61723</v>
      </c>
      <c r="L7" s="1" t="s">
        <v>23</v>
      </c>
    </row>
    <row r="8" spans="1:12" x14ac:dyDescent="0.3">
      <c r="A8" s="1" t="s">
        <v>25</v>
      </c>
      <c r="B8">
        <v>32</v>
      </c>
      <c r="C8">
        <v>109</v>
      </c>
      <c r="D8">
        <v>185</v>
      </c>
      <c r="E8">
        <v>337</v>
      </c>
      <c r="F8">
        <v>647</v>
      </c>
      <c r="G8">
        <v>1316</v>
      </c>
      <c r="H8">
        <v>2803</v>
      </c>
      <c r="I8">
        <v>6233</v>
      </c>
      <c r="J8">
        <v>12464</v>
      </c>
      <c r="K8">
        <v>25281</v>
      </c>
      <c r="L8" s="1" t="s">
        <v>23</v>
      </c>
    </row>
    <row r="9" spans="1:12" x14ac:dyDescent="0.3">
      <c r="A9" s="1" t="s">
        <v>26</v>
      </c>
      <c r="B9">
        <v>90</v>
      </c>
      <c r="C9">
        <v>179</v>
      </c>
      <c r="D9">
        <v>369</v>
      </c>
      <c r="E9">
        <v>758</v>
      </c>
      <c r="F9">
        <v>1615</v>
      </c>
      <c r="G9">
        <v>3349</v>
      </c>
      <c r="H9">
        <v>7048</v>
      </c>
      <c r="I9">
        <v>14712</v>
      </c>
      <c r="J9">
        <v>30173</v>
      </c>
      <c r="K9">
        <v>62527</v>
      </c>
      <c r="L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1AE6-DB67-42C9-9D2E-CEAA595D5B79}">
  <dimension ref="A1:O9"/>
  <sheetViews>
    <sheetView workbookViewId="0">
      <selection sqref="A1:N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>
        <v>262144</v>
      </c>
      <c r="M2">
        <v>524288</v>
      </c>
      <c r="N2">
        <v>1048576</v>
      </c>
      <c r="O2" s="1" t="s">
        <v>23</v>
      </c>
    </row>
    <row r="3" spans="1:15" x14ac:dyDescent="0.3">
      <c r="A3" s="1" t="s">
        <v>12</v>
      </c>
      <c r="B3">
        <v>1</v>
      </c>
      <c r="C3">
        <v>3</v>
      </c>
      <c r="D3">
        <v>6</v>
      </c>
      <c r="E3">
        <v>11</v>
      </c>
      <c r="F3">
        <v>23</v>
      </c>
      <c r="G3">
        <v>47</v>
      </c>
      <c r="H3">
        <v>100</v>
      </c>
      <c r="I3">
        <v>189</v>
      </c>
      <c r="J3">
        <v>422</v>
      </c>
      <c r="K3">
        <v>1000</v>
      </c>
      <c r="L3">
        <v>1589</v>
      </c>
      <c r="M3">
        <v>3077</v>
      </c>
      <c r="N3">
        <v>6400</v>
      </c>
      <c r="O3" s="1" t="s">
        <v>23</v>
      </c>
    </row>
    <row r="4" spans="1:15" x14ac:dyDescent="0.3">
      <c r="A4" s="1" t="s">
        <v>13</v>
      </c>
      <c r="B4">
        <v>225</v>
      </c>
      <c r="C4">
        <v>784</v>
      </c>
      <c r="D4">
        <v>2861</v>
      </c>
      <c r="E4">
        <v>11391</v>
      </c>
      <c r="F4">
        <v>45054</v>
      </c>
      <c r="G4">
        <v>180641</v>
      </c>
      <c r="H4">
        <v>703564</v>
      </c>
      <c r="I4">
        <v>2809167</v>
      </c>
      <c r="J4">
        <v>11260208</v>
      </c>
      <c r="K4">
        <v>45060883</v>
      </c>
      <c r="L4">
        <v>179992178</v>
      </c>
      <c r="M4">
        <v>719797287</v>
      </c>
      <c r="N4">
        <v>2900444250</v>
      </c>
      <c r="O4" s="1" t="s">
        <v>23</v>
      </c>
    </row>
    <row r="5" spans="1:15" x14ac:dyDescent="0.3">
      <c r="A5" s="1" t="s">
        <v>14</v>
      </c>
      <c r="B5">
        <v>426</v>
      </c>
      <c r="C5">
        <v>868</v>
      </c>
      <c r="D5">
        <v>1738</v>
      </c>
      <c r="E5">
        <v>3431</v>
      </c>
      <c r="F5">
        <v>6938</v>
      </c>
      <c r="G5">
        <v>14082</v>
      </c>
      <c r="H5">
        <v>28911</v>
      </c>
      <c r="I5">
        <v>58726</v>
      </c>
      <c r="J5">
        <v>118726</v>
      </c>
      <c r="K5">
        <v>238016</v>
      </c>
      <c r="L5">
        <v>476451</v>
      </c>
      <c r="M5">
        <v>962041</v>
      </c>
      <c r="N5">
        <v>1975879</v>
      </c>
      <c r="O5" s="1" t="s">
        <v>23</v>
      </c>
    </row>
    <row r="6" spans="1:15" x14ac:dyDescent="0.3">
      <c r="A6" s="1" t="s">
        <v>15</v>
      </c>
      <c r="B6">
        <v>19</v>
      </c>
      <c r="C6">
        <v>39</v>
      </c>
      <c r="D6">
        <v>85</v>
      </c>
      <c r="E6">
        <v>185</v>
      </c>
      <c r="F6">
        <v>434</v>
      </c>
      <c r="G6">
        <v>1332</v>
      </c>
      <c r="H6">
        <v>2260</v>
      </c>
      <c r="I6">
        <v>3987</v>
      </c>
      <c r="J6">
        <v>9155</v>
      </c>
      <c r="K6">
        <v>18460</v>
      </c>
      <c r="L6">
        <v>38728</v>
      </c>
      <c r="M6">
        <v>84099</v>
      </c>
      <c r="N6">
        <v>174958</v>
      </c>
      <c r="O6" s="1" t="s">
        <v>23</v>
      </c>
    </row>
    <row r="7" spans="1:15" x14ac:dyDescent="0.3">
      <c r="A7" s="1" t="s">
        <v>24</v>
      </c>
      <c r="B7">
        <v>34</v>
      </c>
      <c r="C7">
        <v>75</v>
      </c>
      <c r="D7">
        <v>168</v>
      </c>
      <c r="E7">
        <v>362</v>
      </c>
      <c r="F7">
        <v>883</v>
      </c>
      <c r="G7">
        <v>1622</v>
      </c>
      <c r="H7">
        <v>4264</v>
      </c>
      <c r="I7">
        <v>7809</v>
      </c>
      <c r="J7">
        <v>17395</v>
      </c>
      <c r="K7">
        <v>37893</v>
      </c>
      <c r="L7">
        <v>79044</v>
      </c>
      <c r="M7">
        <v>169528</v>
      </c>
      <c r="N7">
        <v>356437</v>
      </c>
      <c r="O7" s="1" t="s">
        <v>23</v>
      </c>
    </row>
    <row r="8" spans="1:15" x14ac:dyDescent="0.3">
      <c r="A8" s="1" t="s">
        <v>25</v>
      </c>
      <c r="B8">
        <v>40</v>
      </c>
      <c r="C8">
        <v>74</v>
      </c>
      <c r="D8">
        <v>160</v>
      </c>
      <c r="E8">
        <v>346</v>
      </c>
      <c r="F8">
        <v>732</v>
      </c>
      <c r="G8">
        <v>1608</v>
      </c>
      <c r="H8">
        <v>3249</v>
      </c>
      <c r="I8">
        <v>8360</v>
      </c>
      <c r="J8">
        <v>14663</v>
      </c>
      <c r="K8">
        <v>31108</v>
      </c>
      <c r="L8">
        <v>61648</v>
      </c>
      <c r="M8">
        <v>129807</v>
      </c>
      <c r="N8">
        <v>268799</v>
      </c>
      <c r="O8" s="1" t="s">
        <v>23</v>
      </c>
    </row>
    <row r="9" spans="1:15" x14ac:dyDescent="0.3">
      <c r="A9" s="1" t="s">
        <v>26</v>
      </c>
      <c r="B9">
        <v>84</v>
      </c>
      <c r="C9">
        <v>162</v>
      </c>
      <c r="D9">
        <v>354</v>
      </c>
      <c r="E9">
        <v>670</v>
      </c>
      <c r="F9">
        <v>1086</v>
      </c>
      <c r="G9">
        <v>2263</v>
      </c>
      <c r="H9">
        <v>4794</v>
      </c>
      <c r="I9">
        <v>10250</v>
      </c>
      <c r="J9">
        <v>22938</v>
      </c>
      <c r="K9">
        <v>47521</v>
      </c>
      <c r="L9">
        <v>99044</v>
      </c>
      <c r="M9">
        <v>210843</v>
      </c>
      <c r="N9">
        <v>432623</v>
      </c>
      <c r="O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8F01-F670-4277-89AD-58A94A6B73B7}">
  <dimension ref="A1:O9"/>
  <sheetViews>
    <sheetView workbookViewId="0">
      <selection sqref="A1:N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>
        <v>262144</v>
      </c>
      <c r="M2">
        <v>524288</v>
      </c>
      <c r="N2">
        <v>1048576</v>
      </c>
      <c r="O2" s="1" t="s">
        <v>23</v>
      </c>
    </row>
    <row r="3" spans="1:15" x14ac:dyDescent="0.3">
      <c r="A3" s="1" t="s">
        <v>12</v>
      </c>
      <c r="B3">
        <v>199</v>
      </c>
      <c r="C3">
        <v>874</v>
      </c>
      <c r="D3">
        <v>3406</v>
      </c>
      <c r="E3">
        <v>14365</v>
      </c>
      <c r="F3">
        <v>55605</v>
      </c>
      <c r="G3">
        <v>221686</v>
      </c>
      <c r="H3">
        <v>880775</v>
      </c>
      <c r="I3">
        <v>3600340</v>
      </c>
      <c r="J3">
        <v>14460515</v>
      </c>
      <c r="K3">
        <v>57749473</v>
      </c>
      <c r="L3">
        <v>238119168</v>
      </c>
      <c r="M3">
        <v>936543390</v>
      </c>
      <c r="N3">
        <v>3715434859</v>
      </c>
      <c r="O3" s="1" t="s">
        <v>23</v>
      </c>
    </row>
    <row r="4" spans="1:15" x14ac:dyDescent="0.3">
      <c r="A4" s="1" t="s">
        <v>13</v>
      </c>
      <c r="B4">
        <v>239</v>
      </c>
      <c r="C4">
        <v>720</v>
      </c>
      <c r="D4">
        <v>2806</v>
      </c>
      <c r="E4">
        <v>11748</v>
      </c>
      <c r="F4">
        <v>45076</v>
      </c>
      <c r="G4">
        <v>178744</v>
      </c>
      <c r="H4">
        <v>711658</v>
      </c>
      <c r="I4">
        <v>2811899</v>
      </c>
      <c r="J4">
        <v>11213429</v>
      </c>
      <c r="K4">
        <v>45078253</v>
      </c>
      <c r="L4">
        <v>180382456</v>
      </c>
      <c r="M4">
        <v>721496724</v>
      </c>
      <c r="N4">
        <v>2885414187</v>
      </c>
      <c r="O4" s="1" t="s">
        <v>23</v>
      </c>
    </row>
    <row r="5" spans="1:15" x14ac:dyDescent="0.3">
      <c r="A5" s="1" t="s">
        <v>14</v>
      </c>
      <c r="B5">
        <v>411</v>
      </c>
      <c r="C5">
        <v>854</v>
      </c>
      <c r="D5">
        <v>1729</v>
      </c>
      <c r="E5">
        <v>3522</v>
      </c>
      <c r="F5">
        <v>7209</v>
      </c>
      <c r="G5">
        <v>14602</v>
      </c>
      <c r="H5">
        <v>29640</v>
      </c>
      <c r="I5">
        <v>59905</v>
      </c>
      <c r="J5">
        <v>120507</v>
      </c>
      <c r="K5">
        <v>240792</v>
      </c>
      <c r="L5">
        <v>484576</v>
      </c>
      <c r="M5">
        <v>978068</v>
      </c>
      <c r="N5">
        <v>1976102</v>
      </c>
      <c r="O5" s="1" t="s">
        <v>23</v>
      </c>
    </row>
    <row r="6" spans="1:15" x14ac:dyDescent="0.3">
      <c r="A6" s="1" t="s">
        <v>15</v>
      </c>
      <c r="B6">
        <v>32</v>
      </c>
      <c r="C6">
        <v>70</v>
      </c>
      <c r="D6">
        <v>143</v>
      </c>
      <c r="E6">
        <v>336</v>
      </c>
      <c r="F6">
        <v>681</v>
      </c>
      <c r="G6">
        <v>1595</v>
      </c>
      <c r="H6">
        <v>3374</v>
      </c>
      <c r="I6">
        <v>7480</v>
      </c>
      <c r="J6">
        <v>16026</v>
      </c>
      <c r="K6">
        <v>32288</v>
      </c>
      <c r="L6">
        <v>69127</v>
      </c>
      <c r="M6">
        <v>145354</v>
      </c>
      <c r="N6">
        <v>303372</v>
      </c>
      <c r="O6" s="1" t="s">
        <v>23</v>
      </c>
    </row>
    <row r="7" spans="1:15" x14ac:dyDescent="0.3">
      <c r="A7" s="1" t="s">
        <v>24</v>
      </c>
      <c r="B7">
        <v>64</v>
      </c>
      <c r="C7">
        <v>173</v>
      </c>
      <c r="D7">
        <v>327</v>
      </c>
      <c r="E7">
        <v>670</v>
      </c>
      <c r="F7">
        <v>1377</v>
      </c>
      <c r="G7">
        <v>3138</v>
      </c>
      <c r="H7">
        <v>6332</v>
      </c>
      <c r="I7">
        <v>13820</v>
      </c>
      <c r="J7">
        <v>28455</v>
      </c>
      <c r="K7">
        <v>59899</v>
      </c>
      <c r="L7">
        <v>122734</v>
      </c>
      <c r="M7">
        <v>256611</v>
      </c>
      <c r="N7">
        <v>536014</v>
      </c>
      <c r="O7" s="1" t="s">
        <v>23</v>
      </c>
    </row>
    <row r="8" spans="1:15" x14ac:dyDescent="0.3">
      <c r="A8" s="1" t="s">
        <v>25</v>
      </c>
      <c r="B8">
        <v>41</v>
      </c>
      <c r="C8">
        <v>120</v>
      </c>
      <c r="D8">
        <v>248</v>
      </c>
      <c r="E8">
        <v>424</v>
      </c>
      <c r="F8">
        <v>931</v>
      </c>
      <c r="G8">
        <v>1859</v>
      </c>
      <c r="H8">
        <v>4231</v>
      </c>
      <c r="I8">
        <v>8469</v>
      </c>
      <c r="J8">
        <v>19233</v>
      </c>
      <c r="K8">
        <v>39332</v>
      </c>
      <c r="L8">
        <v>80809</v>
      </c>
      <c r="M8">
        <v>173224</v>
      </c>
      <c r="N8">
        <v>351099</v>
      </c>
      <c r="O8" s="1" t="s">
        <v>23</v>
      </c>
    </row>
    <row r="9" spans="1:15" x14ac:dyDescent="0.3">
      <c r="A9" s="1" t="s">
        <v>26</v>
      </c>
      <c r="B9">
        <v>65</v>
      </c>
      <c r="C9">
        <v>171</v>
      </c>
      <c r="D9">
        <v>328</v>
      </c>
      <c r="E9">
        <v>668</v>
      </c>
      <c r="F9">
        <v>1461</v>
      </c>
      <c r="G9">
        <v>2935</v>
      </c>
      <c r="H9">
        <v>6424</v>
      </c>
      <c r="I9">
        <v>13706</v>
      </c>
      <c r="J9">
        <v>28262</v>
      </c>
      <c r="K9">
        <v>58651</v>
      </c>
      <c r="L9">
        <v>122582</v>
      </c>
      <c r="M9">
        <v>257507</v>
      </c>
      <c r="N9">
        <v>536861</v>
      </c>
      <c r="O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7ABE-E22E-4EDC-B382-092C4BCE9F45}">
  <dimension ref="A1:AB61"/>
  <sheetViews>
    <sheetView tabSelected="1" topLeftCell="A69" zoomScale="40" zoomScaleNormal="40" workbookViewId="0">
      <selection activeCell="V115" sqref="V115"/>
    </sheetView>
  </sheetViews>
  <sheetFormatPr baseColWidth="10" defaultRowHeight="14.4" x14ac:dyDescent="0.3"/>
  <cols>
    <col min="1" max="1" width="12.21875" bestFit="1" customWidth="1"/>
    <col min="2" max="9" width="10.77734375" bestFit="1" customWidth="1"/>
    <col min="10" max="12" width="11.77734375" bestFit="1" customWidth="1"/>
  </cols>
  <sheetData>
    <row r="1" spans="1:28" x14ac:dyDescent="0.3">
      <c r="A1" t="s">
        <v>16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</row>
    <row r="3" spans="1:28" ht="21" x14ac:dyDescent="0.4">
      <c r="A3" s="3" t="s">
        <v>17</v>
      </c>
      <c r="P3" s="3" t="s">
        <v>18</v>
      </c>
    </row>
    <row r="4" spans="1:2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19</v>
      </c>
      <c r="M4" t="s">
        <v>20</v>
      </c>
      <c r="N4" t="s">
        <v>21</v>
      </c>
    </row>
    <row r="5" spans="1:28" x14ac:dyDescent="0.3">
      <c r="A5" s="1" t="s">
        <v>11</v>
      </c>
      <c r="B5">
        <v>256</v>
      </c>
      <c r="C5">
        <v>512</v>
      </c>
      <c r="D5">
        <v>1024</v>
      </c>
      <c r="E5">
        <v>2048</v>
      </c>
      <c r="F5">
        <v>4096</v>
      </c>
      <c r="G5">
        <v>8192</v>
      </c>
      <c r="H5">
        <v>16384</v>
      </c>
      <c r="I5">
        <v>32768</v>
      </c>
      <c r="J5">
        <v>65536</v>
      </c>
      <c r="K5">
        <v>131072</v>
      </c>
      <c r="L5">
        <v>262144</v>
      </c>
      <c r="M5">
        <v>524288</v>
      </c>
      <c r="N5">
        <v>1048576</v>
      </c>
    </row>
    <row r="6" spans="1:28" x14ac:dyDescent="0.3">
      <c r="A6" s="1" t="s">
        <v>12</v>
      </c>
      <c r="B6">
        <v>199</v>
      </c>
      <c r="C6">
        <v>874</v>
      </c>
      <c r="D6">
        <v>3406</v>
      </c>
      <c r="E6">
        <v>14365</v>
      </c>
      <c r="F6">
        <v>55605</v>
      </c>
      <c r="G6">
        <v>221686</v>
      </c>
      <c r="H6">
        <v>880775</v>
      </c>
      <c r="I6">
        <v>3600340</v>
      </c>
      <c r="J6">
        <v>14460515</v>
      </c>
      <c r="K6">
        <v>57749473</v>
      </c>
      <c r="L6">
        <v>238119168</v>
      </c>
      <c r="M6">
        <v>936543390</v>
      </c>
      <c r="N6">
        <v>3715434859</v>
      </c>
      <c r="P6">
        <f>averageCaseData[[#This Row],[Column2]]/(B5^2)</f>
        <v>3.0364990234375E-3</v>
      </c>
      <c r="Q6">
        <f>averageCaseData[[#This Row],[Column3]]/(C5^2)</f>
        <v>3.33404541015625E-3</v>
      </c>
      <c r="R6">
        <f>averageCaseData[[#This Row],[Column4]]/(D5^2)</f>
        <v>3.2482147216796875E-3</v>
      </c>
      <c r="S6">
        <f>averageCaseData[[#This Row],[Column5]]/(E5^2)</f>
        <v>3.4248828887939453E-3</v>
      </c>
      <c r="T6">
        <f>averageCaseData[[#This Row],[Column6]]/(F5^2)</f>
        <v>3.3143162727355957E-3</v>
      </c>
      <c r="U6">
        <f>averageCaseData[[#This Row],[Column7]]/(G5^2)</f>
        <v>3.3033788204193115E-3</v>
      </c>
      <c r="V6">
        <f>averageCaseData[[#This Row],[Column8]]/(H5^2)</f>
        <v>3.2811425626277924E-3</v>
      </c>
      <c r="W6">
        <f>averageCaseData[[#This Row],[Column9]]/(I5^2)</f>
        <v>3.3530779182910919E-3</v>
      </c>
      <c r="X6">
        <f>averageCaseData[[#This Row],[Column10]]/(J5^2)</f>
        <v>3.3668510150164366E-3</v>
      </c>
      <c r="Y6">
        <f>averageCaseData[[#This Row],[Column11]]/(K5^2)</f>
        <v>3.3614617423154414E-3</v>
      </c>
      <c r="Z6">
        <f>averageCaseData[[#This Row],[Column12]]/(L5^2)</f>
        <v>3.4650899469852448E-3</v>
      </c>
      <c r="AA6">
        <f>averageCaseData[[#This Row],[Column13]]/(M5^2)</f>
        <v>3.4071250047418289E-3</v>
      </c>
      <c r="AB6">
        <f>averageCaseData[[#This Row],[Column14]]/(N5^2)</f>
        <v>3.3791683190429467E-3</v>
      </c>
    </row>
    <row r="7" spans="1:28" x14ac:dyDescent="0.3">
      <c r="A7" s="1" t="s">
        <v>13</v>
      </c>
      <c r="B7">
        <v>239</v>
      </c>
      <c r="C7">
        <v>720</v>
      </c>
      <c r="D7">
        <v>2806</v>
      </c>
      <c r="E7">
        <v>11748</v>
      </c>
      <c r="F7">
        <v>45076</v>
      </c>
      <c r="G7">
        <v>178744</v>
      </c>
      <c r="H7">
        <v>711658</v>
      </c>
      <c r="I7">
        <v>2811899</v>
      </c>
      <c r="J7">
        <v>11213429</v>
      </c>
      <c r="K7">
        <v>45078253</v>
      </c>
      <c r="L7">
        <v>180382456</v>
      </c>
      <c r="M7">
        <v>721496724</v>
      </c>
      <c r="N7">
        <v>2885414187</v>
      </c>
      <c r="P7">
        <f>averageCaseData[[#This Row],[Column2]]/(B5^2)</f>
        <v>3.6468505859375E-3</v>
      </c>
      <c r="Q7">
        <f>averageCaseData[[#This Row],[Column3]]/(C5^2)</f>
        <v>2.74658203125E-3</v>
      </c>
      <c r="R7">
        <f>averageCaseData[[#This Row],[Column4]]/(D5^2)</f>
        <v>2.6760101318359375E-3</v>
      </c>
      <c r="S7">
        <f>averageCaseData[[#This Row],[Column5]]/(E5^2)</f>
        <v>2.8009414672851563E-3</v>
      </c>
      <c r="T7">
        <f>averageCaseData[[#This Row],[Column6]]/(F5^2)</f>
        <v>2.6867389678955078E-3</v>
      </c>
      <c r="U7">
        <f>averageCaseData[[#This Row],[Column7]]/(G5^2)</f>
        <v>2.6634931564331055E-3</v>
      </c>
      <c r="V7">
        <f>averageCaseData[[#This Row],[Column8]]/(H5^2)</f>
        <v>2.6511326432228088E-3</v>
      </c>
      <c r="W7">
        <f>averageCaseData[[#This Row],[Column9]]/(I5^2)</f>
        <v>2.6187850162386894E-3</v>
      </c>
      <c r="X7">
        <f>averageCaseData[[#This Row],[Column10]]/(J5^2)</f>
        <v>2.6108298916369677E-3</v>
      </c>
      <c r="Y7">
        <f>averageCaseData[[#This Row],[Column11]]/(K5^2)</f>
        <v>2.6238996651954949E-3</v>
      </c>
      <c r="Z7">
        <f>averageCaseData[[#This Row],[Column12]]/(L5^2)</f>
        <v>2.6249102083966136E-3</v>
      </c>
      <c r="AA7">
        <f>averageCaseData[[#This Row],[Column13]]/(M5^2)</f>
        <v>2.6247897912980989E-3</v>
      </c>
      <c r="AB7">
        <f>averageCaseData[[#This Row],[Column14]]/(N5^2)</f>
        <v>2.6242689154969412E-3</v>
      </c>
    </row>
    <row r="8" spans="1:28" x14ac:dyDescent="0.3">
      <c r="A8" s="1" t="s">
        <v>14</v>
      </c>
      <c r="B8">
        <v>411</v>
      </c>
      <c r="C8">
        <v>854</v>
      </c>
      <c r="D8">
        <v>1729</v>
      </c>
      <c r="E8">
        <v>3522</v>
      </c>
      <c r="F8">
        <v>7209</v>
      </c>
      <c r="G8">
        <v>14602</v>
      </c>
      <c r="H8">
        <v>29640</v>
      </c>
      <c r="I8">
        <v>59905</v>
      </c>
      <c r="J8">
        <v>120507</v>
      </c>
      <c r="K8">
        <v>240792</v>
      </c>
      <c r="L8">
        <v>484576</v>
      </c>
      <c r="M8">
        <v>978068</v>
      </c>
      <c r="N8">
        <v>1976102</v>
      </c>
      <c r="P8">
        <f>averageCaseData[[#This Row],[Column2]]/(B5*LOG10(B5))</f>
        <v>0.66665646826108682</v>
      </c>
      <c r="Q8">
        <f>averageCaseData[[#This Row],[Column3]]/(C5*LOG10(C5))</f>
        <v>0.61565247244657273</v>
      </c>
      <c r="R8">
        <f>averageCaseData[[#This Row],[Column4]]/(D5*LOG10(D5))</f>
        <v>0.56089977305275873</v>
      </c>
      <c r="S8">
        <f>averageCaseData[[#This Row],[Column5]]/(E5*LOG10(E5))</f>
        <v>0.51934618031752888</v>
      </c>
      <c r="T8">
        <f>averageCaseData[[#This Row],[Column6]]/(F5*LOG10(F5))</f>
        <v>0.48721882397548416</v>
      </c>
      <c r="U8">
        <f>averageCaseData[[#This Row],[Column7]]/(G5*LOG10(G5))</f>
        <v>0.45547996207881297</v>
      </c>
      <c r="V8">
        <f>averageCaseData[[#This Row],[Column8]]/(H5*LOG10(H5))</f>
        <v>0.42926003039751948</v>
      </c>
      <c r="W8">
        <f>averageCaseData[[#This Row],[Column9]]/(I5*LOG10(I5))</f>
        <v>0.40486674504440806</v>
      </c>
      <c r="X8">
        <f>averageCaseData[[#This Row],[Column10]]/(J5*LOG10(J5))</f>
        <v>0.38177069562014709</v>
      </c>
      <c r="Y8">
        <f>averageCaseData[[#This Row],[Column11]]/(K5*LOG10(K5))</f>
        <v>0.35898262913608225</v>
      </c>
      <c r="Z8">
        <f>averageCaseData[[#This Row],[Column12]]/(L5*LOG10(L5))</f>
        <v>0.34114554267631919</v>
      </c>
      <c r="AA8">
        <f>averageCaseData[[#This Row],[Column13]]/(M5*LOG10(M5))</f>
        <v>0.326163800682298</v>
      </c>
      <c r="AB8">
        <f>averageCaseData[[#This Row],[Column14]]/(N5*LOG10(N5))</f>
        <v>0.31301826248946696</v>
      </c>
    </row>
    <row r="9" spans="1:28" x14ac:dyDescent="0.3">
      <c r="A9" s="1" t="s">
        <v>15</v>
      </c>
      <c r="B9">
        <v>32</v>
      </c>
      <c r="C9">
        <v>70</v>
      </c>
      <c r="D9">
        <v>143</v>
      </c>
      <c r="E9">
        <v>336</v>
      </c>
      <c r="F9">
        <v>681</v>
      </c>
      <c r="G9">
        <v>1595</v>
      </c>
      <c r="H9">
        <v>3374</v>
      </c>
      <c r="I9">
        <v>7480</v>
      </c>
      <c r="J9">
        <v>16026</v>
      </c>
      <c r="K9">
        <v>32288</v>
      </c>
      <c r="L9">
        <v>69127</v>
      </c>
      <c r="M9">
        <v>145354</v>
      </c>
      <c r="N9">
        <v>303372</v>
      </c>
      <c r="P9">
        <f>averageCaseData[[#This Row],[Column2]]/(B5*LOG10(B5))</f>
        <v>5.1905126482615034E-2</v>
      </c>
      <c r="Q9">
        <f>averageCaseData[[#This Row],[Column3]]/(C5*LOG10(C5))</f>
        <v>5.0463317413653508E-2</v>
      </c>
      <c r="R9">
        <f>averageCaseData[[#This Row],[Column4]]/(D5*LOG10(D5))</f>
        <v>4.6390206793837187E-2</v>
      </c>
      <c r="S9">
        <f>averageCaseData[[#This Row],[Column5]]/(E5*LOG10(E5))</f>
        <v>4.9545802551587075E-2</v>
      </c>
      <c r="T9">
        <f>averageCaseData[[#This Row],[Column6]]/(F5*LOG10(F5))</f>
        <v>4.6025248873256305E-2</v>
      </c>
      <c r="U9">
        <f>averageCaseData[[#This Row],[Column7]]/(G5*LOG10(G5))</f>
        <v>4.9752810540727756E-2</v>
      </c>
      <c r="V9">
        <f>averageCaseData[[#This Row],[Column8]]/(H5*LOG10(H5))</f>
        <v>4.8863810477774314E-2</v>
      </c>
      <c r="W9">
        <f>averageCaseData[[#This Row],[Column9]]/(I5*LOG10(I5))</f>
        <v>5.0553430480463603E-2</v>
      </c>
      <c r="X9">
        <f>averageCaseData[[#This Row],[Column10]]/(J5*LOG10(J5))</f>
        <v>5.0770969055809849E-2</v>
      </c>
      <c r="Y9">
        <f>averageCaseData[[#This Row],[Column11]]/(K5*LOG10(K5))</f>
        <v>4.8136279982498684E-2</v>
      </c>
      <c r="Z9">
        <f>averageCaseData[[#This Row],[Column12]]/(L5*LOG10(L5))</f>
        <v>4.8665984135792775E-2</v>
      </c>
      <c r="AA9">
        <f>averageCaseData[[#This Row],[Column13]]/(M5*LOG10(M5))</f>
        <v>4.8472307737677488E-2</v>
      </c>
      <c r="AB9">
        <f>averageCaseData[[#This Row],[Column14]]/(N5*LOG10(N5))</f>
        <v>4.8054693698986475E-2</v>
      </c>
    </row>
    <row r="10" spans="1:28" x14ac:dyDescent="0.3">
      <c r="A10" s="1" t="s">
        <v>24</v>
      </c>
      <c r="B10">
        <v>64</v>
      </c>
      <c r="C10">
        <v>173</v>
      </c>
      <c r="D10">
        <v>327</v>
      </c>
      <c r="E10">
        <v>670</v>
      </c>
      <c r="F10">
        <v>1377</v>
      </c>
      <c r="G10">
        <v>3138</v>
      </c>
      <c r="H10">
        <v>6332</v>
      </c>
      <c r="I10">
        <v>13820</v>
      </c>
      <c r="J10">
        <v>28455</v>
      </c>
      <c r="K10">
        <v>59899</v>
      </c>
      <c r="L10">
        <v>122734</v>
      </c>
      <c r="M10">
        <v>256611</v>
      </c>
      <c r="N10">
        <v>536014</v>
      </c>
      <c r="P10">
        <f>averageCaseData[[#This Row],[Column2]]/(B5*LOG10(B5))</f>
        <v>0.10381025296523007</v>
      </c>
      <c r="Q10">
        <f>averageCaseData[[#This Row],[Column3]]/(C5*LOG10(C5))</f>
        <v>0.12471648446517224</v>
      </c>
      <c r="R10">
        <f>averageCaseData[[#This Row],[Column4]]/(D5*LOG10(D5))</f>
        <v>0.10608110224884448</v>
      </c>
      <c r="S10">
        <f>averageCaseData[[#This Row],[Column5]]/(E5*LOG10(E5))</f>
        <v>9.8796689611795663E-2</v>
      </c>
      <c r="T10">
        <f>averageCaseData[[#This Row],[Column6]]/(F5*LOG10(F5))</f>
        <v>9.3064269748126177E-2</v>
      </c>
      <c r="U10">
        <f>averageCaseData[[#This Row],[Column7]]/(G5*LOG10(G5))</f>
        <v>9.7883585878873788E-2</v>
      </c>
      <c r="V10">
        <f>averageCaseData[[#This Row],[Column8]]/(H5*LOG10(H5))</f>
        <v>9.1702918774530809E-2</v>
      </c>
      <c r="W10">
        <f>averageCaseData[[#This Row],[Column9]]/(I5*LOG10(I5))</f>
        <v>9.3402193748664042E-2</v>
      </c>
      <c r="X10">
        <f>averageCaseData[[#This Row],[Column10]]/(J5*LOG10(J5))</f>
        <v>9.0146507205982107E-2</v>
      </c>
      <c r="Y10">
        <f>averageCaseData[[#This Row],[Column11]]/(K5*LOG10(K5))</f>
        <v>8.9299895771546359E-2</v>
      </c>
      <c r="Z10">
        <f>averageCaseData[[#This Row],[Column12]]/(L5*LOG10(L5))</f>
        <v>8.6405758920861456E-2</v>
      </c>
      <c r="AA10">
        <f>averageCaseData[[#This Row],[Column13]]/(M5*LOG10(M5))</f>
        <v>8.5574028653309556E-2</v>
      </c>
      <c r="AB10">
        <f>averageCaseData[[#This Row],[Column14]]/(N5*LOG10(N5))</f>
        <v>8.4905622761390423E-2</v>
      </c>
    </row>
    <row r="11" spans="1:28" x14ac:dyDescent="0.3">
      <c r="A11" s="1" t="s">
        <v>25</v>
      </c>
      <c r="B11">
        <v>41</v>
      </c>
      <c r="C11">
        <v>120</v>
      </c>
      <c r="D11">
        <v>248</v>
      </c>
      <c r="E11">
        <v>424</v>
      </c>
      <c r="F11">
        <v>931</v>
      </c>
      <c r="G11">
        <v>1859</v>
      </c>
      <c r="H11">
        <v>4231</v>
      </c>
      <c r="I11">
        <v>8469</v>
      </c>
      <c r="J11">
        <v>19233</v>
      </c>
      <c r="K11">
        <v>39332</v>
      </c>
      <c r="L11">
        <v>80809</v>
      </c>
      <c r="M11">
        <v>173224</v>
      </c>
      <c r="N11">
        <v>351099</v>
      </c>
      <c r="P11">
        <f>averageCaseData[[#This Row],[Column2]]/(B5*LOG10(B5))</f>
        <v>6.6503443305850521E-2</v>
      </c>
      <c r="Q11">
        <f>averageCaseData[[#This Row],[Column3]]/(C5*LOG10(C5))</f>
        <v>8.6508544137691726E-2</v>
      </c>
      <c r="R11">
        <f>averageCaseData[[#This Row],[Column4]]/(D5*LOG10(D5))</f>
        <v>8.0452946048053309E-2</v>
      </c>
      <c r="S11">
        <f>averageCaseData[[#This Row],[Column5]]/(E5*LOG10(E5))</f>
        <v>6.2522084172240838E-2</v>
      </c>
      <c r="T11">
        <f>averageCaseData[[#This Row],[Column6]]/(F5*LOG10(F5))</f>
        <v>6.2921448900149224E-2</v>
      </c>
      <c r="U11">
        <f>averageCaseData[[#This Row],[Column7]]/(G5*LOG10(G5))</f>
        <v>5.7987758492296489E-2</v>
      </c>
      <c r="V11">
        <f>averageCaseData[[#This Row],[Column8]]/(H5*LOG10(H5))</f>
        <v>6.1275276268957651E-2</v>
      </c>
      <c r="W11">
        <f>averageCaseData[[#This Row],[Column9]]/(I5*LOG10(I5))</f>
        <v>5.7237567211102444E-2</v>
      </c>
      <c r="X11">
        <f>averageCaseData[[#This Row],[Column10]]/(J5*LOG10(J5))</f>
        <v>6.0930865334480895E-2</v>
      </c>
      <c r="Y11">
        <f>averageCaseData[[#This Row],[Column11]]/(K5*LOG10(K5))</f>
        <v>5.8637765246272247E-2</v>
      </c>
      <c r="Z11">
        <f>averageCaseData[[#This Row],[Column12]]/(L5*LOG10(L5))</f>
        <v>5.6890209498882897E-2</v>
      </c>
      <c r="AA11">
        <f>averageCaseData[[#This Row],[Column13]]/(M5*LOG10(M5))</f>
        <v>5.7766329344575623E-2</v>
      </c>
      <c r="AB11">
        <f>averageCaseData[[#This Row],[Column14]]/(N5*LOG10(N5))</f>
        <v>5.5614739999144458E-2</v>
      </c>
    </row>
    <row r="12" spans="1:28" x14ac:dyDescent="0.3">
      <c r="A12" s="1" t="s">
        <v>26</v>
      </c>
      <c r="B12">
        <v>65</v>
      </c>
      <c r="C12">
        <v>171</v>
      </c>
      <c r="D12">
        <v>328</v>
      </c>
      <c r="E12">
        <v>668</v>
      </c>
      <c r="F12">
        <v>1461</v>
      </c>
      <c r="G12">
        <v>2935</v>
      </c>
      <c r="H12">
        <v>6424</v>
      </c>
      <c r="I12">
        <v>13706</v>
      </c>
      <c r="J12">
        <v>28262</v>
      </c>
      <c r="K12">
        <v>58651</v>
      </c>
      <c r="L12">
        <v>122582</v>
      </c>
      <c r="M12">
        <v>257507</v>
      </c>
      <c r="N12">
        <v>536861</v>
      </c>
      <c r="P12">
        <f>averageCaseData[[#This Row],[Column2]]/(B5*LOG10(B5))</f>
        <v>0.10543228816781179</v>
      </c>
      <c r="Q12">
        <f>averageCaseData[[#This Row],[Column3]]/(C5*LOG10(C5))</f>
        <v>0.1232746753962107</v>
      </c>
      <c r="R12">
        <f>averageCaseData[[#This Row],[Column4]]/(D5*LOG10(D5))</f>
        <v>0.10640550928936082</v>
      </c>
      <c r="S12">
        <f>averageCaseData[[#This Row],[Column5]]/(E5*LOG10(E5))</f>
        <v>9.8501774120417163E-2</v>
      </c>
      <c r="T12">
        <f>averageCaseData[[#This Row],[Column6]]/(F5*LOG10(F5))</f>
        <v>9.8741392957162208E-2</v>
      </c>
      <c r="U12">
        <f>averageCaseData[[#This Row],[Column7]]/(G5*LOG10(G5))</f>
        <v>9.1551409991872085E-2</v>
      </c>
      <c r="V12">
        <f>averageCaseData[[#This Row],[Column8]]/(H5*LOG10(H5))</f>
        <v>9.3035304833794366E-2</v>
      </c>
      <c r="W12">
        <f>averageCaseData[[#This Row],[Column9]]/(I5*LOG10(I5))</f>
        <v>9.2631727027437716E-2</v>
      </c>
      <c r="X12">
        <f>averageCaseData[[#This Row],[Column10]]/(J5*LOG10(J5))</f>
        <v>8.9535075967508926E-2</v>
      </c>
      <c r="Y12">
        <f>averageCaseData[[#This Row],[Column11]]/(K5*LOG10(K5))</f>
        <v>8.7439325980349675E-2</v>
      </c>
      <c r="Z12">
        <f>averageCaseData[[#This Row],[Column12]]/(L5*LOG10(L5))</f>
        <v>8.6298749654024468E-2</v>
      </c>
      <c r="AA12">
        <f>averageCaseData[[#This Row],[Column13]]/(M5*LOG10(M5))</f>
        <v>8.5872824611679874E-2</v>
      </c>
      <c r="AB12">
        <f>averageCaseData[[#This Row],[Column14]]/(N5*LOG10(N5))</f>
        <v>8.503978914972897E-2</v>
      </c>
    </row>
    <row r="13" spans="1:28" ht="21" x14ac:dyDescent="0.4">
      <c r="A13" s="2" t="s">
        <v>27</v>
      </c>
    </row>
    <row r="14" spans="1:28" x14ac:dyDescent="0.3">
      <c r="A14" s="7" t="s">
        <v>0</v>
      </c>
      <c r="B14" s="8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  <c r="I14" s="8" t="s">
        <v>8</v>
      </c>
      <c r="J14" s="8" t="s">
        <v>9</v>
      </c>
      <c r="K14" s="8" t="s">
        <v>10</v>
      </c>
      <c r="L14" s="8" t="s">
        <v>19</v>
      </c>
      <c r="M14" s="8" t="s">
        <v>20</v>
      </c>
      <c r="N14" s="8" t="s">
        <v>21</v>
      </c>
    </row>
    <row r="15" spans="1:28" x14ac:dyDescent="0.3">
      <c r="A15" s="9" t="s">
        <v>11</v>
      </c>
      <c r="B15" s="5">
        <v>256</v>
      </c>
      <c r="C15" s="5">
        <v>512</v>
      </c>
      <c r="D15" s="5">
        <v>1024</v>
      </c>
      <c r="E15" s="5">
        <v>2048</v>
      </c>
      <c r="F15" s="5">
        <v>4096</v>
      </c>
      <c r="G15" s="5">
        <v>8192</v>
      </c>
      <c r="H15" s="5">
        <v>16384</v>
      </c>
      <c r="I15" s="5">
        <v>32768</v>
      </c>
      <c r="J15" s="5">
        <v>65536</v>
      </c>
      <c r="K15" s="5">
        <v>131072</v>
      </c>
      <c r="L15" s="5">
        <v>262144</v>
      </c>
      <c r="M15" s="5">
        <v>524288</v>
      </c>
      <c r="N15" s="5">
        <v>1048576</v>
      </c>
    </row>
    <row r="16" spans="1:28" x14ac:dyDescent="0.3">
      <c r="A16" s="10" t="s">
        <v>12</v>
      </c>
      <c r="B16" s="6">
        <v>1</v>
      </c>
      <c r="C16" s="6">
        <v>3</v>
      </c>
      <c r="D16" s="6">
        <v>6</v>
      </c>
      <c r="E16" s="6">
        <v>11</v>
      </c>
      <c r="F16" s="6">
        <v>23</v>
      </c>
      <c r="G16" s="6">
        <v>47</v>
      </c>
      <c r="H16" s="6">
        <v>100</v>
      </c>
      <c r="I16" s="6">
        <v>189</v>
      </c>
      <c r="J16" s="6">
        <v>422</v>
      </c>
      <c r="K16" s="6">
        <v>1000</v>
      </c>
      <c r="L16" s="6">
        <v>1589</v>
      </c>
      <c r="M16" s="6">
        <v>3077</v>
      </c>
      <c r="N16" s="6">
        <v>6400</v>
      </c>
      <c r="P16">
        <f>B16/B15</f>
        <v>3.90625E-3</v>
      </c>
      <c r="Q16">
        <f t="shared" ref="Q16:AB16" si="0">C16/C15</f>
        <v>5.859375E-3</v>
      </c>
      <c r="R16">
        <f t="shared" si="0"/>
        <v>5.859375E-3</v>
      </c>
      <c r="S16">
        <f t="shared" si="0"/>
        <v>5.37109375E-3</v>
      </c>
      <c r="T16">
        <f t="shared" si="0"/>
        <v>5.615234375E-3</v>
      </c>
      <c r="U16">
        <f t="shared" si="0"/>
        <v>5.7373046875E-3</v>
      </c>
      <c r="V16">
        <f t="shared" si="0"/>
        <v>6.103515625E-3</v>
      </c>
      <c r="W16">
        <f t="shared" si="0"/>
        <v>5.767822265625E-3</v>
      </c>
      <c r="X16">
        <f t="shared" si="0"/>
        <v>6.439208984375E-3</v>
      </c>
      <c r="Y16">
        <f t="shared" si="0"/>
        <v>7.62939453125E-3</v>
      </c>
      <c r="Z16">
        <f t="shared" si="0"/>
        <v>6.061553955078125E-3</v>
      </c>
      <c r="AA16">
        <f t="shared" si="0"/>
        <v>5.8689117431640625E-3</v>
      </c>
      <c r="AB16">
        <f t="shared" si="0"/>
        <v>6.103515625E-3</v>
      </c>
    </row>
    <row r="17" spans="1:28" x14ac:dyDescent="0.3">
      <c r="A17" s="9" t="s">
        <v>13</v>
      </c>
      <c r="B17" s="5">
        <v>225</v>
      </c>
      <c r="C17" s="5">
        <v>784</v>
      </c>
      <c r="D17" s="5">
        <v>2861</v>
      </c>
      <c r="E17" s="5">
        <v>11391</v>
      </c>
      <c r="F17" s="5">
        <v>45054</v>
      </c>
      <c r="G17" s="5">
        <v>180641</v>
      </c>
      <c r="H17" s="5">
        <v>703564</v>
      </c>
      <c r="I17" s="5">
        <v>2809167</v>
      </c>
      <c r="J17" s="5">
        <v>11260208</v>
      </c>
      <c r="K17" s="5">
        <v>45060883</v>
      </c>
      <c r="L17" s="5">
        <v>179992178</v>
      </c>
      <c r="M17" s="5">
        <v>719797287</v>
      </c>
      <c r="N17" s="5">
        <v>2900444250</v>
      </c>
      <c r="P17">
        <f>B17/(B15^2)</f>
        <v>3.4332275390625E-3</v>
      </c>
      <c r="Q17">
        <f t="shared" ref="Q17:AB17" si="1">C17/(C15^2)</f>
        <v>2.99072265625E-3</v>
      </c>
      <c r="R17">
        <f t="shared" si="1"/>
        <v>2.7284622192382813E-3</v>
      </c>
      <c r="S17">
        <f t="shared" si="1"/>
        <v>2.7158260345458984E-3</v>
      </c>
      <c r="T17">
        <f t="shared" si="1"/>
        <v>2.6854276657104492E-3</v>
      </c>
      <c r="U17">
        <f t="shared" si="1"/>
        <v>2.6917606592178345E-3</v>
      </c>
      <c r="V17">
        <f t="shared" si="1"/>
        <v>2.6209801435470581E-3</v>
      </c>
      <c r="W17">
        <f t="shared" si="1"/>
        <v>2.6162406429648399E-3</v>
      </c>
      <c r="X17">
        <f t="shared" si="1"/>
        <v>2.621721476316452E-3</v>
      </c>
      <c r="Y17">
        <f t="shared" si="1"/>
        <v>2.622888598125428E-3</v>
      </c>
      <c r="Z17">
        <f t="shared" si="1"/>
        <v>2.619230916025117E-3</v>
      </c>
      <c r="AA17">
        <f t="shared" si="1"/>
        <v>2.6186072755081113E-3</v>
      </c>
      <c r="AB17">
        <f t="shared" si="1"/>
        <v>2.6379386781627545E-3</v>
      </c>
    </row>
    <row r="18" spans="1:28" x14ac:dyDescent="0.3">
      <c r="A18" s="10" t="s">
        <v>14</v>
      </c>
      <c r="B18" s="6">
        <v>426</v>
      </c>
      <c r="C18" s="6">
        <v>868</v>
      </c>
      <c r="D18" s="6">
        <v>1738</v>
      </c>
      <c r="E18" s="6">
        <v>3431</v>
      </c>
      <c r="F18" s="6">
        <v>6938</v>
      </c>
      <c r="G18" s="6">
        <v>14082</v>
      </c>
      <c r="H18" s="6">
        <v>28911</v>
      </c>
      <c r="I18" s="6">
        <v>58726</v>
      </c>
      <c r="J18" s="6">
        <v>118726</v>
      </c>
      <c r="K18" s="6">
        <v>238016</v>
      </c>
      <c r="L18" s="6">
        <v>476451</v>
      </c>
      <c r="M18" s="6">
        <v>962041</v>
      </c>
      <c r="N18" s="6">
        <v>1975879</v>
      </c>
      <c r="P18">
        <f>B18/(B15*LOG10(B15))</f>
        <v>0.69098699629981264</v>
      </c>
      <c r="Q18">
        <f t="shared" ref="Q18:AB18" si="2">C18/(C15*LOG10(C15))</f>
        <v>0.62574513592930348</v>
      </c>
      <c r="R18">
        <f t="shared" si="2"/>
        <v>0.56381943641740584</v>
      </c>
      <c r="S18">
        <f t="shared" si="2"/>
        <v>0.50592752545980735</v>
      </c>
      <c r="T18">
        <f t="shared" si="2"/>
        <v>0.4689033431463322</v>
      </c>
      <c r="U18">
        <f t="shared" si="2"/>
        <v>0.4392596100529958</v>
      </c>
      <c r="V18">
        <f t="shared" si="2"/>
        <v>0.41870231912357236</v>
      </c>
      <c r="W18">
        <f t="shared" si="2"/>
        <v>0.39689849711172537</v>
      </c>
      <c r="X18">
        <f t="shared" si="2"/>
        <v>0.37612842082366654</v>
      </c>
      <c r="Y18">
        <f t="shared" si="2"/>
        <v>0.35484405402361274</v>
      </c>
      <c r="Z18">
        <f t="shared" si="2"/>
        <v>0.33542547495888153</v>
      </c>
      <c r="AA18">
        <f t="shared" si="2"/>
        <v>0.3208191546724754</v>
      </c>
      <c r="AB18">
        <f t="shared" si="2"/>
        <v>0.31298293887128575</v>
      </c>
    </row>
    <row r="19" spans="1:28" x14ac:dyDescent="0.3">
      <c r="A19" s="9" t="s">
        <v>15</v>
      </c>
      <c r="B19" s="5">
        <v>19</v>
      </c>
      <c r="C19" s="5">
        <v>39</v>
      </c>
      <c r="D19" s="5">
        <v>85</v>
      </c>
      <c r="E19" s="5">
        <v>185</v>
      </c>
      <c r="F19" s="5">
        <v>434</v>
      </c>
      <c r="G19" s="5">
        <v>1332</v>
      </c>
      <c r="H19" s="5">
        <v>2260</v>
      </c>
      <c r="I19" s="5">
        <v>3987</v>
      </c>
      <c r="J19" s="5">
        <v>9155</v>
      </c>
      <c r="K19" s="5">
        <v>18460</v>
      </c>
      <c r="L19" s="5">
        <v>38728</v>
      </c>
      <c r="M19" s="5">
        <v>84099</v>
      </c>
      <c r="N19" s="5">
        <v>174958</v>
      </c>
      <c r="P19">
        <f>B19/(B15*LOG10(B15))</f>
        <v>3.0818668849052679E-2</v>
      </c>
      <c r="Q19">
        <f t="shared" ref="Q19:AB19" si="3">C19/(C15*LOG10(C15))</f>
        <v>2.811527684474981E-2</v>
      </c>
      <c r="R19">
        <f t="shared" si="3"/>
        <v>2.7574598443889237E-2</v>
      </c>
      <c r="S19">
        <f t="shared" si="3"/>
        <v>2.7279682952510743E-2</v>
      </c>
      <c r="T19">
        <f t="shared" si="3"/>
        <v>2.9331803246686102E-2</v>
      </c>
      <c r="U19">
        <f t="shared" si="3"/>
        <v>4.1549055573824059E-2</v>
      </c>
      <c r="V19">
        <f t="shared" si="3"/>
        <v>3.2730353194952565E-2</v>
      </c>
      <c r="W19">
        <f t="shared" si="3"/>
        <v>2.6946059802888823E-2</v>
      </c>
      <c r="X19">
        <f t="shared" si="3"/>
        <v>2.900338335866337E-2</v>
      </c>
      <c r="Y19">
        <f t="shared" si="3"/>
        <v>2.7520928161450874E-2</v>
      </c>
      <c r="Z19">
        <f t="shared" si="3"/>
        <v>2.7264834776729533E-2</v>
      </c>
      <c r="AA19">
        <f t="shared" si="3"/>
        <v>2.8045135382796064E-2</v>
      </c>
      <c r="AB19">
        <f t="shared" si="3"/>
        <v>2.77136752903606E-2</v>
      </c>
    </row>
    <row r="20" spans="1:28" x14ac:dyDescent="0.3">
      <c r="A20" s="10" t="s">
        <v>24</v>
      </c>
      <c r="B20" s="6">
        <v>34</v>
      </c>
      <c r="C20" s="6">
        <v>75</v>
      </c>
      <c r="D20" s="6">
        <v>168</v>
      </c>
      <c r="E20" s="6">
        <v>362</v>
      </c>
      <c r="F20" s="6">
        <v>883</v>
      </c>
      <c r="G20" s="6">
        <v>1622</v>
      </c>
      <c r="H20" s="6">
        <v>4264</v>
      </c>
      <c r="I20" s="6">
        <v>7809</v>
      </c>
      <c r="J20" s="6">
        <v>17395</v>
      </c>
      <c r="K20" s="6">
        <v>37893</v>
      </c>
      <c r="L20" s="6">
        <v>79044</v>
      </c>
      <c r="M20" s="6">
        <v>169528</v>
      </c>
      <c r="N20" s="6">
        <v>356437</v>
      </c>
      <c r="P20">
        <f>B20/(B15*LOG10(B15))</f>
        <v>5.5149196887778473E-2</v>
      </c>
      <c r="Q20">
        <f t="shared" ref="Q20:AB20" si="4">C20/(C15*LOG10(C15))</f>
        <v>5.4067840086057327E-2</v>
      </c>
      <c r="R20">
        <f t="shared" si="4"/>
        <v>5.4500382806745788E-2</v>
      </c>
      <c r="S20">
        <f t="shared" si="4"/>
        <v>5.3379703939507507E-2</v>
      </c>
      <c r="T20">
        <f t="shared" si="4"/>
        <v>5.9677378494985778E-2</v>
      </c>
      <c r="U20">
        <f t="shared" si="4"/>
        <v>5.0595021126683647E-2</v>
      </c>
      <c r="V20">
        <f t="shared" si="4"/>
        <v>6.1753197355432624E-2</v>
      </c>
      <c r="W20">
        <f t="shared" si="4"/>
        <v>5.2776970404002713E-2</v>
      </c>
      <c r="X20">
        <f t="shared" si="4"/>
        <v>5.5108012400212923E-2</v>
      </c>
      <c r="Y20">
        <f t="shared" si="4"/>
        <v>5.6492444789916461E-2</v>
      </c>
      <c r="Z20">
        <f t="shared" si="4"/>
        <v>5.5647634788571813E-2</v>
      </c>
      <c r="AA20">
        <f t="shared" si="4"/>
        <v>5.6533796016298064E-2</v>
      </c>
      <c r="AB20">
        <f t="shared" si="4"/>
        <v>5.6460289209240282E-2</v>
      </c>
    </row>
    <row r="21" spans="1:28" x14ac:dyDescent="0.3">
      <c r="A21" s="9" t="s">
        <v>25</v>
      </c>
      <c r="B21" s="5">
        <v>40</v>
      </c>
      <c r="C21" s="5">
        <v>74</v>
      </c>
      <c r="D21" s="5">
        <v>160</v>
      </c>
      <c r="E21" s="5">
        <v>346</v>
      </c>
      <c r="F21" s="5">
        <v>732</v>
      </c>
      <c r="G21" s="5">
        <v>1608</v>
      </c>
      <c r="H21" s="5">
        <v>3249</v>
      </c>
      <c r="I21" s="5">
        <v>8360</v>
      </c>
      <c r="J21" s="5">
        <v>14663</v>
      </c>
      <c r="K21" s="5">
        <v>31108</v>
      </c>
      <c r="L21" s="5">
        <v>61648</v>
      </c>
      <c r="M21" s="5">
        <v>129807</v>
      </c>
      <c r="N21" s="5">
        <v>268799</v>
      </c>
      <c r="P21">
        <f>B21/(B15*LOG10(B15))</f>
        <v>6.4881408103268798E-2</v>
      </c>
      <c r="Q21">
        <f t="shared" ref="Q21:AA21" si="5">C21/(C15*LOG10(C15))</f>
        <v>5.3346935551576567E-2</v>
      </c>
      <c r="R21">
        <f t="shared" si="5"/>
        <v>5.1905126482615034E-2</v>
      </c>
      <c r="S21">
        <f t="shared" si="5"/>
        <v>5.1020380008479548E-2</v>
      </c>
      <c r="T21">
        <f t="shared" si="5"/>
        <v>4.9472073678742456E-2</v>
      </c>
      <c r="U21">
        <f t="shared" si="5"/>
        <v>5.0158319341373186E-2</v>
      </c>
      <c r="V21">
        <f t="shared" si="5"/>
        <v>4.7053503332035784E-2</v>
      </c>
      <c r="W21">
        <f t="shared" si="5"/>
        <v>5.6500892889929911E-2</v>
      </c>
      <c r="X21">
        <f t="shared" si="5"/>
        <v>4.6452933936437027E-2</v>
      </c>
      <c r="Y21">
        <f t="shared" si="5"/>
        <v>4.6377087391463366E-2</v>
      </c>
      <c r="Z21">
        <f t="shared" si="5"/>
        <v>4.3400705802412266E-2</v>
      </c>
      <c r="AA21">
        <f t="shared" si="5"/>
        <v>4.3287730991267537E-2</v>
      </c>
      <c r="AB21">
        <f>N21/(N15*LOG10(N15))</f>
        <v>4.2578265665894892E-2</v>
      </c>
    </row>
    <row r="22" spans="1:28" x14ac:dyDescent="0.3">
      <c r="A22" s="10" t="s">
        <v>26</v>
      </c>
      <c r="B22" s="6">
        <v>84</v>
      </c>
      <c r="C22" s="6">
        <v>162</v>
      </c>
      <c r="D22" s="6">
        <v>354</v>
      </c>
      <c r="E22" s="6">
        <v>670</v>
      </c>
      <c r="F22" s="6">
        <v>1086</v>
      </c>
      <c r="G22" s="6">
        <v>2263</v>
      </c>
      <c r="H22" s="6">
        <v>4794</v>
      </c>
      <c r="I22" s="6">
        <v>10250</v>
      </c>
      <c r="J22" s="6">
        <v>22938</v>
      </c>
      <c r="K22" s="6">
        <v>47521</v>
      </c>
      <c r="L22" s="6">
        <v>99044</v>
      </c>
      <c r="M22" s="6">
        <v>210843</v>
      </c>
      <c r="N22" s="6">
        <v>432623</v>
      </c>
      <c r="P22">
        <f>B22/(B15*LOG10(B15))</f>
        <v>0.13625095701686446</v>
      </c>
      <c r="Q22">
        <f t="shared" ref="Q22:AB22" si="6">C22/(C15*LOG10(C15))</f>
        <v>0.11678653458588382</v>
      </c>
      <c r="R22">
        <f t="shared" si="6"/>
        <v>0.11484009234278576</v>
      </c>
      <c r="S22">
        <f t="shared" si="6"/>
        <v>9.8796689611795663E-2</v>
      </c>
      <c r="T22">
        <f t="shared" si="6"/>
        <v>7.3397092916822823E-2</v>
      </c>
      <c r="U22">
        <f t="shared" si="6"/>
        <v>7.0589724296969844E-2</v>
      </c>
      <c r="V22">
        <f t="shared" si="6"/>
        <v>6.9428899653363976E-2</v>
      </c>
      <c r="W22">
        <f t="shared" si="6"/>
        <v>6.9274420110260956E-2</v>
      </c>
      <c r="X22">
        <f t="shared" si="6"/>
        <v>7.2668444290663062E-2</v>
      </c>
      <c r="Y22">
        <f t="shared" si="6"/>
        <v>7.0846263659821607E-2</v>
      </c>
      <c r="Z22">
        <f t="shared" si="6"/>
        <v>6.9727801477649246E-2</v>
      </c>
      <c r="AA22">
        <f t="shared" si="6"/>
        <v>7.03114243869115E-2</v>
      </c>
      <c r="AB22">
        <f t="shared" si="6"/>
        <v>6.8528294477198382E-2</v>
      </c>
    </row>
    <row r="23" spans="1:28" ht="21" x14ac:dyDescent="0.4">
      <c r="A23" s="11" t="s">
        <v>28</v>
      </c>
    </row>
    <row r="24" spans="1:2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28" x14ac:dyDescent="0.3">
      <c r="A25" s="1" t="s">
        <v>11</v>
      </c>
      <c r="B25">
        <v>256</v>
      </c>
      <c r="C25">
        <v>512</v>
      </c>
      <c r="D25">
        <v>1024</v>
      </c>
      <c r="E25">
        <v>2048</v>
      </c>
      <c r="F25">
        <v>4096</v>
      </c>
      <c r="G25">
        <v>8192</v>
      </c>
      <c r="H25">
        <v>16384</v>
      </c>
      <c r="I25">
        <v>32768</v>
      </c>
      <c r="J25">
        <v>65536</v>
      </c>
      <c r="K25">
        <v>131072</v>
      </c>
    </row>
    <row r="26" spans="1:28" x14ac:dyDescent="0.3">
      <c r="A26" s="1" t="s">
        <v>12</v>
      </c>
      <c r="B26">
        <v>427</v>
      </c>
      <c r="C26">
        <v>1798</v>
      </c>
      <c r="D26">
        <v>6844</v>
      </c>
      <c r="E26">
        <v>27614</v>
      </c>
      <c r="F26">
        <v>109572</v>
      </c>
      <c r="G26">
        <v>438816</v>
      </c>
      <c r="H26">
        <v>1802291</v>
      </c>
      <c r="I26">
        <v>7277042</v>
      </c>
      <c r="J26">
        <v>28324101</v>
      </c>
      <c r="K26">
        <v>114364478</v>
      </c>
      <c r="P26">
        <f>worstCaseData68[[#This Row],[Column2]]/(B25^2)</f>
        <v>6.5155029296875E-3</v>
      </c>
      <c r="Q26">
        <f>worstCaseData68[[#This Row],[Column3]]/(C25^2)</f>
        <v>6.85882568359375E-3</v>
      </c>
      <c r="R26">
        <f>worstCaseData68[[#This Row],[Column4]]/(D25^2)</f>
        <v>6.526947021484375E-3</v>
      </c>
      <c r="S26">
        <f>worstCaseData68[[#This Row],[Column5]]/(E25^2)</f>
        <v>6.5836906433105469E-3</v>
      </c>
      <c r="T26">
        <f>worstCaseData68[[#This Row],[Column6]]/(F25^2)</f>
        <v>6.5310001373291016E-3</v>
      </c>
      <c r="U26">
        <f>worstCaseData68[[#This Row],[Column7]]/(G25^2)</f>
        <v>6.5388679504394531E-3</v>
      </c>
      <c r="V26">
        <f>worstCaseData68[[#This Row],[Column8]]/(H25^2)</f>
        <v>6.7140571773052216E-3</v>
      </c>
      <c r="W26">
        <f>worstCaseData68[[#This Row],[Column9]]/(I25^2)</f>
        <v>6.777273491024971E-3</v>
      </c>
      <c r="X26">
        <f>worstCaseData68[[#This Row],[Column10]]/(J25^2)</f>
        <v>6.5947186667472124E-3</v>
      </c>
      <c r="Y26">
        <f>worstCaseData68[[#This Row],[Column11]]/(K25^2)</f>
        <v>6.6568887559697032E-3</v>
      </c>
    </row>
    <row r="27" spans="1:28" x14ac:dyDescent="0.3">
      <c r="A27" s="1" t="s">
        <v>13</v>
      </c>
      <c r="B27">
        <v>185</v>
      </c>
      <c r="C27">
        <v>725</v>
      </c>
      <c r="D27">
        <v>2845</v>
      </c>
      <c r="E27">
        <v>11524</v>
      </c>
      <c r="F27">
        <v>44962</v>
      </c>
      <c r="G27">
        <v>179229</v>
      </c>
      <c r="H27">
        <v>714242</v>
      </c>
      <c r="I27">
        <v>2857753</v>
      </c>
      <c r="J27">
        <v>11414674</v>
      </c>
      <c r="K27">
        <v>45634575</v>
      </c>
      <c r="P27">
        <f>worstCaseData68[[#This Row],[Column2]]/(B25^2)</f>
        <v>2.8228759765625E-3</v>
      </c>
      <c r="Q27">
        <f>worstCaseData68[[#This Row],[Column3]]/(C25^2)</f>
        <v>2.765655517578125E-3</v>
      </c>
      <c r="R27">
        <f>worstCaseData68[[#This Row],[Column4]]/(D25^2)</f>
        <v>2.7132034301757813E-3</v>
      </c>
      <c r="S27">
        <f>worstCaseData68[[#This Row],[Column5]]/(E25^2)</f>
        <v>2.7475357055664063E-3</v>
      </c>
      <c r="T27">
        <f>worstCaseData68[[#This Row],[Column6]]/(F25^2)</f>
        <v>2.6799440383911133E-3</v>
      </c>
      <c r="U27">
        <f>worstCaseData68[[#This Row],[Column7]]/(G25^2)</f>
        <v>2.6707202196121216E-3</v>
      </c>
      <c r="V27">
        <f>worstCaseData68[[#This Row],[Column8]]/(H25^2)</f>
        <v>2.6607587933540344E-3</v>
      </c>
      <c r="W27">
        <f>worstCaseData68[[#This Row],[Column9]]/(I25^2)</f>
        <v>2.6614898815751076E-3</v>
      </c>
      <c r="X27">
        <f>worstCaseData68[[#This Row],[Column10]]/(J25^2)</f>
        <v>2.6576858945190907E-3</v>
      </c>
      <c r="Y27">
        <f>worstCaseData68[[#This Row],[Column11]]/(K25^2)</f>
        <v>2.6562818675301969E-3</v>
      </c>
    </row>
    <row r="28" spans="1:28" x14ac:dyDescent="0.3">
      <c r="A28" s="1" t="s">
        <v>14</v>
      </c>
      <c r="B28">
        <v>411</v>
      </c>
      <c r="C28">
        <v>823</v>
      </c>
      <c r="D28">
        <v>1724</v>
      </c>
      <c r="E28">
        <v>3370</v>
      </c>
      <c r="F28">
        <v>6866</v>
      </c>
      <c r="G28">
        <v>13868</v>
      </c>
      <c r="H28">
        <v>27742</v>
      </c>
      <c r="I28">
        <v>55967</v>
      </c>
      <c r="J28">
        <v>114125</v>
      </c>
      <c r="K28">
        <v>228813</v>
      </c>
      <c r="P28">
        <f>worstCaseData68[[#This Row],[Column2]]/(B25*LOG10(B25))</f>
        <v>0.66665646826108682</v>
      </c>
      <c r="Q28">
        <f>worstCaseData68[[#This Row],[Column3]]/(C25*LOG10(C25))</f>
        <v>0.59330443187766913</v>
      </c>
      <c r="R28">
        <f>worstCaseData68[[#This Row],[Column4]]/(D25*LOG10(D25))</f>
        <v>0.55927773785017698</v>
      </c>
      <c r="S28">
        <f>worstCaseData68[[#This Row],[Column5]]/(E25*LOG10(E25))</f>
        <v>0.49693260297276326</v>
      </c>
      <c r="T28">
        <f>worstCaseData68[[#This Row],[Column6]]/(F25*LOG10(F25))</f>
        <v>0.46403723753858706</v>
      </c>
      <c r="U28">
        <f>worstCaseData68[[#This Row],[Column7]]/(G25*LOG10(G25))</f>
        <v>0.43258431133467867</v>
      </c>
      <c r="V28">
        <f>worstCaseData68[[#This Row],[Column8]]/(H25*LOG10(H25))</f>
        <v>0.40177232669662566</v>
      </c>
      <c r="W28">
        <f>worstCaseData68[[#This Row],[Column9]]/(I25*LOG10(I25))</f>
        <v>0.37825185076204632</v>
      </c>
      <c r="X28">
        <f>worstCaseData68[[#This Row],[Column10]]/(J25*LOG10(J25))</f>
        <v>0.36155228026296637</v>
      </c>
      <c r="Y28">
        <f>worstCaseData68[[#This Row],[Column11]]/(K25*LOG10(K25))</f>
        <v>0.34112384265471607</v>
      </c>
    </row>
    <row r="29" spans="1:28" x14ac:dyDescent="0.3">
      <c r="A29" s="1" t="s">
        <v>15</v>
      </c>
      <c r="B29">
        <v>118</v>
      </c>
      <c r="C29">
        <v>434</v>
      </c>
      <c r="D29">
        <v>1700</v>
      </c>
      <c r="E29">
        <v>6663</v>
      </c>
      <c r="F29">
        <v>26640</v>
      </c>
      <c r="G29">
        <v>106227</v>
      </c>
      <c r="H29">
        <v>428958</v>
      </c>
      <c r="I29">
        <v>1726710</v>
      </c>
      <c r="J29">
        <v>6839108</v>
      </c>
      <c r="K29">
        <v>27491996</v>
      </c>
      <c r="P29">
        <f>worstCaseData68[[#This Row],[Column2]]/(B25^2)</f>
        <v>1.800537109375E-3</v>
      </c>
      <c r="Q29">
        <f>worstCaseData68[[#This Row],[Column3]]/(C25^2)</f>
        <v>1.65557861328125E-3</v>
      </c>
      <c r="R29">
        <f>worstCaseData68[[#This Row],[Column4]]/(D25^2)</f>
        <v>1.621246337890625E-3</v>
      </c>
      <c r="S29">
        <f>worstCaseData68[[#This Row],[Column5]]/(E25^2)</f>
        <v>1.5885829925537109E-3</v>
      </c>
      <c r="T29">
        <f>worstCaseData68[[#This Row],[Column6]]/(F25^2)</f>
        <v>1.5878677368164063E-3</v>
      </c>
      <c r="U29">
        <f>worstCaseData68[[#This Row],[Column7]]/(G25^2)</f>
        <v>1.582905650138855E-3</v>
      </c>
      <c r="V29">
        <f>worstCaseData68[[#This Row],[Column8]]/(H25^2)</f>
        <v>1.5979930758476257E-3</v>
      </c>
      <c r="W29">
        <f>worstCaseData68[[#This Row],[Column9]]/(I25^2)</f>
        <v>1.6081240028142929E-3</v>
      </c>
      <c r="X29">
        <f>worstCaseData68[[#This Row],[Column10]]/(J25^2)</f>
        <v>1.592353917658329E-3</v>
      </c>
      <c r="Y29">
        <f>worstCaseData68[[#This Row],[Column11]]/(K25^2)</f>
        <v>1.6002447810024023E-3</v>
      </c>
    </row>
    <row r="30" spans="1:28" x14ac:dyDescent="0.3">
      <c r="A30" s="1" t="s">
        <v>24</v>
      </c>
      <c r="B30">
        <v>86</v>
      </c>
      <c r="C30">
        <v>191</v>
      </c>
      <c r="D30">
        <v>380</v>
      </c>
      <c r="E30">
        <v>782</v>
      </c>
      <c r="F30">
        <v>1610</v>
      </c>
      <c r="G30">
        <v>3368</v>
      </c>
      <c r="H30">
        <v>7160</v>
      </c>
      <c r="I30">
        <v>14676</v>
      </c>
      <c r="J30">
        <v>29937</v>
      </c>
      <c r="K30">
        <v>61723</v>
      </c>
      <c r="P30">
        <f>worstCaseData68[[#This Row],[Column2]]/(B25*LOG10(B25))</f>
        <v>0.13949502742202791</v>
      </c>
      <c r="Q30">
        <f>worstCaseData68[[#This Row],[Column3]]/(C25*LOG10(C25))</f>
        <v>0.13769276608582601</v>
      </c>
      <c r="R30">
        <f>worstCaseData68[[#This Row],[Column4]]/(D25*LOG10(D25))</f>
        <v>0.1232746753962107</v>
      </c>
      <c r="S30">
        <f>worstCaseData68[[#This Row],[Column5]]/(E25*LOG10(E25))</f>
        <v>0.11531195712899135</v>
      </c>
      <c r="T30">
        <f>worstCaseData68[[#This Row],[Column6]]/(F25*LOG10(F25))</f>
        <v>0.10881152817319038</v>
      </c>
      <c r="U30">
        <f>worstCaseData68[[#This Row],[Column7]]/(G25*LOG10(G25))</f>
        <v>0.1050579723518314</v>
      </c>
      <c r="V30">
        <f>worstCaseData68[[#This Row],[Column8]]/(H25*LOG10(H25))</f>
        <v>0.10369439330790281</v>
      </c>
      <c r="W30">
        <f>worstCaseData68[[#This Row],[Column9]]/(I25*LOG10(I25))</f>
        <v>9.9187452637872167E-2</v>
      </c>
      <c r="X30">
        <f>worstCaseData68[[#This Row],[Column10]]/(J25*LOG10(J25))</f>
        <v>9.4841538788454971E-2</v>
      </c>
      <c r="Y30">
        <f>worstCaseData68[[#This Row],[Column11]]/(K25*LOG10(K25))</f>
        <v>9.2019190081756894E-2</v>
      </c>
    </row>
    <row r="31" spans="1:28" x14ac:dyDescent="0.3">
      <c r="A31" s="1" t="s">
        <v>25</v>
      </c>
      <c r="B31">
        <v>32</v>
      </c>
      <c r="C31">
        <v>109</v>
      </c>
      <c r="D31">
        <v>185</v>
      </c>
      <c r="E31">
        <v>337</v>
      </c>
      <c r="F31">
        <v>647</v>
      </c>
      <c r="G31">
        <v>1316</v>
      </c>
      <c r="H31">
        <v>2803</v>
      </c>
      <c r="I31">
        <v>6233</v>
      </c>
      <c r="J31">
        <v>12464</v>
      </c>
      <c r="K31">
        <v>25281</v>
      </c>
      <c r="P31">
        <f>worstCaseData68[[#This Row],[Column2]]/(B25*LOG10(B25))</f>
        <v>5.1905126482615034E-2</v>
      </c>
      <c r="Q31">
        <f>worstCaseData68[[#This Row],[Column3]]/(C25*LOG10(C25))</f>
        <v>7.8578594258403314E-2</v>
      </c>
      <c r="R31">
        <f>worstCaseData68[[#This Row],[Column4]]/(D25*LOG10(D25))</f>
        <v>6.0015302495523636E-2</v>
      </c>
      <c r="S31">
        <f>worstCaseData68[[#This Row],[Column5]]/(E25*LOG10(E25))</f>
        <v>4.9693260297276325E-2</v>
      </c>
      <c r="T31">
        <f>worstCaseData68[[#This Row],[Column6]]/(F25*LOG10(F25))</f>
        <v>4.3727365669598867E-2</v>
      </c>
      <c r="U31">
        <f>worstCaseData68[[#This Row],[Column7]]/(G25*LOG10(G25))</f>
        <v>4.1049967819183526E-2</v>
      </c>
      <c r="V31">
        <f>worstCaseData68[[#This Row],[Column8]]/(H25*LOG10(H25))</f>
        <v>4.0594327436040724E-2</v>
      </c>
      <c r="W31">
        <f>worstCaseData68[[#This Row],[Column9]]/(I25*LOG10(I25))</f>
        <v>4.2125605907049418E-2</v>
      </c>
      <c r="X31">
        <f>worstCaseData68[[#This Row],[Column10]]/(J25*LOG10(J25))</f>
        <v>3.948641946284874E-2</v>
      </c>
      <c r="Y31">
        <f>worstCaseData68[[#This Row],[Column11]]/(K25*LOG10(K25))</f>
        <v>3.7689955842342332E-2</v>
      </c>
    </row>
    <row r="32" spans="1:28" x14ac:dyDescent="0.3">
      <c r="A32" s="1" t="s">
        <v>26</v>
      </c>
      <c r="B32">
        <v>90</v>
      </c>
      <c r="C32">
        <v>179</v>
      </c>
      <c r="D32">
        <v>369</v>
      </c>
      <c r="E32">
        <v>758</v>
      </c>
      <c r="F32">
        <v>1615</v>
      </c>
      <c r="G32">
        <v>3349</v>
      </c>
      <c r="H32">
        <v>7048</v>
      </c>
      <c r="I32">
        <v>14712</v>
      </c>
      <c r="J32">
        <v>30173</v>
      </c>
      <c r="K32">
        <v>62527</v>
      </c>
      <c r="P32">
        <f>worstCaseData68[[#This Row],[Column2]]/(B25*LOG10(B25))</f>
        <v>0.1459831682323548</v>
      </c>
      <c r="Q32">
        <f>worstCaseData68[[#This Row],[Column3]]/(C25*LOG10(C25))</f>
        <v>0.12904191167205684</v>
      </c>
      <c r="R32">
        <f>worstCaseData68[[#This Row],[Column4]]/(D25*LOG10(D25))</f>
        <v>0.11970619795053092</v>
      </c>
      <c r="S32">
        <f>worstCaseData68[[#This Row],[Column5]]/(E25*LOG10(E25))</f>
        <v>0.11177297123244942</v>
      </c>
      <c r="T32">
        <f>worstCaseData68[[#This Row],[Column6]]/(F25*LOG10(F25))</f>
        <v>0.10914945217372823</v>
      </c>
      <c r="U32">
        <f>worstCaseData68[[#This Row],[Column7]]/(G25*LOG10(G25))</f>
        <v>0.10446530564319577</v>
      </c>
      <c r="V32">
        <f>worstCaseData68[[#This Row],[Column8]]/(H25*LOG10(H25))</f>
        <v>0.10207235810532109</v>
      </c>
      <c r="W32">
        <f>worstCaseData68[[#This Row],[Column9]]/(I25*LOG10(I25))</f>
        <v>9.9430757918259435E-2</v>
      </c>
      <c r="X32">
        <f>worstCaseData68[[#This Row],[Column10]]/(J25*LOG10(J25))</f>
        <v>9.5589195639644992E-2</v>
      </c>
      <c r="Y32">
        <f>worstCaseData68[[#This Row],[Column11]]/(K25*LOG10(K25))</f>
        <v>9.3217826389547051E-2</v>
      </c>
    </row>
    <row r="61" spans="1:1" ht="18" x14ac:dyDescent="0.3">
      <c r="A61" s="4"/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J Z E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U J Z E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C W R F O k J F y + i Q E A A M 4 U A A A T A B w A R m 9 y b X V s Y X M v U 2 V j d G l v b j E u b S C i G A A o o B Q A A A A A A A A A A A A A A A A A A A A A A A A A A A D t l s 9 r g z A U x + + C / 0 N I L w o i i 6 3 d L z x p B 7 s M h r 2 t O 1 j 7 1 s k 0 K S Z 2 K 6 V / 0 P 6 O / W O L y F g t D a P U w 9 Y l F / P e N + + Z F z 4 k j 0 M q M k Z R 3 H z J t W m Y B n 9 O S p i h Z A l l M o c w 4 R A l I k E B y k G Y B p I j Z l W Z g v S E f O l G L K 0 K o M K 6 y X J w Q 0 a F N L i F R 1 e T C P i L Y I v J T i o 3 5 U t s O w 8 R 5 F m R C S g D 7 G A H h S y v C s o D 4 j l o R F M 2 y + h c G r 4 0 7 y s m I B a r H I L v q X v H K D z a T r O n H h 6 v F o A K G f a U f b x j u b t x M p W r x m V C + R M r i y Z / v Y p b T Q X O e o 0 b L 5 H / F 3 W 8 g D e x c d C X 3 5 P + W y q G A 7 e O 2 x L 6 K m G g E n y V M F Q J 5 y r h Q i V c q g R y p l S I U v F a h 7 K x T S O j + w 9 7 m 5 s p c N E F N N t 5 N D G n T E w P t 5 i x P B t r c D Q 4 P 4 P z y s p u 7 p p W I s 3 M K T P T w 2 1 q j r 1 t N D r / C J 3 d n v h Y e M K 4 T 3 x U p z q 0 R / Y 1 S b + G p P 2 K s n q i L J / 4 n f R P / c 6 g P K S V 0 k R q I p W P b H d I 6 v f 2 j z L Z A U U D 3 a p p d N T o f A J Q S w E C L Q A U A A I A C A B Q l k R T S I I w L a Q A A A D 1 A A A A E g A A A A A A A A A A A A A A A A A A A A A A Q 2 9 u Z m l n L 1 B h Y 2 t h Z 2 U u e G 1 s U E s B A i 0 A F A A C A A g A U J Z E U 1 N y O C y b A A A A 4 Q A A A B M A A A A A A A A A A A A A A A A A 8 A A A A F t D b 2 5 0 Z W 5 0 X 1 R 5 c G V z X S 5 4 b W x Q S w E C L Q A U A A I A C A B Q l k R T p C R c v o k B A A D O F A A A E w A A A A A A A A A A A A A A A A D Y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g A A A A A A A F 5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m V y Y W d l Q 2 F z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X Z l c m F n Z U N h c 2 V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M z Y 6 M T M u N z E 4 M T g 4 M l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D Y X N l R G F 0 Y S 9 B d X R v U m V t b 3 Z l Z E N v b H V t b n M x L n t D b 2 x 1 b W 4 x L D B 9 J n F 1 b 3 Q 7 L C Z x d W 9 0 O 1 N l Y 3 R p b 2 4 x L 2 F 2 Z X J h Z 2 V D Y X N l R G F 0 Y S 9 B d X R v U m V t b 3 Z l Z E N v b H V t b n M x L n t D b 2 x 1 b W 4 y L D F 9 J n F 1 b 3 Q 7 L C Z x d W 9 0 O 1 N l Y 3 R p b 2 4 x L 2 F 2 Z X J h Z 2 V D Y X N l R G F 0 Y S 9 B d X R v U m V t b 3 Z l Z E N v b H V t b n M x L n t D b 2 x 1 b W 4 z L D J 9 J n F 1 b 3 Q 7 L C Z x d W 9 0 O 1 N l Y 3 R p b 2 4 x L 2 F 2 Z X J h Z 2 V D Y X N l R G F 0 Y S 9 B d X R v U m V t b 3 Z l Z E N v b H V t b n M x L n t D b 2 x 1 b W 4 0 L D N 9 J n F 1 b 3 Q 7 L C Z x d W 9 0 O 1 N l Y 3 R p b 2 4 x L 2 F 2 Z X J h Z 2 V D Y X N l R G F 0 Y S 9 B d X R v U m V t b 3 Z l Z E N v b H V t b n M x L n t D b 2 x 1 b W 4 1 L D R 9 J n F 1 b 3 Q 7 L C Z x d W 9 0 O 1 N l Y 3 R p b 2 4 x L 2 F 2 Z X J h Z 2 V D Y X N l R G F 0 Y S 9 B d X R v U m V t b 3 Z l Z E N v b H V t b n M x L n t D b 2 x 1 b W 4 2 L D V 9 J n F 1 b 3 Q 7 L C Z x d W 9 0 O 1 N l Y 3 R p b 2 4 x L 2 F 2 Z X J h Z 2 V D Y X N l R G F 0 Y S 9 B d X R v U m V t b 3 Z l Z E N v b H V t b n M x L n t D b 2 x 1 b W 4 3 L D Z 9 J n F 1 b 3 Q 7 L C Z x d W 9 0 O 1 N l Y 3 R p b 2 4 x L 2 F 2 Z X J h Z 2 V D Y X N l R G F 0 Y S 9 B d X R v U m V t b 3 Z l Z E N v b H V t b n M x L n t D b 2 x 1 b W 4 4 L D d 9 J n F 1 b 3 Q 7 L C Z x d W 9 0 O 1 N l Y 3 R p b 2 4 x L 2 F 2 Z X J h Z 2 V D Y X N l R G F 0 Y S 9 B d X R v U m V t b 3 Z l Z E N v b H V t b n M x L n t D b 2 x 1 b W 4 5 L D h 9 J n F 1 b 3 Q 7 L C Z x d W 9 0 O 1 N l Y 3 R p b 2 4 x L 2 F 2 Z X J h Z 2 V D Y X N l R G F 0 Y S 9 B d X R v U m V t b 3 Z l Z E N v b H V t b n M x L n t D b 2 x 1 b W 4 x M C w 5 f S Z x d W 9 0 O y w m c X V v d D t T Z W N 0 a W 9 u M S 9 h d m V y Y W d l Q 2 F z Z U R h d G E v Q X V 0 b 1 J l b W 9 2 Z W R D b 2 x 1 b W 5 z M S 5 7 Q 2 9 s d W 1 u M T E s M T B 9 J n F 1 b 3 Q 7 L C Z x d W 9 0 O 1 N l Y 3 R p b 2 4 x L 2 F 2 Z X J h Z 2 V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2 Z X J h Z 2 V D Y X N l R G F 0 Y S 9 B d X R v U m V t b 3 Z l Z E N v b H V t b n M x L n t D b 2 x 1 b W 4 x L D B 9 J n F 1 b 3 Q 7 L C Z x d W 9 0 O 1 N l Y 3 R p b 2 4 x L 2 F 2 Z X J h Z 2 V D Y X N l R G F 0 Y S 9 B d X R v U m V t b 3 Z l Z E N v b H V t b n M x L n t D b 2 x 1 b W 4 y L D F 9 J n F 1 b 3 Q 7 L C Z x d W 9 0 O 1 N l Y 3 R p b 2 4 x L 2 F 2 Z X J h Z 2 V D Y X N l R G F 0 Y S 9 B d X R v U m V t b 3 Z l Z E N v b H V t b n M x L n t D b 2 x 1 b W 4 z L D J 9 J n F 1 b 3 Q 7 L C Z x d W 9 0 O 1 N l Y 3 R p b 2 4 x L 2 F 2 Z X J h Z 2 V D Y X N l R G F 0 Y S 9 B d X R v U m V t b 3 Z l Z E N v b H V t b n M x L n t D b 2 x 1 b W 4 0 L D N 9 J n F 1 b 3 Q 7 L C Z x d W 9 0 O 1 N l Y 3 R p b 2 4 x L 2 F 2 Z X J h Z 2 V D Y X N l R G F 0 Y S 9 B d X R v U m V t b 3 Z l Z E N v b H V t b n M x L n t D b 2 x 1 b W 4 1 L D R 9 J n F 1 b 3 Q 7 L C Z x d W 9 0 O 1 N l Y 3 R p b 2 4 x L 2 F 2 Z X J h Z 2 V D Y X N l R G F 0 Y S 9 B d X R v U m V t b 3 Z l Z E N v b H V t b n M x L n t D b 2 x 1 b W 4 2 L D V 9 J n F 1 b 3 Q 7 L C Z x d W 9 0 O 1 N l Y 3 R p b 2 4 x L 2 F 2 Z X J h Z 2 V D Y X N l R G F 0 Y S 9 B d X R v U m V t b 3 Z l Z E N v b H V t b n M x L n t D b 2 x 1 b W 4 3 L D Z 9 J n F 1 b 3 Q 7 L C Z x d W 9 0 O 1 N l Y 3 R p b 2 4 x L 2 F 2 Z X J h Z 2 V D Y X N l R G F 0 Y S 9 B d X R v U m V t b 3 Z l Z E N v b H V t b n M x L n t D b 2 x 1 b W 4 4 L D d 9 J n F 1 b 3 Q 7 L C Z x d W 9 0 O 1 N l Y 3 R p b 2 4 x L 2 F 2 Z X J h Z 2 V D Y X N l R G F 0 Y S 9 B d X R v U m V t b 3 Z l Z E N v b H V t b n M x L n t D b 2 x 1 b W 4 5 L D h 9 J n F 1 b 3 Q 7 L C Z x d W 9 0 O 1 N l Y 3 R p b 2 4 x L 2 F 2 Z X J h Z 2 V D Y X N l R G F 0 Y S 9 B d X R v U m V t b 3 Z l Z E N v b H V t b n M x L n t D b 2 x 1 b W 4 x M C w 5 f S Z x d W 9 0 O y w m c X V v d D t T Z W N 0 a W 9 u M S 9 h d m V y Y W d l Q 2 F z Z U R h d G E v Q X V 0 b 1 J l b W 9 2 Z W R D b 2 x 1 b W 5 z M S 5 7 Q 2 9 s d W 1 u M T E s M T B 9 J n F 1 b 3 Q 7 L C Z x d W 9 0 O 1 N l Y 3 R p b 2 4 x L 2 F 2 Z X J h Z 2 V D Y X N l R G F 0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D Y X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M w V D E 3 O j M 3 O j I w L j Q 4 N j E y M D R a I i A v P j x F b n R y e S B U e X B l P S J G a W x s Q 2 9 s d W 1 u V H l w Z X M i I F Z h b H V l P S J z Q m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Q 2 F z Z U R h d G E v Q X V 0 b 1 J l b W 9 2 Z W R D b 2 x 1 b W 5 z M S 5 7 Q 2 9 s d W 1 u M S w w f S Z x d W 9 0 O y w m c X V v d D t T Z W N 0 a W 9 u M S 9 i Z X N 0 Q 2 F z Z U R h d G E v Q X V 0 b 1 J l b W 9 2 Z W R D b 2 x 1 b W 5 z M S 5 7 Q 2 9 s d W 1 u M i w x f S Z x d W 9 0 O y w m c X V v d D t T Z W N 0 a W 9 u M S 9 i Z X N 0 Q 2 F z Z U R h d G E v Q X V 0 b 1 J l b W 9 2 Z W R D b 2 x 1 b W 5 z M S 5 7 Q 2 9 s d W 1 u M y w y f S Z x d W 9 0 O y w m c X V v d D t T Z W N 0 a W 9 u M S 9 i Z X N 0 Q 2 F z Z U R h d G E v Q X V 0 b 1 J l b W 9 2 Z W R D b 2 x 1 b W 5 z M S 5 7 Q 2 9 s d W 1 u N C w z f S Z x d W 9 0 O y w m c X V v d D t T Z W N 0 a W 9 u M S 9 i Z X N 0 Q 2 F z Z U R h d G E v Q X V 0 b 1 J l b W 9 2 Z W R D b 2 x 1 b W 5 z M S 5 7 Q 2 9 s d W 1 u N S w 0 f S Z x d W 9 0 O y w m c X V v d D t T Z W N 0 a W 9 u M S 9 i Z X N 0 Q 2 F z Z U R h d G E v Q X V 0 b 1 J l b W 9 2 Z W R D b 2 x 1 b W 5 z M S 5 7 Q 2 9 s d W 1 u N i w 1 f S Z x d W 9 0 O y w m c X V v d D t T Z W N 0 a W 9 u M S 9 i Z X N 0 Q 2 F z Z U R h d G E v Q X V 0 b 1 J l b W 9 2 Z W R D b 2 x 1 b W 5 z M S 5 7 Q 2 9 s d W 1 u N y w 2 f S Z x d W 9 0 O y w m c X V v d D t T Z W N 0 a W 9 u M S 9 i Z X N 0 Q 2 F z Z U R h d G E v Q X V 0 b 1 J l b W 9 2 Z W R D b 2 x 1 b W 5 z M S 5 7 Q 2 9 s d W 1 u O C w 3 f S Z x d W 9 0 O y w m c X V v d D t T Z W N 0 a W 9 u M S 9 i Z X N 0 Q 2 F z Z U R h d G E v Q X V 0 b 1 J l b W 9 2 Z W R D b 2 x 1 b W 5 z M S 5 7 Q 2 9 s d W 1 u O S w 4 f S Z x d W 9 0 O y w m c X V v d D t T Z W N 0 a W 9 u M S 9 i Z X N 0 Q 2 F z Z U R h d G E v Q X V 0 b 1 J l b W 9 2 Z W R D b 2 x 1 b W 5 z M S 5 7 Q 2 9 s d W 1 u M T A s O X 0 m c X V v d D s s J n F 1 b 3 Q 7 U 2 V j d G l v b j E v Y m V z d E N h c 2 V E Y X R h L 0 F 1 d G 9 S Z W 1 v d m V k Q 2 9 s d W 1 u c z E u e 0 N v b H V t b j E x L D E w f S Z x d W 9 0 O y w m c X V v d D t T Z W N 0 a W 9 u M S 9 i Z X N 0 Q 2 F z Z U R h d G E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Z X N 0 Q 2 F z Z U R h d G E v Q X V 0 b 1 J l b W 9 2 Z W R D b 2 x 1 b W 5 z M S 5 7 Q 2 9 s d W 1 u M S w w f S Z x d W 9 0 O y w m c X V v d D t T Z W N 0 a W 9 u M S 9 i Z X N 0 Q 2 F z Z U R h d G E v Q X V 0 b 1 J l b W 9 2 Z W R D b 2 x 1 b W 5 z M S 5 7 Q 2 9 s d W 1 u M i w x f S Z x d W 9 0 O y w m c X V v d D t T Z W N 0 a W 9 u M S 9 i Z X N 0 Q 2 F z Z U R h d G E v Q X V 0 b 1 J l b W 9 2 Z W R D b 2 x 1 b W 5 z M S 5 7 Q 2 9 s d W 1 u M y w y f S Z x d W 9 0 O y w m c X V v d D t T Z W N 0 a W 9 u M S 9 i Z X N 0 Q 2 F z Z U R h d G E v Q X V 0 b 1 J l b W 9 2 Z W R D b 2 x 1 b W 5 z M S 5 7 Q 2 9 s d W 1 u N C w z f S Z x d W 9 0 O y w m c X V v d D t T Z W N 0 a W 9 u M S 9 i Z X N 0 Q 2 F z Z U R h d G E v Q X V 0 b 1 J l b W 9 2 Z W R D b 2 x 1 b W 5 z M S 5 7 Q 2 9 s d W 1 u N S w 0 f S Z x d W 9 0 O y w m c X V v d D t T Z W N 0 a W 9 u M S 9 i Z X N 0 Q 2 F z Z U R h d G E v Q X V 0 b 1 J l b W 9 2 Z W R D b 2 x 1 b W 5 z M S 5 7 Q 2 9 s d W 1 u N i w 1 f S Z x d W 9 0 O y w m c X V v d D t T Z W N 0 a W 9 u M S 9 i Z X N 0 Q 2 F z Z U R h d G E v Q X V 0 b 1 J l b W 9 2 Z W R D b 2 x 1 b W 5 z M S 5 7 Q 2 9 s d W 1 u N y w 2 f S Z x d W 9 0 O y w m c X V v d D t T Z W N 0 a W 9 u M S 9 i Z X N 0 Q 2 F z Z U R h d G E v Q X V 0 b 1 J l b W 9 2 Z W R D b 2 x 1 b W 5 z M S 5 7 Q 2 9 s d W 1 u O C w 3 f S Z x d W 9 0 O y w m c X V v d D t T Z W N 0 a W 9 u M S 9 i Z X N 0 Q 2 F z Z U R h d G E v Q X V 0 b 1 J l b W 9 2 Z W R D b 2 x 1 b W 5 z M S 5 7 Q 2 9 s d W 1 u O S w 4 f S Z x d W 9 0 O y w m c X V v d D t T Z W N 0 a W 9 u M S 9 i Z X N 0 Q 2 F z Z U R h d G E v Q X V 0 b 1 J l b W 9 2 Z W R D b 2 x 1 b W 5 z M S 5 7 Q 2 9 s d W 1 u M T A s O X 0 m c X V v d D s s J n F 1 b 3 Q 7 U 2 V j d G l v b j E v Y m V z d E N h c 2 V E Y X R h L 0 F 1 d G 9 S Z W 1 v d m V k Q 2 9 s d W 1 u c z E u e 0 N v b H V t b j E x L D E w f S Z x d W 9 0 O y w m c X V v d D t T Z W N 0 a W 9 u M S 9 i Z X N 0 Q 2 F z Z U R h d G E v Q X V 0 b 1 J l b W 9 2 Z W R D b 2 x 1 b W 5 z M S 5 7 Q 2 9 s d W 1 u M T I s M T F 9 J n F 1 b 3 Q 7 X S w m c X V v d D t S Z W x h d G l v b n N o a X B J b m Z v J n F 1 b 3 Q 7 O l t d f S I g L z 4 8 R W 5 0 c n k g V H l w Z T 0 i U m V j b 3 Z l c n l U Y X J n Z X R T a G V l d C I g V m F s d W U 9 I n N i Z X N 0 Q 2 F z Z U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V z d E N h c 2 V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N h c 2 V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z M F Q x N z o z N z o y M C 4 0 O D Y x M j A 0 W i I g L z 4 8 R W 5 0 c n k g V H l w Z T 0 i R m l s b E N v b H V t b l R 5 c G V z I i B W Y W x 1 Z T 0 i c 0 J n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D Y X N l R G F 0 Y S 9 B d X R v U m V t b 3 Z l Z E N v b H V t b n M x L n t D b 2 x 1 b W 4 x L D B 9 J n F 1 b 3 Q 7 L C Z x d W 9 0 O 1 N l Y 3 R p b 2 4 x L 2 J l c 3 R D Y X N l R G F 0 Y S 9 B d X R v U m V t b 3 Z l Z E N v b H V t b n M x L n t D b 2 x 1 b W 4 y L D F 9 J n F 1 b 3 Q 7 L C Z x d W 9 0 O 1 N l Y 3 R p b 2 4 x L 2 J l c 3 R D Y X N l R G F 0 Y S 9 B d X R v U m V t b 3 Z l Z E N v b H V t b n M x L n t D b 2 x 1 b W 4 z L D J 9 J n F 1 b 3 Q 7 L C Z x d W 9 0 O 1 N l Y 3 R p b 2 4 x L 2 J l c 3 R D Y X N l R G F 0 Y S 9 B d X R v U m V t b 3 Z l Z E N v b H V t b n M x L n t D b 2 x 1 b W 4 0 L D N 9 J n F 1 b 3 Q 7 L C Z x d W 9 0 O 1 N l Y 3 R p b 2 4 x L 2 J l c 3 R D Y X N l R G F 0 Y S 9 B d X R v U m V t b 3 Z l Z E N v b H V t b n M x L n t D b 2 x 1 b W 4 1 L D R 9 J n F 1 b 3 Q 7 L C Z x d W 9 0 O 1 N l Y 3 R p b 2 4 x L 2 J l c 3 R D Y X N l R G F 0 Y S 9 B d X R v U m V t b 3 Z l Z E N v b H V t b n M x L n t D b 2 x 1 b W 4 2 L D V 9 J n F 1 b 3 Q 7 L C Z x d W 9 0 O 1 N l Y 3 R p b 2 4 x L 2 J l c 3 R D Y X N l R G F 0 Y S 9 B d X R v U m V t b 3 Z l Z E N v b H V t b n M x L n t D b 2 x 1 b W 4 3 L D Z 9 J n F 1 b 3 Q 7 L C Z x d W 9 0 O 1 N l Y 3 R p b 2 4 x L 2 J l c 3 R D Y X N l R G F 0 Y S 9 B d X R v U m V t b 3 Z l Z E N v b H V t b n M x L n t D b 2 x 1 b W 4 4 L D d 9 J n F 1 b 3 Q 7 L C Z x d W 9 0 O 1 N l Y 3 R p b 2 4 x L 2 J l c 3 R D Y X N l R G F 0 Y S 9 B d X R v U m V t b 3 Z l Z E N v b H V t b n M x L n t D b 2 x 1 b W 4 5 L D h 9 J n F 1 b 3 Q 7 L C Z x d W 9 0 O 1 N l Y 3 R p b 2 4 x L 2 J l c 3 R D Y X N l R G F 0 Y S 9 B d X R v U m V t b 3 Z l Z E N v b H V t b n M x L n t D b 2 x 1 b W 4 x M C w 5 f S Z x d W 9 0 O y w m c X V v d D t T Z W N 0 a W 9 u M S 9 i Z X N 0 Q 2 F z Z U R h d G E v Q X V 0 b 1 J l b W 9 2 Z W R D b 2 x 1 b W 5 z M S 5 7 Q 2 9 s d W 1 u M T E s M T B 9 J n F 1 b 3 Q 7 L C Z x d W 9 0 O 1 N l Y 3 R p b 2 4 x L 2 J l c 3 R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l c 3 R D Y X N l R G F 0 Y S 9 B d X R v U m V t b 3 Z l Z E N v b H V t b n M x L n t D b 2 x 1 b W 4 x L D B 9 J n F 1 b 3 Q 7 L C Z x d W 9 0 O 1 N l Y 3 R p b 2 4 x L 2 J l c 3 R D Y X N l R G F 0 Y S 9 B d X R v U m V t b 3 Z l Z E N v b H V t b n M x L n t D b 2 x 1 b W 4 y L D F 9 J n F 1 b 3 Q 7 L C Z x d W 9 0 O 1 N l Y 3 R p b 2 4 x L 2 J l c 3 R D Y X N l R G F 0 Y S 9 B d X R v U m V t b 3 Z l Z E N v b H V t b n M x L n t D b 2 x 1 b W 4 z L D J 9 J n F 1 b 3 Q 7 L C Z x d W 9 0 O 1 N l Y 3 R p b 2 4 x L 2 J l c 3 R D Y X N l R G F 0 Y S 9 B d X R v U m V t b 3 Z l Z E N v b H V t b n M x L n t D b 2 x 1 b W 4 0 L D N 9 J n F 1 b 3 Q 7 L C Z x d W 9 0 O 1 N l Y 3 R p b 2 4 x L 2 J l c 3 R D Y X N l R G F 0 Y S 9 B d X R v U m V t b 3 Z l Z E N v b H V t b n M x L n t D b 2 x 1 b W 4 1 L D R 9 J n F 1 b 3 Q 7 L C Z x d W 9 0 O 1 N l Y 3 R p b 2 4 x L 2 J l c 3 R D Y X N l R G F 0 Y S 9 B d X R v U m V t b 3 Z l Z E N v b H V t b n M x L n t D b 2 x 1 b W 4 2 L D V 9 J n F 1 b 3 Q 7 L C Z x d W 9 0 O 1 N l Y 3 R p b 2 4 x L 2 J l c 3 R D Y X N l R G F 0 Y S 9 B d X R v U m V t b 3 Z l Z E N v b H V t b n M x L n t D b 2 x 1 b W 4 3 L D Z 9 J n F 1 b 3 Q 7 L C Z x d W 9 0 O 1 N l Y 3 R p b 2 4 x L 2 J l c 3 R D Y X N l R G F 0 Y S 9 B d X R v U m V t b 3 Z l Z E N v b H V t b n M x L n t D b 2 x 1 b W 4 4 L D d 9 J n F 1 b 3 Q 7 L C Z x d W 9 0 O 1 N l Y 3 R p b 2 4 x L 2 J l c 3 R D Y X N l R G F 0 Y S 9 B d X R v U m V t b 3 Z l Z E N v b H V t b n M x L n t D b 2 x 1 b W 4 5 L D h 9 J n F 1 b 3 Q 7 L C Z x d W 9 0 O 1 N l Y 3 R p b 2 4 x L 2 J l c 3 R D Y X N l R G F 0 Y S 9 B d X R v U m V t b 3 Z l Z E N v b H V t b n M x L n t D b 2 x 1 b W 4 x M C w 5 f S Z x d W 9 0 O y w m c X V v d D t T Z W N 0 a W 9 u M S 9 i Z X N 0 Q 2 F z Z U R h d G E v Q X V 0 b 1 J l b W 9 2 Z W R D b 2 x 1 b W 5 z M S 5 7 Q 2 9 s d W 1 u M T E s M T B 9 J n F 1 b 3 Q 7 L C Z x d W 9 0 O 1 N l Y 3 R p b 2 4 x L 2 J l c 3 R D Y X N l R G F 0 Y S 9 B d X R v U m V t b 3 Z l Z E N v b H V t b n M x L n t D b 2 x 1 b W 4 x M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X N 0 Q 2 F z Z U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N h c 2 V E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N D E 6 M D g u O D M y O D E 2 O F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n N 0 Q 2 F z Z U R h d G E v Q X V 0 b 1 J l b W 9 2 Z W R D b 2 x 1 b W 5 z M S 5 7 Q 2 9 s d W 1 u M S w w f S Z x d W 9 0 O y w m c X V v d D t T Z W N 0 a W 9 u M S 9 3 b 3 J z d E N h c 2 V E Y X R h L 0 F 1 d G 9 S Z W 1 v d m V k Q 2 9 s d W 1 u c z E u e 0 N v b H V t b j I s M X 0 m c X V v d D s s J n F 1 b 3 Q 7 U 2 V j d G l v b j E v d 2 9 y c 3 R D Y X N l R G F 0 Y S 9 B d X R v U m V t b 3 Z l Z E N v b H V t b n M x L n t D b 2 x 1 b W 4 z L D J 9 J n F 1 b 3 Q 7 L C Z x d W 9 0 O 1 N l Y 3 R p b 2 4 x L 3 d v c n N 0 Q 2 F z Z U R h d G E v Q X V 0 b 1 J l b W 9 2 Z W R D b 2 x 1 b W 5 z M S 5 7 Q 2 9 s d W 1 u N C w z f S Z x d W 9 0 O y w m c X V v d D t T Z W N 0 a W 9 u M S 9 3 b 3 J z d E N h c 2 V E Y X R h L 0 F 1 d G 9 S Z W 1 v d m V k Q 2 9 s d W 1 u c z E u e 0 N v b H V t b j U s N H 0 m c X V v d D s s J n F 1 b 3 Q 7 U 2 V j d G l v b j E v d 2 9 y c 3 R D Y X N l R G F 0 Y S 9 B d X R v U m V t b 3 Z l Z E N v b H V t b n M x L n t D b 2 x 1 b W 4 2 L D V 9 J n F 1 b 3 Q 7 L C Z x d W 9 0 O 1 N l Y 3 R p b 2 4 x L 3 d v c n N 0 Q 2 F z Z U R h d G E v Q X V 0 b 1 J l b W 9 2 Z W R D b 2 x 1 b W 5 z M S 5 7 Q 2 9 s d W 1 u N y w 2 f S Z x d W 9 0 O y w m c X V v d D t T Z W N 0 a W 9 u M S 9 3 b 3 J z d E N h c 2 V E Y X R h L 0 F 1 d G 9 S Z W 1 v d m V k Q 2 9 s d W 1 u c z E u e 0 N v b H V t b j g s N 3 0 m c X V v d D s s J n F 1 b 3 Q 7 U 2 V j d G l v b j E v d 2 9 y c 3 R D Y X N l R G F 0 Y S 9 B d X R v U m V t b 3 Z l Z E N v b H V t b n M x L n t D b 2 x 1 b W 4 5 L D h 9 J n F 1 b 3 Q 7 L C Z x d W 9 0 O 1 N l Y 3 R p b 2 4 x L 3 d v c n N 0 Q 2 F z Z U R h d G E v Q X V 0 b 1 J l b W 9 2 Z W R D b 2 x 1 b W 5 z M S 5 7 Q 2 9 s d W 1 u M T A s O X 0 m c X V v d D s s J n F 1 b 3 Q 7 U 2 V j d G l v b j E v d 2 9 y c 3 R D Y X N l R G F 0 Y S 9 B d X R v U m V t b 3 Z l Z E N v b H V t b n M x L n t D b 2 x 1 b W 4 x M S w x M H 0 m c X V v d D s s J n F 1 b 3 Q 7 U 2 V j d G l v b j E v d 2 9 y c 3 R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v c n N 0 Q 2 F z Z U R h d G E v Q X V 0 b 1 J l b W 9 2 Z W R D b 2 x 1 b W 5 z M S 5 7 Q 2 9 s d W 1 u M S w w f S Z x d W 9 0 O y w m c X V v d D t T Z W N 0 a W 9 u M S 9 3 b 3 J z d E N h c 2 V E Y X R h L 0 F 1 d G 9 S Z W 1 v d m V k Q 2 9 s d W 1 u c z E u e 0 N v b H V t b j I s M X 0 m c X V v d D s s J n F 1 b 3 Q 7 U 2 V j d G l v b j E v d 2 9 y c 3 R D Y X N l R G F 0 Y S 9 B d X R v U m V t b 3 Z l Z E N v b H V t b n M x L n t D b 2 x 1 b W 4 z L D J 9 J n F 1 b 3 Q 7 L C Z x d W 9 0 O 1 N l Y 3 R p b 2 4 x L 3 d v c n N 0 Q 2 F z Z U R h d G E v Q X V 0 b 1 J l b W 9 2 Z W R D b 2 x 1 b W 5 z M S 5 7 Q 2 9 s d W 1 u N C w z f S Z x d W 9 0 O y w m c X V v d D t T Z W N 0 a W 9 u M S 9 3 b 3 J z d E N h c 2 V E Y X R h L 0 F 1 d G 9 S Z W 1 v d m V k Q 2 9 s d W 1 u c z E u e 0 N v b H V t b j U s N H 0 m c X V v d D s s J n F 1 b 3 Q 7 U 2 V j d G l v b j E v d 2 9 y c 3 R D Y X N l R G F 0 Y S 9 B d X R v U m V t b 3 Z l Z E N v b H V t b n M x L n t D b 2 x 1 b W 4 2 L D V 9 J n F 1 b 3 Q 7 L C Z x d W 9 0 O 1 N l Y 3 R p b 2 4 x L 3 d v c n N 0 Q 2 F z Z U R h d G E v Q X V 0 b 1 J l b W 9 2 Z W R D b 2 x 1 b W 5 z M S 5 7 Q 2 9 s d W 1 u N y w 2 f S Z x d W 9 0 O y w m c X V v d D t T Z W N 0 a W 9 u M S 9 3 b 3 J z d E N h c 2 V E Y X R h L 0 F 1 d G 9 S Z W 1 v d m V k Q 2 9 s d W 1 u c z E u e 0 N v b H V t b j g s N 3 0 m c X V v d D s s J n F 1 b 3 Q 7 U 2 V j d G l v b j E v d 2 9 y c 3 R D Y X N l R G F 0 Y S 9 B d X R v U m V t b 3 Z l Z E N v b H V t b n M x L n t D b 2 x 1 b W 4 5 L D h 9 J n F 1 b 3 Q 7 L C Z x d W 9 0 O 1 N l Y 3 R p b 2 4 x L 3 d v c n N 0 Q 2 F z Z U R h d G E v Q X V 0 b 1 J l b W 9 2 Z W R D b 2 x 1 b W 5 z M S 5 7 Q 2 9 s d W 1 u M T A s O X 0 m c X V v d D s s J n F 1 b 3 Q 7 U 2 V j d G l v b j E v d 2 9 y c 3 R D Y X N l R G F 0 Y S 9 B d X R v U m V t b 3 Z l Z E N v b H V t b n M x L n t D b 2 x 1 b W 4 x M S w x M H 0 m c X V v d D s s J n F 1 b 3 Q 7 U 2 V j d G l v b j E v d 2 9 y c 3 R D Y X N l R G F 0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n N 0 Q 2 F z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N D E 6 M D g u O D M y O D E 2 O F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z d E N h c 2 V E Y X R h L 0 F 1 d G 9 S Z W 1 v d m V k Q 2 9 s d W 1 u c z E u e 0 N v b H V t b j E s M H 0 m c X V v d D s s J n F 1 b 3 Q 7 U 2 V j d G l v b j E v d 2 9 y c 3 R D Y X N l R G F 0 Y S 9 B d X R v U m V t b 3 Z l Z E N v b H V t b n M x L n t D b 2 x 1 b W 4 y L D F 9 J n F 1 b 3 Q 7 L C Z x d W 9 0 O 1 N l Y 3 R p b 2 4 x L 3 d v c n N 0 Q 2 F z Z U R h d G E v Q X V 0 b 1 J l b W 9 2 Z W R D b 2 x 1 b W 5 z M S 5 7 Q 2 9 s d W 1 u M y w y f S Z x d W 9 0 O y w m c X V v d D t T Z W N 0 a W 9 u M S 9 3 b 3 J z d E N h c 2 V E Y X R h L 0 F 1 d G 9 S Z W 1 v d m V k Q 2 9 s d W 1 u c z E u e 0 N v b H V t b j Q s M 3 0 m c X V v d D s s J n F 1 b 3 Q 7 U 2 V j d G l v b j E v d 2 9 y c 3 R D Y X N l R G F 0 Y S 9 B d X R v U m V t b 3 Z l Z E N v b H V t b n M x L n t D b 2 x 1 b W 4 1 L D R 9 J n F 1 b 3 Q 7 L C Z x d W 9 0 O 1 N l Y 3 R p b 2 4 x L 3 d v c n N 0 Q 2 F z Z U R h d G E v Q X V 0 b 1 J l b W 9 2 Z W R D b 2 x 1 b W 5 z M S 5 7 Q 2 9 s d W 1 u N i w 1 f S Z x d W 9 0 O y w m c X V v d D t T Z W N 0 a W 9 u M S 9 3 b 3 J z d E N h c 2 V E Y X R h L 0 F 1 d G 9 S Z W 1 v d m V k Q 2 9 s d W 1 u c z E u e 0 N v b H V t b j c s N n 0 m c X V v d D s s J n F 1 b 3 Q 7 U 2 V j d G l v b j E v d 2 9 y c 3 R D Y X N l R G F 0 Y S 9 B d X R v U m V t b 3 Z l Z E N v b H V t b n M x L n t D b 2 x 1 b W 4 4 L D d 9 J n F 1 b 3 Q 7 L C Z x d W 9 0 O 1 N l Y 3 R p b 2 4 x L 3 d v c n N 0 Q 2 F z Z U R h d G E v Q X V 0 b 1 J l b W 9 2 Z W R D b 2 x 1 b W 5 z M S 5 7 Q 2 9 s d W 1 u O S w 4 f S Z x d W 9 0 O y w m c X V v d D t T Z W N 0 a W 9 u M S 9 3 b 3 J z d E N h c 2 V E Y X R h L 0 F 1 d G 9 S Z W 1 v d m V k Q 2 9 s d W 1 u c z E u e 0 N v b H V t b j E w L D l 9 J n F 1 b 3 Q 7 L C Z x d W 9 0 O 1 N l Y 3 R p b 2 4 x L 3 d v c n N 0 Q 2 F z Z U R h d G E v Q X V 0 b 1 J l b W 9 2 Z W R D b 2 x 1 b W 5 z M S 5 7 Q 2 9 s d W 1 u M T E s M T B 9 J n F 1 b 3 Q 7 L C Z x d W 9 0 O 1 N l Y 3 R p b 2 4 x L 3 d v c n N 0 Q 2 F z Z U R h d G E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b 3 J z d E N h c 2 V E Y X R h L 0 F 1 d G 9 S Z W 1 v d m V k Q 2 9 s d W 1 u c z E u e 0 N v b H V t b j E s M H 0 m c X V v d D s s J n F 1 b 3 Q 7 U 2 V j d G l v b j E v d 2 9 y c 3 R D Y X N l R G F 0 Y S 9 B d X R v U m V t b 3 Z l Z E N v b H V t b n M x L n t D b 2 x 1 b W 4 y L D F 9 J n F 1 b 3 Q 7 L C Z x d W 9 0 O 1 N l Y 3 R p b 2 4 x L 3 d v c n N 0 Q 2 F z Z U R h d G E v Q X V 0 b 1 J l b W 9 2 Z W R D b 2 x 1 b W 5 z M S 5 7 Q 2 9 s d W 1 u M y w y f S Z x d W 9 0 O y w m c X V v d D t T Z W N 0 a W 9 u M S 9 3 b 3 J z d E N h c 2 V E Y X R h L 0 F 1 d G 9 S Z W 1 v d m V k Q 2 9 s d W 1 u c z E u e 0 N v b H V t b j Q s M 3 0 m c X V v d D s s J n F 1 b 3 Q 7 U 2 V j d G l v b j E v d 2 9 y c 3 R D Y X N l R G F 0 Y S 9 B d X R v U m V t b 3 Z l Z E N v b H V t b n M x L n t D b 2 x 1 b W 4 1 L D R 9 J n F 1 b 3 Q 7 L C Z x d W 9 0 O 1 N l Y 3 R p b 2 4 x L 3 d v c n N 0 Q 2 F z Z U R h d G E v Q X V 0 b 1 J l b W 9 2 Z W R D b 2 x 1 b W 5 z M S 5 7 Q 2 9 s d W 1 u N i w 1 f S Z x d W 9 0 O y w m c X V v d D t T Z W N 0 a W 9 u M S 9 3 b 3 J z d E N h c 2 V E Y X R h L 0 F 1 d G 9 S Z W 1 v d m V k Q 2 9 s d W 1 u c z E u e 0 N v b H V t b j c s N n 0 m c X V v d D s s J n F 1 b 3 Q 7 U 2 V j d G l v b j E v d 2 9 y c 3 R D Y X N l R G F 0 Y S 9 B d X R v U m V t b 3 Z l Z E N v b H V t b n M x L n t D b 2 x 1 b W 4 4 L D d 9 J n F 1 b 3 Q 7 L C Z x d W 9 0 O 1 N l Y 3 R p b 2 4 x L 3 d v c n N 0 Q 2 F z Z U R h d G E v Q X V 0 b 1 J l b W 9 2 Z W R D b 2 x 1 b W 5 z M S 5 7 Q 2 9 s d W 1 u O S w 4 f S Z x d W 9 0 O y w m c X V v d D t T Z W N 0 a W 9 u M S 9 3 b 3 J z d E N h c 2 V E Y X R h L 0 F 1 d G 9 S Z W 1 v d m V k Q 2 9 s d W 1 u c z E u e 0 N v b H V t b j E w L D l 9 J n F 1 b 3 Q 7 L C Z x d W 9 0 O 1 N l Y 3 R p b 2 4 x L 3 d v c n N 0 Q 2 F z Z U R h d G E v Q X V 0 b 1 J l b W 9 2 Z W R D b 2 x 1 b W 5 z M S 5 7 Q 2 9 s d W 1 u M T E s M T B 9 J n F 1 b 3 Q 7 L C Z x d W 9 0 O 1 N l Y 3 R p b 2 4 x L 3 d v c n N 0 Q 2 F z Z U R h d G E v Q X V 0 b 1 J l b W 9 2 Z W R D b 2 x 1 b W 5 z M S 5 7 Q 2 9 s d W 1 u M T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m V y Y W d l Q 2 F z Z U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w M D o 0 M z o 1 N y 4 y O T E 4 M j E 0 W i I g L z 4 8 R W 5 0 c n k g V H l w Z T 0 i R m l s b E N v b H V t b l R 5 c G V z I i B W Y W x 1 Z T 0 i c 0 J n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D Y X N l R G F 0 Y S A o M i k v Q X V 0 b 1 J l b W 9 2 Z W R D b 2 x 1 b W 5 z M S 5 7 Q 2 9 s d W 1 u M S w w f S Z x d W 9 0 O y w m c X V v d D t T Z W N 0 a W 9 u M S 9 h d m V y Y W d l Q 2 F z Z U R h d G E g K D I p L 0 F 1 d G 9 S Z W 1 v d m V k Q 2 9 s d W 1 u c z E u e 0 N v b H V t b j I s M X 0 m c X V v d D s s J n F 1 b 3 Q 7 U 2 V j d G l v b j E v Y X Z l c m F n Z U N h c 2 V E Y X R h I C g y K S 9 B d X R v U m V t b 3 Z l Z E N v b H V t b n M x L n t D b 2 x 1 b W 4 z L D J 9 J n F 1 b 3 Q 7 L C Z x d W 9 0 O 1 N l Y 3 R p b 2 4 x L 2 F 2 Z X J h Z 2 V D Y X N l R G F 0 Y S A o M i k v Q X V 0 b 1 J l b W 9 2 Z W R D b 2 x 1 b W 5 z M S 5 7 Q 2 9 s d W 1 u N C w z f S Z x d W 9 0 O y w m c X V v d D t T Z W N 0 a W 9 u M S 9 h d m V y Y W d l Q 2 F z Z U R h d G E g K D I p L 0 F 1 d G 9 S Z W 1 v d m V k Q 2 9 s d W 1 u c z E u e 0 N v b H V t b j U s N H 0 m c X V v d D s s J n F 1 b 3 Q 7 U 2 V j d G l v b j E v Y X Z l c m F n Z U N h c 2 V E Y X R h I C g y K S 9 B d X R v U m V t b 3 Z l Z E N v b H V t b n M x L n t D b 2 x 1 b W 4 2 L D V 9 J n F 1 b 3 Q 7 L C Z x d W 9 0 O 1 N l Y 3 R p b 2 4 x L 2 F 2 Z X J h Z 2 V D Y X N l R G F 0 Y S A o M i k v Q X V 0 b 1 J l b W 9 2 Z W R D b 2 x 1 b W 5 z M S 5 7 Q 2 9 s d W 1 u N y w 2 f S Z x d W 9 0 O y w m c X V v d D t T Z W N 0 a W 9 u M S 9 h d m V y Y W d l Q 2 F z Z U R h d G E g K D I p L 0 F 1 d G 9 S Z W 1 v d m V k Q 2 9 s d W 1 u c z E u e 0 N v b H V t b j g s N 3 0 m c X V v d D s s J n F 1 b 3 Q 7 U 2 V j d G l v b j E v Y X Z l c m F n Z U N h c 2 V E Y X R h I C g y K S 9 B d X R v U m V t b 3 Z l Z E N v b H V t b n M x L n t D b 2 x 1 b W 4 5 L D h 9 J n F 1 b 3 Q 7 L C Z x d W 9 0 O 1 N l Y 3 R p b 2 4 x L 2 F 2 Z X J h Z 2 V D Y X N l R G F 0 Y S A o M i k v Q X V 0 b 1 J l b W 9 2 Z W R D b 2 x 1 b W 5 z M S 5 7 Q 2 9 s d W 1 u M T A s O X 0 m c X V v d D s s J n F 1 b 3 Q 7 U 2 V j d G l v b j E v Y X Z l c m F n Z U N h c 2 V E Y X R h I C g y K S 9 B d X R v U m V t b 3 Z l Z E N v b H V t b n M x L n t D b 2 x 1 b W 4 x M S w x M H 0 m c X V v d D s s J n F 1 b 3 Q 7 U 2 V j d G l v b j E v Y X Z l c m F n Z U N h c 2 V E Y X R h I C g y K S 9 B d X R v U m V t b 3 Z l Z E N v b H V t b n M x L n t D b 2 x 1 b W 4 x M i w x M X 0 m c X V v d D s s J n F 1 b 3 Q 7 U 2 V j d G l v b j E v Y X Z l c m F n Z U N h c 2 V E Y X R h I C g y K S 9 B d X R v U m V t b 3 Z l Z E N v b H V t b n M x L n t D b 2 x 1 b W 4 x M y w x M n 0 m c X V v d D s s J n F 1 b 3 Q 7 U 2 V j d G l v b j E v Y X Z l c m F n Z U N h c 2 V E Y X R h I C g y K S 9 B d X R v U m V t b 3 Z l Z E N v b H V t b n M x L n t D b 2 x 1 b W 4 x N C w x M 3 0 m c X V v d D s s J n F 1 b 3 Q 7 U 2 V j d G l v b j E v Y X Z l c m F n Z U N h c 2 V E Y X R h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2 Z X J h Z 2 V D Y X N l R G F 0 Y S A o M i k v Q X V 0 b 1 J l b W 9 2 Z W R D b 2 x 1 b W 5 z M S 5 7 Q 2 9 s d W 1 u M S w w f S Z x d W 9 0 O y w m c X V v d D t T Z W N 0 a W 9 u M S 9 h d m V y Y W d l Q 2 F z Z U R h d G E g K D I p L 0 F 1 d G 9 S Z W 1 v d m V k Q 2 9 s d W 1 u c z E u e 0 N v b H V t b j I s M X 0 m c X V v d D s s J n F 1 b 3 Q 7 U 2 V j d G l v b j E v Y X Z l c m F n Z U N h c 2 V E Y X R h I C g y K S 9 B d X R v U m V t b 3 Z l Z E N v b H V t b n M x L n t D b 2 x 1 b W 4 z L D J 9 J n F 1 b 3 Q 7 L C Z x d W 9 0 O 1 N l Y 3 R p b 2 4 x L 2 F 2 Z X J h Z 2 V D Y X N l R G F 0 Y S A o M i k v Q X V 0 b 1 J l b W 9 2 Z W R D b 2 x 1 b W 5 z M S 5 7 Q 2 9 s d W 1 u N C w z f S Z x d W 9 0 O y w m c X V v d D t T Z W N 0 a W 9 u M S 9 h d m V y Y W d l Q 2 F z Z U R h d G E g K D I p L 0 F 1 d G 9 S Z W 1 v d m V k Q 2 9 s d W 1 u c z E u e 0 N v b H V t b j U s N H 0 m c X V v d D s s J n F 1 b 3 Q 7 U 2 V j d G l v b j E v Y X Z l c m F n Z U N h c 2 V E Y X R h I C g y K S 9 B d X R v U m V t b 3 Z l Z E N v b H V t b n M x L n t D b 2 x 1 b W 4 2 L D V 9 J n F 1 b 3 Q 7 L C Z x d W 9 0 O 1 N l Y 3 R p b 2 4 x L 2 F 2 Z X J h Z 2 V D Y X N l R G F 0 Y S A o M i k v Q X V 0 b 1 J l b W 9 2 Z W R D b 2 x 1 b W 5 z M S 5 7 Q 2 9 s d W 1 u N y w 2 f S Z x d W 9 0 O y w m c X V v d D t T Z W N 0 a W 9 u M S 9 h d m V y Y W d l Q 2 F z Z U R h d G E g K D I p L 0 F 1 d G 9 S Z W 1 v d m V k Q 2 9 s d W 1 u c z E u e 0 N v b H V t b j g s N 3 0 m c X V v d D s s J n F 1 b 3 Q 7 U 2 V j d G l v b j E v Y X Z l c m F n Z U N h c 2 V E Y X R h I C g y K S 9 B d X R v U m V t b 3 Z l Z E N v b H V t b n M x L n t D b 2 x 1 b W 4 5 L D h 9 J n F 1 b 3 Q 7 L C Z x d W 9 0 O 1 N l Y 3 R p b 2 4 x L 2 F 2 Z X J h Z 2 V D Y X N l R G F 0 Y S A o M i k v Q X V 0 b 1 J l b W 9 2 Z W R D b 2 x 1 b W 5 z M S 5 7 Q 2 9 s d W 1 u M T A s O X 0 m c X V v d D s s J n F 1 b 3 Q 7 U 2 V j d G l v b j E v Y X Z l c m F n Z U N h c 2 V E Y X R h I C g y K S 9 B d X R v U m V t b 3 Z l Z E N v b H V t b n M x L n t D b 2 x 1 b W 4 x M S w x M H 0 m c X V v d D s s J n F 1 b 3 Q 7 U 2 V j d G l v b j E v Y X Z l c m F n Z U N h c 2 V E Y X R h I C g y K S 9 B d X R v U m V t b 3 Z l Z E N v b H V t b n M x L n t D b 2 x 1 b W 4 x M i w x M X 0 m c X V v d D s s J n F 1 b 3 Q 7 U 2 V j d G l v b j E v Y X Z l c m F n Z U N h c 2 V E Y X R h I C g y K S 9 B d X R v U m V t b 3 Z l Z E N v b H V t b n M x L n t D b 2 x 1 b W 4 x M y w x M n 0 m c X V v d D s s J n F 1 b 3 Q 7 U 2 V j d G l v b j E v Y X Z l c m F n Z U N h c 2 V E Y X R h I C g y K S 9 B d X R v U m V t b 3 Z l Z E N v b H V t b n M x L n t D b 2 x 1 b W 4 x N C w x M 3 0 m c X V v d D s s J n F 1 b 3 Q 7 U 2 V j d G l v b j E v Y X Z l c m F n Z U N h c 2 V E Y X R h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D Y X N l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D Y X N l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1 V D A w O j Q 0 O j A 4 L j c z M j g w M j R a I i A v P j x F b n R y e S B U e X B l P S J G a W x s Q 2 9 s d W 1 u V H l w Z X M i I F Z h b H V l P S J z Q m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E N h c 2 V E Y X R h I C g z K S 9 B d X R v U m V t b 3 Z l Z E N v b H V t b n M x L n t D b 2 x 1 b W 4 x L D B 9 J n F 1 b 3 Q 7 L C Z x d W 9 0 O 1 N l Y 3 R p b 2 4 x L 2 J l c 3 R D Y X N l R G F 0 Y S A o M y k v Q X V 0 b 1 J l b W 9 2 Z W R D b 2 x 1 b W 5 z M S 5 7 Q 2 9 s d W 1 u M i w x f S Z x d W 9 0 O y w m c X V v d D t T Z W N 0 a W 9 u M S 9 i Z X N 0 Q 2 F z Z U R h d G E g K D M p L 0 F 1 d G 9 S Z W 1 v d m V k Q 2 9 s d W 1 u c z E u e 0 N v b H V t b j M s M n 0 m c X V v d D s s J n F 1 b 3 Q 7 U 2 V j d G l v b j E v Y m V z d E N h c 2 V E Y X R h I C g z K S 9 B d X R v U m V t b 3 Z l Z E N v b H V t b n M x L n t D b 2 x 1 b W 4 0 L D N 9 J n F 1 b 3 Q 7 L C Z x d W 9 0 O 1 N l Y 3 R p b 2 4 x L 2 J l c 3 R D Y X N l R G F 0 Y S A o M y k v Q X V 0 b 1 J l b W 9 2 Z W R D b 2 x 1 b W 5 z M S 5 7 Q 2 9 s d W 1 u N S w 0 f S Z x d W 9 0 O y w m c X V v d D t T Z W N 0 a W 9 u M S 9 i Z X N 0 Q 2 F z Z U R h d G E g K D M p L 0 F 1 d G 9 S Z W 1 v d m V k Q 2 9 s d W 1 u c z E u e 0 N v b H V t b j Y s N X 0 m c X V v d D s s J n F 1 b 3 Q 7 U 2 V j d G l v b j E v Y m V z d E N h c 2 V E Y X R h I C g z K S 9 B d X R v U m V t b 3 Z l Z E N v b H V t b n M x L n t D b 2 x 1 b W 4 3 L D Z 9 J n F 1 b 3 Q 7 L C Z x d W 9 0 O 1 N l Y 3 R p b 2 4 x L 2 J l c 3 R D Y X N l R G F 0 Y S A o M y k v Q X V 0 b 1 J l b W 9 2 Z W R D b 2 x 1 b W 5 z M S 5 7 Q 2 9 s d W 1 u O C w 3 f S Z x d W 9 0 O y w m c X V v d D t T Z W N 0 a W 9 u M S 9 i Z X N 0 Q 2 F z Z U R h d G E g K D M p L 0 F 1 d G 9 S Z W 1 v d m V k Q 2 9 s d W 1 u c z E u e 0 N v b H V t b j k s O H 0 m c X V v d D s s J n F 1 b 3 Q 7 U 2 V j d G l v b j E v Y m V z d E N h c 2 V E Y X R h I C g z K S 9 B d X R v U m V t b 3 Z l Z E N v b H V t b n M x L n t D b 2 x 1 b W 4 x M C w 5 f S Z x d W 9 0 O y w m c X V v d D t T Z W N 0 a W 9 u M S 9 i Z X N 0 Q 2 F z Z U R h d G E g K D M p L 0 F 1 d G 9 S Z W 1 v d m V k Q 2 9 s d W 1 u c z E u e 0 N v b H V t b j E x L D E w f S Z x d W 9 0 O y w m c X V v d D t T Z W N 0 a W 9 u M S 9 i Z X N 0 Q 2 F z Z U R h d G E g K D M p L 0 F 1 d G 9 S Z W 1 v d m V k Q 2 9 s d W 1 u c z E u e 0 N v b H V t b j E y L D E x f S Z x d W 9 0 O y w m c X V v d D t T Z W N 0 a W 9 u M S 9 i Z X N 0 Q 2 F z Z U R h d G E g K D M p L 0 F 1 d G 9 S Z W 1 v d m V k Q 2 9 s d W 1 u c z E u e 0 N v b H V t b j E z L D E y f S Z x d W 9 0 O y w m c X V v d D t T Z W N 0 a W 9 u M S 9 i Z X N 0 Q 2 F z Z U R h d G E g K D M p L 0 F 1 d G 9 S Z W 1 v d m V k Q 2 9 s d W 1 u c z E u e 0 N v b H V t b j E 0 L D E z f S Z x d W 9 0 O y w m c X V v d D t T Z W N 0 a W 9 u M S 9 i Z X N 0 Q 2 F z Z U R h d G E g K D M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V z d E N h c 2 V E Y X R h I C g z K S 9 B d X R v U m V t b 3 Z l Z E N v b H V t b n M x L n t D b 2 x 1 b W 4 x L D B 9 J n F 1 b 3 Q 7 L C Z x d W 9 0 O 1 N l Y 3 R p b 2 4 x L 2 J l c 3 R D Y X N l R G F 0 Y S A o M y k v Q X V 0 b 1 J l b W 9 2 Z W R D b 2 x 1 b W 5 z M S 5 7 Q 2 9 s d W 1 u M i w x f S Z x d W 9 0 O y w m c X V v d D t T Z W N 0 a W 9 u M S 9 i Z X N 0 Q 2 F z Z U R h d G E g K D M p L 0 F 1 d G 9 S Z W 1 v d m V k Q 2 9 s d W 1 u c z E u e 0 N v b H V t b j M s M n 0 m c X V v d D s s J n F 1 b 3 Q 7 U 2 V j d G l v b j E v Y m V z d E N h c 2 V E Y X R h I C g z K S 9 B d X R v U m V t b 3 Z l Z E N v b H V t b n M x L n t D b 2 x 1 b W 4 0 L D N 9 J n F 1 b 3 Q 7 L C Z x d W 9 0 O 1 N l Y 3 R p b 2 4 x L 2 J l c 3 R D Y X N l R G F 0 Y S A o M y k v Q X V 0 b 1 J l b W 9 2 Z W R D b 2 x 1 b W 5 z M S 5 7 Q 2 9 s d W 1 u N S w 0 f S Z x d W 9 0 O y w m c X V v d D t T Z W N 0 a W 9 u M S 9 i Z X N 0 Q 2 F z Z U R h d G E g K D M p L 0 F 1 d G 9 S Z W 1 v d m V k Q 2 9 s d W 1 u c z E u e 0 N v b H V t b j Y s N X 0 m c X V v d D s s J n F 1 b 3 Q 7 U 2 V j d G l v b j E v Y m V z d E N h c 2 V E Y X R h I C g z K S 9 B d X R v U m V t b 3 Z l Z E N v b H V t b n M x L n t D b 2 x 1 b W 4 3 L D Z 9 J n F 1 b 3 Q 7 L C Z x d W 9 0 O 1 N l Y 3 R p b 2 4 x L 2 J l c 3 R D Y X N l R G F 0 Y S A o M y k v Q X V 0 b 1 J l b W 9 2 Z W R D b 2 x 1 b W 5 z M S 5 7 Q 2 9 s d W 1 u O C w 3 f S Z x d W 9 0 O y w m c X V v d D t T Z W N 0 a W 9 u M S 9 i Z X N 0 Q 2 F z Z U R h d G E g K D M p L 0 F 1 d G 9 S Z W 1 v d m V k Q 2 9 s d W 1 u c z E u e 0 N v b H V t b j k s O H 0 m c X V v d D s s J n F 1 b 3 Q 7 U 2 V j d G l v b j E v Y m V z d E N h c 2 V E Y X R h I C g z K S 9 B d X R v U m V t b 3 Z l Z E N v b H V t b n M x L n t D b 2 x 1 b W 4 x M C w 5 f S Z x d W 9 0 O y w m c X V v d D t T Z W N 0 a W 9 u M S 9 i Z X N 0 Q 2 F z Z U R h d G E g K D M p L 0 F 1 d G 9 S Z W 1 v d m V k Q 2 9 s d W 1 u c z E u e 0 N v b H V t b j E x L D E w f S Z x d W 9 0 O y w m c X V v d D t T Z W N 0 a W 9 u M S 9 i Z X N 0 Q 2 F z Z U R h d G E g K D M p L 0 F 1 d G 9 S Z W 1 v d m V k Q 2 9 s d W 1 u c z E u e 0 N v b H V t b j E y L D E x f S Z x d W 9 0 O y w m c X V v d D t T Z W N 0 a W 9 u M S 9 i Z X N 0 Q 2 F z Z U R h d G E g K D M p L 0 F 1 d G 9 S Z W 1 v d m V k Q 2 9 s d W 1 u c z E u e 0 N v b H V t b j E z L D E y f S Z x d W 9 0 O y w m c X V v d D t T Z W N 0 a W 9 u M S 9 i Z X N 0 Q 2 F z Z U R h d G E g K D M p L 0 F 1 d G 9 S Z W 1 v d m V k Q 2 9 s d W 1 u c z E u e 0 N v b H V t b j E 0 L D E z f S Z x d W 9 0 O y w m c X V v d D t T Z W N 0 a W 9 u M S 9 i Z X N 0 Q 2 F z Z U R h d G E g K D M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N h c 2 V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n N 0 Q 2 F z Z U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w M D o 0 N D o x N i 4 4 M j Q 0 M j M z W i I g L z 4 8 R W 5 0 c n k g V H l w Z T 0 i R m l s b E N v b H V t b l R 5 c G V z I i B W Y W x 1 Z T 0 i c 0 J n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c 3 R D Y X N l R G F 0 Y S A o M y k v Q X V 0 b 1 J l b W 9 2 Z W R D b 2 x 1 b W 5 z M S 5 7 Q 2 9 s d W 1 u M S w w f S Z x d W 9 0 O y w m c X V v d D t T Z W N 0 a W 9 u M S 9 3 b 3 J z d E N h c 2 V E Y X R h I C g z K S 9 B d X R v U m V t b 3 Z l Z E N v b H V t b n M x L n t D b 2 x 1 b W 4 y L D F 9 J n F 1 b 3 Q 7 L C Z x d W 9 0 O 1 N l Y 3 R p b 2 4 x L 3 d v c n N 0 Q 2 F z Z U R h d G E g K D M p L 0 F 1 d G 9 S Z W 1 v d m V k Q 2 9 s d W 1 u c z E u e 0 N v b H V t b j M s M n 0 m c X V v d D s s J n F 1 b 3 Q 7 U 2 V j d G l v b j E v d 2 9 y c 3 R D Y X N l R G F 0 Y S A o M y k v Q X V 0 b 1 J l b W 9 2 Z W R D b 2 x 1 b W 5 z M S 5 7 Q 2 9 s d W 1 u N C w z f S Z x d W 9 0 O y w m c X V v d D t T Z W N 0 a W 9 u M S 9 3 b 3 J z d E N h c 2 V E Y X R h I C g z K S 9 B d X R v U m V t b 3 Z l Z E N v b H V t b n M x L n t D b 2 x 1 b W 4 1 L D R 9 J n F 1 b 3 Q 7 L C Z x d W 9 0 O 1 N l Y 3 R p b 2 4 x L 3 d v c n N 0 Q 2 F z Z U R h d G E g K D M p L 0 F 1 d G 9 S Z W 1 v d m V k Q 2 9 s d W 1 u c z E u e 0 N v b H V t b j Y s N X 0 m c X V v d D s s J n F 1 b 3 Q 7 U 2 V j d G l v b j E v d 2 9 y c 3 R D Y X N l R G F 0 Y S A o M y k v Q X V 0 b 1 J l b W 9 2 Z W R D b 2 x 1 b W 5 z M S 5 7 Q 2 9 s d W 1 u N y w 2 f S Z x d W 9 0 O y w m c X V v d D t T Z W N 0 a W 9 u M S 9 3 b 3 J z d E N h c 2 V E Y X R h I C g z K S 9 B d X R v U m V t b 3 Z l Z E N v b H V t b n M x L n t D b 2 x 1 b W 4 4 L D d 9 J n F 1 b 3 Q 7 L C Z x d W 9 0 O 1 N l Y 3 R p b 2 4 x L 3 d v c n N 0 Q 2 F z Z U R h d G E g K D M p L 0 F 1 d G 9 S Z W 1 v d m V k Q 2 9 s d W 1 u c z E u e 0 N v b H V t b j k s O H 0 m c X V v d D s s J n F 1 b 3 Q 7 U 2 V j d G l v b j E v d 2 9 y c 3 R D Y X N l R G F 0 Y S A o M y k v Q X V 0 b 1 J l b W 9 2 Z W R D b 2 x 1 b W 5 z M S 5 7 Q 2 9 s d W 1 u M T A s O X 0 m c X V v d D s s J n F 1 b 3 Q 7 U 2 V j d G l v b j E v d 2 9 y c 3 R D Y X N l R G F 0 Y S A o M y k v Q X V 0 b 1 J l b W 9 2 Z W R D b 2 x 1 b W 5 z M S 5 7 Q 2 9 s d W 1 u M T E s M T B 9 J n F 1 b 3 Q 7 L C Z x d W 9 0 O 1 N l Y 3 R p b 2 4 x L 3 d v c n N 0 Q 2 F z Z U R h d G E g K D M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9 y c 3 R D Y X N l R G F 0 Y S A o M y k v Q X V 0 b 1 J l b W 9 2 Z W R D b 2 x 1 b W 5 z M S 5 7 Q 2 9 s d W 1 u M S w w f S Z x d W 9 0 O y w m c X V v d D t T Z W N 0 a W 9 u M S 9 3 b 3 J z d E N h c 2 V E Y X R h I C g z K S 9 B d X R v U m V t b 3 Z l Z E N v b H V t b n M x L n t D b 2 x 1 b W 4 y L D F 9 J n F 1 b 3 Q 7 L C Z x d W 9 0 O 1 N l Y 3 R p b 2 4 x L 3 d v c n N 0 Q 2 F z Z U R h d G E g K D M p L 0 F 1 d G 9 S Z W 1 v d m V k Q 2 9 s d W 1 u c z E u e 0 N v b H V t b j M s M n 0 m c X V v d D s s J n F 1 b 3 Q 7 U 2 V j d G l v b j E v d 2 9 y c 3 R D Y X N l R G F 0 Y S A o M y k v Q X V 0 b 1 J l b W 9 2 Z W R D b 2 x 1 b W 5 z M S 5 7 Q 2 9 s d W 1 u N C w z f S Z x d W 9 0 O y w m c X V v d D t T Z W N 0 a W 9 u M S 9 3 b 3 J z d E N h c 2 V E Y X R h I C g z K S 9 B d X R v U m V t b 3 Z l Z E N v b H V t b n M x L n t D b 2 x 1 b W 4 1 L D R 9 J n F 1 b 3 Q 7 L C Z x d W 9 0 O 1 N l Y 3 R p b 2 4 x L 3 d v c n N 0 Q 2 F z Z U R h d G E g K D M p L 0 F 1 d G 9 S Z W 1 v d m V k Q 2 9 s d W 1 u c z E u e 0 N v b H V t b j Y s N X 0 m c X V v d D s s J n F 1 b 3 Q 7 U 2 V j d G l v b j E v d 2 9 y c 3 R D Y X N l R G F 0 Y S A o M y k v Q X V 0 b 1 J l b W 9 2 Z W R D b 2 x 1 b W 5 z M S 5 7 Q 2 9 s d W 1 u N y w 2 f S Z x d W 9 0 O y w m c X V v d D t T Z W N 0 a W 9 u M S 9 3 b 3 J z d E N h c 2 V E Y X R h I C g z K S 9 B d X R v U m V t b 3 Z l Z E N v b H V t b n M x L n t D b 2 x 1 b W 4 4 L D d 9 J n F 1 b 3 Q 7 L C Z x d W 9 0 O 1 N l Y 3 R p b 2 4 x L 3 d v c n N 0 Q 2 F z Z U R h d G E g K D M p L 0 F 1 d G 9 S Z W 1 v d m V k Q 2 9 s d W 1 u c z E u e 0 N v b H V t b j k s O H 0 m c X V v d D s s J n F 1 b 3 Q 7 U 2 V j d G l v b j E v d 2 9 y c 3 R D Y X N l R G F 0 Y S A o M y k v Q X V 0 b 1 J l b W 9 2 Z W R D b 2 x 1 b W 5 z M S 5 7 Q 2 9 s d W 1 u M T A s O X 0 m c X V v d D s s J n F 1 b 3 Q 7 U 2 V j d G l v b j E v d 2 9 y c 3 R D Y X N l R G F 0 Y S A o M y k v Q X V 0 b 1 J l b W 9 2 Z W R D b 2 x 1 b W 5 z M S 5 7 Q 2 9 s d W 1 u M T E s M T B 9 J n F 1 b 3 Q 7 L C Z x d W 9 0 O 1 N l Y 3 R p b 2 4 x L 3 d v c n N 0 Q 2 F z Z U R h d G E g K D M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Q p P C 9 J d G V t U G F 0 a D 4 8 L 0 l 0 Z W 1 M b 2 N h d G l v b j 4 8 U 3 R h Y m x l R W 5 0 c m l l c z 4 8 R W 5 0 c n k g V H l w Z T 0 i S X N Q c m l 2 Y X R l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N R E F 3 T U R B d 0 1 E Q X d N R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E t M D k t M z B U M T c 6 N D E 6 M D g u O D M y O D E 2 O F o i I C 8 + P E V u d H J 5 I F R 5 c G U 9 I k Z p b G x F c n J v c k N v d W 5 0 I i B W Y W x 1 Z T 0 i b D A i I C 8 + P E V u d H J 5 I F R 5 c G U 9 I k Z p b G x U Y X J n Z X Q i I F Z h b H V l P S J z d 2 9 y c 3 R D Y X N l R G F 0 Y T Y 4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c 3 R D Y X N l R G F 0 Y S 9 B d X R v U m V t b 3 Z l Z E N v b H V t b n M x L n t D b 2 x 1 b W 4 x L D B 9 J n F 1 b 3 Q 7 L C Z x d W 9 0 O 1 N l Y 3 R p b 2 4 x L 3 d v c n N 0 Q 2 F z Z U R h d G E v Q X V 0 b 1 J l b W 9 2 Z W R D b 2 x 1 b W 5 z M S 5 7 Q 2 9 s d W 1 u M i w x f S Z x d W 9 0 O y w m c X V v d D t T Z W N 0 a W 9 u M S 9 3 b 3 J z d E N h c 2 V E Y X R h L 0 F 1 d G 9 S Z W 1 v d m V k Q 2 9 s d W 1 u c z E u e 0 N v b H V t b j M s M n 0 m c X V v d D s s J n F 1 b 3 Q 7 U 2 V j d G l v b j E v d 2 9 y c 3 R D Y X N l R G F 0 Y S 9 B d X R v U m V t b 3 Z l Z E N v b H V t b n M x L n t D b 2 x 1 b W 4 0 L D N 9 J n F 1 b 3 Q 7 L C Z x d W 9 0 O 1 N l Y 3 R p b 2 4 x L 3 d v c n N 0 Q 2 F z Z U R h d G E v Q X V 0 b 1 J l b W 9 2 Z W R D b 2 x 1 b W 5 z M S 5 7 Q 2 9 s d W 1 u N S w 0 f S Z x d W 9 0 O y w m c X V v d D t T Z W N 0 a W 9 u M S 9 3 b 3 J z d E N h c 2 V E Y X R h L 0 F 1 d G 9 S Z W 1 v d m V k Q 2 9 s d W 1 u c z E u e 0 N v b H V t b j Y s N X 0 m c X V v d D s s J n F 1 b 3 Q 7 U 2 V j d G l v b j E v d 2 9 y c 3 R D Y X N l R G F 0 Y S 9 B d X R v U m V t b 3 Z l Z E N v b H V t b n M x L n t D b 2 x 1 b W 4 3 L D Z 9 J n F 1 b 3 Q 7 L C Z x d W 9 0 O 1 N l Y 3 R p b 2 4 x L 3 d v c n N 0 Q 2 F z Z U R h d G E v Q X V 0 b 1 J l b W 9 2 Z W R D b 2 x 1 b W 5 z M S 5 7 Q 2 9 s d W 1 u O C w 3 f S Z x d W 9 0 O y w m c X V v d D t T Z W N 0 a W 9 u M S 9 3 b 3 J z d E N h c 2 V E Y X R h L 0 F 1 d G 9 S Z W 1 v d m V k Q 2 9 s d W 1 u c z E u e 0 N v b H V t b j k s O H 0 m c X V v d D s s J n F 1 b 3 Q 7 U 2 V j d G l v b j E v d 2 9 y c 3 R D Y X N l R G F 0 Y S 9 B d X R v U m V t b 3 Z l Z E N v b H V t b n M x L n t D b 2 x 1 b W 4 x M C w 5 f S Z x d W 9 0 O y w m c X V v d D t T Z W N 0 a W 9 u M S 9 3 b 3 J z d E N h c 2 V E Y X R h L 0 F 1 d G 9 S Z W 1 v d m V k Q 2 9 s d W 1 u c z E u e 0 N v b H V t b j E x L D E w f S Z x d W 9 0 O y w m c X V v d D t T Z W N 0 a W 9 u M S 9 3 b 3 J z d E N h c 2 V E Y X R h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9 y c 3 R D Y X N l R G F 0 Y S 9 B d X R v U m V t b 3 Z l Z E N v b H V t b n M x L n t D b 2 x 1 b W 4 x L D B 9 J n F 1 b 3 Q 7 L C Z x d W 9 0 O 1 N l Y 3 R p b 2 4 x L 3 d v c n N 0 Q 2 F z Z U R h d G E v Q X V 0 b 1 J l b W 9 2 Z W R D b 2 x 1 b W 5 z M S 5 7 Q 2 9 s d W 1 u M i w x f S Z x d W 9 0 O y w m c X V v d D t T Z W N 0 a W 9 u M S 9 3 b 3 J z d E N h c 2 V E Y X R h L 0 F 1 d G 9 S Z W 1 v d m V k Q 2 9 s d W 1 u c z E u e 0 N v b H V t b j M s M n 0 m c X V v d D s s J n F 1 b 3 Q 7 U 2 V j d G l v b j E v d 2 9 y c 3 R D Y X N l R G F 0 Y S 9 B d X R v U m V t b 3 Z l Z E N v b H V t b n M x L n t D b 2 x 1 b W 4 0 L D N 9 J n F 1 b 3 Q 7 L C Z x d W 9 0 O 1 N l Y 3 R p b 2 4 x L 3 d v c n N 0 Q 2 F z Z U R h d G E v Q X V 0 b 1 J l b W 9 2 Z W R D b 2 x 1 b W 5 z M S 5 7 Q 2 9 s d W 1 u N S w 0 f S Z x d W 9 0 O y w m c X V v d D t T Z W N 0 a W 9 u M S 9 3 b 3 J z d E N h c 2 V E Y X R h L 0 F 1 d G 9 S Z W 1 v d m V k Q 2 9 s d W 1 u c z E u e 0 N v b H V t b j Y s N X 0 m c X V v d D s s J n F 1 b 3 Q 7 U 2 V j d G l v b j E v d 2 9 y c 3 R D Y X N l R G F 0 Y S 9 B d X R v U m V t b 3 Z l Z E N v b H V t b n M x L n t D b 2 x 1 b W 4 3 L D Z 9 J n F 1 b 3 Q 7 L C Z x d W 9 0 O 1 N l Y 3 R p b 2 4 x L 3 d v c n N 0 Q 2 F z Z U R h d G E v Q X V 0 b 1 J l b W 9 2 Z W R D b 2 x 1 b W 5 z M S 5 7 Q 2 9 s d W 1 u O C w 3 f S Z x d W 9 0 O y w m c X V v d D t T Z W N 0 a W 9 u M S 9 3 b 3 J z d E N h c 2 V E Y X R h L 0 F 1 d G 9 S Z W 1 v d m V k Q 2 9 s d W 1 u c z E u e 0 N v b H V t b j k s O H 0 m c X V v d D s s J n F 1 b 3 Q 7 U 2 V j d G l v b j E v d 2 9 y c 3 R D Y X N l R G F 0 Y S 9 B d X R v U m V t b 3 Z l Z E N v b H V t b n M x L n t D b 2 x 1 b W 4 x M C w 5 f S Z x d W 9 0 O y w m c X V v d D t T Z W N 0 a W 9 u M S 9 3 b 3 J z d E N h c 2 V E Y X R h L 0 F 1 d G 9 S Z W 1 v d m V k Q 2 9 s d W 1 u c z E u e 0 N v b H V t b j E x L D E w f S Z x d W 9 0 O y w m c X V v d D t T Z W N 0 a W 9 u M S 9 3 b 3 J z d E N h c 2 V E Y X R h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1 x s 0 p s Z W 0 e g 6 3 R 1 7 x A h a g A A A A A C A A A A A A A Q Z g A A A A E A A C A A A A B G Z o U z / m 2 x 7 H z A E s j 8 H s D o Y R + K t 3 S A S V H H 3 e e u 4 o i J F w A A A A A O g A A A A A I A A C A A A A B b t h K B H A Q y 8 x h B S L A 7 m / i r O X d W I Q k 6 I u h 2 V 7 x 8 r 2 w z M V A A A A A m J 6 k k S X z 8 i 3 / v 6 T V 1 r F J C R D r F l a B O v m W M Z x Z m / R w H S V s g 2 n e u k U P Y r f 0 p e 3 u r x n D 4 y 1 w 9 D Z 0 Q K t L q V Y Q x 9 H i 1 w G C y g k 5 r H X 5 u P d 4 A L v u J s E A A A A A x w c C Q b Z L o I v Z P S B 1 B W s X / q D T 0 t O K E u 2 g q 5 k V a v B S 4 H f y + b r W w q 9 W e P 9 l 7 M 7 7 f R 8 j v Z q Z N 2 X z Z x H 4 l + z 7 4 O C K g < / D a t a M a s h u p > 
</file>

<file path=customXml/itemProps1.xml><?xml version="1.0" encoding="utf-8"?>
<ds:datastoreItem xmlns:ds="http://schemas.openxmlformats.org/officeDocument/2006/customXml" ds:itemID="{46A24D1C-53D0-4F9A-88B8-1A5B504EF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worstCaseData (3)</vt:lpstr>
      <vt:lpstr>bestCaseData (3)</vt:lpstr>
      <vt:lpstr>averageCaseData (2)</vt:lpstr>
      <vt:lpstr>sortData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2021-09-30T06:27:03Z</dcterms:created>
  <dcterms:modified xsi:type="dcterms:W3CDTF">2021-10-05T00:45:25Z</dcterms:modified>
</cp:coreProperties>
</file>