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filterPrivacy="1"/>
  <xr:revisionPtr revIDLastSave="264" documentId="14_{290D8E25-BACF-254B-852C-33973834A519}" xr6:coauthVersionLast="45" xr6:coauthVersionMax="45" xr10:uidLastSave="{ACDBA325-FC0B-8D43-8955-BC7EC16A8E8F}"/>
  <bookViews>
    <workbookView xWindow="1020" yWindow="660" windowWidth="25460" windowHeight="14200" xr2:uid="{00000000-000D-0000-FFFF-FFFF00000000}"/>
  </bookViews>
  <sheets>
    <sheet name="Saltzman 2014" sheetId="8" r:id="rId1"/>
    <sheet name="This Study - All Data" sheetId="17" r:id="rId2"/>
    <sheet name="This Study - Simplified" sheetId="18" r:id="rId3"/>
    <sheet name="This Study Unleached" sheetId="7" r:id="rId4"/>
    <sheet name="This Study Leached" sheetId="13" r:id="rId5"/>
    <sheet name="Saltzman 2014 + This Study" sheetId="1" r:id="rId6"/>
    <sheet name="Saltzman + This Study Averaged" sheetId="15" r:id="rId7"/>
    <sheet name="Sample Heterogeneity" sheetId="10" r:id="rId8"/>
    <sheet name="Uncertainty" sheetId="16" r:id="rId9"/>
    <sheet name="Age Model" sheetId="14" r:id="rId10"/>
    <sheet name="LOWESS 5" sheetId="11" r:id="rId11"/>
  </sheets>
  <definedNames>
    <definedName name="_xlnm.Print_Area" localSheetId="6">'Saltzman + This Study Averaged'!$A$2:$A$38,'Saltzman + This Study Averaged'!$C$2:$C$38</definedName>
    <definedName name="_xlnm.Print_Area" localSheetId="0">'Saltzman 2014'!$A$1:$E$31</definedName>
    <definedName name="_xlnm.Print_Area" localSheetId="5">'Saltzman 2014 + This Study'!$A$1:$B$64</definedName>
    <definedName name="_xlnm.Print_Area" localSheetId="1">'This Study - All Data'!$A$1:$C$34</definedName>
    <definedName name="_xlnm.Print_Area" localSheetId="3">'This Study Unleached'!$A$1:$B$24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0" l="1"/>
  <c r="I4" i="10"/>
  <c r="H4" i="10"/>
  <c r="J12" i="10" l="1"/>
  <c r="P34" i="8"/>
  <c r="P33" i="8"/>
  <c r="F14" i="18" l="1"/>
  <c r="F12" i="18"/>
  <c r="F9" i="18"/>
  <c r="F6" i="18"/>
  <c r="F4" i="18"/>
  <c r="E39" i="14" l="1"/>
  <c r="E38" i="14"/>
  <c r="E27" i="14"/>
  <c r="E28" i="14"/>
  <c r="E29" i="14"/>
  <c r="E30" i="14"/>
  <c r="E31" i="14"/>
  <c r="E32" i="14"/>
  <c r="E33" i="14"/>
  <c r="E34" i="14"/>
  <c r="E35" i="14"/>
  <c r="E36" i="14"/>
  <c r="E37" i="14"/>
  <c r="E26" i="14"/>
  <c r="E17" i="14"/>
  <c r="E18" i="14"/>
  <c r="E19" i="14"/>
  <c r="E20" i="14"/>
  <c r="E21" i="14"/>
  <c r="E22" i="14"/>
  <c r="E23" i="14"/>
  <c r="E24" i="14"/>
  <c r="E25" i="14"/>
  <c r="E16" i="14"/>
  <c r="E12" i="14"/>
  <c r="E13" i="14"/>
  <c r="E14" i="14"/>
  <c r="E15" i="14"/>
  <c r="E11" i="14"/>
  <c r="E9" i="14"/>
  <c r="E10" i="14"/>
  <c r="E8" i="14"/>
  <c r="E7" i="14"/>
  <c r="E5" i="14"/>
  <c r="E6" i="14"/>
  <c r="E4" i="14"/>
  <c r="E2" i="14"/>
  <c r="E3" i="14"/>
  <c r="D3" i="14"/>
  <c r="F28" i="15" l="1"/>
  <c r="F32" i="18" l="1"/>
  <c r="F29" i="18"/>
  <c r="F27" i="18"/>
  <c r="F22" i="18"/>
  <c r="F20" i="18"/>
  <c r="F18" i="18"/>
  <c r="F2" i="18"/>
  <c r="P35" i="8" l="1"/>
  <c r="K36" i="17" l="1"/>
  <c r="M7" i="17" l="1"/>
  <c r="M3" i="17"/>
  <c r="M4" i="17"/>
  <c r="M5" i="17"/>
  <c r="M6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2" i="17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2" i="8"/>
  <c r="M38" i="17" l="1"/>
  <c r="M37" i="17"/>
  <c r="M36" i="17"/>
  <c r="F36" i="17"/>
  <c r="F37" i="17" l="1"/>
  <c r="D6" i="16"/>
  <c r="H13" i="10" l="1"/>
  <c r="H14" i="10"/>
  <c r="H15" i="10"/>
  <c r="H16" i="10"/>
  <c r="H12" i="10"/>
  <c r="H5" i="10"/>
  <c r="G18" i="10" l="1"/>
  <c r="G13" i="10"/>
  <c r="G14" i="10"/>
  <c r="G15" i="10"/>
  <c r="G16" i="10"/>
  <c r="G12" i="10"/>
  <c r="E6" i="16" l="1"/>
  <c r="E5" i="16"/>
  <c r="E4" i="16"/>
  <c r="E3" i="16"/>
  <c r="C4" i="16"/>
  <c r="C7" i="16" s="1"/>
  <c r="C5" i="16"/>
  <c r="C6" i="16"/>
  <c r="C3" i="16"/>
  <c r="B7" i="16"/>
  <c r="I13" i="10"/>
  <c r="I14" i="10"/>
  <c r="I15" i="10"/>
  <c r="I16" i="10"/>
  <c r="I12" i="10"/>
  <c r="I5" i="10"/>
  <c r="F14" i="10"/>
  <c r="F15" i="10"/>
  <c r="F16" i="10"/>
  <c r="F13" i="10"/>
  <c r="F12" i="10"/>
  <c r="F5" i="10"/>
  <c r="F4" i="10"/>
  <c r="E7" i="16" l="1"/>
  <c r="D7" i="16"/>
  <c r="D19" i="14" l="1"/>
  <c r="D27" i="14" l="1"/>
  <c r="F26" i="15" l="1"/>
  <c r="E3" i="11" l="1"/>
  <c r="P39" i="11"/>
  <c r="E2" i="11"/>
  <c r="E9" i="11"/>
  <c r="E27" i="11"/>
  <c r="E4" i="11"/>
  <c r="E5" i="11"/>
  <c r="E6" i="11"/>
  <c r="E7" i="11"/>
  <c r="E8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D29" i="14"/>
  <c r="D22" i="14"/>
  <c r="D39" i="14"/>
  <c r="P7" i="14"/>
  <c r="P6" i="14"/>
  <c r="P5" i="14"/>
  <c r="P4" i="14"/>
  <c r="P3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26" i="14"/>
  <c r="D30" i="14"/>
  <c r="D28" i="14"/>
  <c r="D31" i="14"/>
  <c r="D32" i="14"/>
  <c r="D33" i="14"/>
  <c r="D34" i="14"/>
  <c r="D35" i="14"/>
  <c r="D36" i="14"/>
  <c r="D37" i="14"/>
  <c r="D38" i="14"/>
  <c r="D26" i="14"/>
  <c r="D25" i="14"/>
  <c r="E26" i="11"/>
  <c r="K39" i="11" s="1"/>
  <c r="E310" i="11"/>
  <c r="E309" i="11"/>
  <c r="E308" i="11"/>
  <c r="E307" i="11"/>
  <c r="E306" i="11"/>
  <c r="E305" i="11"/>
  <c r="K2" i="11" s="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K3" i="11"/>
  <c r="E289" i="11"/>
  <c r="E288" i="11"/>
  <c r="E287" i="11"/>
  <c r="E286" i="11"/>
  <c r="E285" i="11"/>
  <c r="E284" i="11"/>
  <c r="E283" i="11"/>
  <c r="P3" i="11"/>
  <c r="E282" i="11"/>
  <c r="E281" i="11"/>
  <c r="E280" i="11"/>
  <c r="K4" i="11"/>
  <c r="E279" i="11"/>
  <c r="E278" i="11"/>
  <c r="E277" i="11"/>
  <c r="E276" i="11"/>
  <c r="E275" i="11"/>
  <c r="E274" i="11"/>
  <c r="E273" i="11"/>
  <c r="E272" i="11"/>
  <c r="E271" i="11"/>
  <c r="E270" i="11"/>
  <c r="P4" i="11"/>
  <c r="E269" i="11"/>
  <c r="E268" i="11"/>
  <c r="E267" i="11"/>
  <c r="E266" i="11"/>
  <c r="E265" i="11"/>
  <c r="K5" i="11"/>
  <c r="E264" i="11"/>
  <c r="E263" i="11"/>
  <c r="E262" i="11"/>
  <c r="E261" i="11"/>
  <c r="E260" i="11"/>
  <c r="E259" i="11"/>
  <c r="E258" i="11"/>
  <c r="E257" i="11"/>
  <c r="E256" i="11"/>
  <c r="P5" i="11"/>
  <c r="E255" i="11"/>
  <c r="E254" i="11"/>
  <c r="E253" i="11"/>
  <c r="E252" i="11"/>
  <c r="E251" i="11"/>
  <c r="E250" i="11"/>
  <c r="E249" i="11"/>
  <c r="E248" i="11"/>
  <c r="K7" i="11"/>
  <c r="E247" i="11"/>
  <c r="E246" i="11"/>
  <c r="E245" i="11"/>
  <c r="E244" i="11"/>
  <c r="E243" i="11"/>
  <c r="E242" i="11"/>
  <c r="P6" i="11"/>
  <c r="E241" i="11"/>
  <c r="E240" i="11"/>
  <c r="E239" i="11"/>
  <c r="E238" i="11"/>
  <c r="E237" i="11"/>
  <c r="E236" i="11"/>
  <c r="E235" i="11"/>
  <c r="E234" i="11"/>
  <c r="E233" i="11"/>
  <c r="E232" i="11"/>
  <c r="K8" i="11" s="1"/>
  <c r="E231" i="11"/>
  <c r="P7" i="11"/>
  <c r="E230" i="11"/>
  <c r="E229" i="11"/>
  <c r="E228" i="11"/>
  <c r="E227" i="11"/>
  <c r="E226" i="11"/>
  <c r="E225" i="11"/>
  <c r="E224" i="11"/>
  <c r="E223" i="11"/>
  <c r="E222" i="11"/>
  <c r="E221" i="11"/>
  <c r="E220" i="11"/>
  <c r="K9" i="11"/>
  <c r="E219" i="11"/>
  <c r="E218" i="11"/>
  <c r="E217" i="11"/>
  <c r="P8" i="11"/>
  <c r="E216" i="11"/>
  <c r="E215" i="11"/>
  <c r="E214" i="11"/>
  <c r="E213" i="11"/>
  <c r="K10" i="11"/>
  <c r="E212" i="11"/>
  <c r="P9" i="11"/>
  <c r="E211" i="11"/>
  <c r="E210" i="11"/>
  <c r="E209" i="11"/>
  <c r="E208" i="11"/>
  <c r="E207" i="11"/>
  <c r="P10" i="11"/>
  <c r="E206" i="11"/>
  <c r="E205" i="11"/>
  <c r="K11" i="11"/>
  <c r="E204" i="11"/>
  <c r="K12" i="11" s="1"/>
  <c r="E203" i="11"/>
  <c r="E202" i="11"/>
  <c r="E201" i="11"/>
  <c r="E200" i="11"/>
  <c r="E199" i="11"/>
  <c r="E198" i="11"/>
  <c r="E197" i="11"/>
  <c r="P11" i="11" s="1"/>
  <c r="E196" i="11"/>
  <c r="P12" i="11"/>
  <c r="E195" i="11"/>
  <c r="K13" i="11" s="1"/>
  <c r="E194" i="11"/>
  <c r="P13" i="11"/>
  <c r="E193" i="11"/>
  <c r="E192" i="11"/>
  <c r="E191" i="11"/>
  <c r="P14" i="11"/>
  <c r="E190" i="11"/>
  <c r="E189" i="11"/>
  <c r="E188" i="11"/>
  <c r="E187" i="11"/>
  <c r="E186" i="11"/>
  <c r="P15" i="11" s="1"/>
  <c r="E185" i="11"/>
  <c r="E184" i="11"/>
  <c r="E183" i="11"/>
  <c r="E182" i="11"/>
  <c r="K14" i="11"/>
  <c r="E181" i="11"/>
  <c r="E180" i="11"/>
  <c r="E179" i="11"/>
  <c r="E178" i="11"/>
  <c r="E177" i="11"/>
  <c r="E176" i="11"/>
  <c r="K15" i="11" s="1"/>
  <c r="E175" i="11"/>
  <c r="E174" i="11"/>
  <c r="E173" i="11"/>
  <c r="P17" i="11" s="1"/>
  <c r="E172" i="11"/>
  <c r="P18" i="11"/>
  <c r="E171" i="11"/>
  <c r="K16" i="11" s="1"/>
  <c r="E170" i="11"/>
  <c r="E169" i="11"/>
  <c r="K17" i="11" s="1"/>
  <c r="P19" i="11"/>
  <c r="E168" i="11"/>
  <c r="E167" i="11"/>
  <c r="P20" i="11"/>
  <c r="E166" i="11"/>
  <c r="P21" i="11" s="1"/>
  <c r="E165" i="11"/>
  <c r="P22" i="11"/>
  <c r="E164" i="11"/>
  <c r="K19" i="11" s="1"/>
  <c r="E163" i="11"/>
  <c r="K20" i="11" s="1"/>
  <c r="P24" i="11"/>
  <c r="E162" i="11"/>
  <c r="K21" i="11" s="1"/>
  <c r="E161" i="11"/>
  <c r="K22" i="11"/>
  <c r="E160" i="11"/>
  <c r="K23" i="11" s="1"/>
  <c r="E159" i="11"/>
  <c r="E158" i="11"/>
  <c r="K24" i="11"/>
  <c r="E157" i="11"/>
  <c r="E156" i="11"/>
  <c r="P25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K25" i="11"/>
  <c r="E143" i="11"/>
  <c r="E142" i="11"/>
  <c r="P26" i="11"/>
  <c r="E141" i="11"/>
  <c r="E140" i="11"/>
  <c r="E139" i="11"/>
  <c r="E138" i="11"/>
  <c r="E137" i="11"/>
  <c r="E136" i="11"/>
  <c r="E135" i="11"/>
  <c r="E134" i="11"/>
  <c r="E133" i="11"/>
  <c r="P27" i="11" s="1"/>
  <c r="E132" i="11"/>
  <c r="E131" i="11"/>
  <c r="E130" i="11"/>
  <c r="E129" i="11"/>
  <c r="E128" i="11"/>
  <c r="E127" i="11"/>
  <c r="E126" i="11"/>
  <c r="K26" i="11" s="1"/>
  <c r="E125" i="11"/>
  <c r="E124" i="11"/>
  <c r="E123" i="11"/>
  <c r="E122" i="11"/>
  <c r="E121" i="11"/>
  <c r="E120" i="11"/>
  <c r="E119" i="11"/>
  <c r="K27" i="11" s="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P30" i="11"/>
  <c r="E105" i="11"/>
  <c r="E104" i="11"/>
  <c r="E103" i="11"/>
  <c r="E102" i="11"/>
  <c r="E101" i="11"/>
  <c r="E100" i="11"/>
  <c r="P31" i="11"/>
  <c r="E99" i="11"/>
  <c r="E98" i="11"/>
  <c r="K30" i="11" s="1"/>
  <c r="E97" i="11"/>
  <c r="E96" i="11"/>
  <c r="E95" i="11"/>
  <c r="E94" i="11"/>
  <c r="E93" i="11"/>
  <c r="E92" i="11"/>
  <c r="K31" i="11"/>
  <c r="E91" i="11"/>
  <c r="E90" i="11"/>
  <c r="P32" i="11"/>
  <c r="E89" i="11"/>
  <c r="E88" i="11"/>
  <c r="E87" i="11"/>
  <c r="E86" i="11"/>
  <c r="E85" i="11"/>
  <c r="K32" i="11" s="1"/>
  <c r="E84" i="11"/>
  <c r="E83" i="11"/>
  <c r="P33" i="11"/>
  <c r="E82" i="11"/>
  <c r="E81" i="11"/>
  <c r="E80" i="11"/>
  <c r="E79" i="11"/>
  <c r="K33" i="11" s="1"/>
  <c r="E78" i="11"/>
  <c r="E77" i="11"/>
  <c r="P35" i="11"/>
  <c r="E76" i="11"/>
  <c r="K34" i="11"/>
  <c r="E75" i="11"/>
  <c r="K35" i="11"/>
  <c r="E74" i="11"/>
  <c r="E73" i="11"/>
  <c r="E72" i="11"/>
  <c r="E71" i="11"/>
  <c r="P36" i="11" s="1"/>
  <c r="E70" i="11"/>
  <c r="E69" i="11"/>
  <c r="K36" i="11"/>
  <c r="E68" i="11"/>
  <c r="E67" i="11"/>
  <c r="E66" i="11"/>
  <c r="E65" i="11"/>
  <c r="P37" i="11" s="1"/>
  <c r="E64" i="11"/>
  <c r="K37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K38" i="11"/>
  <c r="E37" i="11"/>
  <c r="E36" i="11"/>
  <c r="E35" i="11"/>
  <c r="E34" i="11"/>
  <c r="E33" i="11"/>
  <c r="E32" i="11"/>
  <c r="E31" i="11"/>
  <c r="E30" i="11"/>
  <c r="E29" i="11"/>
  <c r="E28" i="11"/>
  <c r="E25" i="11"/>
  <c r="E24" i="11"/>
  <c r="E23" i="11"/>
  <c r="E22" i="11"/>
  <c r="P38" i="11" s="1"/>
  <c r="K18" i="11"/>
  <c r="K29" i="11"/>
  <c r="P29" i="11"/>
  <c r="P28" i="11"/>
  <c r="K28" i="11"/>
  <c r="K6" i="11"/>
  <c r="F36" i="15"/>
  <c r="F37" i="15"/>
  <c r="F38" i="15"/>
  <c r="F32" i="15"/>
  <c r="F30" i="15"/>
  <c r="F25" i="15"/>
  <c r="F22" i="15"/>
  <c r="F20" i="15"/>
  <c r="F19" i="15"/>
  <c r="F17" i="15"/>
  <c r="F15" i="15"/>
  <c r="F14" i="15"/>
  <c r="F6" i="15"/>
  <c r="F7" i="15"/>
  <c r="F8" i="15"/>
  <c r="F9" i="15"/>
  <c r="F10" i="15"/>
  <c r="F11" i="15"/>
  <c r="F12" i="15"/>
  <c r="F5" i="15"/>
  <c r="F4" i="15"/>
  <c r="F3" i="15"/>
  <c r="F2" i="15"/>
  <c r="F27" i="15"/>
  <c r="F29" i="15"/>
  <c r="F34" i="15"/>
  <c r="F13" i="15"/>
  <c r="D17" i="14"/>
  <c r="D9" i="14"/>
  <c r="D2" i="14"/>
  <c r="E25" i="15"/>
  <c r="F24" i="15"/>
  <c r="F21" i="15"/>
  <c r="K2" i="13"/>
  <c r="K3" i="13"/>
  <c r="K4" i="13"/>
  <c r="K5" i="13"/>
  <c r="K6" i="13"/>
  <c r="K7" i="13"/>
  <c r="K8" i="13"/>
  <c r="K9" i="13"/>
  <c r="K10" i="13"/>
  <c r="K11" i="13"/>
  <c r="F35" i="15"/>
  <c r="F33" i="15"/>
  <c r="F31" i="15"/>
  <c r="F23" i="15"/>
  <c r="F18" i="15"/>
  <c r="F16" i="15"/>
  <c r="E12" i="15"/>
  <c r="E31" i="15"/>
  <c r="E24" i="15"/>
  <c r="E13" i="15"/>
  <c r="E36" i="15"/>
  <c r="E37" i="15"/>
  <c r="E38" i="15"/>
  <c r="E35" i="15"/>
  <c r="E34" i="15"/>
  <c r="E33" i="15"/>
  <c r="E32" i="15"/>
  <c r="E30" i="15"/>
  <c r="E29" i="15"/>
  <c r="E28" i="15"/>
  <c r="E27" i="15"/>
  <c r="E26" i="15"/>
  <c r="E23" i="15"/>
  <c r="E22" i="15"/>
  <c r="E21" i="15"/>
  <c r="E20" i="15"/>
  <c r="E19" i="15"/>
  <c r="E17" i="15"/>
  <c r="E18" i="15"/>
  <c r="E16" i="15"/>
  <c r="E3" i="15"/>
  <c r="E4" i="15"/>
  <c r="E5" i="15"/>
  <c r="E6" i="15"/>
  <c r="E7" i="15"/>
  <c r="E8" i="15"/>
  <c r="E9" i="15"/>
  <c r="E10" i="15"/>
  <c r="E11" i="15"/>
  <c r="E14" i="15"/>
  <c r="E15" i="15"/>
  <c r="E2" i="15"/>
  <c r="D10" i="14"/>
  <c r="D18" i="14"/>
  <c r="D20" i="14"/>
  <c r="D21" i="14"/>
  <c r="D23" i="14"/>
  <c r="D24" i="14"/>
  <c r="D16" i="14"/>
  <c r="D11" i="14"/>
  <c r="D12" i="14"/>
  <c r="D13" i="14"/>
  <c r="D14" i="14"/>
  <c r="D15" i="14"/>
  <c r="D8" i="14"/>
  <c r="D7" i="14"/>
  <c r="D5" i="14"/>
  <c r="D6" i="14"/>
  <c r="D4" i="14"/>
  <c r="P2" i="11" l="1"/>
  <c r="P34" i="11"/>
  <c r="P23" i="11"/>
  <c r="P16" i="11"/>
</calcChain>
</file>

<file path=xl/sharedStrings.xml><?xml version="1.0" encoding="utf-8"?>
<sst xmlns="http://schemas.openxmlformats.org/spreadsheetml/2006/main" count="653" uniqueCount="272">
  <si>
    <t>Sample ID</t>
  </si>
  <si>
    <t>Meters in section</t>
  </si>
  <si>
    <t>Revised meters in section</t>
  </si>
  <si>
    <t>Time Slice</t>
  </si>
  <si>
    <t>Age (Ma) -Using Cole's ages + interpolation</t>
  </si>
  <si>
    <r>
      <t>87</t>
    </r>
    <r>
      <rPr>
        <b/>
        <sz val="10"/>
        <rFont val="Times New Roman"/>
        <family val="1"/>
      </rPr>
      <t>Sr/</t>
    </r>
    <r>
      <rPr>
        <b/>
        <vertAlign val="superscript"/>
        <sz val="10"/>
        <rFont val="Times New Roman"/>
        <family val="1"/>
      </rPr>
      <t>86</t>
    </r>
    <r>
      <rPr>
        <b/>
        <sz val="10"/>
        <rFont val="Times New Roman"/>
        <family val="1"/>
      </rPr>
      <t>Sr Conodont (Raw)</t>
    </r>
  </si>
  <si>
    <t>Internal Error (Raw)</t>
  </si>
  <si>
    <t>ppm Sr</t>
  </si>
  <si>
    <t># of elements</t>
  </si>
  <si>
    <t>Weight (mg)</t>
  </si>
  <si>
    <r>
      <t xml:space="preserve">Cole's Corrected </t>
    </r>
    <r>
      <rPr>
        <b/>
        <vertAlign val="superscript"/>
        <sz val="10"/>
        <rFont val="Times New Roman"/>
        <family val="1"/>
      </rPr>
      <t>87</t>
    </r>
    <r>
      <rPr>
        <b/>
        <sz val="10"/>
        <rFont val="Times New Roman"/>
        <family val="1"/>
      </rPr>
      <t>Sr/</t>
    </r>
    <r>
      <rPr>
        <b/>
        <vertAlign val="superscript"/>
        <sz val="10"/>
        <rFont val="Times New Roman"/>
        <family val="1"/>
      </rPr>
      <t>86</t>
    </r>
    <r>
      <rPr>
        <b/>
        <sz val="10"/>
        <rFont val="Times New Roman"/>
        <family val="1"/>
      </rPr>
      <t xml:space="preserve">Sr </t>
    </r>
  </si>
  <si>
    <r>
      <t xml:space="preserve">My Corrected </t>
    </r>
    <r>
      <rPr>
        <b/>
        <vertAlign val="superscript"/>
        <sz val="10"/>
        <rFont val="Times New Roman"/>
        <family val="1"/>
      </rPr>
      <t>87</t>
    </r>
    <r>
      <rPr>
        <b/>
        <sz val="10"/>
        <rFont val="Times New Roman"/>
        <family val="1"/>
      </rPr>
      <t>Sr/</t>
    </r>
    <r>
      <rPr>
        <b/>
        <vertAlign val="superscript"/>
        <sz val="10"/>
        <rFont val="Times New Roman"/>
        <family val="1"/>
      </rPr>
      <t>86</t>
    </r>
    <r>
      <rPr>
        <b/>
        <sz val="10"/>
        <rFont val="Times New Roman"/>
        <family val="1"/>
      </rPr>
      <t xml:space="preserve">Sr </t>
    </r>
  </si>
  <si>
    <t>72SB-13c</t>
  </si>
  <si>
    <t>3a</t>
  </si>
  <si>
    <t>72SB-139c</t>
  </si>
  <si>
    <t>3b</t>
  </si>
  <si>
    <t>72SB-239c</t>
  </si>
  <si>
    <t>72SB-365c</t>
  </si>
  <si>
    <t>4a</t>
  </si>
  <si>
    <t>72SC-120c</t>
  </si>
  <si>
    <t>72SC-220c</t>
  </si>
  <si>
    <t>72SC-390c</t>
  </si>
  <si>
    <t>72SC-500c</t>
  </si>
  <si>
    <t>4b</t>
  </si>
  <si>
    <t>72SC-630c</t>
  </si>
  <si>
    <t>83JD-20c</t>
  </si>
  <si>
    <t>83JD-21c</t>
  </si>
  <si>
    <t>83JD-26c</t>
  </si>
  <si>
    <t>83-JD-26bc</t>
  </si>
  <si>
    <t>83JD-33c</t>
  </si>
  <si>
    <t>83JD-42c</t>
  </si>
  <si>
    <t>83JD-80c</t>
  </si>
  <si>
    <t>4c</t>
  </si>
  <si>
    <t>-</t>
  </si>
  <si>
    <t>83JD-104c</t>
  </si>
  <si>
    <t>83JD-110c</t>
  </si>
  <si>
    <t>83JD-120c</t>
  </si>
  <si>
    <t>83JD-166c</t>
  </si>
  <si>
    <t>83JD-184c</t>
  </si>
  <si>
    <t>83-JD-184bc</t>
  </si>
  <si>
    <t>83JD-191c</t>
  </si>
  <si>
    <t>83JD-211c</t>
  </si>
  <si>
    <t>83JE-0.8c</t>
  </si>
  <si>
    <t>5a</t>
  </si>
  <si>
    <t>83JE-5.6c</t>
  </si>
  <si>
    <t>83JE-18.5c</t>
  </si>
  <si>
    <t>83JE-33c</t>
  </si>
  <si>
    <t>83JE-66c</t>
  </si>
  <si>
    <t>5b</t>
  </si>
  <si>
    <t>83JE-81c</t>
  </si>
  <si>
    <r>
      <t xml:space="preserve">Corrected </t>
    </r>
    <r>
      <rPr>
        <b/>
        <vertAlign val="superscript"/>
        <sz val="10"/>
        <rFont val="Times New Roman"/>
        <family val="1"/>
      </rPr>
      <t>87</t>
    </r>
    <r>
      <rPr>
        <b/>
        <sz val="10"/>
        <rFont val="Times New Roman"/>
        <family val="1"/>
      </rPr>
      <t>Sr/</t>
    </r>
    <r>
      <rPr>
        <b/>
        <vertAlign val="superscript"/>
        <sz val="10"/>
        <rFont val="Times New Roman"/>
        <family val="1"/>
      </rPr>
      <t>86</t>
    </r>
    <r>
      <rPr>
        <b/>
        <sz val="10"/>
        <rFont val="Times New Roman"/>
        <family val="1"/>
      </rPr>
      <t xml:space="preserve">Sr </t>
    </r>
  </si>
  <si>
    <t>83JD-67A_U</t>
  </si>
  <si>
    <t>83JD-67B_U</t>
  </si>
  <si>
    <t>83JD-80A_U</t>
  </si>
  <si>
    <t>83JD-88A_U</t>
  </si>
  <si>
    <t>83JD-88B_U</t>
  </si>
  <si>
    <t>83JD-115A_U</t>
  </si>
  <si>
    <t>83JD-115B_U</t>
  </si>
  <si>
    <t>83JD-125A_U</t>
  </si>
  <si>
    <t>83JD-125B_U</t>
  </si>
  <si>
    <t>83JD-130A_U</t>
  </si>
  <si>
    <t>83JD-130B_U</t>
  </si>
  <si>
    <t>83JD-166_U</t>
  </si>
  <si>
    <t>83-JD-184_U</t>
  </si>
  <si>
    <t>83JD-191_U</t>
  </si>
  <si>
    <t>83JD-211_U</t>
  </si>
  <si>
    <t>83JE-0_U</t>
  </si>
  <si>
    <t>83JE-0.8_U</t>
  </si>
  <si>
    <t>83JE-5.6_U</t>
  </si>
  <si>
    <t>83JE-13_U</t>
  </si>
  <si>
    <t>83JE-18.5_U</t>
  </si>
  <si>
    <t>83JE-21.8_U</t>
  </si>
  <si>
    <t>83JE-23_U</t>
  </si>
  <si>
    <t>83JE-28_U</t>
  </si>
  <si>
    <t xml:space="preserve">Seawater Age (McArthur, LOWESS 5)  </t>
  </si>
  <si>
    <t xml:space="preserve">Seawater 87Sr/86Sr (McArthur, LOWESS 5)  </t>
  </si>
  <si>
    <t>Difference</t>
  </si>
  <si>
    <t>83JD-80_L</t>
  </si>
  <si>
    <t>83JD-88_L</t>
  </si>
  <si>
    <t>83JD-115_L</t>
  </si>
  <si>
    <t>83JD-130_L</t>
  </si>
  <si>
    <t>83JD-184_L</t>
  </si>
  <si>
    <t>83JD-191_L</t>
  </si>
  <si>
    <t>83JD-211_L</t>
  </si>
  <si>
    <t>83JE-13_L</t>
  </si>
  <si>
    <t>83JE-18.5_L</t>
  </si>
  <si>
    <t>83JE-23_L</t>
  </si>
  <si>
    <t xml:space="preserve"> Meters in section</t>
  </si>
  <si>
    <t>ppm Sr (avg if needed)</t>
  </si>
  <si>
    <r>
      <t xml:space="preserve">My Corrected </t>
    </r>
    <r>
      <rPr>
        <b/>
        <vertAlign val="superscript"/>
        <sz val="10"/>
        <color theme="5" tint="-0.499984740745262"/>
        <rFont val="Times New Roman"/>
        <family val="1"/>
      </rPr>
      <t>87</t>
    </r>
    <r>
      <rPr>
        <b/>
        <sz val="10"/>
        <color theme="5" tint="-0.499984740745262"/>
        <rFont val="Times New Roman"/>
        <family val="1"/>
      </rPr>
      <t>Sr/</t>
    </r>
    <r>
      <rPr>
        <b/>
        <vertAlign val="superscript"/>
        <sz val="10"/>
        <color theme="5" tint="-0.499984740745262"/>
        <rFont val="Times New Roman"/>
        <family val="1"/>
      </rPr>
      <t>86</t>
    </r>
    <r>
      <rPr>
        <b/>
        <sz val="10"/>
        <color theme="5" tint="-0.499984740745262"/>
        <rFont val="Times New Roman"/>
        <family val="1"/>
      </rPr>
      <t>Sr conodont</t>
    </r>
  </si>
  <si>
    <t>Note: This is mainly to give each age one single Sr value, for ease of certain other tasks</t>
  </si>
  <si>
    <t>72SB-13</t>
  </si>
  <si>
    <t>72SB-139</t>
  </si>
  <si>
    <t>72SB-239</t>
  </si>
  <si>
    <t>72SB-365</t>
  </si>
  <si>
    <t>72SC-120</t>
  </si>
  <si>
    <t>72SC-220</t>
  </si>
  <si>
    <t>72SC-390</t>
  </si>
  <si>
    <t>72SC-500</t>
  </si>
  <si>
    <t>72SC-630</t>
  </si>
  <si>
    <t>83JD-20</t>
  </si>
  <si>
    <t>83JD-21</t>
  </si>
  <si>
    <t>83JD-26</t>
  </si>
  <si>
    <t>83JD-33</t>
  </si>
  <si>
    <t>83JD-42</t>
  </si>
  <si>
    <t>83JD-67</t>
  </si>
  <si>
    <t>83JD-80</t>
  </si>
  <si>
    <t>83JD-88</t>
  </si>
  <si>
    <t>83JD-104</t>
  </si>
  <si>
    <t>83JD-115</t>
  </si>
  <si>
    <t>83JD-120</t>
  </si>
  <si>
    <t>83JD-125</t>
  </si>
  <si>
    <t>83JD-130</t>
  </si>
  <si>
    <t>83JD-166</t>
  </si>
  <si>
    <t>Only the new 166, NOT OLD</t>
  </si>
  <si>
    <t>83JD-184</t>
  </si>
  <si>
    <t>83JD-191</t>
  </si>
  <si>
    <t>83JD-211</t>
  </si>
  <si>
    <t>83JE-0</t>
  </si>
  <si>
    <t>83JE-0.8</t>
  </si>
  <si>
    <t>83JE-5.6</t>
  </si>
  <si>
    <t>83JE-13</t>
  </si>
  <si>
    <t>83JE-18.5</t>
  </si>
  <si>
    <t>83JE-21.8</t>
  </si>
  <si>
    <t>83JE-23</t>
  </si>
  <si>
    <t>83JE-28</t>
  </si>
  <si>
    <t>83JE-33</t>
  </si>
  <si>
    <t>83JE-66</t>
  </si>
  <si>
    <t>83JE-81</t>
  </si>
  <si>
    <r>
      <t xml:space="preserve">Cole's Corrected </t>
    </r>
    <r>
      <rPr>
        <b/>
        <vertAlign val="superscript"/>
        <sz val="10"/>
        <rFont val="Times New Roman"/>
        <family val="1"/>
      </rPr>
      <t>87</t>
    </r>
    <r>
      <rPr>
        <b/>
        <sz val="10"/>
        <rFont val="Times New Roman"/>
        <family val="1"/>
      </rPr>
      <t>Sr/</t>
    </r>
    <r>
      <rPr>
        <b/>
        <vertAlign val="superscript"/>
        <sz val="10"/>
        <rFont val="Times New Roman"/>
        <family val="1"/>
      </rPr>
      <t>86</t>
    </r>
    <r>
      <rPr>
        <b/>
        <sz val="10"/>
        <rFont val="Times New Roman"/>
        <family val="1"/>
      </rPr>
      <t>Sr conodont</t>
    </r>
  </si>
  <si>
    <t>83JD-26bc</t>
  </si>
  <si>
    <t>83-JD-184_L</t>
  </si>
  <si>
    <t>Conodont Zone</t>
  </si>
  <si>
    <t>Zone Name</t>
  </si>
  <si>
    <t>Stratigraphic Formation</t>
  </si>
  <si>
    <t>Thickness (m)</t>
  </si>
  <si>
    <t>Base of section (m)</t>
  </si>
  <si>
    <t>Source</t>
  </si>
  <si>
    <t>Histiodella altifrons</t>
  </si>
  <si>
    <t>Joins Formation</t>
  </si>
  <si>
    <t>Bauer 2010</t>
  </si>
  <si>
    <t>Histiodella sinuosa</t>
  </si>
  <si>
    <t>Oil Creek</t>
  </si>
  <si>
    <t>Histiodella holodentata</t>
  </si>
  <si>
    <t>McLish</t>
  </si>
  <si>
    <t>Bauer 1987</t>
  </si>
  <si>
    <t>Phragmodus polonicus</t>
  </si>
  <si>
    <t>Tulip Creek</t>
  </si>
  <si>
    <t>Cahabagnathus friendsvillensis</t>
  </si>
  <si>
    <t>Bromide</t>
  </si>
  <si>
    <t>Bauer 1994</t>
  </si>
  <si>
    <t>Cahabagnathus sweeti</t>
  </si>
  <si>
    <t>Viola</t>
  </si>
  <si>
    <t>Belodina compressa</t>
  </si>
  <si>
    <t>Mountain Creek</t>
  </si>
  <si>
    <t>Bauer 1990</t>
  </si>
  <si>
    <t>Poolville</t>
  </si>
  <si>
    <t>Appearance of conodonts</t>
  </si>
  <si>
    <t>Cooper &amp; Sadler, 2012 - N American Midcontinent</t>
  </si>
  <si>
    <t>Species</t>
  </si>
  <si>
    <t>Publication</t>
  </si>
  <si>
    <t>First Appearance</t>
  </si>
  <si>
    <t>Last Appearance</t>
  </si>
  <si>
    <t>base of Joins</t>
  </si>
  <si>
    <t>26% into Joins</t>
  </si>
  <si>
    <t>51% into Joins</t>
  </si>
  <si>
    <t>57% into Oil Creek</t>
  </si>
  <si>
    <t>83JD-88A</t>
  </si>
  <si>
    <t>59% into Oil Creek</t>
  </si>
  <si>
    <t>base of McLish</t>
  </si>
  <si>
    <t>Ordovician Age Model Excel Sheet</t>
  </si>
  <si>
    <t>97% into McLish</t>
  </si>
  <si>
    <t>40% into Tulip Creek</t>
  </si>
  <si>
    <t>83JD-115A</t>
  </si>
  <si>
    <t>65% into McLish</t>
  </si>
  <si>
    <t>19% into Tulip Creek</t>
  </si>
  <si>
    <t>74% into Tulip Creek</t>
  </si>
  <si>
    <t>26% into Bromide</t>
  </si>
  <si>
    <t>83JD-125A</t>
  </si>
  <si>
    <t>16% into Bromide</t>
  </si>
  <si>
    <t>83JD-130A</t>
  </si>
  <si>
    <t>Plectodina aculeata</t>
  </si>
  <si>
    <t>Erismodus quadridactylus</t>
  </si>
  <si>
    <t>Alternative ID</t>
  </si>
  <si>
    <t>83JD-67-A</t>
  </si>
  <si>
    <t>83JD-67-B</t>
  </si>
  <si>
    <t>83JD-80-A</t>
  </si>
  <si>
    <t>83JD-80-B</t>
  </si>
  <si>
    <t>83JD-88-A</t>
  </si>
  <si>
    <t>83JD-88-B</t>
  </si>
  <si>
    <t>83JD-88-C</t>
  </si>
  <si>
    <t>83JD-115-A</t>
  </si>
  <si>
    <t>83JD-115-B</t>
  </si>
  <si>
    <t>83JD-115-C</t>
  </si>
  <si>
    <t>83JD-125-A</t>
  </si>
  <si>
    <t>83JD-125-B</t>
  </si>
  <si>
    <t>83JD-130-A</t>
  </si>
  <si>
    <t>83JD-130-B</t>
  </si>
  <si>
    <t>83JD-130-C</t>
  </si>
  <si>
    <t>83-JD-184-A</t>
  </si>
  <si>
    <t>83-JD-184-B</t>
  </si>
  <si>
    <t>83JD-191-A</t>
  </si>
  <si>
    <t>83JD-191-B</t>
  </si>
  <si>
    <t>83JD-211-A</t>
  </si>
  <si>
    <t>83JD-211-B</t>
  </si>
  <si>
    <t>83JE-13-A</t>
  </si>
  <si>
    <t>83JE-13-B</t>
  </si>
  <si>
    <t>83JE-18.5-A</t>
  </si>
  <si>
    <t>83JE-18.5-B</t>
  </si>
  <si>
    <t>83JE-23-A</t>
  </si>
  <si>
    <t>83JE-23-B</t>
  </si>
  <si>
    <t>TIMS measured on</t>
  </si>
  <si>
    <t>n</t>
  </si>
  <si>
    <t>Std Dev</t>
  </si>
  <si>
    <t xml:space="preserve"> 9/11/2018</t>
  </si>
  <si>
    <t>Finnigan</t>
  </si>
  <si>
    <t>Triton</t>
  </si>
  <si>
    <t>mean-min</t>
  </si>
  <si>
    <t>max-mean</t>
  </si>
  <si>
    <t>Confidence Interval half-width</t>
  </si>
  <si>
    <t>Sample</t>
  </si>
  <si>
    <t>Age (Cole)</t>
  </si>
  <si>
    <t>Predicted Sr from LOWESS 5</t>
  </si>
  <si>
    <t>Age (mine)</t>
  </si>
  <si>
    <t>83JD-110</t>
  </si>
  <si>
    <t>83-JD-184</t>
  </si>
  <si>
    <t xml:space="preserve">External Anlytical Error </t>
  </si>
  <si>
    <t>Saltzman 2014</t>
  </si>
  <si>
    <t>Source of Uncertainty</t>
  </si>
  <si>
    <t>External Anlytical Uncertainty</t>
  </si>
  <si>
    <t>Internal Anlytical Uncertainty</t>
  </si>
  <si>
    <t>Sample Heterogeneity</t>
  </si>
  <si>
    <t>Seawater Heteorgeneity</t>
  </si>
  <si>
    <t xml:space="preserve">Stratigraphic Heterogeneity </t>
  </si>
  <si>
    <t>Diagenesis</t>
  </si>
  <si>
    <t>Saltzman 2014 1SD</t>
  </si>
  <si>
    <t>This Study 1SD</t>
  </si>
  <si>
    <t>Saltzman 2014 2SD</t>
  </si>
  <si>
    <t>This Study 2SD</t>
  </si>
  <si>
    <t>Sample heterogeneity among Saltzman 2014 samples</t>
  </si>
  <si>
    <t>Sample heterogeneity among this study samples</t>
  </si>
  <si>
    <t>Base of Zone (m) (x)</t>
  </si>
  <si>
    <t>87Sr/86Sr Uncertainty</t>
  </si>
  <si>
    <t>Total 87Sr/86Sr Uncertainty</t>
  </si>
  <si>
    <t>Age Correlation Uncertainty</t>
  </si>
  <si>
    <t>Total Age Correlation Uncertainty</t>
  </si>
  <si>
    <t>Absolute Age Uncertainty</t>
  </si>
  <si>
    <t>Pooled Std Dev</t>
  </si>
  <si>
    <t>Notes</t>
  </si>
  <si>
    <t>See this file's sheets "Saltzman 2014" and "This Study"</t>
  </si>
  <si>
    <t>See files on Triton and Finnigan standard spread sheets</t>
  </si>
  <si>
    <t>See this file's sheet "Sample Heterogeneity"</t>
  </si>
  <si>
    <t>See file "Leaching" in "Diagenesis Project" folder; took that pooled SD and subtracted the Sample Heterogeneity uncertainty</t>
  </si>
  <si>
    <t>Pooled leaching uncertainty</t>
  </si>
  <si>
    <t>THIS WHOLE SHEET NEEDS WORK STILL</t>
  </si>
  <si>
    <t>External Analytical Uncertainty (SD)</t>
  </si>
  <si>
    <t>Internal Analytical SE</t>
  </si>
  <si>
    <t xml:space="preserve">Internal Anlytical SD </t>
  </si>
  <si>
    <t>External Analytical  SD</t>
  </si>
  <si>
    <t>External Analytical SE</t>
  </si>
  <si>
    <t>45 m</t>
  </si>
  <si>
    <t>1.2 My</t>
  </si>
  <si>
    <t>1m</t>
  </si>
  <si>
    <t>83JD-211/83JE-0</t>
  </si>
  <si>
    <t>Age of Zone base (Ma) (y) 2012</t>
  </si>
  <si>
    <t>Age of Zone base (Ma) (y) 2020</t>
  </si>
  <si>
    <t>Age (GTS 2012)</t>
  </si>
  <si>
    <t>Age (GTS 2020)</t>
  </si>
  <si>
    <t>Age (My) (GTS 2012)</t>
  </si>
  <si>
    <t>Age (My) (GTS 2020)</t>
  </si>
  <si>
    <t>Age (Ma) (GTS 2012)</t>
  </si>
  <si>
    <t>Age (Ma) (GTS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</si>
</sst>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"/>
    <numFmt numFmtId="166" formatCode="0.0%"/>
    <numFmt numFmtId="167" formatCode="0.E+00"/>
    <numFmt numFmtId="168" formatCode="0.0E+00"/>
    <numFmt numFmtId="169" formatCode="0.0"/>
  </numFmts>
  <fonts count="27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0"/>
      <name val="Times New Roman"/>
      <family val="1"/>
    </font>
    <font>
      <sz val="10"/>
      <color rgb="FF0070C0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Helvetica"/>
      <family val="2"/>
    </font>
    <font>
      <sz val="10"/>
      <name val="MS Sans Serif"/>
      <family val="2"/>
    </font>
    <font>
      <sz val="10"/>
      <color theme="1"/>
      <name val="Times New Roman"/>
      <family val="1"/>
    </font>
    <font>
      <sz val="10"/>
      <color theme="4" tint="-0.249977111117893"/>
      <name val="Times New Roman"/>
      <family val="1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5" tint="-0.499984740745262"/>
      <name val="Times New Roman"/>
      <family val="1"/>
    </font>
    <font>
      <b/>
      <vertAlign val="superscript"/>
      <sz val="10"/>
      <color theme="5" tint="-0.499984740745262"/>
      <name val="Times New Roman"/>
      <family val="1"/>
    </font>
    <font>
      <sz val="10"/>
      <color theme="5" tint="-0.499984740745262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C00000"/>
      <name val="Times New Roman"/>
      <family val="1"/>
    </font>
    <font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1">
    <xf numFmtId="0" fontId="0" fillId="0" borderId="0"/>
    <xf numFmtId="0" fontId="5" fillId="0" borderId="0"/>
    <xf numFmtId="9" fontId="6" fillId="0" borderId="0" applyFon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5" borderId="1" applyNumberFormat="0" applyFont="0" applyAlignment="0" applyProtection="0"/>
    <xf numFmtId="0" fontId="14" fillId="2" borderId="0" applyNumberFormat="0" applyBorder="0" applyAlignment="0" applyProtection="0"/>
    <xf numFmtId="0" fontId="18" fillId="3" borderId="0" applyNumberFormat="0" applyBorder="0" applyAlignment="0" applyProtection="0"/>
  </cellStyleXfs>
  <cellXfs count="181">
    <xf numFmtId="0" fontId="0" fillId="0" borderId="0" xfId="0"/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2" fontId="1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1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center" vertical="top" wrapText="1"/>
    </xf>
    <xf numFmtId="11" fontId="3" fillId="0" borderId="0" xfId="0" applyNumberFormat="1" applyFont="1" applyFill="1" applyAlignment="1">
      <alignment horizontal="center"/>
    </xf>
    <xf numFmtId="1" fontId="1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 vertical="top" wrapText="1"/>
    </xf>
    <xf numFmtId="165" fontId="3" fillId="0" borderId="5" xfId="0" applyNumberFormat="1" applyFont="1" applyBorder="1" applyAlignment="1">
      <alignment horizontal="center"/>
    </xf>
    <xf numFmtId="0" fontId="3" fillId="8" borderId="0" xfId="0" applyFon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17" fillId="0" borderId="0" xfId="29" applyNumberFormat="1" applyFont="1" applyFill="1" applyAlignment="1">
      <alignment horizontal="center"/>
    </xf>
    <xf numFmtId="0" fontId="17" fillId="0" borderId="0" xfId="29" applyFont="1" applyFill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Fill="1"/>
    <xf numFmtId="1" fontId="12" fillId="0" borderId="0" xfId="0" applyNumberFormat="1" applyFont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/>
    <xf numFmtId="164" fontId="1" fillId="0" borderId="0" xfId="0" applyNumberFormat="1" applyFont="1" applyFill="1" applyBorder="1" applyAlignment="1">
      <alignment horizontal="center" vertical="top" wrapText="1"/>
    </xf>
    <xf numFmtId="164" fontId="1" fillId="0" borderId="16" xfId="0" applyNumberFormat="1" applyFont="1" applyFill="1" applyBorder="1" applyAlignment="1">
      <alignment horizontal="center" vertical="top" wrapText="1"/>
    </xf>
    <xf numFmtId="11" fontId="0" fillId="0" borderId="0" xfId="0" applyNumberFormat="1"/>
    <xf numFmtId="0" fontId="18" fillId="3" borderId="0" xfId="30" applyAlignment="1">
      <alignment horizontal="center"/>
    </xf>
    <xf numFmtId="11" fontId="0" fillId="0" borderId="0" xfId="0" applyNumberFormat="1" applyFill="1"/>
    <xf numFmtId="164" fontId="0" fillId="0" borderId="0" xfId="0" applyNumberFormat="1" applyFill="1"/>
    <xf numFmtId="164" fontId="12" fillId="0" borderId="0" xfId="0" applyNumberFormat="1" applyFont="1" applyFill="1" applyAlignment="1">
      <alignment horizontal="center"/>
    </xf>
    <xf numFmtId="11" fontId="12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1" fontId="4" fillId="0" borderId="0" xfId="0" applyNumberFormat="1" applyFont="1" applyFill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5" fillId="0" borderId="0" xfId="0" applyFont="1" applyFill="1"/>
    <xf numFmtId="0" fontId="15" fillId="0" borderId="0" xfId="0" applyFont="1" applyFill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 applyFill="1" applyAlignment="1">
      <alignment horizontal="center" vertical="top" wrapText="1"/>
    </xf>
    <xf numFmtId="165" fontId="3" fillId="0" borderId="0" xfId="0" applyNumberFormat="1" applyFont="1" applyFill="1" applyBorder="1" applyAlignment="1">
      <alignment horizontal="center"/>
    </xf>
    <xf numFmtId="165" fontId="12" fillId="0" borderId="0" xfId="0" applyNumberFormat="1" applyFont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167" fontId="1" fillId="0" borderId="0" xfId="0" applyNumberFormat="1" applyFont="1" applyAlignment="1">
      <alignment horizontal="center" vertical="top" wrapText="1"/>
    </xf>
    <xf numFmtId="167" fontId="3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top" wrapText="1"/>
    </xf>
    <xf numFmtId="2" fontId="19" fillId="0" borderId="0" xfId="0" applyNumberFormat="1" applyFont="1" applyAlignment="1">
      <alignment horizontal="center" vertical="top" wrapText="1"/>
    </xf>
    <xf numFmtId="1" fontId="19" fillId="0" borderId="0" xfId="0" applyNumberFormat="1" applyFont="1" applyBorder="1" applyAlignment="1">
      <alignment horizontal="center" vertical="top" wrapText="1"/>
    </xf>
    <xf numFmtId="164" fontId="19" fillId="0" borderId="0" xfId="0" applyNumberFormat="1" applyFont="1" applyAlignment="1">
      <alignment horizontal="center" vertical="top" wrapText="1"/>
    </xf>
    <xf numFmtId="0" fontId="21" fillId="0" borderId="0" xfId="0" applyFont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21" fillId="7" borderId="0" xfId="0" applyNumberFormat="1" applyFont="1" applyFill="1" applyAlignment="1">
      <alignment horizontal="center"/>
    </xf>
    <xf numFmtId="1" fontId="21" fillId="0" borderId="0" xfId="0" applyNumberFormat="1" applyFont="1" applyFill="1" applyBorder="1" applyAlignment="1">
      <alignment horizontal="center"/>
    </xf>
    <xf numFmtId="164" fontId="21" fillId="7" borderId="0" xfId="0" applyNumberFormat="1" applyFont="1" applyFill="1" applyBorder="1" applyAlignment="1">
      <alignment horizontal="center"/>
    </xf>
    <xf numFmtId="2" fontId="21" fillId="0" borderId="0" xfId="0" applyNumberFormat="1" applyFont="1" applyAlignment="1">
      <alignment horizontal="center"/>
    </xf>
    <xf numFmtId="0" fontId="22" fillId="0" borderId="0" xfId="0" applyFont="1"/>
    <xf numFmtId="0" fontId="21" fillId="0" borderId="0" xfId="0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19" fillId="0" borderId="0" xfId="0" applyNumberFormat="1" applyFont="1" applyAlignment="1">
      <alignment horizontal="center" vertical="top" wrapText="1"/>
    </xf>
    <xf numFmtId="1" fontId="12" fillId="0" borderId="0" xfId="0" applyNumberFormat="1" applyFont="1" applyFill="1" applyAlignment="1">
      <alignment horizontal="center"/>
    </xf>
    <xf numFmtId="1" fontId="0" fillId="0" borderId="0" xfId="0" applyNumberFormat="1"/>
    <xf numFmtId="0" fontId="2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164" fontId="12" fillId="0" borderId="0" xfId="0" applyNumberFormat="1" applyFont="1"/>
    <xf numFmtId="11" fontId="12" fillId="0" borderId="0" xfId="0" applyNumberFormat="1" applyFont="1"/>
    <xf numFmtId="166" fontId="12" fillId="0" borderId="0" xfId="0" applyNumberFormat="1" applyFont="1"/>
    <xf numFmtId="10" fontId="12" fillId="0" borderId="0" xfId="0" applyNumberFormat="1" applyFont="1"/>
    <xf numFmtId="164" fontId="3" fillId="0" borderId="17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11" fontId="23" fillId="0" borderId="0" xfId="0" applyNumberFormat="1" applyFont="1" applyAlignment="1">
      <alignment horizontal="center"/>
    </xf>
    <xf numFmtId="11" fontId="3" fillId="8" borderId="0" xfId="0" applyNumberFormat="1" applyFont="1" applyFill="1" applyAlignment="1">
      <alignment horizontal="center"/>
    </xf>
    <xf numFmtId="2" fontId="3" fillId="8" borderId="0" xfId="0" applyNumberFormat="1" applyFont="1" applyFill="1" applyAlignment="1">
      <alignment horizontal="center"/>
    </xf>
    <xf numFmtId="164" fontId="3" fillId="8" borderId="0" xfId="0" applyNumberFormat="1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" fontId="3" fillId="8" borderId="2" xfId="0" applyNumberFormat="1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165" fontId="3" fillId="8" borderId="5" xfId="0" applyNumberFormat="1" applyFont="1" applyFill="1" applyBorder="1" applyAlignment="1">
      <alignment horizontal="center"/>
    </xf>
    <xf numFmtId="167" fontId="3" fillId="8" borderId="0" xfId="0" applyNumberFormat="1" applyFont="1" applyFill="1" applyAlignment="1">
      <alignment horizontal="center"/>
    </xf>
    <xf numFmtId="164" fontId="12" fillId="8" borderId="0" xfId="0" applyNumberFormat="1" applyFont="1" applyFill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3" fillId="0" borderId="5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0" fontId="23" fillId="0" borderId="0" xfId="0" applyFont="1"/>
    <xf numFmtId="0" fontId="15" fillId="0" borderId="0" xfId="0" applyFont="1" applyAlignment="1"/>
    <xf numFmtId="11" fontId="0" fillId="0" borderId="0" xfId="0" applyNumberFormat="1" applyBorder="1"/>
    <xf numFmtId="1" fontId="0" fillId="0" borderId="0" xfId="0" applyNumberFormat="1" applyAlignment="1"/>
    <xf numFmtId="1" fontId="1" fillId="0" borderId="0" xfId="0" applyNumberFormat="1" applyFont="1" applyBorder="1" applyAlignment="1">
      <alignment horizontal="center" vertical="top" wrapText="1"/>
    </xf>
    <xf numFmtId="1" fontId="3" fillId="0" borderId="0" xfId="0" applyNumberFormat="1" applyFont="1" applyBorder="1" applyAlignment="1">
      <alignment horizontal="center"/>
    </xf>
    <xf numFmtId="1" fontId="0" fillId="0" borderId="0" xfId="0" applyNumberFormat="1" applyBorder="1"/>
    <xf numFmtId="1" fontId="1" fillId="0" borderId="16" xfId="0" applyNumberFormat="1" applyFont="1" applyBorder="1" applyAlignment="1">
      <alignment horizontal="center" vertical="top" wrapText="1"/>
    </xf>
    <xf numFmtId="11" fontId="23" fillId="6" borderId="0" xfId="0" applyNumberFormat="1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11" fontId="25" fillId="0" borderId="0" xfId="0" applyNumberFormat="1" applyFont="1" applyFill="1" applyAlignment="1">
      <alignment horizontal="center"/>
    </xf>
    <xf numFmtId="11" fontId="26" fillId="0" borderId="0" xfId="0" applyNumberFormat="1" applyFont="1" applyAlignment="1">
      <alignment horizontal="center"/>
    </xf>
    <xf numFmtId="11" fontId="26" fillId="0" borderId="0" xfId="0" applyNumberFormat="1" applyFont="1" applyFill="1" applyAlignment="1">
      <alignment horizontal="center"/>
    </xf>
    <xf numFmtId="11" fontId="3" fillId="0" borderId="0" xfId="0" applyNumberFormat="1" applyFont="1" applyFill="1" applyBorder="1" applyAlignment="1">
      <alignment horizontal="center" vertical="top" wrapText="1"/>
    </xf>
    <xf numFmtId="11" fontId="3" fillId="0" borderId="0" xfId="0" applyNumberFormat="1" applyFont="1" applyBorder="1" applyAlignment="1">
      <alignment horizontal="center"/>
    </xf>
    <xf numFmtId="11" fontId="23" fillId="0" borderId="0" xfId="0" applyNumberFormat="1" applyFont="1"/>
    <xf numFmtId="164" fontId="12" fillId="0" borderId="0" xfId="0" applyNumberFormat="1" applyFont="1" applyAlignment="1">
      <alignment horizontal="center"/>
    </xf>
    <xf numFmtId="168" fontId="3" fillId="0" borderId="0" xfId="0" applyNumberFormat="1" applyFont="1" applyFill="1" applyAlignment="1">
      <alignment horizontal="center"/>
    </xf>
    <xf numFmtId="168" fontId="23" fillId="0" borderId="0" xfId="0" applyNumberFormat="1" applyFont="1" applyFill="1" applyAlignment="1">
      <alignment horizontal="center"/>
    </xf>
    <xf numFmtId="168" fontId="12" fillId="0" borderId="0" xfId="0" applyNumberFormat="1" applyFont="1" applyFill="1" applyAlignment="1">
      <alignment horizontal="center"/>
    </xf>
    <xf numFmtId="1" fontId="23" fillId="0" borderId="0" xfId="0" applyNumberFormat="1" applyFont="1" applyFill="1" applyAlignment="1">
      <alignment horizontal="center"/>
    </xf>
    <xf numFmtId="167" fontId="23" fillId="0" borderId="0" xfId="0" applyNumberFormat="1" applyFont="1" applyFill="1" applyAlignment="1">
      <alignment horizontal="center"/>
    </xf>
    <xf numFmtId="167" fontId="12" fillId="0" borderId="0" xfId="0" applyNumberFormat="1" applyFont="1" applyFill="1" applyAlignment="1">
      <alignment horizontal="center"/>
    </xf>
    <xf numFmtId="167" fontId="12" fillId="8" borderId="0" xfId="0" applyNumberFormat="1" applyFont="1" applyFill="1" applyAlignment="1">
      <alignment horizontal="center"/>
    </xf>
    <xf numFmtId="1" fontId="24" fillId="0" borderId="0" xfId="0" applyNumberFormat="1" applyFont="1" applyFill="1" applyAlignment="1">
      <alignment horizontal="center"/>
    </xf>
    <xf numFmtId="167" fontId="24" fillId="0" borderId="0" xfId="0" applyNumberFormat="1" applyFont="1" applyFill="1" applyAlignment="1">
      <alignment horizontal="center"/>
    </xf>
    <xf numFmtId="0" fontId="18" fillId="0" borderId="0" xfId="30" applyFill="1" applyAlignment="1">
      <alignment horizontal="center"/>
    </xf>
    <xf numFmtId="0" fontId="15" fillId="0" borderId="9" xfId="0" applyFont="1" applyBorder="1" applyAlignment="1">
      <alignment horizontal="center" wrapText="1"/>
    </xf>
    <xf numFmtId="2" fontId="3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21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9" fontId="1" fillId="0" borderId="0" xfId="0" applyNumberFormat="1" applyFont="1" applyAlignment="1">
      <alignment horizontal="center" vertical="top" wrapText="1"/>
    </xf>
    <xf numFmtId="169" fontId="3" fillId="7" borderId="0" xfId="0" applyNumberFormat="1" applyFont="1" applyFill="1" applyAlignment="1">
      <alignment horizontal="center"/>
    </xf>
    <xf numFmtId="169" fontId="0" fillId="0" borderId="0" xfId="0" applyNumberFormat="1"/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14" fontId="1" fillId="0" borderId="7" xfId="0" applyNumberFormat="1" applyFont="1" applyBorder="1" applyAlignment="1">
      <alignment horizontal="center" vertical="top" wrapText="1"/>
    </xf>
    <xf numFmtId="0" fontId="12" fillId="7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</cellXfs>
  <cellStyles count="31">
    <cellStyle name="Bad" xfId="30" builtinId="27"/>
    <cellStyle name="Bad 2" xfId="4" xr:uid="{00000000-0005-0000-0000-000001000000}"/>
    <cellStyle name="Good" xfId="29" builtinId="26"/>
    <cellStyle name="Good 2" xfId="3" xr:uid="{00000000-0005-0000-0000-000003000000}"/>
    <cellStyle name="Neutral 2" xfId="5" xr:uid="{00000000-0005-0000-0000-000004000000}"/>
    <cellStyle name="Normal" xfId="0" builtinId="0"/>
    <cellStyle name="Normal 10" xfId="20" xr:uid="{00000000-0005-0000-0000-000006000000}"/>
    <cellStyle name="Normal 11" xfId="19" xr:uid="{00000000-0005-0000-0000-000007000000}"/>
    <cellStyle name="Normal 12" xfId="17" xr:uid="{00000000-0005-0000-0000-000008000000}"/>
    <cellStyle name="Normal 13" xfId="18" xr:uid="{00000000-0005-0000-0000-000009000000}"/>
    <cellStyle name="Normal 16" xfId="15" xr:uid="{00000000-0005-0000-0000-00000A000000}"/>
    <cellStyle name="Normal 17" xfId="13" xr:uid="{00000000-0005-0000-0000-00000B000000}"/>
    <cellStyle name="Normal 18" xfId="14" xr:uid="{00000000-0005-0000-0000-00000C000000}"/>
    <cellStyle name="Normal 19" xfId="12" xr:uid="{00000000-0005-0000-0000-00000D000000}"/>
    <cellStyle name="Normal 2" xfId="1" xr:uid="{00000000-0005-0000-0000-00000E000000}"/>
    <cellStyle name="Normal 20" xfId="11" xr:uid="{00000000-0005-0000-0000-00000F000000}"/>
    <cellStyle name="Normal 21" xfId="10" xr:uid="{00000000-0005-0000-0000-000010000000}"/>
    <cellStyle name="Normal 22" xfId="9" xr:uid="{00000000-0005-0000-0000-000011000000}"/>
    <cellStyle name="Normal 24" xfId="8" xr:uid="{00000000-0005-0000-0000-000012000000}"/>
    <cellStyle name="Normal 25" xfId="6" xr:uid="{00000000-0005-0000-0000-000013000000}"/>
    <cellStyle name="Normal 26" xfId="7" xr:uid="{00000000-0005-0000-0000-000014000000}"/>
    <cellStyle name="Normal 3" xfId="27" xr:uid="{00000000-0005-0000-0000-000015000000}"/>
    <cellStyle name="Normal 4" xfId="25" xr:uid="{00000000-0005-0000-0000-000016000000}"/>
    <cellStyle name="Normal 5" xfId="26" xr:uid="{00000000-0005-0000-0000-000017000000}"/>
    <cellStyle name="Normal 6" xfId="24" xr:uid="{00000000-0005-0000-0000-000018000000}"/>
    <cellStyle name="Normal 7" xfId="23" xr:uid="{00000000-0005-0000-0000-000019000000}"/>
    <cellStyle name="Normal 8" xfId="22" xr:uid="{00000000-0005-0000-0000-00001A000000}"/>
    <cellStyle name="Normal 9" xfId="21" xr:uid="{00000000-0005-0000-0000-00001B000000}"/>
    <cellStyle name="Note 2" xfId="28" xr:uid="{00000000-0005-0000-0000-00001C000000}"/>
    <cellStyle name="Percent 15" xfId="16" xr:uid="{00000000-0005-0000-0000-00001D000000}"/>
    <cellStyle name="Percent 2" xfId="2" xr:uid="{00000000-0005-0000-0000-00001E000000}"/>
  </cellStyles>
  <dxfs count="0"/>
  <tableStyles count="0" defaultTableStyle="TableStyleMedium2" defaultPivotStyle="PivotStyleLight16"/>
  <colors>
    <mruColors>
      <color rgb="FFE3A3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zoomScaleNormal="100" workbookViewId="0">
      <pane xSplit="1" topLeftCell="B1" activePane="topRight" state="frozen"/>
      <selection activeCell="A22" sqref="A22"/>
      <selection pane="topRight" activeCell="J12" sqref="J12"/>
    </sheetView>
  </sheetViews>
  <sheetFormatPr baseColWidth="10" defaultColWidth="9.1640625" defaultRowHeight="15"/>
  <cols>
    <col min="1" max="1" width="18.5" style="17" customWidth="1"/>
    <col min="2" max="2" width="12.83203125" style="17" customWidth="1"/>
    <col min="3" max="3" width="13.5" style="17" customWidth="1"/>
    <col min="4" max="4" width="12.33203125" style="17" customWidth="1"/>
    <col min="5" max="5" width="13.6640625" style="17" customWidth="1"/>
    <col min="6" max="7" width="11.6640625" style="17" customWidth="1"/>
    <col min="8" max="12" width="9.1640625" style="17"/>
    <col min="13" max="13" width="11.6640625" style="17" customWidth="1"/>
    <col min="14" max="14" width="12.33203125" style="98" customWidth="1"/>
    <col min="15" max="15" width="6.5" style="69" customWidth="1"/>
    <col min="16" max="16" width="12.33203125" style="98" customWidth="1"/>
    <col min="17" max="17" width="14" style="98" customWidth="1"/>
    <col min="18" max="18" width="13.6640625" style="68" customWidth="1"/>
    <col min="19" max="19" width="12.33203125" style="20" customWidth="1"/>
    <col min="20" max="20" width="17.6640625" style="20" customWidth="1"/>
    <col min="21" max="21" width="13.5" style="20" customWidth="1"/>
    <col min="22" max="22" width="11.5" style="17" customWidth="1"/>
    <col min="23" max="23" width="17" style="17" customWidth="1"/>
    <col min="24" max="24" width="11" style="17" customWidth="1"/>
    <col min="25" max="25" width="14.5" style="17" customWidth="1"/>
    <col min="26" max="26" width="11.6640625" style="17" customWidth="1"/>
    <col min="27" max="28" width="9.1640625" style="17"/>
    <col min="29" max="29" width="9.1640625" style="17" customWidth="1"/>
    <col min="30" max="30" width="12.5" style="17" customWidth="1"/>
    <col min="31" max="31" width="12.33203125" style="17" customWidth="1"/>
    <col min="32" max="32" width="9.1640625" style="17"/>
    <col min="33" max="33" width="11.6640625" style="17" customWidth="1"/>
    <col min="34" max="34" width="9.1640625" style="17"/>
    <col min="35" max="35" width="13.5" style="17" customWidth="1"/>
    <col min="36" max="16384" width="9.1640625" style="17"/>
  </cols>
  <sheetData>
    <row r="1" spans="1:20" ht="44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270</v>
      </c>
      <c r="G1" s="8" t="s">
        <v>271</v>
      </c>
      <c r="H1" s="9" t="s">
        <v>5</v>
      </c>
      <c r="I1" s="10" t="s">
        <v>7</v>
      </c>
      <c r="J1" s="7" t="s">
        <v>8</v>
      </c>
      <c r="K1" s="11" t="s">
        <v>9</v>
      </c>
      <c r="L1" s="12" t="s">
        <v>10</v>
      </c>
      <c r="M1" s="12" t="s">
        <v>11</v>
      </c>
      <c r="N1" s="95" t="s">
        <v>257</v>
      </c>
      <c r="O1" s="10" t="s">
        <v>212</v>
      </c>
      <c r="P1" s="95" t="s">
        <v>256</v>
      </c>
      <c r="Q1" s="95" t="s">
        <v>258</v>
      </c>
      <c r="R1" s="91" t="s">
        <v>259</v>
      </c>
      <c r="T1" s="91"/>
    </row>
    <row r="2" spans="1:20" ht="13">
      <c r="A2" s="4" t="s">
        <v>12</v>
      </c>
      <c r="B2" s="4">
        <v>-300</v>
      </c>
      <c r="C2" s="4">
        <v>0</v>
      </c>
      <c r="D2" s="4" t="s">
        <v>13</v>
      </c>
      <c r="E2" s="21">
        <v>468.75</v>
      </c>
      <c r="F2" s="21">
        <v>468.8</v>
      </c>
      <c r="G2" s="37">
        <v>470.3</v>
      </c>
      <c r="H2" s="2">
        <v>0.70877900000000005</v>
      </c>
      <c r="I2" s="5">
        <v>12441</v>
      </c>
      <c r="J2" s="4">
        <v>16</v>
      </c>
      <c r="K2" s="6">
        <v>0.251</v>
      </c>
      <c r="L2" s="19">
        <v>0.70879200000000009</v>
      </c>
      <c r="M2" s="70">
        <v>0.70880089280305736</v>
      </c>
      <c r="N2" s="96">
        <v>1.1E-5</v>
      </c>
      <c r="O2" s="5">
        <v>86</v>
      </c>
      <c r="P2" s="96">
        <f>N2/SQRT(O2)</f>
        <v>1.1861605052378225E-6</v>
      </c>
      <c r="Q2" s="139">
        <v>1.6264420450977845E-5</v>
      </c>
      <c r="R2" s="157"/>
      <c r="S2" s="159"/>
      <c r="T2" s="159"/>
    </row>
    <row r="3" spans="1:20" ht="13">
      <c r="A3" s="4" t="s">
        <v>14</v>
      </c>
      <c r="B3" s="1">
        <v>-261.58536585365863</v>
      </c>
      <c r="C3" s="1">
        <v>38.414634146341371</v>
      </c>
      <c r="D3" s="4" t="s">
        <v>15</v>
      </c>
      <c r="E3" s="21">
        <v>468</v>
      </c>
      <c r="F3" s="21">
        <v>467.77560975609759</v>
      </c>
      <c r="G3" s="37">
        <v>469.70243902439029</v>
      </c>
      <c r="H3" s="2">
        <v>0.70872000000000002</v>
      </c>
      <c r="I3" s="5">
        <v>9309</v>
      </c>
      <c r="J3" s="4">
        <v>7</v>
      </c>
      <c r="K3" s="6">
        <v>0.14299999999999999</v>
      </c>
      <c r="L3" s="19">
        <v>0.70873300000000006</v>
      </c>
      <c r="M3" s="70">
        <v>0.7087418909806622</v>
      </c>
      <c r="N3" s="96">
        <v>9.0000000000000002E-6</v>
      </c>
      <c r="O3" s="5">
        <v>86</v>
      </c>
      <c r="P3" s="96">
        <f t="shared" ref="P3:P31" si="0">N3/SQRT(O3)</f>
        <v>9.7049495883094566E-7</v>
      </c>
      <c r="Q3" s="139">
        <v>1.6264420450977845E-5</v>
      </c>
      <c r="R3" s="157"/>
      <c r="S3" s="159"/>
      <c r="T3" s="159"/>
    </row>
    <row r="4" spans="1:20" ht="13">
      <c r="A4" s="4" t="s">
        <v>16</v>
      </c>
      <c r="B4" s="1">
        <v>-231.09756097560981</v>
      </c>
      <c r="C4" s="4">
        <v>68.902439024390191</v>
      </c>
      <c r="D4" s="4" t="s">
        <v>15</v>
      </c>
      <c r="E4" s="21">
        <v>467.5</v>
      </c>
      <c r="F4" s="21">
        <v>467.41846248842239</v>
      </c>
      <c r="G4" s="37">
        <v>469.49410311824641</v>
      </c>
      <c r="H4" s="2">
        <v>0.70875600000000005</v>
      </c>
      <c r="I4" s="5">
        <v>8341</v>
      </c>
      <c r="J4" s="4">
        <v>5</v>
      </c>
      <c r="K4" s="6">
        <v>0.51200000000000001</v>
      </c>
      <c r="L4" s="19">
        <v>0.70876900000000009</v>
      </c>
      <c r="M4" s="70">
        <v>0.70877789209263209</v>
      </c>
      <c r="N4" s="96">
        <v>9.0000000000000002E-6</v>
      </c>
      <c r="O4" s="5">
        <v>86</v>
      </c>
      <c r="P4" s="96">
        <f t="shared" si="0"/>
        <v>9.7049495883094566E-7</v>
      </c>
      <c r="Q4" s="139">
        <v>1.6264420450977845E-5</v>
      </c>
      <c r="R4" s="157"/>
      <c r="S4" s="159"/>
      <c r="T4" s="159"/>
    </row>
    <row r="5" spans="1:20" ht="13">
      <c r="A5" s="4" t="s">
        <v>17</v>
      </c>
      <c r="B5" s="1">
        <v>-192.98780487804879</v>
      </c>
      <c r="C5" s="1">
        <v>107.01219512195121</v>
      </c>
      <c r="D5" s="4" t="s">
        <v>18</v>
      </c>
      <c r="E5" s="21">
        <v>466.73404499999998</v>
      </c>
      <c r="F5" s="21">
        <v>467.12902130287125</v>
      </c>
      <c r="G5" s="37">
        <v>469.3252624266749</v>
      </c>
      <c r="H5" s="2">
        <v>0.70879099999999995</v>
      </c>
      <c r="I5" s="5">
        <v>17230</v>
      </c>
      <c r="J5" s="4">
        <v>11</v>
      </c>
      <c r="K5" s="6">
        <v>0.29599999999999999</v>
      </c>
      <c r="L5" s="19">
        <v>0.70880399999999999</v>
      </c>
      <c r="M5" s="70">
        <v>0.70881289317371388</v>
      </c>
      <c r="N5" s="96">
        <v>1.2999999999999999E-5</v>
      </c>
      <c r="O5" s="5">
        <v>86</v>
      </c>
      <c r="P5" s="96">
        <f t="shared" si="0"/>
        <v>1.4018260516446992E-6</v>
      </c>
      <c r="Q5" s="139">
        <v>1.6264420450977845E-5</v>
      </c>
      <c r="R5" s="157"/>
      <c r="S5" s="159"/>
      <c r="T5" s="159"/>
    </row>
    <row r="6" spans="1:20" ht="13">
      <c r="A6" s="4" t="s">
        <v>19</v>
      </c>
      <c r="B6" s="1">
        <v>-156.40243902439022</v>
      </c>
      <c r="C6" s="4">
        <v>143.59756097560978</v>
      </c>
      <c r="D6" s="4" t="s">
        <v>18</v>
      </c>
      <c r="E6" s="21">
        <v>466.30076273885345</v>
      </c>
      <c r="F6" s="21">
        <v>466.8511577647422</v>
      </c>
      <c r="G6" s="37">
        <v>469.16317536276625</v>
      </c>
      <c r="H6" s="2">
        <v>0.70869899999999997</v>
      </c>
      <c r="I6" s="5">
        <v>18287</v>
      </c>
      <c r="J6" s="4">
        <v>5</v>
      </c>
      <c r="K6" s="6">
        <v>0.52500000000000002</v>
      </c>
      <c r="L6" s="19">
        <v>0.70871200000000001</v>
      </c>
      <c r="M6" s="70">
        <v>0.70872089033201302</v>
      </c>
      <c r="N6" s="96">
        <v>7.9999999999999996E-6</v>
      </c>
      <c r="O6" s="5">
        <v>86</v>
      </c>
      <c r="P6" s="96">
        <f t="shared" si="0"/>
        <v>8.6266218562750727E-7</v>
      </c>
      <c r="Q6" s="139">
        <v>1.6264420450977845E-5</v>
      </c>
      <c r="R6" s="157"/>
      <c r="S6" s="159"/>
      <c r="T6" s="159"/>
    </row>
    <row r="7" spans="1:20" ht="13">
      <c r="A7" s="4" t="s">
        <v>20</v>
      </c>
      <c r="B7" s="1">
        <v>-125.91463414634151</v>
      </c>
      <c r="C7" s="1">
        <v>174.08536585365849</v>
      </c>
      <c r="D7" s="4" t="s">
        <v>18</v>
      </c>
      <c r="E7" s="21">
        <v>465.90216401273898</v>
      </c>
      <c r="F7" s="21">
        <v>466.61960481630132</v>
      </c>
      <c r="G7" s="37">
        <v>469.02810280950911</v>
      </c>
      <c r="H7" s="2">
        <v>0.7087</v>
      </c>
      <c r="I7" s="5">
        <v>20272</v>
      </c>
      <c r="J7" s="4">
        <v>13</v>
      </c>
      <c r="K7" s="6">
        <v>0.40400000000000003</v>
      </c>
      <c r="L7" s="19">
        <v>0.70871300000000004</v>
      </c>
      <c r="M7" s="70">
        <v>0.70872189036290112</v>
      </c>
      <c r="N7" s="96">
        <v>1.2E-5</v>
      </c>
      <c r="O7" s="5">
        <v>86</v>
      </c>
      <c r="P7" s="96">
        <f t="shared" si="0"/>
        <v>1.293993278441261E-6</v>
      </c>
      <c r="Q7" s="139">
        <v>1.6264420450977845E-5</v>
      </c>
      <c r="R7" s="157"/>
      <c r="S7" s="159"/>
      <c r="T7" s="159"/>
    </row>
    <row r="8" spans="1:20" ht="13">
      <c r="A8" s="4" t="s">
        <v>21</v>
      </c>
      <c r="B8" s="1">
        <v>-74.085365853658516</v>
      </c>
      <c r="C8" s="4">
        <v>225.91463414634148</v>
      </c>
      <c r="D8" s="4" t="s">
        <v>18</v>
      </c>
      <c r="E8" s="21">
        <v>465.10496656050884</v>
      </c>
      <c r="F8" s="21">
        <v>465.79820152746981</v>
      </c>
      <c r="G8" s="37">
        <v>468.04359448139934</v>
      </c>
      <c r="H8" s="2">
        <v>0.70867100000000005</v>
      </c>
      <c r="I8" s="5">
        <v>16505</v>
      </c>
      <c r="J8" s="4">
        <v>14</v>
      </c>
      <c r="K8" s="6">
        <v>0.55300000000000005</v>
      </c>
      <c r="L8" s="19">
        <v>0.70868400000000009</v>
      </c>
      <c r="M8" s="70">
        <v>0.7086928894671477</v>
      </c>
      <c r="N8" s="96">
        <v>9.9999999999999991E-6</v>
      </c>
      <c r="O8" s="5">
        <v>86</v>
      </c>
      <c r="P8" s="96">
        <f t="shared" si="0"/>
        <v>1.078327732034384E-6</v>
      </c>
      <c r="Q8" s="139">
        <v>1.6264420450977845E-5</v>
      </c>
      <c r="R8" s="157"/>
      <c r="S8" s="159"/>
      <c r="T8" s="159"/>
    </row>
    <row r="9" spans="1:20" ht="13">
      <c r="A9" s="4" t="s">
        <v>22</v>
      </c>
      <c r="B9" s="1">
        <v>-40.548780487804876</v>
      </c>
      <c r="C9" s="1">
        <v>259.45121951219511</v>
      </c>
      <c r="D9" s="4" t="s">
        <v>23</v>
      </c>
      <c r="E9" s="21">
        <v>464.50706847133654</v>
      </c>
      <c r="F9" s="21">
        <v>464.91744271988176</v>
      </c>
      <c r="G9" s="37">
        <v>466.79020694752398</v>
      </c>
      <c r="H9" s="2">
        <v>0.70870100000000003</v>
      </c>
      <c r="I9" s="5">
        <v>18022</v>
      </c>
      <c r="J9" s="4">
        <v>14</v>
      </c>
      <c r="K9" s="6">
        <v>0.36299999999999999</v>
      </c>
      <c r="L9" s="19">
        <v>0.70871400000000007</v>
      </c>
      <c r="M9" s="70">
        <v>0.70872289039378922</v>
      </c>
      <c r="N9" s="96">
        <v>1.2E-5</v>
      </c>
      <c r="O9" s="5">
        <v>86</v>
      </c>
      <c r="P9" s="96">
        <f t="shared" si="0"/>
        <v>1.293993278441261E-6</v>
      </c>
      <c r="Q9" s="139">
        <v>1.6264420450977845E-5</v>
      </c>
      <c r="R9" s="157"/>
      <c r="S9" s="159"/>
      <c r="T9" s="159"/>
    </row>
    <row r="10" spans="1:20" ht="13">
      <c r="A10" s="4" t="s">
        <v>24</v>
      </c>
      <c r="B10" s="1">
        <v>-0.91463414634146301</v>
      </c>
      <c r="C10" s="4">
        <v>299.08536585365852</v>
      </c>
      <c r="D10" s="4" t="s">
        <v>23</v>
      </c>
      <c r="E10" s="21">
        <v>464.13338216560385</v>
      </c>
      <c r="F10" s="21">
        <v>463.86800813008131</v>
      </c>
      <c r="G10" s="37">
        <v>465.30893077112586</v>
      </c>
      <c r="H10" s="2">
        <v>0.70871799999999996</v>
      </c>
      <c r="I10" s="5">
        <v>19870</v>
      </c>
      <c r="J10" s="4">
        <v>13</v>
      </c>
      <c r="K10" s="6">
        <v>0.27500000000000002</v>
      </c>
      <c r="L10" s="19">
        <v>0.708731</v>
      </c>
      <c r="M10" s="70">
        <v>0.70873989091888601</v>
      </c>
      <c r="N10" s="96">
        <v>9.0000000000000002E-6</v>
      </c>
      <c r="O10" s="5">
        <v>86</v>
      </c>
      <c r="P10" s="96">
        <f t="shared" si="0"/>
        <v>9.7049495883094566E-7</v>
      </c>
      <c r="Q10" s="139">
        <v>1.6264420450977845E-5</v>
      </c>
      <c r="R10" s="157"/>
      <c r="S10" s="159"/>
      <c r="T10" s="159"/>
    </row>
    <row r="11" spans="1:20" ht="13">
      <c r="A11" s="4" t="s">
        <v>25</v>
      </c>
      <c r="B11" s="4">
        <v>20</v>
      </c>
      <c r="C11" s="1">
        <v>320</v>
      </c>
      <c r="D11" s="4" t="s">
        <v>23</v>
      </c>
      <c r="E11" s="21">
        <v>463.76800000000003</v>
      </c>
      <c r="F11" s="21">
        <v>463.38</v>
      </c>
      <c r="G11" s="37">
        <v>463.97</v>
      </c>
      <c r="H11" s="2">
        <v>0.70867800000000003</v>
      </c>
      <c r="I11" s="5">
        <v>10686</v>
      </c>
      <c r="J11" s="4">
        <v>12</v>
      </c>
      <c r="K11" s="6">
        <v>0.32300000000000001</v>
      </c>
      <c r="L11" s="19">
        <v>0.70869100000000007</v>
      </c>
      <c r="M11" s="70">
        <v>0.70869988968336406</v>
      </c>
      <c r="N11" s="96">
        <v>9.9999999999999991E-6</v>
      </c>
      <c r="O11" s="5">
        <v>86</v>
      </c>
      <c r="P11" s="96">
        <f t="shared" si="0"/>
        <v>1.078327732034384E-6</v>
      </c>
      <c r="Q11" s="139">
        <v>1.6264420450977845E-5</v>
      </c>
      <c r="R11" s="157"/>
      <c r="S11" s="159"/>
      <c r="T11" s="159"/>
    </row>
    <row r="12" spans="1:20" ht="13">
      <c r="A12" s="4" t="s">
        <v>26</v>
      </c>
      <c r="B12" s="4">
        <v>21</v>
      </c>
      <c r="C12" s="4">
        <v>321</v>
      </c>
      <c r="D12" s="4" t="s">
        <v>23</v>
      </c>
      <c r="E12" s="21">
        <v>463.67962500000004</v>
      </c>
      <c r="F12" s="21">
        <v>463.35666666666668</v>
      </c>
      <c r="G12" s="37">
        <v>463.90166666666664</v>
      </c>
      <c r="H12" s="2">
        <v>0.70868600000000004</v>
      </c>
      <c r="I12" s="5">
        <v>23373</v>
      </c>
      <c r="J12" s="4">
        <v>11</v>
      </c>
      <c r="K12" s="6">
        <v>0.217</v>
      </c>
      <c r="L12" s="19">
        <v>0.70869900000000008</v>
      </c>
      <c r="M12" s="70">
        <v>0.7087078899304684</v>
      </c>
      <c r="N12" s="96">
        <v>7.9999999999999996E-6</v>
      </c>
      <c r="O12" s="5">
        <v>86</v>
      </c>
      <c r="P12" s="96">
        <f t="shared" si="0"/>
        <v>8.6266218562750727E-7</v>
      </c>
      <c r="Q12" s="139">
        <v>1.6264420450977845E-5</v>
      </c>
      <c r="R12" s="157"/>
      <c r="S12" s="159"/>
      <c r="T12" s="159"/>
    </row>
    <row r="13" spans="1:20" ht="13">
      <c r="A13" s="4" t="s">
        <v>27</v>
      </c>
      <c r="B13" s="4">
        <v>26</v>
      </c>
      <c r="C13" s="1">
        <v>326</v>
      </c>
      <c r="D13" s="4" t="s">
        <v>23</v>
      </c>
      <c r="E13" s="21">
        <v>463.23775000000001</v>
      </c>
      <c r="F13" s="21">
        <v>463.24</v>
      </c>
      <c r="G13" s="37">
        <v>463.56</v>
      </c>
      <c r="H13" s="2">
        <v>0.70866281394591302</v>
      </c>
      <c r="I13" s="5">
        <v>11508.469961474168</v>
      </c>
      <c r="J13" s="4">
        <v>29</v>
      </c>
      <c r="K13" s="6">
        <v>0.25600000000000001</v>
      </c>
      <c r="L13" s="19">
        <v>0.70867581394591306</v>
      </c>
      <c r="M13" s="70">
        <v>0.70868470316020937</v>
      </c>
      <c r="N13" s="96">
        <v>7.9999999999999996E-6</v>
      </c>
      <c r="O13" s="5">
        <v>86</v>
      </c>
      <c r="P13" s="96">
        <f t="shared" si="0"/>
        <v>8.6266218562750727E-7</v>
      </c>
      <c r="Q13" s="139">
        <v>1.6264420450977845E-5</v>
      </c>
      <c r="R13" s="157"/>
      <c r="S13" s="159"/>
      <c r="T13" s="159"/>
    </row>
    <row r="14" spans="1:20" ht="13">
      <c r="A14" s="4" t="s">
        <v>28</v>
      </c>
      <c r="B14" s="4">
        <v>26</v>
      </c>
      <c r="C14" s="4">
        <v>326</v>
      </c>
      <c r="D14" s="4" t="s">
        <v>23</v>
      </c>
      <c r="E14" s="21">
        <v>463.23775000000001</v>
      </c>
      <c r="F14" s="21">
        <v>463.24</v>
      </c>
      <c r="G14" s="178">
        <v>463.56</v>
      </c>
      <c r="H14" s="2">
        <v>0.70869700000000002</v>
      </c>
      <c r="I14" s="5">
        <v>4597</v>
      </c>
      <c r="J14" s="4">
        <v>31</v>
      </c>
      <c r="K14" s="6">
        <v>0.16600000000000001</v>
      </c>
      <c r="L14" s="19">
        <v>0.70871000000000006</v>
      </c>
      <c r="M14" s="70">
        <v>0.70871889027023705</v>
      </c>
      <c r="N14" s="96">
        <v>1.5999999999999999E-5</v>
      </c>
      <c r="O14" s="5">
        <v>86</v>
      </c>
      <c r="P14" s="96">
        <f t="shared" si="0"/>
        <v>1.7253243712550145E-6</v>
      </c>
      <c r="Q14" s="139">
        <v>1.6264420450977845E-5</v>
      </c>
      <c r="R14" s="157"/>
      <c r="S14" s="159"/>
      <c r="T14" s="159"/>
    </row>
    <row r="15" spans="1:20" ht="13">
      <c r="A15" s="4" t="s">
        <v>29</v>
      </c>
      <c r="B15" s="4">
        <v>33</v>
      </c>
      <c r="C15" s="1">
        <v>333</v>
      </c>
      <c r="D15" s="4" t="s">
        <v>23</v>
      </c>
      <c r="E15" s="21">
        <v>462.619125</v>
      </c>
      <c r="F15" s="21">
        <v>463.07666666666665</v>
      </c>
      <c r="G15" s="37">
        <v>463.08166666666665</v>
      </c>
      <c r="H15" s="2">
        <v>0.708626816063195</v>
      </c>
      <c r="I15" s="5">
        <v>8721.5948219358361</v>
      </c>
      <c r="J15" s="4">
        <v>17</v>
      </c>
      <c r="K15" s="6">
        <v>0.45200000000000001</v>
      </c>
      <c r="L15" s="19">
        <v>0.70863981606319504</v>
      </c>
      <c r="M15" s="70">
        <v>0.7086487041655869</v>
      </c>
      <c r="N15" s="96">
        <v>6.9999999999999999E-6</v>
      </c>
      <c r="O15" s="5">
        <v>86</v>
      </c>
      <c r="P15" s="96">
        <f t="shared" si="0"/>
        <v>7.5482941242406887E-7</v>
      </c>
      <c r="Q15" s="139">
        <v>1.6264420450977845E-5</v>
      </c>
      <c r="R15" s="157"/>
      <c r="S15" s="159"/>
      <c r="T15" s="159"/>
    </row>
    <row r="16" spans="1:20" ht="13">
      <c r="A16" s="4" t="s">
        <v>30</v>
      </c>
      <c r="B16" s="4">
        <v>42</v>
      </c>
      <c r="C16" s="4">
        <v>342</v>
      </c>
      <c r="D16" s="4" t="s">
        <v>23</v>
      </c>
      <c r="E16" s="21">
        <v>462.29789999999997</v>
      </c>
      <c r="F16" s="21">
        <v>462.86666666666667</v>
      </c>
      <c r="G16" s="37">
        <v>462.4666666666667</v>
      </c>
      <c r="H16" s="2">
        <v>0.70863699999999996</v>
      </c>
      <c r="I16" s="5">
        <v>11546</v>
      </c>
      <c r="J16" s="4">
        <v>16</v>
      </c>
      <c r="K16" s="6">
        <v>0.27800000000000002</v>
      </c>
      <c r="L16" s="19">
        <v>0.70865</v>
      </c>
      <c r="M16" s="70">
        <v>0.70865888841695379</v>
      </c>
      <c r="N16" s="96">
        <v>6.9999999999999999E-6</v>
      </c>
      <c r="O16" s="5">
        <v>86</v>
      </c>
      <c r="P16" s="96">
        <f t="shared" si="0"/>
        <v>7.5482941242406887E-7</v>
      </c>
      <c r="Q16" s="139">
        <v>1.6264420450977845E-5</v>
      </c>
      <c r="R16" s="157"/>
      <c r="S16" s="159"/>
      <c r="T16" s="159"/>
    </row>
    <row r="17" spans="1:20" ht="13">
      <c r="A17" s="4" t="s">
        <v>31</v>
      </c>
      <c r="B17" s="4">
        <v>80</v>
      </c>
      <c r="C17" s="1">
        <v>380</v>
      </c>
      <c r="D17" s="4" t="s">
        <v>32</v>
      </c>
      <c r="E17" s="21">
        <v>461.94260000000003</v>
      </c>
      <c r="F17" s="21">
        <v>462.22321428571428</v>
      </c>
      <c r="G17" s="37">
        <v>460.77857142857147</v>
      </c>
      <c r="H17" s="3">
        <v>0.70866499999999999</v>
      </c>
      <c r="I17" s="5">
        <v>8750</v>
      </c>
      <c r="J17" s="4" t="s">
        <v>33</v>
      </c>
      <c r="K17" s="6" t="s">
        <v>33</v>
      </c>
      <c r="L17" s="19">
        <v>0.70867800000000003</v>
      </c>
      <c r="M17" s="70">
        <v>0.70868688928181933</v>
      </c>
      <c r="N17" s="96">
        <v>1.7E-5</v>
      </c>
      <c r="O17" s="5">
        <v>86</v>
      </c>
      <c r="P17" s="96">
        <f t="shared" si="0"/>
        <v>1.833157144458453E-6</v>
      </c>
      <c r="Q17" s="139">
        <v>1.6264420450977845E-5</v>
      </c>
      <c r="R17" s="157"/>
      <c r="S17" s="159"/>
      <c r="T17" s="159"/>
    </row>
    <row r="18" spans="1:20" ht="13">
      <c r="A18" s="4" t="s">
        <v>34</v>
      </c>
      <c r="B18" s="4">
        <v>104</v>
      </c>
      <c r="C18" s="4">
        <v>404</v>
      </c>
      <c r="D18" s="4" t="s">
        <v>32</v>
      </c>
      <c r="E18" s="21">
        <v>461.71819999999991</v>
      </c>
      <c r="F18" s="21">
        <v>461.98750000000001</v>
      </c>
      <c r="G18" s="37">
        <v>460.35</v>
      </c>
      <c r="H18" s="3">
        <v>0.708596</v>
      </c>
      <c r="I18" s="5">
        <v>8041</v>
      </c>
      <c r="J18" s="4" t="s">
        <v>33</v>
      </c>
      <c r="K18" s="6" t="s">
        <v>33</v>
      </c>
      <c r="L18" s="19">
        <v>0.70860900000000004</v>
      </c>
      <c r="M18" s="70">
        <v>0.70861788715054363</v>
      </c>
      <c r="N18" s="96">
        <v>7.9999999999999996E-6</v>
      </c>
      <c r="O18" s="5">
        <v>86</v>
      </c>
      <c r="P18" s="96">
        <f t="shared" si="0"/>
        <v>8.6266218562750727E-7</v>
      </c>
      <c r="Q18" s="139">
        <v>1.6264420450977845E-5</v>
      </c>
      <c r="R18" s="157"/>
      <c r="S18" s="159"/>
      <c r="T18" s="159"/>
    </row>
    <row r="19" spans="1:20" ht="13">
      <c r="A19" s="4" t="s">
        <v>35</v>
      </c>
      <c r="B19" s="4">
        <v>110</v>
      </c>
      <c r="C19" s="1">
        <v>410</v>
      </c>
      <c r="D19" s="4" t="s">
        <v>32</v>
      </c>
      <c r="E19" s="21">
        <v>461.6620999999999</v>
      </c>
      <c r="F19" s="21">
        <v>461.92857142857144</v>
      </c>
      <c r="G19" s="37">
        <v>460.24285714285719</v>
      </c>
      <c r="H19" s="3">
        <v>0.70861099999999999</v>
      </c>
      <c r="I19" s="5">
        <v>5392</v>
      </c>
      <c r="J19" s="4" t="s">
        <v>33</v>
      </c>
      <c r="K19" s="6" t="s">
        <v>33</v>
      </c>
      <c r="L19" s="19">
        <v>0.70862400000000003</v>
      </c>
      <c r="M19" s="70">
        <v>0.70863288761386445</v>
      </c>
      <c r="N19" s="96">
        <v>1.2E-5</v>
      </c>
      <c r="O19" s="5">
        <v>86</v>
      </c>
      <c r="P19" s="96">
        <f t="shared" si="0"/>
        <v>1.293993278441261E-6</v>
      </c>
      <c r="Q19" s="139">
        <v>1.6264420450977845E-5</v>
      </c>
      <c r="R19" s="157"/>
      <c r="S19" s="159"/>
      <c r="T19" s="159"/>
    </row>
    <row r="20" spans="1:20" ht="13">
      <c r="A20" s="4" t="s">
        <v>36</v>
      </c>
      <c r="B20" s="4">
        <v>120</v>
      </c>
      <c r="C20" s="4">
        <v>420</v>
      </c>
      <c r="D20" s="4" t="s">
        <v>32</v>
      </c>
      <c r="E20" s="21">
        <v>461.56859999999995</v>
      </c>
      <c r="F20" s="21">
        <v>461.83035714285711</v>
      </c>
      <c r="G20" s="37">
        <v>460.06428571428575</v>
      </c>
      <c r="H20" s="2">
        <v>0.70859499999999997</v>
      </c>
      <c r="I20" s="5">
        <v>8782</v>
      </c>
      <c r="J20" s="4">
        <v>29</v>
      </c>
      <c r="K20" s="6">
        <v>0.157</v>
      </c>
      <c r="L20" s="19">
        <v>0.70860800000000002</v>
      </c>
      <c r="M20" s="70">
        <v>0.70861688711965554</v>
      </c>
      <c r="N20" s="96">
        <v>9.0000000000000002E-6</v>
      </c>
      <c r="O20" s="5">
        <v>86</v>
      </c>
      <c r="P20" s="96">
        <f t="shared" si="0"/>
        <v>9.7049495883094566E-7</v>
      </c>
      <c r="Q20" s="139">
        <v>1.6264420450977845E-5</v>
      </c>
      <c r="R20" s="157"/>
      <c r="S20" s="159"/>
      <c r="T20" s="159"/>
    </row>
    <row r="21" spans="1:20" ht="13">
      <c r="A21" s="36" t="s">
        <v>37</v>
      </c>
      <c r="B21" s="36">
        <v>166</v>
      </c>
      <c r="C21" s="127">
        <v>466</v>
      </c>
      <c r="D21" s="36" t="s">
        <v>32</v>
      </c>
      <c r="E21" s="127">
        <v>460.71887499999997</v>
      </c>
      <c r="F21" s="127">
        <v>461.37857142857143</v>
      </c>
      <c r="G21" s="127">
        <v>459.24285714285719</v>
      </c>
      <c r="H21" s="128">
        <v>0.70848699999999998</v>
      </c>
      <c r="I21" s="129">
        <v>8411</v>
      </c>
      <c r="J21" s="36">
        <v>12</v>
      </c>
      <c r="K21" s="130">
        <v>5.8000000000000003E-2</v>
      </c>
      <c r="L21" s="128">
        <v>0.70850000000000002</v>
      </c>
      <c r="M21" s="128">
        <v>0.70850888378374588</v>
      </c>
      <c r="N21" s="134">
        <v>1.2999999999999999E-5</v>
      </c>
      <c r="O21" s="129">
        <v>86</v>
      </c>
      <c r="P21" s="163">
        <f t="shared" si="0"/>
        <v>1.4018260516446992E-6</v>
      </c>
      <c r="Q21" s="134">
        <v>1.6264420450977845E-5</v>
      </c>
      <c r="R21" s="157"/>
      <c r="S21" s="159"/>
      <c r="T21" s="159"/>
    </row>
    <row r="22" spans="1:20" s="20" customFormat="1" ht="13">
      <c r="A22" s="18" t="s">
        <v>38</v>
      </c>
      <c r="B22" s="18">
        <v>184</v>
      </c>
      <c r="C22" s="18">
        <v>484</v>
      </c>
      <c r="D22" s="18" t="s">
        <v>32</v>
      </c>
      <c r="E22" s="21">
        <v>459.79524999999995</v>
      </c>
      <c r="F22" s="21">
        <v>460.66</v>
      </c>
      <c r="G22" s="37">
        <v>458.71000000000004</v>
      </c>
      <c r="H22" s="19">
        <v>0.70842499999999997</v>
      </c>
      <c r="I22" s="179">
        <v>12323</v>
      </c>
      <c r="J22" s="18">
        <v>9</v>
      </c>
      <c r="K22" s="180">
        <v>0.502</v>
      </c>
      <c r="L22" s="19">
        <v>0.70843800000000001</v>
      </c>
      <c r="M22" s="70">
        <v>0.70844688186868665</v>
      </c>
      <c r="N22" s="139">
        <v>6.0000000000000002E-6</v>
      </c>
      <c r="O22" s="179">
        <v>86</v>
      </c>
      <c r="P22" s="162">
        <f t="shared" si="0"/>
        <v>6.4699663922063048E-7</v>
      </c>
      <c r="Q22" s="139">
        <v>1.6264420450977845E-5</v>
      </c>
      <c r="R22" s="157"/>
      <c r="S22" s="159"/>
      <c r="T22" s="159"/>
    </row>
    <row r="23" spans="1:20" ht="13">
      <c r="A23" s="4" t="s">
        <v>39</v>
      </c>
      <c r="B23" s="4">
        <v>184</v>
      </c>
      <c r="C23" s="1">
        <v>484</v>
      </c>
      <c r="D23" s="4" t="s">
        <v>32</v>
      </c>
      <c r="E23" s="21">
        <v>459.79524999999995</v>
      </c>
      <c r="F23" s="21">
        <v>460.66</v>
      </c>
      <c r="G23" s="37">
        <v>458.71000000000004</v>
      </c>
      <c r="H23" s="2">
        <v>0.70855400000000002</v>
      </c>
      <c r="I23" s="5">
        <v>11001</v>
      </c>
      <c r="J23" s="4">
        <v>7</v>
      </c>
      <c r="K23" s="6">
        <v>0.46600000000000003</v>
      </c>
      <c r="L23" s="19">
        <v>0.70856700000000006</v>
      </c>
      <c r="M23" s="70">
        <v>0.70857588585324549</v>
      </c>
      <c r="N23" s="96">
        <v>1.2999999999999999E-5</v>
      </c>
      <c r="O23" s="5">
        <v>86</v>
      </c>
      <c r="P23" s="96">
        <f t="shared" si="0"/>
        <v>1.4018260516446992E-6</v>
      </c>
      <c r="Q23" s="139">
        <v>1.6264420450977845E-5</v>
      </c>
      <c r="R23" s="157"/>
      <c r="S23" s="159"/>
      <c r="T23" s="159"/>
    </row>
    <row r="24" spans="1:20" ht="13">
      <c r="A24" s="4" t="s">
        <v>40</v>
      </c>
      <c r="B24" s="4">
        <v>191</v>
      </c>
      <c r="C24" s="4">
        <v>491</v>
      </c>
      <c r="D24" s="4" t="s">
        <v>32</v>
      </c>
      <c r="E24" s="21">
        <v>459.43606249999993</v>
      </c>
      <c r="F24" s="21">
        <v>460.21199999999999</v>
      </c>
      <c r="G24" s="37">
        <v>458.43700000000001</v>
      </c>
      <c r="H24" s="2">
        <v>0.70854099999999998</v>
      </c>
      <c r="I24" s="5">
        <v>7159</v>
      </c>
      <c r="J24" s="4">
        <v>19</v>
      </c>
      <c r="K24" s="6">
        <v>0.27700000000000002</v>
      </c>
      <c r="L24" s="19">
        <v>0.70855400000000002</v>
      </c>
      <c r="M24" s="70">
        <v>0.70856288545170076</v>
      </c>
      <c r="N24" s="96">
        <v>6.9999999999999999E-6</v>
      </c>
      <c r="O24" s="5">
        <v>86</v>
      </c>
      <c r="P24" s="96">
        <f t="shared" si="0"/>
        <v>7.5482941242406887E-7</v>
      </c>
      <c r="Q24" s="139">
        <v>1.6264420450977845E-5</v>
      </c>
      <c r="R24" s="157"/>
      <c r="S24" s="159"/>
      <c r="T24" s="159"/>
    </row>
    <row r="25" spans="1:20" ht="13">
      <c r="A25" s="4" t="s">
        <v>41</v>
      </c>
      <c r="B25" s="4">
        <v>211</v>
      </c>
      <c r="C25" s="1">
        <v>511</v>
      </c>
      <c r="D25" s="4" t="s">
        <v>32</v>
      </c>
      <c r="E25" s="21">
        <v>458.40981249999993</v>
      </c>
      <c r="F25" s="21">
        <v>458.93200000000002</v>
      </c>
      <c r="G25" s="37">
        <v>457.65699999999998</v>
      </c>
      <c r="H25" s="2">
        <v>0.70848599999999995</v>
      </c>
      <c r="I25" s="5">
        <v>7997</v>
      </c>
      <c r="J25" s="4">
        <v>16</v>
      </c>
      <c r="K25" s="6">
        <v>0.315</v>
      </c>
      <c r="L25" s="19">
        <v>0.70849899999999999</v>
      </c>
      <c r="M25" s="70">
        <v>0.70850788375285778</v>
      </c>
      <c r="N25" s="96">
        <v>6.9999999999999999E-6</v>
      </c>
      <c r="O25" s="5">
        <v>86</v>
      </c>
      <c r="P25" s="96">
        <f t="shared" si="0"/>
        <v>7.5482941242406887E-7</v>
      </c>
      <c r="Q25" s="139">
        <v>1.6264420450977845E-5</v>
      </c>
      <c r="R25" s="157"/>
      <c r="S25" s="159"/>
      <c r="T25" s="159"/>
    </row>
    <row r="26" spans="1:20" ht="13">
      <c r="A26" s="4" t="s">
        <v>42</v>
      </c>
      <c r="B26" s="4">
        <v>211.8</v>
      </c>
      <c r="C26" s="4">
        <v>511.8</v>
      </c>
      <c r="D26" s="4" t="s">
        <v>43</v>
      </c>
      <c r="E26" s="21">
        <v>458.36876249999995</v>
      </c>
      <c r="F26" s="21">
        <v>458.88080000000002</v>
      </c>
      <c r="G26" s="37">
        <v>457.62580000000003</v>
      </c>
      <c r="H26" s="2">
        <v>0.70848199999999995</v>
      </c>
      <c r="I26" s="5">
        <v>9072</v>
      </c>
      <c r="J26" s="4">
        <v>11</v>
      </c>
      <c r="K26" s="6">
        <v>0.21299999999999999</v>
      </c>
      <c r="L26" s="19">
        <v>0.70849499999999999</v>
      </c>
      <c r="M26" s="70">
        <v>0.70850388362930561</v>
      </c>
      <c r="N26" s="96">
        <v>9.9999999999999991E-6</v>
      </c>
      <c r="O26" s="5">
        <v>86</v>
      </c>
      <c r="P26" s="96">
        <f t="shared" si="0"/>
        <v>1.078327732034384E-6</v>
      </c>
      <c r="Q26" s="139">
        <v>1.6264420450977845E-5</v>
      </c>
      <c r="R26" s="157"/>
      <c r="S26" s="159"/>
      <c r="T26" s="159"/>
    </row>
    <row r="27" spans="1:20" ht="13">
      <c r="A27" s="4" t="s">
        <v>44</v>
      </c>
      <c r="B27" s="4">
        <v>216.6</v>
      </c>
      <c r="C27" s="1">
        <v>516.6</v>
      </c>
      <c r="D27" s="4" t="s">
        <v>43</v>
      </c>
      <c r="E27" s="21">
        <v>458.12246249999993</v>
      </c>
      <c r="F27" s="21">
        <v>458.5736</v>
      </c>
      <c r="G27" s="37">
        <v>457.43860000000001</v>
      </c>
      <c r="H27" s="2">
        <v>0.70847400000000005</v>
      </c>
      <c r="I27" s="5">
        <v>9337</v>
      </c>
      <c r="J27" s="4">
        <v>13</v>
      </c>
      <c r="K27" s="6">
        <v>0.28399999999999997</v>
      </c>
      <c r="L27" s="19">
        <v>0.70848700000000009</v>
      </c>
      <c r="M27" s="70">
        <v>0.70849588338220126</v>
      </c>
      <c r="N27" s="96">
        <v>1.1E-5</v>
      </c>
      <c r="O27" s="5">
        <v>86</v>
      </c>
      <c r="P27" s="96">
        <f t="shared" si="0"/>
        <v>1.1861605052378225E-6</v>
      </c>
      <c r="Q27" s="139">
        <v>1.6264420450977845E-5</v>
      </c>
      <c r="R27" s="157"/>
      <c r="S27" s="159"/>
      <c r="T27" s="159"/>
    </row>
    <row r="28" spans="1:20" ht="13">
      <c r="A28" s="4" t="s">
        <v>45</v>
      </c>
      <c r="B28" s="4">
        <v>229.5</v>
      </c>
      <c r="C28" s="4">
        <v>529.5</v>
      </c>
      <c r="D28" s="4" t="s">
        <v>43</v>
      </c>
      <c r="E28" s="21">
        <v>457.46053124999997</v>
      </c>
      <c r="F28" s="21">
        <v>457.74799999999999</v>
      </c>
      <c r="G28" s="37">
        <v>456.93549999999999</v>
      </c>
      <c r="H28" s="2">
        <v>0.70835499999999996</v>
      </c>
      <c r="I28" s="5">
        <v>14348</v>
      </c>
      <c r="J28" s="4">
        <v>15</v>
      </c>
      <c r="K28" s="6">
        <v>0.16800000000000001</v>
      </c>
      <c r="L28" s="19">
        <v>0.708368</v>
      </c>
      <c r="M28" s="70">
        <v>0.70837687970652297</v>
      </c>
      <c r="N28" s="96">
        <v>9.0000000000000002E-6</v>
      </c>
      <c r="O28" s="5">
        <v>86</v>
      </c>
      <c r="P28" s="96">
        <f t="shared" si="0"/>
        <v>9.7049495883094566E-7</v>
      </c>
      <c r="Q28" s="139">
        <v>1.6264420450977845E-5</v>
      </c>
      <c r="R28" s="157"/>
      <c r="S28" s="159"/>
      <c r="T28" s="159"/>
    </row>
    <row r="29" spans="1:20" ht="13">
      <c r="A29" s="4" t="s">
        <v>46</v>
      </c>
      <c r="B29" s="4">
        <v>244</v>
      </c>
      <c r="C29" s="1">
        <v>544</v>
      </c>
      <c r="D29" s="4" t="s">
        <v>43</v>
      </c>
      <c r="E29" s="21">
        <v>456.7165</v>
      </c>
      <c r="F29" s="21">
        <v>456.82</v>
      </c>
      <c r="G29" s="37">
        <v>456.37</v>
      </c>
      <c r="H29" s="2">
        <v>0.70826258319420199</v>
      </c>
      <c r="I29" s="5">
        <v>10158.592363559721</v>
      </c>
      <c r="J29" s="4">
        <v>13</v>
      </c>
      <c r="K29" s="6">
        <v>0.20300000000000001</v>
      </c>
      <c r="L29" s="19">
        <v>0.70827558319420203</v>
      </c>
      <c r="M29" s="70">
        <v>0.70828446004614976</v>
      </c>
      <c r="N29" s="96">
        <v>7.9999999999999996E-6</v>
      </c>
      <c r="O29" s="5">
        <v>86</v>
      </c>
      <c r="P29" s="96">
        <f t="shared" si="0"/>
        <v>8.6266218562750727E-7</v>
      </c>
      <c r="Q29" s="139">
        <v>1.6264420450977845E-5</v>
      </c>
      <c r="R29" s="157"/>
      <c r="S29" s="159"/>
      <c r="T29" s="159"/>
    </row>
    <row r="30" spans="1:20" ht="13">
      <c r="A30" s="4" t="s">
        <v>47</v>
      </c>
      <c r="B30" s="4">
        <v>277</v>
      </c>
      <c r="C30" s="4">
        <v>577</v>
      </c>
      <c r="D30" s="4" t="s">
        <v>48</v>
      </c>
      <c r="E30" s="21">
        <v>455.39890625000004</v>
      </c>
      <c r="F30" s="21">
        <v>454.70799999999997</v>
      </c>
      <c r="G30" s="37">
        <v>455.08299999999997</v>
      </c>
      <c r="H30" s="2">
        <v>0.70812511372888298</v>
      </c>
      <c r="I30" s="5">
        <v>16737</v>
      </c>
      <c r="J30" s="4">
        <v>9</v>
      </c>
      <c r="K30" s="6">
        <v>0.28599999999999998</v>
      </c>
      <c r="L30" s="19">
        <v>0.70813811372888302</v>
      </c>
      <c r="M30" s="70">
        <v>0.70814698633466677</v>
      </c>
      <c r="N30" s="96">
        <v>9.0000000000000002E-6</v>
      </c>
      <c r="O30" s="5">
        <v>86</v>
      </c>
      <c r="P30" s="96">
        <f t="shared" si="0"/>
        <v>9.7049495883094566E-7</v>
      </c>
      <c r="Q30" s="139">
        <v>1.6264420450977845E-5</v>
      </c>
      <c r="R30" s="157"/>
      <c r="S30" s="159"/>
      <c r="T30" s="159"/>
    </row>
    <row r="31" spans="1:20" ht="13">
      <c r="A31" s="4" t="s">
        <v>49</v>
      </c>
      <c r="B31" s="4">
        <v>292</v>
      </c>
      <c r="C31" s="1">
        <v>592</v>
      </c>
      <c r="D31" s="4" t="s">
        <v>48</v>
      </c>
      <c r="E31" s="21">
        <v>454.80000000000013</v>
      </c>
      <c r="F31" s="21">
        <v>453.74799999999999</v>
      </c>
      <c r="G31" s="37">
        <v>454.49799999999999</v>
      </c>
      <c r="H31" s="2">
        <v>0.70815099999999997</v>
      </c>
      <c r="I31" s="5">
        <v>12172</v>
      </c>
      <c r="J31" s="4">
        <v>5</v>
      </c>
      <c r="K31" s="6">
        <v>0.222</v>
      </c>
      <c r="L31" s="19">
        <v>0.70816400000000002</v>
      </c>
      <c r="M31" s="70">
        <v>0.70817287340536017</v>
      </c>
      <c r="N31" s="96">
        <v>7.9999999999999996E-6</v>
      </c>
      <c r="O31" s="5">
        <v>86</v>
      </c>
      <c r="P31" s="96">
        <f t="shared" si="0"/>
        <v>8.6266218562750727E-7</v>
      </c>
      <c r="Q31" s="139">
        <v>1.6264420450977845E-5</v>
      </c>
      <c r="R31" s="157"/>
      <c r="S31" s="159"/>
      <c r="T31" s="159"/>
    </row>
    <row r="32" spans="1:20">
      <c r="F32" s="20"/>
      <c r="G32" s="20"/>
      <c r="L32" s="20"/>
      <c r="Q32" s="139"/>
      <c r="S32" s="81"/>
    </row>
    <row r="33" spans="1:20" ht="13">
      <c r="A33" s="124"/>
      <c r="H33" s="156"/>
      <c r="N33" s="161"/>
      <c r="O33" s="160"/>
      <c r="P33" s="161">
        <f>AVERAGE(P2:P31)</f>
        <v>1.0639500289405925E-6</v>
      </c>
      <c r="Q33" s="162"/>
      <c r="R33" s="158"/>
      <c r="S33" s="159"/>
      <c r="T33" s="81"/>
    </row>
    <row r="34" spans="1:20" ht="13">
      <c r="N34" s="162"/>
      <c r="O34" s="113"/>
      <c r="P34" s="162">
        <f>2*STDEV(P2:P31)</f>
        <v>5.7684075383015111E-7</v>
      </c>
      <c r="Q34" s="162"/>
      <c r="R34" s="158"/>
      <c r="S34" s="159"/>
      <c r="T34" s="81"/>
    </row>
    <row r="35" spans="1:20">
      <c r="P35" s="69">
        <f>COUNT(P2:P31)</f>
        <v>30</v>
      </c>
      <c r="S35" s="81"/>
      <c r="T35" s="81"/>
    </row>
    <row r="36" spans="1:20">
      <c r="S36" s="81"/>
      <c r="T36" s="81"/>
    </row>
    <row r="37" spans="1:20">
      <c r="S37" s="81"/>
      <c r="T37" s="81"/>
    </row>
    <row r="49" ht="24.75" customHeight="1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9"/>
  <sheetViews>
    <sheetView topLeftCell="A13" workbookViewId="0">
      <selection activeCell="E36" sqref="E36"/>
    </sheetView>
  </sheetViews>
  <sheetFormatPr baseColWidth="10" defaultColWidth="9.1640625" defaultRowHeight="15"/>
  <cols>
    <col min="1" max="2" width="12.1640625" style="4" customWidth="1"/>
    <col min="3" max="3" width="25.83203125" style="47" customWidth="1"/>
    <col min="4" max="4" width="9.1640625" style="169"/>
    <col min="5" max="7" width="11" style="169" customWidth="1"/>
    <col min="8" max="8" width="32.83203125" style="47" customWidth="1"/>
    <col min="9" max="9" width="21.5" style="47" customWidth="1"/>
    <col min="10" max="10" width="22.6640625" style="47" customWidth="1"/>
    <col min="11" max="13" width="23.1640625" style="47" customWidth="1"/>
    <col min="14" max="14" width="23.6640625" style="47" customWidth="1"/>
    <col min="15" max="15" width="20.1640625" style="47" customWidth="1"/>
    <col min="16" max="16" width="17.83203125" style="47" customWidth="1"/>
    <col min="17" max="17" width="17" style="47" customWidth="1"/>
    <col min="18" max="16384" width="9.1640625" style="47"/>
  </cols>
  <sheetData>
    <row r="1" spans="1:19" ht="32">
      <c r="A1" s="7" t="s">
        <v>0</v>
      </c>
      <c r="B1" s="7" t="s">
        <v>87</v>
      </c>
      <c r="C1" s="7" t="s">
        <v>132</v>
      </c>
      <c r="D1" s="28" t="s">
        <v>266</v>
      </c>
      <c r="E1" s="28" t="s">
        <v>267</v>
      </c>
      <c r="F1" s="28"/>
      <c r="G1" s="28"/>
      <c r="H1" s="52" t="s">
        <v>133</v>
      </c>
      <c r="I1" s="167" t="s">
        <v>264</v>
      </c>
      <c r="J1" s="167" t="s">
        <v>265</v>
      </c>
      <c r="K1" s="53" t="s">
        <v>241</v>
      </c>
      <c r="N1" s="42" t="s">
        <v>134</v>
      </c>
      <c r="O1" s="42" t="s">
        <v>135</v>
      </c>
      <c r="P1" s="42" t="s">
        <v>136</v>
      </c>
      <c r="Q1" s="42" t="s">
        <v>137</v>
      </c>
    </row>
    <row r="2" spans="1:19">
      <c r="A2" s="4" t="s">
        <v>12</v>
      </c>
      <c r="B2" s="1">
        <v>0</v>
      </c>
      <c r="C2" s="47" t="str">
        <f>IF(B2&lt;$K$3,"Histiodella altifrons",IF(AND(B2&gt;=$K$3,B2&lt;$K$4),"Histiodella sinuosa",IF(AND(B2&gt;=$K$4,B2&lt;$K$5),"Histiodella holodentata",IF(AND(B2&gt;=$K$5,B2&lt;$K$6),"Phragmodus polonicus",IF(AND(B2&gt;=$K$6,B2&lt;$K$7),"Cahabagnathus friendsvillensis",IF(AND(B2&gt;=$K$7,B2&lt;$K$8),"Cahabagnathus sweeti",IF(B2&gt;=$K$8,"Belodina compressa",NA)))))))</f>
        <v>Histiodella altifrons</v>
      </c>
      <c r="D2" s="168">
        <f>I2</f>
        <v>468.8</v>
      </c>
      <c r="E2" s="168">
        <f>J2</f>
        <v>470.3</v>
      </c>
      <c r="F2" s="168"/>
      <c r="G2" s="168"/>
      <c r="H2" s="54" t="s">
        <v>138</v>
      </c>
      <c r="I2" s="55">
        <v>468.8</v>
      </c>
      <c r="J2" s="46">
        <v>470.3</v>
      </c>
      <c r="K2" s="56">
        <v>0</v>
      </c>
      <c r="L2" s="46"/>
      <c r="M2" s="46"/>
      <c r="N2" s="46" t="s">
        <v>139</v>
      </c>
      <c r="O2" s="46">
        <v>89</v>
      </c>
      <c r="P2" s="49">
        <v>0</v>
      </c>
      <c r="Q2" s="46" t="s">
        <v>140</v>
      </c>
      <c r="R2" s="57"/>
      <c r="S2" s="57"/>
    </row>
    <row r="3" spans="1:19">
      <c r="A3" s="4" t="s">
        <v>14</v>
      </c>
      <c r="B3" s="1">
        <v>38.414634146341371</v>
      </c>
      <c r="C3" s="47" t="str">
        <f>IF(B3&lt;$K$3,"Histiodella altifrons",IF(AND(B3&gt;=$K$3,B3&lt;$K$4),"Histiodella sinuosa",IF(AND(B3&gt;=$K$4,B3&lt;$K$5),"Histiodella holodentata",IF(AND(B3&gt;=$K$5,B3&lt;$K$6),"Phragmodus polonicus",IF(AND(B3&gt;=$K$6,B3&lt;$K$7),"Cahabagnathus friendsvillensis",IF(AND(B3&gt;=$K$7,B3&lt;$K$8),"Cahabagnathus sweeti",IF(B3&gt;=$K$8,"Belodina compressa",NA)))))))</f>
        <v>Histiodella altifrons</v>
      </c>
      <c r="D3" s="168">
        <f>$I$2+((B3-$K$2)*(($I$3-$I$2)/($K$3-$K$2)))</f>
        <v>467.77560975609759</v>
      </c>
      <c r="E3" s="168">
        <f>$J$2+((B3-$K$2)*(($J$3-$J$2)/($K$3-$K$2)))</f>
        <v>469.70243902439029</v>
      </c>
      <c r="F3" s="168"/>
      <c r="G3" s="168"/>
      <c r="H3" s="54" t="s">
        <v>141</v>
      </c>
      <c r="I3" s="55">
        <v>467.6</v>
      </c>
      <c r="J3" s="46">
        <v>469.6</v>
      </c>
      <c r="K3" s="56">
        <v>45</v>
      </c>
      <c r="L3" s="46"/>
      <c r="M3" s="46"/>
      <c r="N3" s="46" t="s">
        <v>142</v>
      </c>
      <c r="O3" s="46">
        <v>193</v>
      </c>
      <c r="P3" s="49">
        <f>SUM(O2)</f>
        <v>89</v>
      </c>
      <c r="Q3" s="46" t="s">
        <v>140</v>
      </c>
      <c r="R3" s="57"/>
      <c r="S3" s="57"/>
    </row>
    <row r="4" spans="1:19">
      <c r="A4" s="4" t="s">
        <v>16</v>
      </c>
      <c r="B4" s="1">
        <v>68.902439024390191</v>
      </c>
      <c r="C4" s="47" t="str">
        <f>IF(B4&lt;$K$3,"Histiodella altifrons",IF(AND(B4&gt;=$K$3,B4&lt;$K$4),"Histiodella sinuosa",IF(AND(B4&gt;=$K$4,B4&lt;$K$5),"Histiodella holodentata",IF(AND(B4&gt;=$K$5,B4&lt;$K$6),"Phragmodus polonicus",IF(AND(B4&gt;=$K$6,B4&lt;$K$7),"Cahabagnathus friendsvillensis",IF(AND(B4&gt;=$K$7,B4&lt;$K$8),"Cahabagnathus sweeti",IF(B4&gt;=$K$8,"Belodina compressa",NA)))))))</f>
        <v>Histiodella sinuosa</v>
      </c>
      <c r="D4" s="168">
        <f>$I$3+((B4-$K$3)*(($I$4-$I$3)/($K$4-$K$3)))</f>
        <v>467.41846248842239</v>
      </c>
      <c r="E4" s="168">
        <f>$J$3+((B4-$K$3)*(($J$4-$J$3)/($K$4-$K$3)))</f>
        <v>469.49410311824641</v>
      </c>
      <c r="F4" s="168"/>
      <c r="G4" s="168"/>
      <c r="H4" s="54" t="s">
        <v>143</v>
      </c>
      <c r="I4" s="55">
        <v>466.4</v>
      </c>
      <c r="J4" s="46">
        <v>468.9</v>
      </c>
      <c r="K4" s="56">
        <v>203</v>
      </c>
      <c r="L4" s="46"/>
      <c r="M4" s="46"/>
      <c r="N4" s="46" t="s">
        <v>144</v>
      </c>
      <c r="O4" s="46">
        <v>123</v>
      </c>
      <c r="P4" s="49">
        <f>SUM(O2:O3)</f>
        <v>282</v>
      </c>
      <c r="Q4" s="46" t="s">
        <v>145</v>
      </c>
      <c r="R4" s="57"/>
    </row>
    <row r="5" spans="1:19">
      <c r="A5" s="4" t="s">
        <v>17</v>
      </c>
      <c r="B5" s="1">
        <v>107.01219512195121</v>
      </c>
      <c r="C5" s="47" t="str">
        <f>IF(B5&lt;$K$3,"Histiodella altifrons",IF(AND(B5&gt;=$K$3,B5&lt;$K$4),"Histiodella sinuosa",IF(AND(B5&gt;=$K$4,B5&lt;$K$5),"Histiodella holodentata",IF(AND(B5&gt;=$K$5,B5&lt;$K$6),"Phragmodus polonicus",IF(AND(B5&gt;=$K$6,B5&lt;$K$7),"Cahabagnathus friendsvillensis",IF(AND(B5&gt;=$K$7,B5&lt;$K$8),"Cahabagnathus sweeti",IF(B5&gt;=$K$8,"Belodina compressa",NA)))))))</f>
        <v>Histiodella sinuosa</v>
      </c>
      <c r="D5" s="168">
        <f>$I$3+((B5-$K$3)*(($I$4-$I$3)/($K$4-$K$3)))</f>
        <v>467.12902130287125</v>
      </c>
      <c r="E5" s="168">
        <f>$J$3+((B5-$K$3)*(($J$4-$J$3)/($K$4-$K$3)))</f>
        <v>469.3252624266749</v>
      </c>
      <c r="F5" s="168"/>
      <c r="G5" s="168"/>
      <c r="H5" s="54" t="s">
        <v>146</v>
      </c>
      <c r="I5" s="57">
        <v>463.8</v>
      </c>
      <c r="J5" s="46">
        <v>465.2</v>
      </c>
      <c r="K5" s="58">
        <v>302</v>
      </c>
      <c r="L5" s="48"/>
      <c r="M5" s="48"/>
      <c r="N5" s="46" t="s">
        <v>147</v>
      </c>
      <c r="O5" s="46">
        <v>93</v>
      </c>
      <c r="P5" s="49">
        <f>SUM(O2:O4)</f>
        <v>405</v>
      </c>
      <c r="Q5" s="46" t="s">
        <v>145</v>
      </c>
      <c r="R5" s="57"/>
    </row>
    <row r="6" spans="1:19">
      <c r="A6" s="4" t="s">
        <v>19</v>
      </c>
      <c r="B6" s="1">
        <v>143.59756097560978</v>
      </c>
      <c r="C6" s="47" t="str">
        <f>IF(B6&lt;$K$3,"Histiodella altifrons",IF(AND(B6&gt;=$K$3,B6&lt;$K$4),"Histiodella sinuosa",IF(AND(B6&gt;=$K$4,B6&lt;$K$5),"Histiodella holodentata",IF(AND(B6&gt;=$K$5,B6&lt;$K$6),"Phragmodus polonicus",IF(AND(B6&gt;=$K$6,B6&lt;$K$7),"Cahabagnathus friendsvillensis",IF(AND(B6&gt;=$K$7,B6&lt;$K$8),"Cahabagnathus sweeti",IF(B6&gt;=$K$8,"Belodina compressa",NA)))))))</f>
        <v>Histiodella sinuosa</v>
      </c>
      <c r="D6" s="168">
        <f>$I$3+((B6-$K$3)*(($I$4-$I$3)/($K$4-$K$3)))</f>
        <v>466.8511577647422</v>
      </c>
      <c r="E6" s="168">
        <f>$J$3+((B6-$K$3)*(($J$4-$J$3)/($K$4-$K$3)))</f>
        <v>469.16317536276625</v>
      </c>
      <c r="F6" s="168"/>
      <c r="G6" s="168"/>
      <c r="H6" s="59" t="s">
        <v>148</v>
      </c>
      <c r="I6" s="57">
        <v>462.4</v>
      </c>
      <c r="J6" s="46">
        <v>461.1</v>
      </c>
      <c r="K6" s="58">
        <v>362</v>
      </c>
      <c r="L6" s="48"/>
      <c r="M6" s="48"/>
      <c r="N6" s="46" t="s">
        <v>149</v>
      </c>
      <c r="O6" s="46">
        <v>82</v>
      </c>
      <c r="P6" s="49">
        <f>SUM(O2:O5)</f>
        <v>498</v>
      </c>
      <c r="Q6" s="46" t="s">
        <v>150</v>
      </c>
      <c r="R6" s="57"/>
    </row>
    <row r="7" spans="1:19">
      <c r="A7" s="4" t="s">
        <v>20</v>
      </c>
      <c r="B7" s="1">
        <v>174.08536585365849</v>
      </c>
      <c r="C7" s="47" t="str">
        <f>IF(B7&lt;$K$3,"Histiodella altifrons",IF(AND(B7&gt;=$K$3,B7&lt;$K$4),"Histiodella sinuosa",IF(AND(B7&gt;=$K$4,B7&lt;$K$5),"Histiodella holodentata",IF(AND(B7&gt;=$K$5,B7&lt;$K$6),"Phragmodus polonicus",IF(AND(B7&gt;=$K$6,B7&lt;$K$7),"Cahabagnathus friendsvillensis",IF(AND(B7&gt;=$K$7,B7&lt;$K$8),"Cahabagnathus sweeti",IF(B7&gt;=$K$8,"Belodina compressa",NA)))))))</f>
        <v>Histiodella sinuosa</v>
      </c>
      <c r="D7" s="168">
        <f>$I$3+((B7-$K$3)*(($I$4-$I$3)/($K$4-$K$3)))</f>
        <v>466.61960481630132</v>
      </c>
      <c r="E7" s="168">
        <f>$J$3+((B7-$K$3)*(($J$4-$J$3)/($K$4-$K$3)))</f>
        <v>469.02810280950911</v>
      </c>
      <c r="F7" s="168"/>
      <c r="G7" s="168"/>
      <c r="H7" s="59" t="s">
        <v>151</v>
      </c>
      <c r="I7" s="57">
        <v>461.3</v>
      </c>
      <c r="J7" s="46">
        <v>459.1</v>
      </c>
      <c r="K7" s="58">
        <v>474</v>
      </c>
      <c r="L7" s="48"/>
      <c r="M7" s="48"/>
      <c r="N7" s="46" t="s">
        <v>152</v>
      </c>
      <c r="O7" s="46"/>
      <c r="P7" s="49">
        <f>SUM(O2:O6)</f>
        <v>580</v>
      </c>
      <c r="Q7" s="46" t="s">
        <v>150</v>
      </c>
      <c r="R7" s="57"/>
    </row>
    <row r="8" spans="1:19" ht="16" thickBot="1">
      <c r="A8" s="4" t="s">
        <v>21</v>
      </c>
      <c r="B8" s="1">
        <v>225.91463414634148</v>
      </c>
      <c r="C8" s="47" t="str">
        <f>IF(B8&lt;$K$3,"Histiodella altifrons",IF(AND(B8&gt;=$K$3,B8&lt;$K$4),"Histiodella sinuosa",IF(AND(B8&gt;=$K$4,B8&lt;$K$5),"Histiodella holodentata",IF(AND(B8&gt;=$K$5,B8&lt;$K$6),"Phragmodus polonicus",IF(AND(B8&gt;=$K$6,B8&lt;$K$7),"Cahabagnathus friendsvillensis",IF(AND(B8&gt;=$K$7,B8&lt;$K$8),"Cahabagnathus sweeti",IF(B8&gt;=$K$8,"Belodina compressa",NA)))))))</f>
        <v>Histiodella holodentata</v>
      </c>
      <c r="D8" s="168">
        <f>$I$4+((B8-$K$4)*(($I$5-$I$4)/($K$5-$K$4)))</f>
        <v>465.79820152746981</v>
      </c>
      <c r="E8" s="168">
        <f>$J$4+((B8-$K$4)*(($J$5-$J$4)/($K$5-$K$4)))</f>
        <v>468.04359448139934</v>
      </c>
      <c r="F8" s="168"/>
      <c r="G8" s="168"/>
      <c r="H8" s="61" t="s">
        <v>153</v>
      </c>
      <c r="I8" s="62">
        <v>454.9</v>
      </c>
      <c r="J8" s="62">
        <v>455.2</v>
      </c>
      <c r="K8" s="60">
        <v>574</v>
      </c>
      <c r="L8" s="43"/>
      <c r="M8" s="43"/>
    </row>
    <row r="9" spans="1:19">
      <c r="A9" s="4" t="s">
        <v>22</v>
      </c>
      <c r="B9" s="1">
        <v>259.45121951219511</v>
      </c>
      <c r="C9" s="47" t="str">
        <f>IF(B9&lt;$K$3,"Histiodella altifrons",IF(AND(B9&gt;=$K$3,B9&lt;$K$4),"Histiodella sinuosa",IF(AND(B9&gt;=$K$4,B9&lt;$K$5),"Histiodella holodentata",IF(AND(B9&gt;=$K$5,B9&lt;$K$6),"Phragmodus polonicus",IF(AND(B9&gt;=$K$6,B9&lt;$K$7),"Cahabagnathus friendsvillensis",IF(AND(B9&gt;=$K$7,B9&lt;$K$8),"Cahabagnathus sweeti",IF(B9&gt;=$K$8,"Belodina compressa",NA)))))))</f>
        <v>Histiodella holodentata</v>
      </c>
      <c r="D9" s="168">
        <f>$I$4+((B9-$K$4)*(($I$5-$I$4)/($K$5-$K$4)))</f>
        <v>464.91744271988176</v>
      </c>
      <c r="E9" s="168">
        <f>$J$4+((B9-$K$4)*(($J$5-$J$4)/($K$5-$K$4)))</f>
        <v>466.79020694752398</v>
      </c>
      <c r="F9" s="168"/>
      <c r="G9" s="168"/>
      <c r="K9" s="43"/>
      <c r="L9" s="43"/>
      <c r="M9" s="43"/>
    </row>
    <row r="10" spans="1:19">
      <c r="A10" s="4" t="s">
        <v>24</v>
      </c>
      <c r="B10" s="1">
        <v>299.08536585365852</v>
      </c>
      <c r="C10" s="47" t="str">
        <f>IF(B10&lt;$K$3,"Histiodella altifrons",IF(AND(B10&gt;=$K$3,B10&lt;$K$4),"Histiodella sinuosa",IF(AND(B10&gt;=$K$4,B10&lt;$K$5),"Histiodella holodentata",IF(AND(B10&gt;=$K$5,B10&lt;$K$6),"Phragmodus polonicus",IF(AND(B10&gt;=$K$6,B10&lt;$K$7),"Cahabagnathus friendsvillensis",IF(AND(B10&gt;=$K$7,B10&lt;$K$8),"Cahabagnathus sweeti",IF(B10&gt;=$K$8,"Belodina compressa",NA)))))))</f>
        <v>Histiodella holodentata</v>
      </c>
      <c r="D10" s="168">
        <f t="shared" ref="D10:D15" si="0">$I$5+((B10-$K$5)*(($I$6-$I$5)/($K$6-$K$5)))</f>
        <v>463.86800813008131</v>
      </c>
      <c r="E10" s="168">
        <f>$J$4+((B10-$K$4)*(($J$5-$J$4)/($K$5-$K$4)))</f>
        <v>465.30893077112586</v>
      </c>
      <c r="F10" s="168"/>
      <c r="G10" s="168"/>
      <c r="H10" s="86"/>
      <c r="I10" s="57"/>
      <c r="J10" s="45"/>
      <c r="K10" s="45"/>
      <c r="L10" s="45"/>
      <c r="M10" s="45"/>
      <c r="N10" s="46" t="s">
        <v>154</v>
      </c>
      <c r="O10" s="46">
        <v>60</v>
      </c>
      <c r="P10" s="46">
        <v>498</v>
      </c>
      <c r="Q10" s="46" t="s">
        <v>155</v>
      </c>
    </row>
    <row r="11" spans="1:19">
      <c r="A11" s="4" t="s">
        <v>25</v>
      </c>
      <c r="B11" s="1">
        <v>320</v>
      </c>
      <c r="C11" s="47" t="str">
        <f>IF(B11&lt;$K$3,"Histiodella altifrons",IF(AND(B11&gt;=$K$3,B11&lt;$K$4),"Histiodella sinuosa",IF(AND(B11&gt;=$K$4,B11&lt;$K$5),"Histiodella holodentata",IF(AND(B11&gt;=$K$5,B11&lt;$K$6),"Phragmodus polonicus",IF(AND(B11&gt;=$K$6,B11&lt;$K$7),"Cahabagnathus friendsvillensis",IF(AND(B11&gt;=$K$7,B11&lt;$K$8),"Cahabagnathus sweeti",IF(B11&gt;=$K$8,"Belodina compressa",NA)))))))</f>
        <v>Phragmodus polonicus</v>
      </c>
      <c r="D11" s="168">
        <f t="shared" si="0"/>
        <v>463.38</v>
      </c>
      <c r="E11" s="168">
        <f>$J$5+((B11-$K$5)*(($J$6-$J$5)/($K$6-$K$5)))</f>
        <v>463.97</v>
      </c>
      <c r="F11" s="168"/>
      <c r="G11" s="168"/>
      <c r="J11" s="45"/>
      <c r="K11" s="45"/>
      <c r="L11" s="45"/>
      <c r="M11" s="45"/>
      <c r="N11" s="46" t="s">
        <v>156</v>
      </c>
      <c r="O11" s="46">
        <v>20</v>
      </c>
      <c r="P11" s="46">
        <v>558</v>
      </c>
      <c r="Q11" s="46" t="s">
        <v>155</v>
      </c>
    </row>
    <row r="12" spans="1:19">
      <c r="A12" s="4" t="s">
        <v>26</v>
      </c>
      <c r="B12" s="1">
        <v>321</v>
      </c>
      <c r="C12" s="47" t="str">
        <f>IF(B12&lt;$K$3,"Histiodella altifrons",IF(AND(B12&gt;=$K$3,B12&lt;$K$4),"Histiodella sinuosa",IF(AND(B12&gt;=$K$4,B12&lt;$K$5),"Histiodella holodentata",IF(AND(B12&gt;=$K$5,B12&lt;$K$6),"Phragmodus polonicus",IF(AND(B12&gt;=$K$6,B12&lt;$K$7),"Cahabagnathus friendsvillensis",IF(AND(B12&gt;=$K$7,B12&lt;$K$8),"Cahabagnathus sweeti",IF(B12&gt;=$K$8,"Belodina compressa",NA)))))))</f>
        <v>Phragmodus polonicus</v>
      </c>
      <c r="D12" s="168">
        <f t="shared" si="0"/>
        <v>463.35666666666668</v>
      </c>
      <c r="E12" s="168">
        <f>$J$5+((B12-$K$5)*(($J$6-$J$5)/($K$6-$K$5)))</f>
        <v>463.90166666666664</v>
      </c>
      <c r="F12" s="168"/>
      <c r="G12" s="168"/>
      <c r="N12" s="46"/>
      <c r="O12" s="46"/>
      <c r="P12" s="46"/>
      <c r="Q12" s="46"/>
    </row>
    <row r="13" spans="1:19">
      <c r="A13" s="4" t="s">
        <v>27</v>
      </c>
      <c r="B13" s="1">
        <v>326</v>
      </c>
      <c r="C13" s="47" t="str">
        <f>IF(B13&lt;$K$3,"Histiodella altifrons",IF(AND(B13&gt;=$K$3,B13&lt;$K$4),"Histiodella sinuosa",IF(AND(B13&gt;=$K$4,B13&lt;$K$5),"Histiodella holodentata",IF(AND(B13&gt;=$K$5,B13&lt;$K$6),"Phragmodus polonicus",IF(AND(B13&gt;=$K$6,B13&lt;$K$7),"Cahabagnathus friendsvillensis",IF(AND(B13&gt;=$K$7,B13&lt;$K$8),"Cahabagnathus sweeti",IF(B13&gt;=$K$8,"Belodina compressa",NA)))))))</f>
        <v>Phragmodus polonicus</v>
      </c>
      <c r="D13" s="168">
        <f t="shared" si="0"/>
        <v>463.24</v>
      </c>
      <c r="E13" s="168">
        <f>$J$5+((B13-$K$5)*(($J$6-$J$5)/($K$6-$K$5)))</f>
        <v>463.56</v>
      </c>
      <c r="F13" s="168"/>
      <c r="G13" s="168"/>
      <c r="H13" s="39" t="s">
        <v>157</v>
      </c>
      <c r="N13" s="46"/>
      <c r="O13" s="46"/>
      <c r="P13" s="46"/>
      <c r="Q13" s="46"/>
    </row>
    <row r="14" spans="1:19">
      <c r="A14" s="4" t="s">
        <v>29</v>
      </c>
      <c r="B14" s="1">
        <v>333</v>
      </c>
      <c r="C14" s="47" t="str">
        <f>IF(B14&lt;$K$3,"Histiodella altifrons",IF(AND(B14&gt;=$K$3,B14&lt;$K$4),"Histiodella sinuosa",IF(AND(B14&gt;=$K$4,B14&lt;$K$5),"Histiodella holodentata",IF(AND(B14&gt;=$K$5,B14&lt;$K$6),"Phragmodus polonicus",IF(AND(B14&gt;=$K$6,B14&lt;$K$7),"Cahabagnathus friendsvillensis",IF(AND(B14&gt;=$K$7,B14&lt;$K$8),"Cahabagnathus sweeti",IF(B14&gt;=$K$8,"Belodina compressa",NA)))))))</f>
        <v>Phragmodus polonicus</v>
      </c>
      <c r="D14" s="168">
        <f t="shared" si="0"/>
        <v>463.07666666666665</v>
      </c>
      <c r="E14" s="168">
        <f>$J$5+((B14-$K$5)*(($J$6-$J$5)/($K$6-$K$5)))</f>
        <v>463.08166666666665</v>
      </c>
      <c r="F14" s="168"/>
      <c r="G14" s="168"/>
      <c r="H14" s="39" t="s">
        <v>158</v>
      </c>
      <c r="N14" s="46"/>
      <c r="O14" s="46"/>
      <c r="P14" s="46"/>
      <c r="Q14" s="46"/>
    </row>
    <row r="15" spans="1:19">
      <c r="A15" s="4" t="s">
        <v>30</v>
      </c>
      <c r="B15" s="1">
        <v>342</v>
      </c>
      <c r="C15" s="47" t="str">
        <f>IF(B15&lt;$K$3,"Histiodella altifrons",IF(AND(B15&gt;=$K$3,B15&lt;$K$4),"Histiodella sinuosa",IF(AND(B15&gt;=$K$4,B15&lt;$K$5),"Histiodella holodentata",IF(AND(B15&gt;=$K$5,B15&lt;$K$6),"Phragmodus polonicus",IF(AND(B15&gt;=$K$6,B15&lt;$K$7),"Cahabagnathus friendsvillensis",IF(AND(B15&gt;=$K$7,B15&lt;$K$8),"Cahabagnathus sweeti",IF(B15&gt;=$K$8,"Belodina compressa",NA)))))))</f>
        <v>Phragmodus polonicus</v>
      </c>
      <c r="D15" s="168">
        <f t="shared" si="0"/>
        <v>462.86666666666667</v>
      </c>
      <c r="E15" s="168">
        <f>$J$5+((B15-$K$5)*(($J$6-$J$5)/($K$6-$K$5)))</f>
        <v>462.4666666666667</v>
      </c>
      <c r="F15" s="168"/>
      <c r="G15" s="168"/>
      <c r="H15" s="42" t="s">
        <v>159</v>
      </c>
      <c r="I15" s="42" t="s">
        <v>160</v>
      </c>
      <c r="J15" s="42" t="s">
        <v>161</v>
      </c>
      <c r="K15" s="42" t="s">
        <v>162</v>
      </c>
      <c r="L15" s="42"/>
      <c r="M15" s="42"/>
      <c r="N15" s="46"/>
      <c r="O15" s="46"/>
      <c r="P15" s="46"/>
      <c r="Q15" s="46"/>
    </row>
    <row r="16" spans="1:19">
      <c r="A16" s="4" t="s">
        <v>105</v>
      </c>
      <c r="B16" s="1">
        <v>367</v>
      </c>
      <c r="C16" s="47" t="str">
        <f>IF(B16&lt;$K$3,"Histiodella altifrons",IF(AND(B16&gt;=$K$3,B16&lt;$K$4),"Histiodella sinuosa",IF(AND(B16&gt;=$K$4,B16&lt;$K$5),"Histiodella holodentata",IF(AND(B16&gt;=$K$5,B16&lt;$K$6),"Phragmodus polonicus",IF(AND(B16&gt;=$K$6,B16&lt;$K$7),"Cahabagnathus friendsvillensis",IF(AND(B16&gt;=$K$7,B16&lt;$K$8),"Cahabagnathus sweeti",IF(B16&gt;=$K$8,"Belodina compressa",NA)))))))</f>
        <v>Cahabagnathus friendsvillensis</v>
      </c>
      <c r="D16" s="168">
        <f t="shared" ref="D16:D25" si="1">$I$6+((B16-$K$6)*(($I$7-$I$6)/($K$7-$K$6)))</f>
        <v>462.35089285714281</v>
      </c>
      <c r="E16" s="168">
        <f t="shared" ref="E16:E25" si="2">$J$6+((B16-$K$6)*(($J$7-$J$6)/($K$7-$K$6)))</f>
        <v>461.0107142857143</v>
      </c>
      <c r="F16" s="168"/>
      <c r="G16" s="168"/>
      <c r="H16" s="41" t="s">
        <v>138</v>
      </c>
      <c r="I16" s="46" t="s">
        <v>140</v>
      </c>
      <c r="J16" s="46" t="s">
        <v>163</v>
      </c>
      <c r="K16" s="46" t="s">
        <v>164</v>
      </c>
      <c r="L16" s="46"/>
      <c r="M16" s="46"/>
      <c r="N16" s="46"/>
      <c r="O16" s="46"/>
      <c r="P16" s="46"/>
      <c r="Q16" s="46"/>
    </row>
    <row r="17" spans="1:16">
      <c r="A17" s="4" t="s">
        <v>31</v>
      </c>
      <c r="B17" s="1">
        <v>380</v>
      </c>
      <c r="C17" s="47" t="str">
        <f>IF(B17&lt;$K$3,"Histiodella altifrons",IF(AND(B17&gt;=$K$3,B17&lt;$K$4),"Histiodella sinuosa",IF(AND(B17&gt;=$K$4,B17&lt;$K$5),"Histiodella holodentata",IF(AND(B17&gt;=$K$5,B17&lt;$K$6),"Phragmodus polonicus",IF(AND(B17&gt;=$K$6,B17&lt;$K$7),"Cahabagnathus friendsvillensis",IF(AND(B17&gt;=$K$7,B17&lt;$K$8),"Cahabagnathus sweeti",IF(B17&gt;=$K$8,"Belodina compressa",NA)))))))</f>
        <v>Cahabagnathus friendsvillensis</v>
      </c>
      <c r="D17" s="168">
        <f t="shared" si="1"/>
        <v>462.22321428571428</v>
      </c>
      <c r="E17" s="168">
        <f t="shared" si="2"/>
        <v>460.77857142857147</v>
      </c>
      <c r="F17" s="168"/>
      <c r="G17" s="168"/>
      <c r="H17" s="41" t="s">
        <v>141</v>
      </c>
      <c r="I17" s="46" t="s">
        <v>140</v>
      </c>
      <c r="J17" s="46" t="s">
        <v>165</v>
      </c>
      <c r="K17" s="46" t="s">
        <v>166</v>
      </c>
      <c r="L17" s="46"/>
      <c r="M17" s="46"/>
    </row>
    <row r="18" spans="1:16">
      <c r="A18" s="4" t="s">
        <v>167</v>
      </c>
      <c r="B18" s="1">
        <v>388</v>
      </c>
      <c r="C18" s="47" t="str">
        <f>IF(B18&lt;$K$3,"Histiodella altifrons",IF(AND(B18&gt;=$K$3,B18&lt;$K$4),"Histiodella sinuosa",IF(AND(B18&gt;=$K$4,B18&lt;$K$5),"Histiodella holodentata",IF(AND(B18&gt;=$K$5,B18&lt;$K$6),"Phragmodus polonicus",IF(AND(B18&gt;=$K$6,B18&lt;$K$7),"Cahabagnathus friendsvillensis",IF(AND(B18&gt;=$K$7,B18&lt;$K$8),"Cahabagnathus sweeti",IF(B18&gt;=$K$8,"Belodina compressa",NA)))))))</f>
        <v>Cahabagnathus friendsvillensis</v>
      </c>
      <c r="D18" s="168">
        <f t="shared" si="1"/>
        <v>462.14464285714286</v>
      </c>
      <c r="E18" s="168">
        <f t="shared" si="2"/>
        <v>460.6357142857143</v>
      </c>
      <c r="F18" s="168"/>
      <c r="G18" s="168"/>
      <c r="H18" s="41" t="s">
        <v>143</v>
      </c>
      <c r="I18" s="46" t="s">
        <v>140</v>
      </c>
      <c r="J18" s="46" t="s">
        <v>168</v>
      </c>
      <c r="K18" s="46" t="s">
        <v>169</v>
      </c>
      <c r="L18" s="46"/>
      <c r="M18" s="46"/>
    </row>
    <row r="19" spans="1:16">
      <c r="A19" s="4" t="s">
        <v>34</v>
      </c>
      <c r="B19" s="1">
        <v>404</v>
      </c>
      <c r="C19" s="47" t="str">
        <f>IF(B19&lt;$K$3,"Histiodella altifrons",IF(AND(B19&gt;=$K$3,B19&lt;$K$4),"Histiodella sinuosa",IF(AND(B19&gt;=$K$4,B19&lt;$K$5),"Histiodella holodentata",IF(AND(B19&gt;=$K$5,B19&lt;$K$6),"Phragmodus polonicus",IF(AND(B19&gt;=$K$6,B19&lt;$K$7),"Cahabagnathus friendsvillensis",IF(AND(B19&gt;=$K$7,B19&lt;$K$8),"Cahabagnathus sweeti",IF(B19&gt;=$K$8,"Belodina compressa",NA)))))))</f>
        <v>Cahabagnathus friendsvillensis</v>
      </c>
      <c r="D19" s="168">
        <f t="shared" si="1"/>
        <v>461.98750000000001</v>
      </c>
      <c r="E19" s="168">
        <f t="shared" si="2"/>
        <v>460.35</v>
      </c>
      <c r="F19" s="168"/>
      <c r="G19" s="168"/>
      <c r="H19" s="41" t="s">
        <v>146</v>
      </c>
      <c r="I19" s="46"/>
      <c r="J19" s="87" t="s">
        <v>170</v>
      </c>
      <c r="K19" s="46"/>
      <c r="L19" s="46"/>
      <c r="M19" s="46"/>
    </row>
    <row r="20" spans="1:16">
      <c r="A20" s="4" t="s">
        <v>35</v>
      </c>
      <c r="B20" s="1">
        <v>410</v>
      </c>
      <c r="C20" s="47" t="str">
        <f>IF(B20&lt;$K$3,"Histiodella altifrons",IF(AND(B20&gt;=$K$3,B20&lt;$K$4),"Histiodella sinuosa",IF(AND(B20&gt;=$K$4,B20&lt;$K$5),"Histiodella holodentata",IF(AND(B20&gt;=$K$5,B20&lt;$K$6),"Phragmodus polonicus",IF(AND(B20&gt;=$K$6,B20&lt;$K$7),"Cahabagnathus friendsvillensis",IF(AND(B20&gt;=$K$7,B20&lt;$K$8),"Cahabagnathus sweeti",IF(B20&gt;=$K$8,"Belodina compressa",NA)))))))</f>
        <v>Cahabagnathus friendsvillensis</v>
      </c>
      <c r="D20" s="168">
        <f t="shared" si="1"/>
        <v>461.92857142857144</v>
      </c>
      <c r="E20" s="168">
        <f t="shared" si="2"/>
        <v>460.24285714285719</v>
      </c>
      <c r="F20" s="168"/>
      <c r="G20" s="168"/>
      <c r="H20" s="44" t="s">
        <v>148</v>
      </c>
      <c r="I20" s="48" t="s">
        <v>145</v>
      </c>
      <c r="J20" s="46" t="s">
        <v>171</v>
      </c>
      <c r="K20" s="46" t="s">
        <v>172</v>
      </c>
      <c r="L20" s="46"/>
      <c r="M20" s="46"/>
      <c r="N20" s="46" t="s">
        <v>260</v>
      </c>
      <c r="O20" s="46" t="s">
        <v>262</v>
      </c>
    </row>
    <row r="21" spans="1:16">
      <c r="A21" s="4" t="s">
        <v>173</v>
      </c>
      <c r="B21" s="1">
        <v>415</v>
      </c>
      <c r="C21" s="47" t="str">
        <f>IF(B21&lt;$K$3,"Histiodella altifrons",IF(AND(B21&gt;=$K$3,B21&lt;$K$4),"Histiodella sinuosa",IF(AND(B21&gt;=$K$4,B21&lt;$K$5),"Histiodella holodentata",IF(AND(B21&gt;=$K$5,B21&lt;$K$6),"Phragmodus polonicus",IF(AND(B21&gt;=$K$6,B21&lt;$K$7),"Cahabagnathus friendsvillensis",IF(AND(B21&gt;=$K$7,B21&lt;$K$8),"Cahabagnathus sweeti",IF(B21&gt;=$K$8,"Belodina compressa",NA)))))))</f>
        <v>Cahabagnathus friendsvillensis</v>
      </c>
      <c r="D21" s="168">
        <f t="shared" si="1"/>
        <v>461.87946428571428</v>
      </c>
      <c r="E21" s="168">
        <f t="shared" si="2"/>
        <v>460.15357142857147</v>
      </c>
      <c r="F21" s="168"/>
      <c r="G21" s="168"/>
      <c r="H21" s="44"/>
      <c r="I21" s="48" t="s">
        <v>155</v>
      </c>
      <c r="J21" s="48" t="s">
        <v>174</v>
      </c>
      <c r="K21" s="46" t="s">
        <v>175</v>
      </c>
      <c r="L21" s="46"/>
      <c r="M21" s="46"/>
      <c r="N21" s="46" t="s">
        <v>261</v>
      </c>
      <c r="P21" s="47">
        <v>45</v>
      </c>
    </row>
    <row r="22" spans="1:16">
      <c r="A22" s="4" t="s">
        <v>36</v>
      </c>
      <c r="B22" s="1">
        <v>420</v>
      </c>
      <c r="C22" s="47" t="str">
        <f>IF(B22&lt;$K$3,"Histiodella altifrons",IF(AND(B22&gt;=$K$3,B22&lt;$K$4),"Histiodella sinuosa",IF(AND(B22&gt;=$K$4,B22&lt;$K$5),"Histiodella holodentata",IF(AND(B22&gt;=$K$5,B22&lt;$K$6),"Phragmodus polonicus",IF(AND(B22&gt;=$K$6,B22&lt;$K$7),"Cahabagnathus friendsvillensis",IF(AND(B22&gt;=$K$7,B22&lt;$K$8),"Cahabagnathus sweeti",IF(B22&gt;=$K$8,"Belodina compressa",NA)))))))</f>
        <v>Cahabagnathus friendsvillensis</v>
      </c>
      <c r="D22" s="168">
        <f t="shared" si="1"/>
        <v>461.83035714285711</v>
      </c>
      <c r="E22" s="168">
        <f t="shared" si="2"/>
        <v>460.06428571428575</v>
      </c>
      <c r="F22" s="168"/>
      <c r="G22" s="168"/>
      <c r="H22" s="44" t="s">
        <v>151</v>
      </c>
      <c r="I22" s="48" t="s">
        <v>155</v>
      </c>
      <c r="J22" s="48" t="s">
        <v>176</v>
      </c>
      <c r="K22" s="46" t="s">
        <v>177</v>
      </c>
      <c r="L22" s="46"/>
      <c r="M22" s="46"/>
    </row>
    <row r="23" spans="1:16">
      <c r="A23" s="4" t="s">
        <v>178</v>
      </c>
      <c r="B23" s="1">
        <v>425</v>
      </c>
      <c r="C23" s="47" t="str">
        <f>IF(B23&lt;$K$3,"Histiodella altifrons",IF(AND(B23&gt;=$K$3,B23&lt;$K$4),"Histiodella sinuosa",IF(AND(B23&gt;=$K$4,B23&lt;$K$5),"Histiodella holodentata",IF(AND(B23&gt;=$K$5,B23&lt;$K$6),"Phragmodus polonicus",IF(AND(B23&gt;=$K$6,B23&lt;$K$7),"Cahabagnathus friendsvillensis",IF(AND(B23&gt;=$K$7,B23&lt;$K$8),"Cahabagnathus sweeti",IF(B23&gt;=$K$8,"Belodina compressa",NA)))))))</f>
        <v>Cahabagnathus friendsvillensis</v>
      </c>
      <c r="D23" s="168">
        <f t="shared" si="1"/>
        <v>461.78125</v>
      </c>
      <c r="E23" s="168">
        <f t="shared" si="2"/>
        <v>459.97500000000002</v>
      </c>
      <c r="F23" s="168"/>
      <c r="G23" s="168"/>
      <c r="H23" s="44"/>
      <c r="I23" s="48" t="s">
        <v>150</v>
      </c>
      <c r="J23" s="48" t="s">
        <v>179</v>
      </c>
      <c r="K23" s="46" t="s">
        <v>179</v>
      </c>
      <c r="L23" s="46"/>
      <c r="M23" s="46"/>
    </row>
    <row r="24" spans="1:16">
      <c r="A24" s="4" t="s">
        <v>180</v>
      </c>
      <c r="B24" s="1">
        <v>430</v>
      </c>
      <c r="C24" s="47" t="str">
        <f>IF(B24&lt;$K$3,"Histiodella altifrons",IF(AND(B24&gt;=$K$3,B24&lt;$K$4),"Histiodella sinuosa",IF(AND(B24&gt;=$K$4,B24&lt;$K$5),"Histiodella holodentata",IF(AND(B24&gt;=$K$5,B24&lt;$K$6),"Phragmodus polonicus",IF(AND(B24&gt;=$K$6,B24&lt;$K$7),"Cahabagnathus friendsvillensis",IF(AND(B24&gt;=$K$7,B24&lt;$K$8),"Cahabagnathus sweeti",IF(B24&gt;=$K$8,"Belodina compressa",NA)))))))</f>
        <v>Cahabagnathus friendsvillensis</v>
      </c>
      <c r="D24" s="168">
        <f t="shared" si="1"/>
        <v>461.73214285714283</v>
      </c>
      <c r="E24" s="168">
        <f t="shared" si="2"/>
        <v>459.8857142857143</v>
      </c>
      <c r="F24" s="168"/>
      <c r="G24" s="168"/>
      <c r="H24" s="77" t="s">
        <v>181</v>
      </c>
      <c r="I24" s="77" t="s">
        <v>145</v>
      </c>
      <c r="J24" s="77"/>
      <c r="K24" s="77"/>
      <c r="L24" s="166"/>
      <c r="M24" s="166"/>
    </row>
    <row r="25" spans="1:16">
      <c r="A25" s="4" t="s">
        <v>113</v>
      </c>
      <c r="B25" s="1">
        <v>466</v>
      </c>
      <c r="C25" s="47" t="str">
        <f>IF(B25&lt;$K$3,"Histiodella altifrons",IF(AND(B25&gt;=$K$3,B25&lt;$K$4),"Histiodella sinuosa",IF(AND(B25&gt;=$K$4,B25&lt;$K$5),"Histiodella holodentata",IF(AND(B25&gt;=$K$5,B25&lt;$K$6),"Phragmodus polonicus",IF(AND(B25&gt;=$K$6,B25&lt;$K$7),"Cahabagnathus friendsvillensis",IF(AND(B25&gt;=$K$7,B25&lt;$K$8),"Cahabagnathus sweeti",IF(B25&gt;=$K$8,"Belodina compressa",NA)))))))</f>
        <v>Cahabagnathus friendsvillensis</v>
      </c>
      <c r="D25" s="168">
        <f t="shared" si="1"/>
        <v>461.37857142857143</v>
      </c>
      <c r="E25" s="168">
        <f t="shared" si="2"/>
        <v>459.24285714285719</v>
      </c>
      <c r="F25" s="168"/>
      <c r="G25" s="168"/>
      <c r="H25" s="77"/>
      <c r="I25" s="77" t="s">
        <v>155</v>
      </c>
      <c r="J25" s="77"/>
      <c r="K25" s="77"/>
      <c r="L25" s="166"/>
      <c r="M25" s="166"/>
    </row>
    <row r="26" spans="1:16">
      <c r="A26" s="4" t="s">
        <v>38</v>
      </c>
      <c r="B26" s="1">
        <v>484</v>
      </c>
      <c r="C26" s="47" t="str">
        <f>IF(B26&lt;$K$3,"Histiodella altifrons",IF(AND(B26&gt;=$K$3,B26&lt;$K$4),"Histiodella sinuosa",IF(AND(B26&gt;=$K$4,B26&lt;$K$5),"Histiodella holodentata",IF(AND(B26&gt;=$K$5,B26&lt;$K$6),"Phragmodus polonicus",IF(AND(B26&gt;=$K$6,B26&lt;$K$7),"Cahabagnathus friendsvillensis",IF(AND(B26&gt;=$K$7,B26&lt;$K$8),"Cahabagnathus sweeti",IF(B26&gt;=$K$8,"Belodina compressa",NA)))))))</f>
        <v>Cahabagnathus sweeti</v>
      </c>
      <c r="D26" s="168">
        <f t="shared" ref="D26:D39" si="3">$I$7+((B26-$K$7)*(($I$8-$I$7)/($K$8-$K$7)))</f>
        <v>460.66</v>
      </c>
      <c r="E26" s="168">
        <f t="shared" ref="E26:E39" si="4">$J$7+((B26-$K$7)*(($J$8-$J$7)/($K$8-$K$7)))</f>
        <v>458.71000000000004</v>
      </c>
      <c r="F26" s="168"/>
      <c r="G26" s="168"/>
      <c r="H26" s="77" t="s">
        <v>182</v>
      </c>
      <c r="I26" s="77" t="s">
        <v>155</v>
      </c>
      <c r="J26" s="77"/>
      <c r="K26" s="77"/>
      <c r="L26" s="166"/>
      <c r="M26" s="166"/>
    </row>
    <row r="27" spans="1:16">
      <c r="A27" s="4" t="s">
        <v>40</v>
      </c>
      <c r="B27" s="1">
        <v>491</v>
      </c>
      <c r="C27" s="47" t="str">
        <f>IF(B27&lt;$K$3,"Histiodella altifrons",IF(AND(B27&gt;=$K$3,B27&lt;$K$4),"Histiodella sinuosa",IF(AND(B27&gt;=$K$4,B27&lt;$K$5),"Histiodella holodentata",IF(AND(B27&gt;=$K$5,B27&lt;$K$6),"Phragmodus polonicus",IF(AND(B27&gt;=$K$6,B27&lt;$K$7),"Cahabagnathus friendsvillensis",IF(AND(B27&gt;=$K$7,B27&lt;$K$8),"Cahabagnathus sweeti",IF(B27&gt;=$K$8,"Belodina compressa",NA)))))))</f>
        <v>Cahabagnathus sweeti</v>
      </c>
      <c r="D27" s="168">
        <f t="shared" si="3"/>
        <v>460.21199999999999</v>
      </c>
      <c r="E27" s="168">
        <f t="shared" si="4"/>
        <v>458.43700000000001</v>
      </c>
      <c r="F27" s="168"/>
      <c r="G27" s="168"/>
      <c r="H27" s="41" t="s">
        <v>153</v>
      </c>
      <c r="I27" s="48"/>
      <c r="J27" s="87" t="s">
        <v>170</v>
      </c>
      <c r="K27" s="46"/>
      <c r="L27" s="46"/>
      <c r="M27" s="46"/>
    </row>
    <row r="28" spans="1:16">
      <c r="A28" s="4" t="s">
        <v>117</v>
      </c>
      <c r="B28" s="1">
        <v>511</v>
      </c>
      <c r="C28" s="47" t="str">
        <f>IF(B28&lt;$K$3,"Histiodella altifrons",IF(AND(B28&gt;=$K$3,B28&lt;$K$4),"Histiodella sinuosa",IF(AND(B28&gt;=$K$4,B28&lt;$K$5),"Histiodella holodentata",IF(AND(B28&gt;=$K$5,B28&lt;$K$6),"Phragmodus polonicus",IF(AND(B28&gt;=$K$6,B28&lt;$K$7),"Cahabagnathus friendsvillensis",IF(AND(B28&gt;=$K$7,B28&lt;$K$8),"Cahabagnathus sweeti",IF(B28&gt;=$K$8,"Belodina compressa",NA)))))))</f>
        <v>Cahabagnathus sweeti</v>
      </c>
      <c r="D28" s="168">
        <f t="shared" si="3"/>
        <v>458.93200000000002</v>
      </c>
      <c r="E28" s="168">
        <f t="shared" si="4"/>
        <v>457.65699999999998</v>
      </c>
      <c r="F28" s="168"/>
      <c r="G28" s="168"/>
      <c r="H28" s="41"/>
      <c r="J28" s="46"/>
      <c r="K28" s="46"/>
      <c r="L28" s="46"/>
      <c r="M28" s="46"/>
    </row>
    <row r="29" spans="1:16">
      <c r="A29" s="4" t="s">
        <v>118</v>
      </c>
      <c r="B29" s="1">
        <v>511</v>
      </c>
      <c r="C29" s="47" t="str">
        <f>IF(B29&lt;$K$3,"Histiodella altifrons",IF(AND(B29&gt;=$K$3,B29&lt;$K$4),"Histiodella sinuosa",IF(AND(B29&gt;=$K$4,B29&lt;$K$5),"Histiodella holodentata",IF(AND(B29&gt;=$K$5,B29&lt;$K$6),"Phragmodus polonicus",IF(AND(B29&gt;=$K$6,B29&lt;$K$7),"Cahabagnathus friendsvillensis",IF(AND(B29&gt;=$K$7,B29&lt;$K$8),"Cahabagnathus sweeti",IF(B29&gt;=$K$8,"Belodina compressa",NA)))))))</f>
        <v>Cahabagnathus sweeti</v>
      </c>
      <c r="D29" s="168">
        <f t="shared" si="3"/>
        <v>458.93200000000002</v>
      </c>
      <c r="E29" s="168">
        <f t="shared" si="4"/>
        <v>457.65699999999998</v>
      </c>
      <c r="F29" s="168"/>
      <c r="G29" s="168"/>
    </row>
    <row r="30" spans="1:16">
      <c r="A30" s="4" t="s">
        <v>42</v>
      </c>
      <c r="B30" s="1">
        <v>511.8</v>
      </c>
      <c r="C30" s="47" t="str">
        <f>IF(B30&lt;$K$3,"Histiodella altifrons",IF(AND(B30&gt;=$K$3,B30&lt;$K$4),"Histiodella sinuosa",IF(AND(B30&gt;=$K$4,B30&lt;$K$5),"Histiodella holodentata",IF(AND(B30&gt;=$K$5,B30&lt;$K$6),"Phragmodus polonicus",IF(AND(B30&gt;=$K$6,B30&lt;$K$7),"Cahabagnathus friendsvillensis",IF(AND(B30&gt;=$K$7,B30&lt;$K$8),"Cahabagnathus sweeti",IF(B30&gt;=$K$8,"Belodina compressa",NA)))))))</f>
        <v>Cahabagnathus sweeti</v>
      </c>
      <c r="D30" s="168">
        <f t="shared" si="3"/>
        <v>458.88080000000002</v>
      </c>
      <c r="E30" s="168">
        <f t="shared" si="4"/>
        <v>457.62580000000003</v>
      </c>
      <c r="F30" s="168"/>
      <c r="G30" s="168"/>
      <c r="H30" s="39"/>
    </row>
    <row r="31" spans="1:16">
      <c r="A31" s="4" t="s">
        <v>120</v>
      </c>
      <c r="B31" s="1">
        <v>516.6</v>
      </c>
      <c r="C31" s="47" t="str">
        <f>IF(B31&lt;$K$3,"Histiodella altifrons",IF(AND(B31&gt;=$K$3,B31&lt;$K$4),"Histiodella sinuosa",IF(AND(B31&gt;=$K$4,B31&lt;$K$5),"Histiodella holodentata",IF(AND(B31&gt;=$K$5,B31&lt;$K$6),"Phragmodus polonicus",IF(AND(B31&gt;=$K$6,B31&lt;$K$7),"Cahabagnathus friendsvillensis",IF(AND(B31&gt;=$K$7,B31&lt;$K$8),"Cahabagnathus sweeti",IF(B31&gt;=$K$8,"Belodina compressa",NA)))))))</f>
        <v>Cahabagnathus sweeti</v>
      </c>
      <c r="D31" s="168">
        <f t="shared" si="3"/>
        <v>458.5736</v>
      </c>
      <c r="E31" s="168">
        <f t="shared" si="4"/>
        <v>457.43860000000001</v>
      </c>
      <c r="F31" s="168"/>
      <c r="G31" s="168"/>
      <c r="H31" s="42"/>
      <c r="I31" s="42"/>
      <c r="J31" s="42"/>
      <c r="K31" s="42"/>
      <c r="L31" s="42"/>
      <c r="M31" s="42"/>
    </row>
    <row r="32" spans="1:16">
      <c r="A32" s="4" t="s">
        <v>121</v>
      </c>
      <c r="B32" s="1">
        <v>524</v>
      </c>
      <c r="C32" s="47" t="str">
        <f>IF(B32&lt;$K$3,"Histiodella altifrons",IF(AND(B32&gt;=$K$3,B32&lt;$K$4),"Histiodella sinuosa",IF(AND(B32&gt;=$K$4,B32&lt;$K$5),"Histiodella holodentata",IF(AND(B32&gt;=$K$5,B32&lt;$K$6),"Phragmodus polonicus",IF(AND(B32&gt;=$K$6,B32&lt;$K$7),"Cahabagnathus friendsvillensis",IF(AND(B32&gt;=$K$7,B32&lt;$K$8),"Cahabagnathus sweeti",IF(B32&gt;=$K$8,"Belodina compressa",NA)))))))</f>
        <v>Cahabagnathus sweeti</v>
      </c>
      <c r="D32" s="168">
        <f t="shared" si="3"/>
        <v>458.1</v>
      </c>
      <c r="E32" s="168">
        <f t="shared" si="4"/>
        <v>457.15</v>
      </c>
      <c r="F32" s="168"/>
      <c r="G32" s="168"/>
      <c r="H32" s="50"/>
      <c r="I32" s="48"/>
      <c r="J32" s="46"/>
      <c r="K32" s="46"/>
      <c r="L32" s="46"/>
      <c r="M32" s="46"/>
    </row>
    <row r="33" spans="1:10">
      <c r="A33" s="4" t="s">
        <v>45</v>
      </c>
      <c r="B33" s="1">
        <v>529.5</v>
      </c>
      <c r="C33" s="47" t="str">
        <f>IF(B33&lt;$K$3,"Histiodella altifrons",IF(AND(B33&gt;=$K$3,B33&lt;$K$4),"Histiodella sinuosa",IF(AND(B33&gt;=$K$4,B33&lt;$K$5),"Histiodella holodentata",IF(AND(B33&gt;=$K$5,B33&lt;$K$6),"Phragmodus polonicus",IF(AND(B33&gt;=$K$6,B33&lt;$K$7),"Cahabagnathus friendsvillensis",IF(AND(B33&gt;=$K$7,B33&lt;$K$8),"Cahabagnathus sweeti",IF(B33&gt;=$K$8,"Belodina compressa",NA)))))))</f>
        <v>Cahabagnathus sweeti</v>
      </c>
      <c r="D33" s="168">
        <f t="shared" si="3"/>
        <v>457.74799999999999</v>
      </c>
      <c r="E33" s="168">
        <f t="shared" si="4"/>
        <v>456.93549999999999</v>
      </c>
      <c r="F33" s="168"/>
      <c r="G33" s="168"/>
      <c r="I33" s="46"/>
      <c r="J33" s="46"/>
    </row>
    <row r="34" spans="1:10">
      <c r="A34" s="1" t="s">
        <v>123</v>
      </c>
      <c r="B34" s="1">
        <v>532.79999999999995</v>
      </c>
      <c r="C34" s="47" t="str">
        <f>IF(B34&lt;$K$3,"Histiodella altifrons",IF(AND(B34&gt;=$K$3,B34&lt;$K$4),"Histiodella sinuosa",IF(AND(B34&gt;=$K$4,B34&lt;$K$5),"Histiodella holodentata",IF(AND(B34&gt;=$K$5,B34&lt;$K$6),"Phragmodus polonicus",IF(AND(B34&gt;=$K$6,B34&lt;$K$7),"Cahabagnathus friendsvillensis",IF(AND(B34&gt;=$K$7,B34&lt;$K$8),"Cahabagnathus sweeti",IF(B34&gt;=$K$8,"Belodina compressa",NA)))))))</f>
        <v>Cahabagnathus sweeti</v>
      </c>
      <c r="D34" s="168">
        <f t="shared" si="3"/>
        <v>457.53679999999997</v>
      </c>
      <c r="E34" s="168">
        <f t="shared" si="4"/>
        <v>456.80680000000001</v>
      </c>
      <c r="F34" s="168"/>
      <c r="G34" s="168"/>
      <c r="H34" s="51"/>
    </row>
    <row r="35" spans="1:10">
      <c r="A35" s="1" t="s">
        <v>124</v>
      </c>
      <c r="B35" s="1">
        <v>534</v>
      </c>
      <c r="C35" s="47" t="str">
        <f>IF(B35&lt;$K$3,"Histiodella altifrons",IF(AND(B35&gt;=$K$3,B35&lt;$K$4),"Histiodella sinuosa",IF(AND(B35&gt;=$K$4,B35&lt;$K$5),"Histiodella holodentata",IF(AND(B35&gt;=$K$5,B35&lt;$K$6),"Phragmodus polonicus",IF(AND(B35&gt;=$K$6,B35&lt;$K$7),"Cahabagnathus friendsvillensis",IF(AND(B35&gt;=$K$7,B35&lt;$K$8),"Cahabagnathus sweeti",IF(B35&gt;=$K$8,"Belodina compressa",NA)))))))</f>
        <v>Cahabagnathus sweeti</v>
      </c>
      <c r="D35" s="168">
        <f t="shared" si="3"/>
        <v>457.46</v>
      </c>
      <c r="E35" s="168">
        <f t="shared" si="4"/>
        <v>456.76</v>
      </c>
      <c r="F35" s="168"/>
      <c r="G35" s="168"/>
    </row>
    <row r="36" spans="1:10">
      <c r="A36" s="1" t="s">
        <v>125</v>
      </c>
      <c r="B36" s="1">
        <v>539</v>
      </c>
      <c r="C36" s="47" t="str">
        <f>IF(B36&lt;$K$3,"Histiodella altifrons",IF(AND(B36&gt;=$K$3,B36&lt;$K$4),"Histiodella sinuosa",IF(AND(B36&gt;=$K$4,B36&lt;$K$5),"Histiodella holodentata",IF(AND(B36&gt;=$K$5,B36&lt;$K$6),"Phragmodus polonicus",IF(AND(B36&gt;=$K$6,B36&lt;$K$7),"Cahabagnathus friendsvillensis",IF(AND(B36&gt;=$K$7,B36&lt;$K$8),"Cahabagnathus sweeti",IF(B36&gt;=$K$8,"Belodina compressa",NA)))))))</f>
        <v>Cahabagnathus sweeti</v>
      </c>
      <c r="D36" s="168">
        <f t="shared" si="3"/>
        <v>457.14</v>
      </c>
      <c r="E36" s="168">
        <f t="shared" si="4"/>
        <v>456.565</v>
      </c>
      <c r="F36" s="168"/>
      <c r="G36" s="168"/>
    </row>
    <row r="37" spans="1:10">
      <c r="A37" s="1" t="s">
        <v>46</v>
      </c>
      <c r="B37" s="1">
        <v>544</v>
      </c>
      <c r="C37" s="47" t="str">
        <f>IF(B37&lt;$K$3,"Histiodella altifrons",IF(AND(B37&gt;=$K$3,B37&lt;$K$4),"Histiodella sinuosa",IF(AND(B37&gt;=$K$4,B37&lt;$K$5),"Histiodella holodentata",IF(AND(B37&gt;=$K$5,B37&lt;$K$6),"Phragmodus polonicus",IF(AND(B37&gt;=$K$6,B37&lt;$K$7),"Cahabagnathus friendsvillensis",IF(AND(B37&gt;=$K$7,B37&lt;$K$8),"Cahabagnathus sweeti",IF(B37&gt;=$K$8,"Belodina compressa",NA)))))))</f>
        <v>Cahabagnathus sweeti</v>
      </c>
      <c r="D37" s="168">
        <f t="shared" si="3"/>
        <v>456.82</v>
      </c>
      <c r="E37" s="168">
        <f t="shared" si="4"/>
        <v>456.37</v>
      </c>
      <c r="F37" s="168"/>
      <c r="G37" s="168"/>
    </row>
    <row r="38" spans="1:10">
      <c r="A38" s="1" t="s">
        <v>47</v>
      </c>
      <c r="B38" s="1">
        <v>577</v>
      </c>
      <c r="C38" s="47" t="str">
        <f>IF(B38&lt;$K$3,"Histiodella altifrons",IF(AND(B38&gt;=$K$3,B38&lt;$K$4),"Histiodella sinuosa",IF(AND(B38&gt;=$K$4,B38&lt;$K$5),"Histiodella holodentata",IF(AND(B38&gt;=$K$5,B38&lt;$K$6),"Phragmodus polonicus",IF(AND(B38&gt;=$K$6,B38&lt;$K$7),"Cahabagnathus friendsvillensis",IF(AND(B38&gt;=$K$7,B38&lt;$K$8),"Cahabagnathus sweeti",IF(B38&gt;=$K$8,"Belodina compressa",NA)))))))</f>
        <v>Belodina compressa</v>
      </c>
      <c r="D38" s="168">
        <f t="shared" si="3"/>
        <v>454.70799999999997</v>
      </c>
      <c r="E38" s="168">
        <f t="shared" si="4"/>
        <v>455.08299999999997</v>
      </c>
      <c r="F38" s="168"/>
      <c r="G38" s="168"/>
    </row>
    <row r="39" spans="1:10">
      <c r="A39" s="1" t="s">
        <v>49</v>
      </c>
      <c r="B39" s="1">
        <v>592</v>
      </c>
      <c r="C39" s="47" t="str">
        <f>IF(B39&lt;$K$3,"Histiodella altifrons",IF(AND(B39&gt;=$K$3,B39&lt;$K$4),"Histiodella sinuosa",IF(AND(B39&gt;=$K$4,B39&lt;$K$5),"Histiodella holodentata",IF(AND(B39&gt;=$K$5,B39&lt;$K$6),"Phragmodus polonicus",IF(AND(B39&gt;=$K$6,B39&lt;$K$7),"Cahabagnathus friendsvillensis",IF(AND(B39&gt;=$K$7,B39&lt;$K$8),"Cahabagnathus sweeti",IF(B39&gt;=$K$8,"Belodina compressa",NA)))))))</f>
        <v>Belodina compressa</v>
      </c>
      <c r="D39" s="168">
        <f t="shared" si="3"/>
        <v>453.74799999999999</v>
      </c>
      <c r="E39" s="168">
        <f t="shared" si="4"/>
        <v>454.49799999999999</v>
      </c>
      <c r="F39" s="168"/>
      <c r="G39" s="168"/>
    </row>
    <row r="47" spans="1:10">
      <c r="B47" s="1"/>
    </row>
    <row r="48" spans="1:10">
      <c r="B48" s="1"/>
    </row>
    <row r="49" spans="1:2">
      <c r="B49" s="1"/>
    </row>
    <row r="50" spans="1:2">
      <c r="B50" s="1"/>
    </row>
    <row r="51" spans="1:2">
      <c r="B51" s="1"/>
    </row>
    <row r="52" spans="1:2">
      <c r="B52" s="1"/>
    </row>
    <row r="53" spans="1:2"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10"/>
  <sheetViews>
    <sheetView workbookViewId="0">
      <selection activeCell="G10" sqref="G10"/>
    </sheetView>
  </sheetViews>
  <sheetFormatPr baseColWidth="10" defaultColWidth="8.83203125" defaultRowHeight="15"/>
  <cols>
    <col min="1" max="1" width="13.6640625" style="17" customWidth="1"/>
    <col min="2" max="2" width="14.5" style="17" customWidth="1"/>
    <col min="3" max="3" width="10.1640625" style="17" customWidth="1"/>
    <col min="4" max="4" width="10.5" style="17" customWidth="1"/>
    <col min="5" max="5" width="11.1640625" customWidth="1"/>
    <col min="8" max="8" width="13" style="68" customWidth="1"/>
    <col min="9" max="9" width="11.6640625" style="68" customWidth="1"/>
    <col min="10" max="11" width="17" style="68" customWidth="1"/>
    <col min="13" max="13" width="13" customWidth="1"/>
    <col min="14" max="14" width="11.6640625" customWidth="1"/>
    <col min="15" max="15" width="17" customWidth="1"/>
    <col min="16" max="16" width="13" customWidth="1"/>
  </cols>
  <sheetData>
    <row r="1" spans="1:16" ht="56">
      <c r="A1" s="12" t="s">
        <v>74</v>
      </c>
      <c r="B1" s="12" t="s">
        <v>75</v>
      </c>
      <c r="C1" s="12" t="s">
        <v>217</v>
      </c>
      <c r="D1" s="12" t="s">
        <v>218</v>
      </c>
      <c r="E1" s="12" t="s">
        <v>219</v>
      </c>
      <c r="H1" s="88" t="s">
        <v>220</v>
      </c>
      <c r="I1" s="88" t="s">
        <v>221</v>
      </c>
      <c r="J1" s="89" t="s">
        <v>222</v>
      </c>
      <c r="K1" s="89" t="s">
        <v>219</v>
      </c>
      <c r="M1" s="39" t="s">
        <v>220</v>
      </c>
      <c r="N1" s="39" t="s">
        <v>223</v>
      </c>
      <c r="O1" s="40" t="s">
        <v>222</v>
      </c>
      <c r="P1" s="40" t="s">
        <v>219</v>
      </c>
    </row>
    <row r="2" spans="1:16">
      <c r="A2" s="4">
        <v>453.6</v>
      </c>
      <c r="B2" s="18">
        <v>0.70812429999999993</v>
      </c>
      <c r="C2" s="18">
        <v>1.5799999999899228E-5</v>
      </c>
      <c r="D2" s="18">
        <v>1.5900000000068637E-5</v>
      </c>
      <c r="E2" s="18">
        <f>(C2+D2)/2</f>
        <v>1.5849999999983932E-5</v>
      </c>
      <c r="H2" s="21" t="s">
        <v>91</v>
      </c>
      <c r="I2" s="21">
        <v>468.75</v>
      </c>
      <c r="J2" s="19">
        <v>0.70883640000000003</v>
      </c>
      <c r="K2" s="19">
        <f>E305</f>
        <v>1.8450000000003186E-5</v>
      </c>
      <c r="M2" s="37" t="s">
        <v>91</v>
      </c>
      <c r="N2" s="37">
        <v>468.75</v>
      </c>
      <c r="O2" s="70">
        <v>0.70883640000000003</v>
      </c>
      <c r="P2" s="70">
        <f>E305</f>
        <v>1.8450000000003186E-5</v>
      </c>
    </row>
    <row r="3" spans="1:16">
      <c r="A3" s="4">
        <v>453.65</v>
      </c>
      <c r="B3" s="18">
        <v>0.7081288</v>
      </c>
      <c r="C3" s="18">
        <v>1.6100000000074388E-5</v>
      </c>
      <c r="D3" s="18">
        <v>1.6200000000021753E-5</v>
      </c>
      <c r="E3" s="18">
        <f t="shared" ref="E3:E21" si="0">(C3+D3)/2</f>
        <v>1.615000000004807E-5</v>
      </c>
      <c r="H3" s="21" t="s">
        <v>92</v>
      </c>
      <c r="I3" s="21">
        <v>468</v>
      </c>
      <c r="J3" s="19">
        <v>0.70882210000000001</v>
      </c>
      <c r="K3" s="19">
        <f>E290</f>
        <v>1.7649999999980182E-5</v>
      </c>
      <c r="M3" s="37" t="s">
        <v>92</v>
      </c>
      <c r="N3" s="37">
        <v>467.65048780487803</v>
      </c>
      <c r="O3" s="70">
        <v>0.708815808780488</v>
      </c>
      <c r="P3" s="70">
        <f>E283</f>
        <v>1.7799999999956739E-5</v>
      </c>
    </row>
    <row r="4" spans="1:16">
      <c r="A4" s="4">
        <v>453.7</v>
      </c>
      <c r="B4" s="18">
        <v>0.70813369999999998</v>
      </c>
      <c r="C4" s="18">
        <v>1.6499999999974868E-5</v>
      </c>
      <c r="D4" s="18">
        <v>1.6499999999974868E-5</v>
      </c>
      <c r="E4" s="18">
        <f t="shared" si="0"/>
        <v>1.6499999999974868E-5</v>
      </c>
      <c r="H4" s="21" t="s">
        <v>93</v>
      </c>
      <c r="I4" s="21">
        <v>467.5</v>
      </c>
      <c r="J4" s="19">
        <v>0.70881320000000003</v>
      </c>
      <c r="K4" s="19">
        <f>E280</f>
        <v>1.8000000000018002E-5</v>
      </c>
      <c r="M4" s="37" t="s">
        <v>93</v>
      </c>
      <c r="N4" s="37">
        <v>467.01390490892248</v>
      </c>
      <c r="O4" s="70">
        <v>0.70880475028836099</v>
      </c>
      <c r="P4" s="70">
        <f>E270</f>
        <v>1.9000000000046757E-5</v>
      </c>
    </row>
    <row r="5" spans="1:16">
      <c r="A5" s="4">
        <v>453.75</v>
      </c>
      <c r="B5" s="18">
        <v>0.70813780000000004</v>
      </c>
      <c r="C5" s="18">
        <v>1.6700000000091642E-5</v>
      </c>
      <c r="D5" s="18">
        <v>1.6799999999927984E-5</v>
      </c>
      <c r="E5" s="18">
        <f t="shared" si="0"/>
        <v>1.6750000000009813E-5</v>
      </c>
      <c r="H5" s="21" t="s">
        <v>94</v>
      </c>
      <c r="I5" s="21">
        <v>466.73404499999998</v>
      </c>
      <c r="J5" s="19">
        <v>0.70879991280999999</v>
      </c>
      <c r="K5" s="19">
        <f>E265</f>
        <v>1.9449999999976431E-5</v>
      </c>
      <c r="M5" s="37" t="s">
        <v>94</v>
      </c>
      <c r="N5" s="37">
        <v>466.29946758258723</v>
      </c>
      <c r="O5" s="70">
        <v>0.70879259148132201</v>
      </c>
      <c r="P5" s="70">
        <f>E256</f>
        <v>1.9549999999979306E-5</v>
      </c>
    </row>
    <row r="6" spans="1:16">
      <c r="A6" s="4">
        <v>453.8</v>
      </c>
      <c r="B6" s="18">
        <v>0.70814189999999999</v>
      </c>
      <c r="C6" s="18">
        <v>1.7099999999992122E-5</v>
      </c>
      <c r="D6" s="18">
        <v>1.7000000000044757E-5</v>
      </c>
      <c r="E6" s="18">
        <f t="shared" si="0"/>
        <v>1.7050000000018439E-5</v>
      </c>
      <c r="H6" s="21" t="s">
        <v>95</v>
      </c>
      <c r="I6" s="21">
        <v>466.30076273885345</v>
      </c>
      <c r="J6" s="19">
        <v>0.70879261220382195</v>
      </c>
      <c r="K6" s="19">
        <f>E256</f>
        <v>1.9549999999979306E-5</v>
      </c>
      <c r="M6" s="37" t="s">
        <v>95</v>
      </c>
      <c r="N6" s="37">
        <v>465.61360774930534</v>
      </c>
      <c r="O6" s="70">
        <v>0.70878279050849002</v>
      </c>
      <c r="P6" s="70">
        <f>E242</f>
        <v>1.9700000000011375E-5</v>
      </c>
    </row>
    <row r="7" spans="1:16">
      <c r="A7" s="4">
        <v>453.85</v>
      </c>
      <c r="B7" s="18">
        <v>0.70814580000000005</v>
      </c>
      <c r="C7" s="18">
        <v>1.7299999999997873E-5</v>
      </c>
      <c r="D7" s="18">
        <v>1.7299999999997873E-5</v>
      </c>
      <c r="E7" s="18">
        <f t="shared" si="0"/>
        <v>1.7299999999997873E-5</v>
      </c>
      <c r="H7" s="21" t="s">
        <v>96</v>
      </c>
      <c r="I7" s="21">
        <v>465.90216401273898</v>
      </c>
      <c r="J7" s="19">
        <v>0.70878683029617795</v>
      </c>
      <c r="K7" s="19">
        <f>E248</f>
        <v>1.9549999999979306E-5</v>
      </c>
      <c r="M7" s="37" t="s">
        <v>96</v>
      </c>
      <c r="N7" s="37">
        <v>465.04205788823708</v>
      </c>
      <c r="O7" s="70">
        <v>0.70877415704198798</v>
      </c>
      <c r="P7" s="70">
        <f>E231</f>
        <v>2.0300000000028628E-5</v>
      </c>
    </row>
    <row r="8" spans="1:16">
      <c r="A8" s="4">
        <v>453.9</v>
      </c>
      <c r="B8" s="18">
        <v>0.70814969999999999</v>
      </c>
      <c r="C8" s="18">
        <v>1.7500000000003624E-5</v>
      </c>
      <c r="D8" s="18">
        <v>1.7400000000056259E-5</v>
      </c>
      <c r="E8" s="18">
        <f t="shared" si="0"/>
        <v>1.7450000000029942E-5</v>
      </c>
      <c r="H8" s="21" t="s">
        <v>97</v>
      </c>
      <c r="I8" s="21">
        <v>465.10496656050884</v>
      </c>
      <c r="J8" s="19">
        <v>0.70877517946496804</v>
      </c>
      <c r="K8" s="19">
        <f>E232</f>
        <v>2.0299999999973117E-5</v>
      </c>
      <c r="M8" s="37" t="s">
        <v>97</v>
      </c>
      <c r="N8" s="37">
        <v>464.33103350578961</v>
      </c>
      <c r="O8" s="70">
        <v>0.70876303446908095</v>
      </c>
      <c r="P8" s="70">
        <f>E217</f>
        <v>1.9550000000034817E-5</v>
      </c>
    </row>
    <row r="9" spans="1:16">
      <c r="A9" s="4">
        <v>453.95</v>
      </c>
      <c r="B9" s="18">
        <v>0.70815349999999999</v>
      </c>
      <c r="C9" s="18">
        <v>1.7599999999950988E-5</v>
      </c>
      <c r="D9" s="18">
        <v>1.760000000006201E-5</v>
      </c>
      <c r="E9" s="18">
        <f>(C9+D9)/2</f>
        <v>1.7600000000006499E-5</v>
      </c>
      <c r="H9" s="21" t="s">
        <v>98</v>
      </c>
      <c r="I9" s="21">
        <v>464.50706847133654</v>
      </c>
      <c r="J9" s="19">
        <v>0.70876539895859902</v>
      </c>
      <c r="K9" s="19">
        <f>E220</f>
        <v>1.9799999999958739E-5</v>
      </c>
      <c r="M9" s="37" t="s">
        <v>98</v>
      </c>
      <c r="N9" s="37">
        <v>464.08374353288986</v>
      </c>
      <c r="O9" s="70">
        <v>0.70875980492239499</v>
      </c>
      <c r="P9" s="70">
        <f>E212</f>
        <v>1.9150000000023315E-5</v>
      </c>
    </row>
    <row r="10" spans="1:16">
      <c r="A10" s="4">
        <v>454</v>
      </c>
      <c r="B10" s="18">
        <v>0.70815729999999999</v>
      </c>
      <c r="C10" s="18">
        <v>1.7799999999956739E-5</v>
      </c>
      <c r="D10" s="18">
        <v>1.7700000000009375E-5</v>
      </c>
      <c r="E10" s="18">
        <f t="shared" si="0"/>
        <v>1.7749999999983057E-5</v>
      </c>
      <c r="H10" s="21" t="s">
        <v>99</v>
      </c>
      <c r="I10" s="21">
        <v>464.13338216560385</v>
      </c>
      <c r="J10" s="19">
        <v>0.70876046735031895</v>
      </c>
      <c r="K10" s="19">
        <f>E213</f>
        <v>1.9250000000026191E-5</v>
      </c>
      <c r="M10" s="37" t="s">
        <v>99</v>
      </c>
      <c r="N10" s="37">
        <v>463.83897967479675</v>
      </c>
      <c r="O10" s="70">
        <v>0.70875664571544705</v>
      </c>
      <c r="P10" s="70">
        <f>E207</f>
        <v>1.9099999999994122E-5</v>
      </c>
    </row>
    <row r="11" spans="1:16">
      <c r="A11" s="4">
        <v>454.05</v>
      </c>
      <c r="B11" s="18">
        <v>0.70816100000000004</v>
      </c>
      <c r="C11" s="18">
        <v>1.7900000000015126E-5</v>
      </c>
      <c r="D11" s="18">
        <v>1.7899999999904104E-5</v>
      </c>
      <c r="E11" s="18">
        <f t="shared" si="0"/>
        <v>1.7899999999959615E-5</v>
      </c>
      <c r="H11" s="21" t="s">
        <v>100</v>
      </c>
      <c r="I11" s="21">
        <v>463.76800000000003</v>
      </c>
      <c r="J11" s="19">
        <v>0.70875565200000001</v>
      </c>
      <c r="K11" s="19">
        <f>E205</f>
        <v>1.9099999999994122E-5</v>
      </c>
      <c r="M11" s="37" t="s">
        <v>100</v>
      </c>
      <c r="N11" s="37">
        <v>463.34399999999999</v>
      </c>
      <c r="O11" s="70">
        <v>0.70874899199999997</v>
      </c>
      <c r="P11" s="70">
        <f>E197</f>
        <v>1.9549999999979306E-5</v>
      </c>
    </row>
    <row r="12" spans="1:16">
      <c r="A12" s="4">
        <v>454.1</v>
      </c>
      <c r="B12" s="18">
        <v>0.70816469999999998</v>
      </c>
      <c r="C12" s="18">
        <v>1.799999999996249E-5</v>
      </c>
      <c r="D12" s="18">
        <v>1.8000000000073513E-5</v>
      </c>
      <c r="E12" s="18">
        <f t="shared" si="0"/>
        <v>1.8000000000018002E-5</v>
      </c>
      <c r="H12" s="21" t="s">
        <v>101</v>
      </c>
      <c r="I12" s="21">
        <v>463.67962499999999</v>
      </c>
      <c r="J12" s="19">
        <v>0.70875441475000001</v>
      </c>
      <c r="K12" s="19">
        <f>E204</f>
        <v>1.9149999999967804E-5</v>
      </c>
      <c r="M12" s="37" t="s">
        <v>101</v>
      </c>
      <c r="N12" s="37">
        <v>463.32033333333334</v>
      </c>
      <c r="O12" s="70">
        <v>0.70874856600000002</v>
      </c>
      <c r="P12" s="70">
        <f>E196</f>
        <v>1.9649999999982182E-5</v>
      </c>
    </row>
    <row r="13" spans="1:16">
      <c r="A13" s="4">
        <v>454.15</v>
      </c>
      <c r="B13" s="18">
        <v>0.70816840000000003</v>
      </c>
      <c r="C13" s="18">
        <v>1.8100000000020877E-5</v>
      </c>
      <c r="D13" s="18">
        <v>1.799999999996249E-5</v>
      </c>
      <c r="E13" s="18">
        <f t="shared" si="0"/>
        <v>1.8049999999991684E-5</v>
      </c>
      <c r="H13" s="21" t="s">
        <v>102</v>
      </c>
      <c r="I13" s="21">
        <v>463.23775000000001</v>
      </c>
      <c r="J13" s="19">
        <v>0.70874695499999996</v>
      </c>
      <c r="K13" s="19">
        <f>E195</f>
        <v>1.9700000000011375E-5</v>
      </c>
      <c r="M13" s="37" t="s">
        <v>102</v>
      </c>
      <c r="N13" s="37">
        <v>463.202</v>
      </c>
      <c r="O13" s="70">
        <v>0.70874623999999997</v>
      </c>
      <c r="P13" s="70">
        <f>E194</f>
        <v>1.9800000000014251E-5</v>
      </c>
    </row>
    <row r="14" spans="1:16">
      <c r="A14" s="4">
        <v>454.2</v>
      </c>
      <c r="B14" s="18">
        <v>0.70817200000000002</v>
      </c>
      <c r="C14" s="18">
        <v>1.8100000000020877E-5</v>
      </c>
      <c r="D14" s="18">
        <v>1.8199999999968242E-5</v>
      </c>
      <c r="E14" s="18">
        <f t="shared" si="0"/>
        <v>1.8149999999994559E-5</v>
      </c>
      <c r="H14" s="21" t="s">
        <v>103</v>
      </c>
      <c r="I14" s="21">
        <v>462.619125</v>
      </c>
      <c r="J14" s="19">
        <v>0.70873129724999995</v>
      </c>
      <c r="K14" s="19">
        <f>E182</f>
        <v>2.0299999999973117E-5</v>
      </c>
      <c r="M14" s="37" t="s">
        <v>103</v>
      </c>
      <c r="N14" s="37">
        <v>463.03633333333335</v>
      </c>
      <c r="O14" s="70">
        <v>0.70874257200000002</v>
      </c>
      <c r="P14" s="70">
        <f>E191</f>
        <v>1.9999999999964491E-5</v>
      </c>
    </row>
    <row r="15" spans="1:16">
      <c r="A15" s="4">
        <v>454.25</v>
      </c>
      <c r="B15" s="18">
        <v>0.70817560000000002</v>
      </c>
      <c r="C15" s="18">
        <v>1.8199999999968242E-5</v>
      </c>
      <c r="D15" s="18">
        <v>1.8199999999968242E-5</v>
      </c>
      <c r="E15" s="18">
        <f t="shared" si="0"/>
        <v>1.8199999999968242E-5</v>
      </c>
      <c r="H15" s="21" t="s">
        <v>104</v>
      </c>
      <c r="I15" s="21">
        <v>462.29789999999997</v>
      </c>
      <c r="J15" s="19">
        <v>0.70872354540000004</v>
      </c>
      <c r="K15" s="19">
        <f>E176</f>
        <v>2.0350000000002311E-5</v>
      </c>
      <c r="M15" s="37" t="s">
        <v>104</v>
      </c>
      <c r="N15" s="37">
        <v>462.82333333333332</v>
      </c>
      <c r="O15" s="70">
        <v>0.70873705333333403</v>
      </c>
      <c r="P15" s="70">
        <f>E186</f>
        <v>2.0249999999999435E-5</v>
      </c>
    </row>
    <row r="16" spans="1:16">
      <c r="A16" s="4">
        <v>454.3</v>
      </c>
      <c r="B16" s="18">
        <v>0.70817920000000001</v>
      </c>
      <c r="C16" s="18">
        <v>1.8300000000026628E-5</v>
      </c>
      <c r="D16" s="18">
        <v>1.8300000000026628E-5</v>
      </c>
      <c r="E16" s="18">
        <f t="shared" si="0"/>
        <v>1.8300000000026628E-5</v>
      </c>
      <c r="H16" s="21" t="s">
        <v>105</v>
      </c>
      <c r="I16" s="21">
        <v>462.06414999999993</v>
      </c>
      <c r="J16" s="19">
        <v>0.70871678110000003</v>
      </c>
      <c r="K16" s="19">
        <f>E171</f>
        <v>2.0550000000008062E-5</v>
      </c>
      <c r="M16" s="37" t="s">
        <v>105</v>
      </c>
      <c r="N16" s="37">
        <v>462.3</v>
      </c>
      <c r="O16" s="70">
        <v>0.70872360000000001</v>
      </c>
      <c r="P16" s="70">
        <f>E176</f>
        <v>2.0350000000002311E-5</v>
      </c>
    </row>
    <row r="17" spans="1:16">
      <c r="A17" s="4">
        <v>454.35</v>
      </c>
      <c r="B17" s="18">
        <v>0.7081828</v>
      </c>
      <c r="C17" s="18">
        <v>1.8399999999973993E-5</v>
      </c>
      <c r="D17" s="18">
        <v>1.8300000000026628E-5</v>
      </c>
      <c r="E17" s="18">
        <f t="shared" si="0"/>
        <v>1.8350000000000311E-5</v>
      </c>
      <c r="H17" s="21" t="s">
        <v>106</v>
      </c>
      <c r="I17" s="21">
        <v>461.94259999999991</v>
      </c>
      <c r="J17" s="19">
        <v>0.70871241880000002</v>
      </c>
      <c r="K17" s="19">
        <f>E169</f>
        <v>2.0599999999981744E-5</v>
      </c>
      <c r="M17" s="37" t="s">
        <v>106</v>
      </c>
      <c r="N17" s="37">
        <v>462.17</v>
      </c>
      <c r="O17" s="70">
        <v>0.70872005999999999</v>
      </c>
      <c r="P17" s="70">
        <f>E173</f>
        <v>2.050000000003438E-5</v>
      </c>
    </row>
    <row r="18" spans="1:16">
      <c r="A18" s="4">
        <v>454.4</v>
      </c>
      <c r="B18" s="18">
        <v>0.70818630000000005</v>
      </c>
      <c r="C18" s="18">
        <v>1.8400000000085015E-5</v>
      </c>
      <c r="D18" s="18">
        <v>1.8399999999973993E-5</v>
      </c>
      <c r="E18" s="18">
        <f t="shared" si="0"/>
        <v>1.8400000000029504E-5</v>
      </c>
      <c r="H18" s="21" t="s">
        <v>107</v>
      </c>
      <c r="I18" s="21">
        <v>461.86779999999993</v>
      </c>
      <c r="J18" s="19">
        <v>0.70870957639999999</v>
      </c>
      <c r="K18" s="19">
        <f>E167</f>
        <v>2.0550000000008062E-5</v>
      </c>
      <c r="M18" s="37" t="s">
        <v>107</v>
      </c>
      <c r="N18" s="37">
        <v>462.09000000000003</v>
      </c>
      <c r="O18" s="70">
        <v>0.70871766000000003</v>
      </c>
      <c r="P18" s="70">
        <f>E172</f>
        <v>2.050000000003438E-5</v>
      </c>
    </row>
    <row r="19" spans="1:16">
      <c r="A19" s="4">
        <v>454.45</v>
      </c>
      <c r="B19" s="18">
        <v>0.70818979999999998</v>
      </c>
      <c r="C19" s="18">
        <v>1.8500000000032379E-5</v>
      </c>
      <c r="D19" s="18">
        <v>1.8500000000032379E-5</v>
      </c>
      <c r="E19" s="18">
        <f t="shared" si="0"/>
        <v>1.8500000000032379E-5</v>
      </c>
      <c r="H19" s="21" t="s">
        <v>108</v>
      </c>
      <c r="I19" s="21">
        <v>461.71819999999991</v>
      </c>
      <c r="J19" s="19">
        <v>0.70870399159999997</v>
      </c>
      <c r="K19" s="19">
        <f>E164</f>
        <v>2.050000000003438E-5</v>
      </c>
      <c r="M19" s="37" t="s">
        <v>108</v>
      </c>
      <c r="N19" s="37">
        <v>461.93</v>
      </c>
      <c r="O19" s="70">
        <v>0.70871194000000004</v>
      </c>
      <c r="P19" s="70">
        <f>E169</f>
        <v>2.0599999999981744E-5</v>
      </c>
    </row>
    <row r="20" spans="1:16">
      <c r="A20" s="4">
        <v>454.5</v>
      </c>
      <c r="B20" s="18">
        <v>0.70819330000000003</v>
      </c>
      <c r="C20" s="18">
        <v>1.8599999999979744E-5</v>
      </c>
      <c r="D20" s="18">
        <v>1.8599999999979744E-5</v>
      </c>
      <c r="E20" s="18">
        <f t="shared" si="0"/>
        <v>1.8599999999979744E-5</v>
      </c>
      <c r="H20" s="21" t="s">
        <v>224</v>
      </c>
      <c r="I20" s="21">
        <v>461.6620999999999</v>
      </c>
      <c r="J20" s="19">
        <v>0.7087018598</v>
      </c>
      <c r="K20" s="19">
        <f>E163</f>
        <v>2.050000000003438E-5</v>
      </c>
      <c r="M20" s="37" t="s">
        <v>224</v>
      </c>
      <c r="N20" s="37">
        <v>461.87</v>
      </c>
      <c r="O20" s="70">
        <v>0.70870966000000002</v>
      </c>
      <c r="P20" s="70">
        <f>E167</f>
        <v>2.0550000000008062E-5</v>
      </c>
    </row>
    <row r="21" spans="1:16">
      <c r="A21" s="4">
        <v>454.55</v>
      </c>
      <c r="B21" s="18">
        <v>0.70819679999999996</v>
      </c>
      <c r="C21" s="18">
        <v>1.8699999999927108E-5</v>
      </c>
      <c r="D21" s="18">
        <v>1.8700000000038131E-5</v>
      </c>
      <c r="E21" s="18">
        <f t="shared" si="0"/>
        <v>1.8699999999982619E-5</v>
      </c>
      <c r="H21" s="21" t="s">
        <v>109</v>
      </c>
      <c r="I21" s="21">
        <v>461.61534999999992</v>
      </c>
      <c r="J21" s="19">
        <v>0.70870001400000004</v>
      </c>
      <c r="K21" s="19">
        <f>E162</f>
        <v>2.0450000000005186E-5</v>
      </c>
      <c r="M21" s="37" t="s">
        <v>109</v>
      </c>
      <c r="N21" s="37">
        <v>461.82</v>
      </c>
      <c r="O21" s="70">
        <v>0.70870781999999999</v>
      </c>
      <c r="P21" s="70">
        <f>E166</f>
        <v>2.0550000000008062E-5</v>
      </c>
    </row>
    <row r="22" spans="1:16">
      <c r="A22" s="4">
        <v>454.6</v>
      </c>
      <c r="B22" s="18">
        <v>0.7082003</v>
      </c>
      <c r="C22" s="18">
        <v>1.8799999999985495E-5</v>
      </c>
      <c r="D22" s="18">
        <v>1.8799999999985495E-5</v>
      </c>
      <c r="E22" s="18">
        <f>(C22+D22)/2</f>
        <v>1.8799999999985495E-5</v>
      </c>
      <c r="H22" s="21" t="s">
        <v>110</v>
      </c>
      <c r="I22" s="21">
        <v>461.56859999999995</v>
      </c>
      <c r="J22" s="19">
        <v>0.70869820679999995</v>
      </c>
      <c r="K22" s="19">
        <f>E161</f>
        <v>2.0450000000005186E-5</v>
      </c>
      <c r="M22" s="37" t="s">
        <v>110</v>
      </c>
      <c r="N22" s="37">
        <v>461.77000000000004</v>
      </c>
      <c r="O22" s="70">
        <v>0.70870595999999997</v>
      </c>
      <c r="P22" s="70">
        <f>E165</f>
        <v>2.0550000000008062E-5</v>
      </c>
    </row>
    <row r="23" spans="1:16">
      <c r="A23" s="4">
        <v>454.65</v>
      </c>
      <c r="B23" s="18">
        <v>0.70820380000000005</v>
      </c>
      <c r="C23" s="18">
        <v>1.9000000000102268E-5</v>
      </c>
      <c r="D23" s="18">
        <v>1.8999999999991246E-5</v>
      </c>
      <c r="E23" s="18">
        <f t="shared" ref="E23:E86" si="1">(C23+D23)/2</f>
        <v>1.9000000000046757E-5</v>
      </c>
      <c r="H23" s="21" t="s">
        <v>111</v>
      </c>
      <c r="I23" s="21">
        <v>461.47623858695647</v>
      </c>
      <c r="J23" s="19">
        <v>0.70869464954347805</v>
      </c>
      <c r="K23" s="19">
        <f>E160</f>
        <v>2.0450000000005186E-5</v>
      </c>
      <c r="M23" s="37" t="s">
        <v>111</v>
      </c>
      <c r="N23" s="37">
        <v>461.72</v>
      </c>
      <c r="O23" s="70">
        <v>0.70870405999999997</v>
      </c>
      <c r="P23" s="70">
        <f>E164</f>
        <v>2.050000000003438E-5</v>
      </c>
    </row>
    <row r="24" spans="1:16">
      <c r="A24" s="4">
        <v>454.7</v>
      </c>
      <c r="B24" s="18">
        <v>0.70820720000000004</v>
      </c>
      <c r="C24" s="18">
        <v>1.9100000000049633E-5</v>
      </c>
      <c r="D24" s="18">
        <v>1.9199999999996997E-5</v>
      </c>
      <c r="E24" s="18">
        <f t="shared" si="1"/>
        <v>1.9150000000023315E-5</v>
      </c>
      <c r="H24" s="21" t="s">
        <v>112</v>
      </c>
      <c r="I24" s="21">
        <v>461.38387717391299</v>
      </c>
      <c r="J24" s="19">
        <v>0.70869095508695701</v>
      </c>
      <c r="K24" s="19">
        <f>E158</f>
        <v>2.0400000000031504E-5</v>
      </c>
      <c r="M24" s="37" t="s">
        <v>112</v>
      </c>
      <c r="N24" s="37">
        <v>461.67</v>
      </c>
      <c r="O24" s="70">
        <v>0.70870215999999997</v>
      </c>
      <c r="P24" s="70">
        <f>E163</f>
        <v>2.050000000003438E-5</v>
      </c>
    </row>
    <row r="25" spans="1:16">
      <c r="A25" s="4">
        <v>454.75</v>
      </c>
      <c r="B25" s="18">
        <v>0.70821069999999997</v>
      </c>
      <c r="C25" s="18">
        <v>1.9299999999944362E-5</v>
      </c>
      <c r="D25" s="18">
        <v>1.9400000000002748E-5</v>
      </c>
      <c r="E25" s="18">
        <f t="shared" si="1"/>
        <v>1.9349999999973555E-5</v>
      </c>
      <c r="H25" s="21" t="s">
        <v>113</v>
      </c>
      <c r="I25" s="21">
        <v>460.71887499999997</v>
      </c>
      <c r="J25" s="19">
        <v>0.70866303050000001</v>
      </c>
      <c r="K25" s="19">
        <f>E144</f>
        <v>2.1049999999966928E-5</v>
      </c>
      <c r="M25" s="37" t="s">
        <v>113</v>
      </c>
      <c r="N25" s="37">
        <v>461.31</v>
      </c>
      <c r="O25" s="70">
        <v>0.70868799999999998</v>
      </c>
      <c r="P25" s="70">
        <f>E156</f>
        <v>2.0350000000002311E-5</v>
      </c>
    </row>
    <row r="26" spans="1:16">
      <c r="A26" s="4">
        <v>454.8</v>
      </c>
      <c r="B26" s="18">
        <v>0.70821420000000002</v>
      </c>
      <c r="C26" s="18">
        <v>1.96000000000085E-5</v>
      </c>
      <c r="D26" s="18">
        <v>1.9499999999950113E-5</v>
      </c>
      <c r="E26" s="18">
        <f>(C26+D26)/2</f>
        <v>1.9549999999979306E-5</v>
      </c>
      <c r="H26" s="21" t="s">
        <v>225</v>
      </c>
      <c r="I26" s="21">
        <v>459.79524999999995</v>
      </c>
      <c r="J26" s="19">
        <v>0.70861633400000001</v>
      </c>
      <c r="K26" s="19">
        <f>E126</f>
        <v>2.324999999997468E-5</v>
      </c>
      <c r="M26" s="37" t="s">
        <v>225</v>
      </c>
      <c r="N26" s="37">
        <v>460.58699999999999</v>
      </c>
      <c r="O26" s="70">
        <v>0.70865700200000004</v>
      </c>
      <c r="P26" s="70">
        <f>E142</f>
        <v>2.1300000000001873E-5</v>
      </c>
    </row>
    <row r="27" spans="1:16">
      <c r="A27" s="4">
        <v>454.85</v>
      </c>
      <c r="B27" s="18">
        <v>0.7082176</v>
      </c>
      <c r="C27" s="18">
        <v>1.9699999999955864E-5</v>
      </c>
      <c r="D27" s="18">
        <v>1.9800000000014251E-5</v>
      </c>
      <c r="E27" s="18">
        <f>(C27+D27)/2</f>
        <v>1.9749999999985057E-5</v>
      </c>
      <c r="H27" s="21" t="s">
        <v>116</v>
      </c>
      <c r="I27" s="21">
        <v>459.43606249999993</v>
      </c>
      <c r="J27" s="19">
        <v>0.70859458012499998</v>
      </c>
      <c r="K27" s="19">
        <f>E119</f>
        <v>2.3450000000035942E-5</v>
      </c>
      <c r="M27" s="37" t="s">
        <v>116</v>
      </c>
      <c r="N27" s="37">
        <v>460.13690000000003</v>
      </c>
      <c r="O27" s="70">
        <v>0.70863491879999996</v>
      </c>
      <c r="P27" s="70">
        <f>E133</f>
        <v>2.2550000000010062E-5</v>
      </c>
    </row>
    <row r="28" spans="1:16">
      <c r="A28" s="4">
        <v>454.9</v>
      </c>
      <c r="B28" s="18">
        <v>0.70822110000000005</v>
      </c>
      <c r="C28" s="18">
        <v>2.0000000000020002E-5</v>
      </c>
      <c r="D28" s="18">
        <v>2.0099999999967366E-5</v>
      </c>
      <c r="E28" s="18">
        <f t="shared" si="1"/>
        <v>2.0049999999993684E-5</v>
      </c>
      <c r="H28" s="21" t="s">
        <v>117</v>
      </c>
      <c r="I28" s="21">
        <v>458.40981249999993</v>
      </c>
      <c r="J28" s="19">
        <v>0.70851712425000002</v>
      </c>
      <c r="K28" s="19">
        <f>E98</f>
        <v>2.4400000000035504E-5</v>
      </c>
      <c r="M28" s="37" t="s">
        <v>117</v>
      </c>
      <c r="N28" s="37">
        <v>458.85090000000002</v>
      </c>
      <c r="O28" s="70">
        <v>0.70855267020000001</v>
      </c>
      <c r="P28" s="70">
        <f>E107</f>
        <v>2.3549999999983307E-5</v>
      </c>
    </row>
    <row r="29" spans="1:16">
      <c r="A29" s="4">
        <v>454.95</v>
      </c>
      <c r="B29" s="18">
        <v>0.70822459999999998</v>
      </c>
      <c r="C29" s="18">
        <v>2.0299999999973117E-5</v>
      </c>
      <c r="D29" s="18">
        <v>2.0299999999973117E-5</v>
      </c>
      <c r="E29" s="18">
        <f t="shared" si="1"/>
        <v>2.0299999999973117E-5</v>
      </c>
      <c r="H29" s="21" t="s">
        <v>118</v>
      </c>
      <c r="I29" s="21">
        <v>458.40981249999993</v>
      </c>
      <c r="J29" s="19">
        <v>0.70851712425000002</v>
      </c>
      <c r="K29" s="19">
        <f>E98</f>
        <v>2.4400000000035504E-5</v>
      </c>
      <c r="M29" s="37" t="s">
        <v>118</v>
      </c>
      <c r="N29" s="37">
        <v>458.85090000000002</v>
      </c>
      <c r="O29" s="70">
        <v>0.70855267020000001</v>
      </c>
      <c r="P29" s="70">
        <f>E107</f>
        <v>2.3549999999983307E-5</v>
      </c>
    </row>
    <row r="30" spans="1:16">
      <c r="A30" s="4">
        <v>455</v>
      </c>
      <c r="B30" s="18">
        <v>0.70822810000000003</v>
      </c>
      <c r="C30" s="18">
        <v>2.0499999999978868E-5</v>
      </c>
      <c r="D30" s="18">
        <v>2.0599999999926233E-5</v>
      </c>
      <c r="E30" s="18">
        <f t="shared" si="1"/>
        <v>2.0549999999952551E-5</v>
      </c>
      <c r="H30" s="21" t="s">
        <v>119</v>
      </c>
      <c r="I30" s="21">
        <v>458.36876249999995</v>
      </c>
      <c r="J30" s="19">
        <v>0.70851367605000004</v>
      </c>
      <c r="K30" s="19">
        <f>E98</f>
        <v>2.4400000000035504E-5</v>
      </c>
      <c r="M30" s="37" t="s">
        <v>119</v>
      </c>
      <c r="N30" s="37">
        <v>458.79946000000001</v>
      </c>
      <c r="O30" s="70">
        <v>0.70854865787999999</v>
      </c>
      <c r="P30" s="70">
        <f>E106</f>
        <v>2.3649999999986182E-5</v>
      </c>
    </row>
    <row r="31" spans="1:16">
      <c r="A31" s="4">
        <v>455.05</v>
      </c>
      <c r="B31" s="18">
        <v>0.70823159999999996</v>
      </c>
      <c r="C31" s="18">
        <v>2.0799999999931984E-5</v>
      </c>
      <c r="D31" s="18">
        <v>2.0899999999990371E-5</v>
      </c>
      <c r="E31" s="18">
        <f t="shared" si="1"/>
        <v>2.0849999999961177E-5</v>
      </c>
      <c r="H31" s="21" t="s">
        <v>120</v>
      </c>
      <c r="I31" s="21">
        <v>458.12246249999993</v>
      </c>
      <c r="J31" s="19">
        <v>0.70849257669999999</v>
      </c>
      <c r="K31" s="19">
        <f>E92</f>
        <v>2.524999999997668E-5</v>
      </c>
      <c r="M31" s="37" t="s">
        <v>120</v>
      </c>
      <c r="N31" s="37">
        <v>458.49082000000004</v>
      </c>
      <c r="O31" s="70">
        <v>0.70852384723999995</v>
      </c>
      <c r="P31" s="70">
        <f>E100</f>
        <v>2.415000000000056E-5</v>
      </c>
    </row>
    <row r="32" spans="1:16">
      <c r="A32" s="4">
        <v>455.1</v>
      </c>
      <c r="B32" s="18">
        <v>0.70823519999999995</v>
      </c>
      <c r="C32" s="18">
        <v>2.1199999999943486E-5</v>
      </c>
      <c r="D32" s="18">
        <v>2.1099999999996122E-5</v>
      </c>
      <c r="E32" s="18">
        <f t="shared" si="1"/>
        <v>2.1149999999969804E-5</v>
      </c>
      <c r="H32" s="21" t="s">
        <v>121</v>
      </c>
      <c r="I32" s="21">
        <v>457.74274999999994</v>
      </c>
      <c r="J32" s="19">
        <v>0.70845914750000005</v>
      </c>
      <c r="K32" s="19">
        <f>E85</f>
        <v>2.6199999999976242E-5</v>
      </c>
      <c r="M32" s="37" t="s">
        <v>121</v>
      </c>
      <c r="N32" s="37">
        <v>458.01499999999999</v>
      </c>
      <c r="O32" s="70">
        <v>0.70848321999999997</v>
      </c>
      <c r="P32" s="70">
        <f>E90</f>
        <v>2.5549999999985307E-5</v>
      </c>
    </row>
    <row r="33" spans="1:16">
      <c r="A33" s="4">
        <v>455.15</v>
      </c>
      <c r="B33" s="18">
        <v>0.7082387</v>
      </c>
      <c r="C33" s="18">
        <v>2.1399999999949237E-5</v>
      </c>
      <c r="D33" s="18">
        <v>2.1399999999949237E-5</v>
      </c>
      <c r="E33" s="18">
        <f t="shared" si="1"/>
        <v>2.1399999999949237E-5</v>
      </c>
      <c r="H33" s="21" t="s">
        <v>122</v>
      </c>
      <c r="I33" s="21">
        <v>457.46053124999997</v>
      </c>
      <c r="J33" s="19">
        <v>0.70843384781249996</v>
      </c>
      <c r="K33" s="19">
        <f>E79</f>
        <v>2.6499999999984869E-5</v>
      </c>
      <c r="M33" s="37" t="s">
        <v>122</v>
      </c>
      <c r="N33" s="37">
        <v>457.66135000000003</v>
      </c>
      <c r="O33" s="70">
        <v>0.70845189880000004</v>
      </c>
      <c r="P33" s="70">
        <f>E83</f>
        <v>2.6350000000008311E-5</v>
      </c>
    </row>
    <row r="34" spans="1:16">
      <c r="A34" s="4">
        <v>455.2</v>
      </c>
      <c r="B34" s="18">
        <v>0.70824229999999999</v>
      </c>
      <c r="C34" s="18">
        <v>2.1700000000013375E-5</v>
      </c>
      <c r="D34" s="18">
        <v>2.1700000000013375E-5</v>
      </c>
      <c r="E34" s="18">
        <f t="shared" si="1"/>
        <v>2.1700000000013375E-5</v>
      </c>
      <c r="H34" s="21" t="s">
        <v>123</v>
      </c>
      <c r="I34" s="21">
        <v>457.2912</v>
      </c>
      <c r="J34" s="19">
        <v>0.70841860800000001</v>
      </c>
      <c r="K34" s="19">
        <f>E76</f>
        <v>2.6450000000011187E-5</v>
      </c>
      <c r="M34" s="37" t="s">
        <v>123</v>
      </c>
      <c r="N34" s="37">
        <v>457.44916000000001</v>
      </c>
      <c r="O34" s="70">
        <v>0.70843282439999999</v>
      </c>
      <c r="P34" s="70">
        <f>E79</f>
        <v>2.6499999999984869E-5</v>
      </c>
    </row>
    <row r="35" spans="1:16">
      <c r="A35" s="4">
        <v>455.25</v>
      </c>
      <c r="B35" s="18">
        <v>0.70824589999999998</v>
      </c>
      <c r="C35" s="18">
        <v>2.1999999999966491E-5</v>
      </c>
      <c r="D35" s="18">
        <v>2.1999999999966491E-5</v>
      </c>
      <c r="E35" s="18">
        <f t="shared" si="1"/>
        <v>2.1999999999966491E-5</v>
      </c>
      <c r="H35" s="21" t="s">
        <v>124</v>
      </c>
      <c r="I35" s="21">
        <v>457.229625</v>
      </c>
      <c r="J35" s="19">
        <v>0.70841302549999996</v>
      </c>
      <c r="K35" s="19">
        <f>E75</f>
        <v>2.6350000000008311E-5</v>
      </c>
      <c r="M35" s="37" t="s">
        <v>124</v>
      </c>
      <c r="N35" s="37">
        <v>457.37200000000001</v>
      </c>
      <c r="O35" s="70">
        <v>0.70842587999999995</v>
      </c>
      <c r="P35" s="70">
        <f>E77</f>
        <v>2.650000000004038E-5</v>
      </c>
    </row>
    <row r="36" spans="1:16">
      <c r="A36" s="4">
        <v>455.3</v>
      </c>
      <c r="B36" s="18">
        <v>0.70824949999999998</v>
      </c>
      <c r="C36" s="18">
        <v>2.2300000000030629E-5</v>
      </c>
      <c r="D36" s="18">
        <v>2.2300000000030629E-5</v>
      </c>
      <c r="E36" s="18">
        <f t="shared" si="1"/>
        <v>2.2300000000030629E-5</v>
      </c>
      <c r="H36" s="21" t="s">
        <v>125</v>
      </c>
      <c r="I36" s="21">
        <v>456.97306249999997</v>
      </c>
      <c r="J36" s="19">
        <v>0.70838977562500005</v>
      </c>
      <c r="K36" s="19">
        <f>E69</f>
        <v>2.5649999999988182E-5</v>
      </c>
      <c r="M36" s="37" t="s">
        <v>125</v>
      </c>
      <c r="N36" s="37">
        <v>457.0505</v>
      </c>
      <c r="O36" s="70">
        <v>0.708396845</v>
      </c>
      <c r="P36" s="70">
        <f>E71</f>
        <v>2.5949999999996809E-5</v>
      </c>
    </row>
    <row r="37" spans="1:16">
      <c r="A37" s="4">
        <v>455.35</v>
      </c>
      <c r="B37" s="18">
        <v>0.70825320000000003</v>
      </c>
      <c r="C37" s="18">
        <v>2.2599999999983744E-5</v>
      </c>
      <c r="D37" s="18">
        <v>2.2499999999925357E-5</v>
      </c>
      <c r="E37" s="18">
        <f t="shared" si="1"/>
        <v>2.2549999999954551E-5</v>
      </c>
      <c r="H37" s="21" t="s">
        <v>126</v>
      </c>
      <c r="I37" s="21">
        <v>456.7165</v>
      </c>
      <c r="J37" s="19">
        <v>0.708366685</v>
      </c>
      <c r="K37" s="19">
        <f>E64</f>
        <v>2.4850000000020689E-5</v>
      </c>
      <c r="M37" s="37" t="s">
        <v>126</v>
      </c>
      <c r="N37" s="37">
        <v>456.72900000000004</v>
      </c>
      <c r="O37" s="70">
        <v>0.70836781000000004</v>
      </c>
      <c r="P37" s="70">
        <f>E65</f>
        <v>2.4999999999997247E-5</v>
      </c>
    </row>
    <row r="38" spans="1:16">
      <c r="A38" s="4">
        <v>455.4</v>
      </c>
      <c r="B38" s="18">
        <v>0.70825689999999997</v>
      </c>
      <c r="C38" s="18">
        <v>2.2799999999989495E-5</v>
      </c>
      <c r="D38" s="18">
        <v>2.2700000000042131E-5</v>
      </c>
      <c r="E38" s="18">
        <f t="shared" si="1"/>
        <v>2.2750000000015813E-5</v>
      </c>
      <c r="H38" s="21" t="s">
        <v>127</v>
      </c>
      <c r="I38" s="21">
        <v>455.39890625000004</v>
      </c>
      <c r="J38" s="19">
        <v>0.70825681906250004</v>
      </c>
      <c r="K38" s="19">
        <f>E38</f>
        <v>2.2750000000015813E-5</v>
      </c>
      <c r="M38" s="37" t="s">
        <v>127</v>
      </c>
      <c r="N38" s="37">
        <v>454.6071</v>
      </c>
      <c r="O38" s="70">
        <v>0.70820079700000005</v>
      </c>
      <c r="P38" s="70">
        <f>E22</f>
        <v>1.8799999999985495E-5</v>
      </c>
    </row>
    <row r="39" spans="1:16">
      <c r="A39" s="4">
        <v>455.45</v>
      </c>
      <c r="B39" s="18">
        <v>0.70826060000000002</v>
      </c>
      <c r="C39" s="18">
        <v>2.2999999999995246E-5</v>
      </c>
      <c r="D39" s="18">
        <v>2.2999999999995246E-5</v>
      </c>
      <c r="E39" s="18">
        <f t="shared" si="1"/>
        <v>2.2999999999995246E-5</v>
      </c>
      <c r="H39" s="21" t="s">
        <v>128</v>
      </c>
      <c r="I39" s="21">
        <v>454.80000000000013</v>
      </c>
      <c r="J39" s="19">
        <v>0.70821420000000002</v>
      </c>
      <c r="K39" s="19">
        <f>E26</f>
        <v>1.9549999999979306E-5</v>
      </c>
      <c r="M39" s="37" t="s">
        <v>128</v>
      </c>
      <c r="N39" s="37">
        <v>453.64260000000002</v>
      </c>
      <c r="O39" s="70">
        <v>0.70813328199999903</v>
      </c>
      <c r="P39" s="70">
        <f>E3</f>
        <v>1.615000000004807E-5</v>
      </c>
    </row>
    <row r="40" spans="1:16">
      <c r="A40" s="4">
        <v>455.5</v>
      </c>
      <c r="B40" s="18">
        <v>0.70826429999999996</v>
      </c>
      <c r="C40" s="18">
        <v>2.3099999999942611E-5</v>
      </c>
      <c r="D40" s="18">
        <v>2.3200000000000998E-5</v>
      </c>
      <c r="E40" s="18">
        <f t="shared" si="1"/>
        <v>2.3149999999971804E-5</v>
      </c>
    </row>
    <row r="41" spans="1:16">
      <c r="A41" s="4">
        <v>455.55</v>
      </c>
      <c r="B41" s="18">
        <v>0.70826820000000001</v>
      </c>
      <c r="C41" s="18">
        <v>2.3400000000006749E-5</v>
      </c>
      <c r="D41" s="18">
        <v>2.3299999999948362E-5</v>
      </c>
      <c r="E41" s="18">
        <f t="shared" si="1"/>
        <v>2.3349999999977555E-5</v>
      </c>
    </row>
    <row r="42" spans="1:16">
      <c r="A42" s="4">
        <v>455.6</v>
      </c>
      <c r="B42" s="18">
        <v>0.70827200000000001</v>
      </c>
      <c r="C42" s="18">
        <v>2.3500000000065135E-5</v>
      </c>
      <c r="D42" s="18">
        <v>2.3499999999954113E-5</v>
      </c>
      <c r="E42" s="18">
        <f t="shared" si="1"/>
        <v>2.3500000000009624E-5</v>
      </c>
    </row>
    <row r="43" spans="1:16">
      <c r="A43" s="4">
        <v>455.65</v>
      </c>
      <c r="B43" s="18">
        <v>0.70827589999999996</v>
      </c>
      <c r="C43" s="18">
        <v>2.36000000000125E-5</v>
      </c>
      <c r="D43" s="18">
        <v>2.36000000000125E-5</v>
      </c>
      <c r="E43" s="18">
        <f t="shared" si="1"/>
        <v>2.36000000000125E-5</v>
      </c>
    </row>
    <row r="44" spans="1:16">
      <c r="A44" s="4">
        <v>455.7</v>
      </c>
      <c r="B44" s="18">
        <v>0.70827980000000001</v>
      </c>
      <c r="C44" s="18">
        <v>2.3699999999959864E-5</v>
      </c>
      <c r="D44" s="18">
        <v>2.3699999999959864E-5</v>
      </c>
      <c r="E44" s="18">
        <f t="shared" si="1"/>
        <v>2.3699999999959864E-5</v>
      </c>
    </row>
    <row r="45" spans="1:16">
      <c r="A45" s="4">
        <v>455.75</v>
      </c>
      <c r="B45" s="18">
        <v>0.70828380000000002</v>
      </c>
      <c r="C45" s="18">
        <v>2.3700000000070887E-5</v>
      </c>
      <c r="D45" s="18">
        <v>2.3800000000018251E-5</v>
      </c>
      <c r="E45" s="18">
        <f t="shared" si="1"/>
        <v>2.3750000000044569E-5</v>
      </c>
    </row>
    <row r="46" spans="1:16">
      <c r="A46" s="4">
        <v>455.8</v>
      </c>
      <c r="B46" s="18">
        <v>0.70828789999999997</v>
      </c>
      <c r="C46" s="18">
        <v>2.3800000000018251E-5</v>
      </c>
      <c r="D46" s="18">
        <v>2.3800000000018251E-5</v>
      </c>
      <c r="E46" s="18">
        <f t="shared" si="1"/>
        <v>2.3800000000018251E-5</v>
      </c>
    </row>
    <row r="47" spans="1:16">
      <c r="A47" s="4">
        <v>455.85</v>
      </c>
      <c r="B47" s="18">
        <v>0.70829189999999997</v>
      </c>
      <c r="C47" s="18">
        <v>2.3800000000018251E-5</v>
      </c>
      <c r="D47" s="18">
        <v>2.3800000000018251E-5</v>
      </c>
      <c r="E47" s="18">
        <f t="shared" si="1"/>
        <v>2.3800000000018251E-5</v>
      </c>
    </row>
    <row r="48" spans="1:16">
      <c r="A48" s="4">
        <v>455.9</v>
      </c>
      <c r="B48" s="18">
        <v>0.70829600000000004</v>
      </c>
      <c r="C48" s="18">
        <v>2.3800000000018251E-5</v>
      </c>
      <c r="D48" s="18">
        <v>2.3899999999965615E-5</v>
      </c>
      <c r="E48" s="18">
        <f t="shared" si="1"/>
        <v>2.3849999999991933E-5</v>
      </c>
    </row>
    <row r="49" spans="1:5">
      <c r="A49" s="4">
        <v>455.95</v>
      </c>
      <c r="B49" s="18">
        <v>0.70830020000000005</v>
      </c>
      <c r="C49" s="18">
        <v>2.3900000000076638E-5</v>
      </c>
      <c r="D49" s="18">
        <v>2.3799999999907229E-5</v>
      </c>
      <c r="E49" s="18">
        <f t="shared" si="1"/>
        <v>2.3849999999991933E-5</v>
      </c>
    </row>
    <row r="50" spans="1:5">
      <c r="A50" s="4">
        <v>456</v>
      </c>
      <c r="B50" s="18">
        <v>0.7083043</v>
      </c>
      <c r="C50" s="18">
        <v>2.3899999999965615E-5</v>
      </c>
      <c r="D50" s="18">
        <v>2.3899999999965615E-5</v>
      </c>
      <c r="E50" s="18">
        <f t="shared" si="1"/>
        <v>2.3899999999965615E-5</v>
      </c>
    </row>
    <row r="51" spans="1:5">
      <c r="A51" s="4">
        <v>456.05</v>
      </c>
      <c r="B51" s="18">
        <v>0.70830850000000001</v>
      </c>
      <c r="C51" s="18">
        <v>2.3899999999965615E-5</v>
      </c>
      <c r="D51" s="18">
        <v>2.3899999999965615E-5</v>
      </c>
      <c r="E51" s="18">
        <f t="shared" si="1"/>
        <v>2.3899999999965615E-5</v>
      </c>
    </row>
    <row r="52" spans="1:5">
      <c r="A52" s="4">
        <v>456.1</v>
      </c>
      <c r="B52" s="18">
        <v>0.70831270000000002</v>
      </c>
      <c r="C52" s="18">
        <v>2.3899999999965615E-5</v>
      </c>
      <c r="D52" s="18">
        <v>2.3899999999965615E-5</v>
      </c>
      <c r="E52" s="18">
        <f t="shared" si="1"/>
        <v>2.3899999999965615E-5</v>
      </c>
    </row>
    <row r="53" spans="1:5">
      <c r="A53" s="4">
        <v>456.15</v>
      </c>
      <c r="B53" s="18">
        <v>0.70831699999999997</v>
      </c>
      <c r="C53" s="18">
        <v>2.3899999999965615E-5</v>
      </c>
      <c r="D53" s="18">
        <v>2.3900000000076638E-5</v>
      </c>
      <c r="E53" s="18">
        <f t="shared" si="1"/>
        <v>2.3900000000021127E-5</v>
      </c>
    </row>
    <row r="54" spans="1:5">
      <c r="A54" s="4">
        <v>456.2</v>
      </c>
      <c r="B54" s="18">
        <v>0.70832130000000004</v>
      </c>
      <c r="C54" s="18">
        <v>2.4000000000024002E-5</v>
      </c>
      <c r="D54" s="18">
        <v>2.3899999999965615E-5</v>
      </c>
      <c r="E54" s="18">
        <f t="shared" si="1"/>
        <v>2.3949999999994809E-5</v>
      </c>
    </row>
    <row r="55" spans="1:5">
      <c r="A55" s="4">
        <v>456.25</v>
      </c>
      <c r="B55" s="18">
        <v>0.7083256</v>
      </c>
      <c r="C55" s="18">
        <v>2.4000000000024002E-5</v>
      </c>
      <c r="D55" s="18">
        <v>2.4000000000024002E-5</v>
      </c>
      <c r="E55" s="18">
        <f t="shared" si="1"/>
        <v>2.4000000000024002E-5</v>
      </c>
    </row>
    <row r="56" spans="1:5">
      <c r="A56" s="4">
        <v>456.3</v>
      </c>
      <c r="B56" s="18">
        <v>0.70832989999999996</v>
      </c>
      <c r="C56" s="18">
        <v>2.399999999991298E-5</v>
      </c>
      <c r="D56" s="18">
        <v>2.4000000000024002E-5</v>
      </c>
      <c r="E56" s="18">
        <f t="shared" si="1"/>
        <v>2.3999999999968491E-5</v>
      </c>
    </row>
    <row r="57" spans="1:5">
      <c r="A57" s="4">
        <v>456.35</v>
      </c>
      <c r="B57" s="18">
        <v>0.70833429999999997</v>
      </c>
      <c r="C57" s="18">
        <v>2.4099999999971367E-5</v>
      </c>
      <c r="D57" s="18">
        <v>2.4100000000082389E-5</v>
      </c>
      <c r="E57" s="18">
        <f t="shared" si="1"/>
        <v>2.4100000000026878E-5</v>
      </c>
    </row>
    <row r="58" spans="1:5">
      <c r="A58" s="4">
        <v>456.4</v>
      </c>
      <c r="B58" s="18">
        <v>0.70833860000000004</v>
      </c>
      <c r="C58" s="18">
        <v>2.4100000000082389E-5</v>
      </c>
      <c r="D58" s="18">
        <v>2.4199999999918731E-5</v>
      </c>
      <c r="E58" s="18">
        <f t="shared" si="1"/>
        <v>2.415000000000056E-5</v>
      </c>
    </row>
    <row r="59" spans="1:5">
      <c r="A59" s="4">
        <v>456.45</v>
      </c>
      <c r="B59" s="18">
        <v>0.70834299999999994</v>
      </c>
      <c r="C59" s="18">
        <v>2.4199999999918731E-5</v>
      </c>
      <c r="D59" s="18">
        <v>2.430000000008814E-5</v>
      </c>
      <c r="E59" s="18">
        <f t="shared" si="1"/>
        <v>2.4250000000003435E-5</v>
      </c>
    </row>
    <row r="60" spans="1:5">
      <c r="A60" s="4">
        <v>456.5</v>
      </c>
      <c r="B60" s="18">
        <v>0.70834739999999996</v>
      </c>
      <c r="C60" s="18">
        <v>2.4299999999977118E-5</v>
      </c>
      <c r="D60" s="18">
        <v>2.4400000000035504E-5</v>
      </c>
      <c r="E60" s="18">
        <f t="shared" si="1"/>
        <v>2.4350000000006311E-5</v>
      </c>
    </row>
    <row r="61" spans="1:5">
      <c r="A61" s="4">
        <v>456.55</v>
      </c>
      <c r="B61" s="18">
        <v>0.70835190000000003</v>
      </c>
      <c r="C61" s="18">
        <v>2.4499999999982869E-5</v>
      </c>
      <c r="D61" s="18">
        <v>2.4399999999924482E-5</v>
      </c>
      <c r="E61" s="18">
        <f t="shared" si="1"/>
        <v>2.4449999999953675E-5</v>
      </c>
    </row>
    <row r="62" spans="1:5">
      <c r="A62" s="4">
        <v>456.6</v>
      </c>
      <c r="B62" s="18">
        <v>0.70835630000000005</v>
      </c>
      <c r="C62" s="18">
        <v>2.4600000000041256E-5</v>
      </c>
      <c r="D62" s="18">
        <v>2.4599999999930233E-5</v>
      </c>
      <c r="E62" s="18">
        <f t="shared" si="1"/>
        <v>2.4599999999985744E-5</v>
      </c>
    </row>
    <row r="63" spans="1:5">
      <c r="A63" s="4">
        <v>456.65</v>
      </c>
      <c r="B63" s="18">
        <v>0.70836080000000001</v>
      </c>
      <c r="C63" s="18">
        <v>2.4800000000047007E-5</v>
      </c>
      <c r="D63" s="18">
        <v>2.469999999998862E-5</v>
      </c>
      <c r="E63" s="18">
        <f t="shared" si="1"/>
        <v>2.4750000000017813E-5</v>
      </c>
    </row>
    <row r="64" spans="1:5">
      <c r="A64" s="4">
        <v>456.7</v>
      </c>
      <c r="B64" s="18">
        <v>0.70836520000000003</v>
      </c>
      <c r="C64" s="18">
        <v>2.4800000000047007E-5</v>
      </c>
      <c r="D64" s="18">
        <v>2.4899999999994371E-5</v>
      </c>
      <c r="E64" s="18">
        <f t="shared" si="1"/>
        <v>2.4850000000020689E-5</v>
      </c>
    </row>
    <row r="65" spans="1:5">
      <c r="A65" s="4">
        <v>456.75</v>
      </c>
      <c r="B65" s="18">
        <v>0.70836969999999999</v>
      </c>
      <c r="C65" s="18">
        <v>2.4999999999941735E-5</v>
      </c>
      <c r="D65" s="18">
        <v>2.5000000000052758E-5</v>
      </c>
      <c r="E65" s="18">
        <f t="shared" si="1"/>
        <v>2.4999999999997247E-5</v>
      </c>
    </row>
    <row r="66" spans="1:5">
      <c r="A66" s="4">
        <v>456.8</v>
      </c>
      <c r="B66" s="18">
        <v>0.70837419999999995</v>
      </c>
      <c r="C66" s="18">
        <v>2.5100000000000122E-5</v>
      </c>
      <c r="D66" s="18">
        <v>2.5200000000058509E-5</v>
      </c>
      <c r="E66" s="18">
        <f t="shared" si="1"/>
        <v>2.5150000000029316E-5</v>
      </c>
    </row>
    <row r="67" spans="1:5">
      <c r="A67" s="4">
        <v>456.85</v>
      </c>
      <c r="B67" s="18">
        <v>0.70837870000000003</v>
      </c>
      <c r="C67" s="18">
        <v>2.5300000000005873E-5</v>
      </c>
      <c r="D67" s="18">
        <v>2.5300000000005873E-5</v>
      </c>
      <c r="E67" s="18">
        <f t="shared" si="1"/>
        <v>2.5300000000005873E-5</v>
      </c>
    </row>
    <row r="68" spans="1:5">
      <c r="A68" s="4">
        <v>456.9</v>
      </c>
      <c r="B68" s="18">
        <v>0.70838319999999999</v>
      </c>
      <c r="C68" s="18">
        <v>2.5500000000011624E-5</v>
      </c>
      <c r="D68" s="18">
        <v>2.5500000000011624E-5</v>
      </c>
      <c r="E68" s="18">
        <f t="shared" si="1"/>
        <v>2.5500000000011624E-5</v>
      </c>
    </row>
    <row r="69" spans="1:5">
      <c r="A69" s="4">
        <v>456.95</v>
      </c>
      <c r="B69" s="18">
        <v>0.70838769999999995</v>
      </c>
      <c r="C69" s="18">
        <v>2.5599999999958989E-5</v>
      </c>
      <c r="D69" s="18">
        <v>2.5700000000017376E-5</v>
      </c>
      <c r="E69" s="18">
        <f t="shared" si="1"/>
        <v>2.5649999999988182E-5</v>
      </c>
    </row>
    <row r="70" spans="1:5">
      <c r="A70" s="4">
        <v>457</v>
      </c>
      <c r="B70" s="18">
        <v>0.70839220000000003</v>
      </c>
      <c r="C70" s="18">
        <v>2.5700000000017376E-5</v>
      </c>
      <c r="D70" s="18">
        <v>2.579999999996474E-5</v>
      </c>
      <c r="E70" s="18">
        <f t="shared" si="1"/>
        <v>2.5749999999991058E-5</v>
      </c>
    </row>
    <row r="71" spans="1:5">
      <c r="A71" s="4">
        <v>457.05</v>
      </c>
      <c r="B71" s="18">
        <v>0.70839680000000005</v>
      </c>
      <c r="C71" s="18">
        <v>2.6000000000081513E-5</v>
      </c>
      <c r="D71" s="18">
        <v>2.5899999999912104E-5</v>
      </c>
      <c r="E71" s="18">
        <f t="shared" si="1"/>
        <v>2.5949999999996809E-5</v>
      </c>
    </row>
    <row r="72" spans="1:5">
      <c r="A72" s="4">
        <v>457.1</v>
      </c>
      <c r="B72" s="18">
        <v>0.70840130000000001</v>
      </c>
      <c r="C72" s="18">
        <v>2.6100000000028878E-5</v>
      </c>
      <c r="D72" s="18">
        <v>2.6100000000028878E-5</v>
      </c>
      <c r="E72" s="18">
        <f t="shared" si="1"/>
        <v>2.6100000000028878E-5</v>
      </c>
    </row>
    <row r="73" spans="1:5">
      <c r="A73" s="4">
        <v>457.15</v>
      </c>
      <c r="B73" s="18">
        <v>0.70840579999999997</v>
      </c>
      <c r="C73" s="18">
        <v>2.6199999999976242E-5</v>
      </c>
      <c r="D73" s="18">
        <v>2.6199999999976242E-5</v>
      </c>
      <c r="E73" s="18">
        <f t="shared" si="1"/>
        <v>2.6199999999976242E-5</v>
      </c>
    </row>
    <row r="74" spans="1:5">
      <c r="A74" s="4">
        <v>457.2</v>
      </c>
      <c r="B74" s="18">
        <v>0.70841030000000005</v>
      </c>
      <c r="C74" s="18">
        <v>2.6200000000087265E-5</v>
      </c>
      <c r="D74" s="18">
        <v>2.6299999999923607E-5</v>
      </c>
      <c r="E74" s="18">
        <f t="shared" si="1"/>
        <v>2.6250000000005436E-5</v>
      </c>
    </row>
    <row r="75" spans="1:5">
      <c r="A75" s="4">
        <v>457.25</v>
      </c>
      <c r="B75" s="18">
        <v>0.70841489999999996</v>
      </c>
      <c r="C75" s="18">
        <v>2.6399999999981993E-5</v>
      </c>
      <c r="D75" s="18">
        <v>2.6300000000034629E-5</v>
      </c>
      <c r="E75" s="18">
        <f>(C75+D75)/2</f>
        <v>2.6350000000008311E-5</v>
      </c>
    </row>
    <row r="76" spans="1:5">
      <c r="A76" s="4">
        <v>457.3</v>
      </c>
      <c r="B76" s="18">
        <v>0.70841940000000003</v>
      </c>
      <c r="C76" s="18">
        <v>2.650000000004038E-5</v>
      </c>
      <c r="D76" s="18">
        <v>2.6399999999981993E-5</v>
      </c>
      <c r="E76" s="18">
        <f t="shared" si="1"/>
        <v>2.6450000000011187E-5</v>
      </c>
    </row>
    <row r="77" spans="1:5">
      <c r="A77" s="4">
        <v>457.35</v>
      </c>
      <c r="B77" s="18">
        <v>0.7084239</v>
      </c>
      <c r="C77" s="18">
        <v>2.650000000004038E-5</v>
      </c>
      <c r="D77" s="18">
        <v>2.650000000004038E-5</v>
      </c>
      <c r="E77" s="18">
        <f t="shared" si="1"/>
        <v>2.650000000004038E-5</v>
      </c>
    </row>
    <row r="78" spans="1:5">
      <c r="A78" s="4">
        <v>457.4</v>
      </c>
      <c r="B78" s="18">
        <v>0.70842839999999996</v>
      </c>
      <c r="C78" s="18">
        <v>2.6499999999929358E-5</v>
      </c>
      <c r="D78" s="18">
        <v>2.650000000004038E-5</v>
      </c>
      <c r="E78" s="18">
        <f t="shared" si="1"/>
        <v>2.6499999999984869E-5</v>
      </c>
    </row>
    <row r="79" spans="1:5">
      <c r="A79" s="4">
        <v>457.45</v>
      </c>
      <c r="B79" s="18">
        <v>0.70843290000000003</v>
      </c>
      <c r="C79" s="18">
        <v>2.650000000004038E-5</v>
      </c>
      <c r="D79" s="18">
        <v>2.6499999999929358E-5</v>
      </c>
      <c r="E79" s="18">
        <f t="shared" si="1"/>
        <v>2.6499999999984869E-5</v>
      </c>
    </row>
    <row r="80" spans="1:5">
      <c r="A80" s="4">
        <v>457.5</v>
      </c>
      <c r="B80" s="18">
        <v>0.70843739999999999</v>
      </c>
      <c r="C80" s="18">
        <v>2.650000000004038E-5</v>
      </c>
      <c r="D80" s="18">
        <v>2.650000000004038E-5</v>
      </c>
      <c r="E80" s="18">
        <f t="shared" si="1"/>
        <v>2.650000000004038E-5</v>
      </c>
    </row>
    <row r="81" spans="1:5">
      <c r="A81" s="4">
        <v>457.55</v>
      </c>
      <c r="B81" s="18">
        <v>0.70844189999999996</v>
      </c>
      <c r="C81" s="18">
        <v>2.6499999999929358E-5</v>
      </c>
      <c r="D81" s="18">
        <v>2.6400000000093016E-5</v>
      </c>
      <c r="E81" s="18">
        <f t="shared" si="1"/>
        <v>2.6450000000011187E-5</v>
      </c>
    </row>
    <row r="82" spans="1:5">
      <c r="A82" s="4">
        <v>457.6</v>
      </c>
      <c r="B82" s="18">
        <v>0.70844640000000003</v>
      </c>
      <c r="C82" s="18">
        <v>2.6399999999981993E-5</v>
      </c>
      <c r="D82" s="18">
        <v>2.6399999999981993E-5</v>
      </c>
      <c r="E82" s="18">
        <f t="shared" si="1"/>
        <v>2.6399999999981993E-5</v>
      </c>
    </row>
    <row r="83" spans="1:5">
      <c r="A83" s="4">
        <v>457.65</v>
      </c>
      <c r="B83" s="18">
        <v>0.70845089999999999</v>
      </c>
      <c r="C83" s="18">
        <v>2.6399999999981993E-5</v>
      </c>
      <c r="D83" s="18">
        <v>2.6300000000034629E-5</v>
      </c>
      <c r="E83" s="18">
        <f t="shared" si="1"/>
        <v>2.6350000000008311E-5</v>
      </c>
    </row>
    <row r="84" spans="1:5">
      <c r="A84" s="4">
        <v>457.7</v>
      </c>
      <c r="B84" s="18">
        <v>0.70845530000000001</v>
      </c>
      <c r="C84" s="18">
        <v>2.6199999999976242E-5</v>
      </c>
      <c r="D84" s="18">
        <v>2.6300000000034629E-5</v>
      </c>
      <c r="E84" s="18">
        <f t="shared" si="1"/>
        <v>2.6250000000005436E-5</v>
      </c>
    </row>
    <row r="85" spans="1:5">
      <c r="A85" s="4">
        <v>457.75</v>
      </c>
      <c r="B85" s="18">
        <v>0.70845979999999997</v>
      </c>
      <c r="C85" s="18">
        <v>2.6199999999976242E-5</v>
      </c>
      <c r="D85" s="18">
        <v>2.6199999999976242E-5</v>
      </c>
      <c r="E85" s="18">
        <f t="shared" si="1"/>
        <v>2.6199999999976242E-5</v>
      </c>
    </row>
    <row r="86" spans="1:5">
      <c r="A86" s="4">
        <v>457.8</v>
      </c>
      <c r="B86" s="18">
        <v>0.70846419999999999</v>
      </c>
      <c r="C86" s="18">
        <v>2.5999999999970491E-5</v>
      </c>
      <c r="D86" s="18">
        <v>2.6100000000028878E-5</v>
      </c>
      <c r="E86" s="18">
        <f t="shared" si="1"/>
        <v>2.6049999999999685E-5</v>
      </c>
    </row>
    <row r="87" spans="1:5">
      <c r="A87" s="4">
        <v>457.85</v>
      </c>
      <c r="B87" s="18">
        <v>0.70846869999999995</v>
      </c>
      <c r="C87" s="18">
        <v>2.5999999999970491E-5</v>
      </c>
      <c r="D87" s="18">
        <v>2.5900000000023127E-5</v>
      </c>
      <c r="E87" s="18">
        <f t="shared" ref="E87:E150" si="2">(C87+D87)/2</f>
        <v>2.5949999999996809E-5</v>
      </c>
    </row>
    <row r="88" spans="1:5">
      <c r="A88" s="4">
        <v>457.9</v>
      </c>
      <c r="B88" s="18">
        <v>0.70847309999999997</v>
      </c>
      <c r="C88" s="18">
        <v>2.579999999996474E-5</v>
      </c>
      <c r="D88" s="18">
        <v>2.5800000000075762E-5</v>
      </c>
      <c r="E88" s="18">
        <f t="shared" si="2"/>
        <v>2.5800000000020251E-5</v>
      </c>
    </row>
    <row r="89" spans="1:5">
      <c r="A89" s="4">
        <v>457.95</v>
      </c>
      <c r="B89" s="18">
        <v>0.70847749999999998</v>
      </c>
      <c r="C89" s="18">
        <v>2.5700000000017376E-5</v>
      </c>
      <c r="D89" s="18">
        <v>2.5700000000017376E-5</v>
      </c>
      <c r="E89" s="18">
        <f t="shared" si="2"/>
        <v>2.5700000000017376E-5</v>
      </c>
    </row>
    <row r="90" spans="1:5">
      <c r="A90" s="4">
        <v>458</v>
      </c>
      <c r="B90" s="18">
        <v>0.7084819</v>
      </c>
      <c r="C90" s="18">
        <v>2.5500000000011624E-5</v>
      </c>
      <c r="D90" s="18">
        <v>2.5599999999958989E-5</v>
      </c>
      <c r="E90" s="18">
        <f t="shared" si="2"/>
        <v>2.5549999999985307E-5</v>
      </c>
    </row>
    <row r="91" spans="1:5">
      <c r="A91" s="4">
        <v>458.05</v>
      </c>
      <c r="B91" s="18">
        <v>0.70848630000000001</v>
      </c>
      <c r="C91" s="18">
        <v>2.540000000006426E-5</v>
      </c>
      <c r="D91" s="18">
        <v>2.5399999999953238E-5</v>
      </c>
      <c r="E91" s="18">
        <f t="shared" si="2"/>
        <v>2.5400000000008749E-5</v>
      </c>
    </row>
    <row r="92" spans="1:5">
      <c r="A92" s="4">
        <v>458.1</v>
      </c>
      <c r="B92" s="18">
        <v>0.70849059999999997</v>
      </c>
      <c r="C92" s="18">
        <v>2.5199999999947487E-5</v>
      </c>
      <c r="D92" s="18">
        <v>2.5300000000005873E-5</v>
      </c>
      <c r="E92" s="18">
        <f t="shared" si="2"/>
        <v>2.524999999997668E-5</v>
      </c>
    </row>
    <row r="93" spans="1:5">
      <c r="A93" s="4">
        <v>458.15</v>
      </c>
      <c r="B93" s="18">
        <v>0.70849499999999999</v>
      </c>
      <c r="C93" s="18">
        <v>2.5100000000000122E-5</v>
      </c>
      <c r="D93" s="18">
        <v>2.5100000000000122E-5</v>
      </c>
      <c r="E93" s="18">
        <f t="shared" si="2"/>
        <v>2.5100000000000122E-5</v>
      </c>
    </row>
    <row r="94" spans="1:5">
      <c r="A94" s="4">
        <v>458.2</v>
      </c>
      <c r="B94" s="18">
        <v>0.70849930000000005</v>
      </c>
      <c r="C94" s="18">
        <v>2.5000000000052758E-5</v>
      </c>
      <c r="D94" s="18">
        <v>2.4999999999941735E-5</v>
      </c>
      <c r="E94" s="18">
        <f t="shared" si="2"/>
        <v>2.4999999999997247E-5</v>
      </c>
    </row>
    <row r="95" spans="1:5">
      <c r="A95" s="4">
        <v>458.25</v>
      </c>
      <c r="B95" s="18">
        <v>0.70850360000000001</v>
      </c>
      <c r="C95" s="18">
        <v>2.4800000000047007E-5</v>
      </c>
      <c r="D95" s="18">
        <v>2.4799999999935984E-5</v>
      </c>
      <c r="E95" s="18">
        <f t="shared" si="2"/>
        <v>2.4799999999991496E-5</v>
      </c>
    </row>
    <row r="96" spans="1:5">
      <c r="A96" s="4">
        <v>458.3</v>
      </c>
      <c r="B96" s="18">
        <v>0.70850780000000002</v>
      </c>
      <c r="C96" s="18">
        <v>2.4600000000041256E-5</v>
      </c>
      <c r="D96" s="18">
        <v>2.469999999998862E-5</v>
      </c>
      <c r="E96" s="18">
        <f t="shared" si="2"/>
        <v>2.4650000000014938E-5</v>
      </c>
    </row>
    <row r="97" spans="1:5">
      <c r="A97" s="4">
        <v>458.35</v>
      </c>
      <c r="B97" s="18">
        <v>0.70851209999999998</v>
      </c>
      <c r="C97" s="18">
        <v>2.4599999999930233E-5</v>
      </c>
      <c r="D97" s="18">
        <v>2.4499999999982869E-5</v>
      </c>
      <c r="E97" s="18">
        <f t="shared" si="2"/>
        <v>2.4549999999956551E-5</v>
      </c>
    </row>
    <row r="98" spans="1:5">
      <c r="A98" s="4">
        <v>458.4</v>
      </c>
      <c r="B98" s="18">
        <v>0.70851629999999999</v>
      </c>
      <c r="C98" s="18">
        <v>2.4400000000035504E-5</v>
      </c>
      <c r="D98" s="18">
        <v>2.4400000000035504E-5</v>
      </c>
      <c r="E98" s="18">
        <f t="shared" si="2"/>
        <v>2.4400000000035504E-5</v>
      </c>
    </row>
    <row r="99" spans="1:5">
      <c r="A99" s="4">
        <v>458.45</v>
      </c>
      <c r="B99" s="18">
        <v>0.7085205</v>
      </c>
      <c r="C99" s="18">
        <v>2.4299999999977118E-5</v>
      </c>
      <c r="D99" s="18">
        <v>2.4299999999977118E-5</v>
      </c>
      <c r="E99" s="18">
        <f t="shared" si="2"/>
        <v>2.4299999999977118E-5</v>
      </c>
    </row>
    <row r="100" spans="1:5">
      <c r="A100" s="4">
        <v>458.5</v>
      </c>
      <c r="B100" s="18">
        <v>0.70852459999999995</v>
      </c>
      <c r="C100" s="18">
        <v>2.4099999999971367E-5</v>
      </c>
      <c r="D100" s="18">
        <v>2.4200000000029753E-5</v>
      </c>
      <c r="E100" s="18">
        <f t="shared" si="2"/>
        <v>2.415000000000056E-5</v>
      </c>
    </row>
    <row r="101" spans="1:5">
      <c r="A101" s="4">
        <v>458.55</v>
      </c>
      <c r="B101" s="18">
        <v>0.70852870000000001</v>
      </c>
      <c r="C101" s="18">
        <v>2.4000000000024002E-5</v>
      </c>
      <c r="D101" s="18">
        <v>2.4099999999971367E-5</v>
      </c>
      <c r="E101" s="18">
        <f t="shared" si="2"/>
        <v>2.4049999999997684E-5</v>
      </c>
    </row>
    <row r="102" spans="1:5">
      <c r="A102" s="4">
        <v>458.6</v>
      </c>
      <c r="B102" s="18">
        <v>0.70853279999999996</v>
      </c>
      <c r="C102" s="18">
        <v>2.3899999999965615E-5</v>
      </c>
      <c r="D102" s="18">
        <v>2.4000000000024002E-5</v>
      </c>
      <c r="E102" s="18">
        <f t="shared" si="2"/>
        <v>2.3949999999994809E-5</v>
      </c>
    </row>
    <row r="103" spans="1:5">
      <c r="A103" s="4">
        <v>458.65</v>
      </c>
      <c r="B103" s="18">
        <v>0.70853690000000003</v>
      </c>
      <c r="C103" s="18">
        <v>2.3900000000076638E-5</v>
      </c>
      <c r="D103" s="18">
        <v>2.3800000000018251E-5</v>
      </c>
      <c r="E103" s="18">
        <f t="shared" si="2"/>
        <v>2.3850000000047444E-5</v>
      </c>
    </row>
    <row r="104" spans="1:5">
      <c r="A104" s="4">
        <v>458.7</v>
      </c>
      <c r="B104" s="18">
        <v>0.70854090000000003</v>
      </c>
      <c r="C104" s="18">
        <v>2.3800000000018251E-5</v>
      </c>
      <c r="D104" s="18">
        <v>2.3699999999959864E-5</v>
      </c>
      <c r="E104" s="18">
        <f t="shared" si="2"/>
        <v>2.3749999999989058E-5</v>
      </c>
    </row>
    <row r="105" spans="1:5">
      <c r="A105" s="4">
        <v>458.75</v>
      </c>
      <c r="B105" s="18">
        <v>0.70854479999999997</v>
      </c>
      <c r="C105" s="18">
        <v>2.3699999999959864E-5</v>
      </c>
      <c r="D105" s="18">
        <v>2.3700000000070887E-5</v>
      </c>
      <c r="E105" s="18">
        <f t="shared" si="2"/>
        <v>2.3700000000015375E-5</v>
      </c>
    </row>
    <row r="106" spans="1:5">
      <c r="A106" s="4">
        <v>458.8</v>
      </c>
      <c r="B106" s="18">
        <v>0.70854870000000003</v>
      </c>
      <c r="C106" s="18">
        <v>2.36000000000125E-5</v>
      </c>
      <c r="D106" s="18">
        <v>2.3699999999959864E-5</v>
      </c>
      <c r="E106" s="18">
        <f t="shared" si="2"/>
        <v>2.3649999999986182E-5</v>
      </c>
    </row>
    <row r="107" spans="1:5">
      <c r="A107" s="4">
        <v>458.85</v>
      </c>
      <c r="B107" s="18">
        <v>0.70855259999999998</v>
      </c>
      <c r="C107" s="18">
        <v>2.3499999999954113E-5</v>
      </c>
      <c r="D107" s="18">
        <v>2.36000000000125E-5</v>
      </c>
      <c r="E107" s="18">
        <f t="shared" si="2"/>
        <v>2.3549999999983307E-5</v>
      </c>
    </row>
    <row r="108" spans="1:5">
      <c r="A108" s="4">
        <v>458.9</v>
      </c>
      <c r="B108" s="18">
        <v>0.70855650000000003</v>
      </c>
      <c r="C108" s="18">
        <v>2.36000000000125E-5</v>
      </c>
      <c r="D108" s="18">
        <v>2.3499999999954113E-5</v>
      </c>
      <c r="E108" s="18">
        <f t="shared" si="2"/>
        <v>2.3549999999983307E-5</v>
      </c>
    </row>
    <row r="109" spans="1:5">
      <c r="A109" s="4">
        <v>458.95</v>
      </c>
      <c r="B109" s="18">
        <v>0.70856030000000003</v>
      </c>
      <c r="C109" s="18">
        <v>2.3500000000065135E-5</v>
      </c>
      <c r="D109" s="18">
        <v>2.3499999999954113E-5</v>
      </c>
      <c r="E109" s="18">
        <f t="shared" si="2"/>
        <v>2.3500000000009624E-5</v>
      </c>
    </row>
    <row r="110" spans="1:5">
      <c r="A110" s="4">
        <v>459</v>
      </c>
      <c r="B110" s="18">
        <v>0.70856399999999997</v>
      </c>
      <c r="C110" s="18">
        <v>2.3400000000006749E-5</v>
      </c>
      <c r="D110" s="18">
        <v>2.3500000000065135E-5</v>
      </c>
      <c r="E110" s="18">
        <f t="shared" si="2"/>
        <v>2.3450000000035942E-5</v>
      </c>
    </row>
    <row r="111" spans="1:5">
      <c r="A111" s="4">
        <v>459.05</v>
      </c>
      <c r="B111" s="18">
        <v>0.70856770000000002</v>
      </c>
      <c r="C111" s="18">
        <v>2.3400000000006749E-5</v>
      </c>
      <c r="D111" s="18">
        <v>2.3499999999954113E-5</v>
      </c>
      <c r="E111" s="18">
        <f t="shared" si="2"/>
        <v>2.3449999999980431E-5</v>
      </c>
    </row>
    <row r="112" spans="1:5">
      <c r="A112" s="4">
        <v>459.1</v>
      </c>
      <c r="B112" s="18">
        <v>0.70857139999999996</v>
      </c>
      <c r="C112" s="18">
        <v>2.3400000000006749E-5</v>
      </c>
      <c r="D112" s="18">
        <v>2.3400000000006749E-5</v>
      </c>
      <c r="E112" s="18">
        <f t="shared" si="2"/>
        <v>2.3400000000006749E-5</v>
      </c>
    </row>
    <row r="113" spans="1:5">
      <c r="A113" s="4">
        <v>459.15</v>
      </c>
      <c r="B113" s="18">
        <v>0.70857499999999995</v>
      </c>
      <c r="C113" s="18">
        <v>2.3400000000006749E-5</v>
      </c>
      <c r="D113" s="18">
        <v>2.3400000000006749E-5</v>
      </c>
      <c r="E113" s="18">
        <f t="shared" si="2"/>
        <v>2.3400000000006749E-5</v>
      </c>
    </row>
    <row r="114" spans="1:5">
      <c r="A114" s="4">
        <v>459.2</v>
      </c>
      <c r="B114" s="18">
        <v>0.7085785</v>
      </c>
      <c r="C114" s="18">
        <v>2.3400000000006749E-5</v>
      </c>
      <c r="D114" s="18">
        <v>2.3400000000006749E-5</v>
      </c>
      <c r="E114" s="18">
        <f t="shared" si="2"/>
        <v>2.3400000000006749E-5</v>
      </c>
    </row>
    <row r="115" spans="1:5">
      <c r="A115" s="4">
        <v>459.25</v>
      </c>
      <c r="B115" s="18">
        <v>0.70858200000000005</v>
      </c>
      <c r="C115" s="18">
        <v>2.3400000000006749E-5</v>
      </c>
      <c r="D115" s="18">
        <v>2.3400000000006749E-5</v>
      </c>
      <c r="E115" s="18">
        <f t="shared" si="2"/>
        <v>2.3400000000006749E-5</v>
      </c>
    </row>
    <row r="116" spans="1:5">
      <c r="A116" s="4">
        <v>459.3</v>
      </c>
      <c r="B116" s="18">
        <v>0.70858549999999998</v>
      </c>
      <c r="C116" s="18">
        <v>2.3400000000006749E-5</v>
      </c>
      <c r="D116" s="18">
        <v>2.3400000000006749E-5</v>
      </c>
      <c r="E116" s="18">
        <f t="shared" si="2"/>
        <v>2.3400000000006749E-5</v>
      </c>
    </row>
    <row r="117" spans="1:5">
      <c r="A117" s="4">
        <v>459.35</v>
      </c>
      <c r="B117" s="18">
        <v>0.70858889999999997</v>
      </c>
      <c r="C117" s="18">
        <v>2.3400000000006749E-5</v>
      </c>
      <c r="D117" s="18">
        <v>2.3400000000006749E-5</v>
      </c>
      <c r="E117" s="18">
        <f t="shared" si="2"/>
        <v>2.3400000000006749E-5</v>
      </c>
    </row>
    <row r="118" spans="1:5">
      <c r="A118" s="4">
        <v>459.4</v>
      </c>
      <c r="B118" s="18">
        <v>0.70859220000000001</v>
      </c>
      <c r="C118" s="18">
        <v>2.3400000000006749E-5</v>
      </c>
      <c r="D118" s="18">
        <v>2.3400000000006749E-5</v>
      </c>
      <c r="E118" s="18">
        <f t="shared" si="2"/>
        <v>2.3400000000006749E-5</v>
      </c>
    </row>
    <row r="119" spans="1:5">
      <c r="A119" s="4">
        <v>459.45</v>
      </c>
      <c r="B119" s="18">
        <v>0.70859550000000004</v>
      </c>
      <c r="C119" s="18">
        <v>2.3500000000065135E-5</v>
      </c>
      <c r="D119" s="18">
        <v>2.3400000000006749E-5</v>
      </c>
      <c r="E119" s="18">
        <f t="shared" si="2"/>
        <v>2.3450000000035942E-5</v>
      </c>
    </row>
    <row r="120" spans="1:5">
      <c r="A120" s="4">
        <v>459.5</v>
      </c>
      <c r="B120" s="18">
        <v>0.70859870000000003</v>
      </c>
      <c r="C120" s="18">
        <v>2.3400000000006749E-5</v>
      </c>
      <c r="D120" s="18">
        <v>2.3400000000006749E-5</v>
      </c>
      <c r="E120" s="18">
        <f t="shared" si="2"/>
        <v>2.3400000000006749E-5</v>
      </c>
    </row>
    <row r="121" spans="1:5">
      <c r="A121" s="4">
        <v>459.55</v>
      </c>
      <c r="B121" s="18">
        <v>0.70860179999999995</v>
      </c>
      <c r="C121" s="18">
        <v>2.3399999999895726E-5</v>
      </c>
      <c r="D121" s="18">
        <v>2.3400000000006749E-5</v>
      </c>
      <c r="E121" s="18">
        <f t="shared" si="2"/>
        <v>2.3399999999951238E-5</v>
      </c>
    </row>
    <row r="122" spans="1:5">
      <c r="A122" s="4">
        <v>459.6</v>
      </c>
      <c r="B122" s="18">
        <v>0.70860489999999998</v>
      </c>
      <c r="C122" s="18">
        <v>2.3400000000006749E-5</v>
      </c>
      <c r="D122" s="18">
        <v>2.3400000000006749E-5</v>
      </c>
      <c r="E122" s="18">
        <f t="shared" si="2"/>
        <v>2.3400000000006749E-5</v>
      </c>
    </row>
    <row r="123" spans="1:5">
      <c r="A123" s="4">
        <v>459.65</v>
      </c>
      <c r="B123" s="18">
        <v>0.70860789999999996</v>
      </c>
      <c r="C123" s="18">
        <v>2.3400000000006749E-5</v>
      </c>
      <c r="D123" s="18">
        <v>2.3400000000006749E-5</v>
      </c>
      <c r="E123" s="18">
        <f t="shared" si="2"/>
        <v>2.3400000000006749E-5</v>
      </c>
    </row>
    <row r="124" spans="1:5">
      <c r="A124" s="4">
        <v>459.7</v>
      </c>
      <c r="B124" s="18">
        <v>0.70861090000000004</v>
      </c>
      <c r="C124" s="18">
        <v>2.3400000000006749E-5</v>
      </c>
      <c r="D124" s="18">
        <v>2.3400000000006749E-5</v>
      </c>
      <c r="E124" s="18">
        <f t="shared" si="2"/>
        <v>2.3400000000006749E-5</v>
      </c>
    </row>
    <row r="125" spans="1:5">
      <c r="A125" s="4">
        <v>459.75</v>
      </c>
      <c r="B125" s="18">
        <v>0.70861379999999996</v>
      </c>
      <c r="C125" s="18">
        <v>2.3400000000006749E-5</v>
      </c>
      <c r="D125" s="18">
        <v>2.3300000000059384E-5</v>
      </c>
      <c r="E125" s="18">
        <f t="shared" si="2"/>
        <v>2.3350000000033067E-5</v>
      </c>
    </row>
    <row r="126" spans="1:5">
      <c r="A126" s="4">
        <v>459.8</v>
      </c>
      <c r="B126" s="18">
        <v>0.70861660000000004</v>
      </c>
      <c r="C126" s="18">
        <v>2.3200000000000998E-5</v>
      </c>
      <c r="D126" s="18">
        <v>2.3299999999948362E-5</v>
      </c>
      <c r="E126" s="18">
        <f t="shared" si="2"/>
        <v>2.324999999997468E-5</v>
      </c>
    </row>
    <row r="127" spans="1:5">
      <c r="A127" s="4">
        <v>459.85</v>
      </c>
      <c r="B127" s="18">
        <v>0.70861949999999996</v>
      </c>
      <c r="C127" s="18">
        <v>2.3299999999948362E-5</v>
      </c>
      <c r="D127" s="18">
        <v>2.3200000000000998E-5</v>
      </c>
      <c r="E127" s="18">
        <f t="shared" si="2"/>
        <v>2.324999999997468E-5</v>
      </c>
    </row>
    <row r="128" spans="1:5">
      <c r="A128" s="4">
        <v>459.9</v>
      </c>
      <c r="B128" s="18">
        <v>0.70862219999999998</v>
      </c>
      <c r="C128" s="18">
        <v>2.3099999999942611E-5</v>
      </c>
      <c r="D128" s="18">
        <v>2.3200000000000998E-5</v>
      </c>
      <c r="E128" s="18">
        <f t="shared" si="2"/>
        <v>2.3149999999971804E-5</v>
      </c>
    </row>
    <row r="129" spans="1:5">
      <c r="A129" s="4">
        <v>459.95</v>
      </c>
      <c r="B129" s="18">
        <v>0.70862499999999995</v>
      </c>
      <c r="C129" s="18">
        <v>2.2999999999995246E-5</v>
      </c>
      <c r="D129" s="18">
        <v>2.2999999999995246E-5</v>
      </c>
      <c r="E129" s="18">
        <f t="shared" si="2"/>
        <v>2.2999999999995246E-5</v>
      </c>
    </row>
    <row r="130" spans="1:5">
      <c r="A130" s="4">
        <v>460</v>
      </c>
      <c r="B130" s="18">
        <v>0.70862769999999997</v>
      </c>
      <c r="C130" s="18">
        <v>2.289999999993686E-5</v>
      </c>
      <c r="D130" s="18">
        <v>2.2900000000047882E-5</v>
      </c>
      <c r="E130" s="18">
        <f t="shared" si="2"/>
        <v>2.2899999999992371E-5</v>
      </c>
    </row>
    <row r="131" spans="1:5">
      <c r="A131" s="4">
        <v>460.05</v>
      </c>
      <c r="B131" s="18">
        <v>0.70863039999999999</v>
      </c>
      <c r="C131" s="18">
        <v>2.2799999999989495E-5</v>
      </c>
      <c r="D131" s="18">
        <v>2.2799999999989495E-5</v>
      </c>
      <c r="E131" s="18">
        <f t="shared" si="2"/>
        <v>2.2799999999989495E-5</v>
      </c>
    </row>
    <row r="132" spans="1:5">
      <c r="A132" s="4">
        <v>460.1</v>
      </c>
      <c r="B132" s="18">
        <v>0.70863299999999996</v>
      </c>
      <c r="C132" s="18">
        <v>2.2699999999931109E-5</v>
      </c>
      <c r="D132" s="18">
        <v>2.2700000000042131E-5</v>
      </c>
      <c r="E132" s="18">
        <f t="shared" si="2"/>
        <v>2.269999999998662E-5</v>
      </c>
    </row>
    <row r="133" spans="1:5">
      <c r="A133" s="4">
        <v>460.15</v>
      </c>
      <c r="B133" s="18">
        <v>0.70863560000000003</v>
      </c>
      <c r="C133" s="18">
        <v>2.250000000003638E-5</v>
      </c>
      <c r="D133" s="18">
        <v>2.2599999999983744E-5</v>
      </c>
      <c r="E133" s="18">
        <f t="shared" si="2"/>
        <v>2.2550000000010062E-5</v>
      </c>
    </row>
    <row r="134" spans="1:5">
      <c r="A134" s="4">
        <v>460.2</v>
      </c>
      <c r="B134" s="18">
        <v>0.7086382</v>
      </c>
      <c r="C134" s="18">
        <v>2.2399999999977993E-5</v>
      </c>
      <c r="D134" s="18">
        <v>2.2399999999977993E-5</v>
      </c>
      <c r="E134" s="18">
        <f t="shared" si="2"/>
        <v>2.2399999999977993E-5</v>
      </c>
    </row>
    <row r="135" spans="1:5">
      <c r="A135" s="4">
        <v>460.25</v>
      </c>
      <c r="B135" s="18">
        <v>0.70864070000000001</v>
      </c>
      <c r="C135" s="18">
        <v>2.2300000000030629E-5</v>
      </c>
      <c r="D135" s="18">
        <v>2.2300000000030629E-5</v>
      </c>
      <c r="E135" s="18">
        <f t="shared" si="2"/>
        <v>2.2300000000030629E-5</v>
      </c>
    </row>
    <row r="136" spans="1:5">
      <c r="A136" s="4">
        <v>460.3</v>
      </c>
      <c r="B136" s="18">
        <v>0.70864320000000003</v>
      </c>
      <c r="C136" s="18">
        <v>2.2100000000024878E-5</v>
      </c>
      <c r="D136" s="18">
        <v>2.2199999999972242E-5</v>
      </c>
      <c r="E136" s="18">
        <f t="shared" si="2"/>
        <v>2.214999999999856E-5</v>
      </c>
    </row>
    <row r="137" spans="1:5">
      <c r="A137" s="4">
        <v>460.35</v>
      </c>
      <c r="B137" s="18">
        <v>0.70864570000000005</v>
      </c>
      <c r="C137" s="18">
        <v>2.2000000000077513E-5</v>
      </c>
      <c r="D137" s="18">
        <v>2.1999999999966491E-5</v>
      </c>
      <c r="E137" s="18">
        <f t="shared" si="2"/>
        <v>2.2000000000022002E-5</v>
      </c>
    </row>
    <row r="138" spans="1:5">
      <c r="A138" s="4">
        <v>460.4</v>
      </c>
      <c r="B138" s="18">
        <v>0.7086481</v>
      </c>
      <c r="C138" s="18">
        <v>2.179999999996074E-5</v>
      </c>
      <c r="D138" s="18">
        <v>2.1900000000019126E-5</v>
      </c>
      <c r="E138" s="18">
        <f t="shared" si="2"/>
        <v>2.1849999999989933E-5</v>
      </c>
    </row>
    <row r="139" spans="1:5">
      <c r="A139" s="4">
        <v>460.45</v>
      </c>
      <c r="B139" s="18">
        <v>0.70865049999999996</v>
      </c>
      <c r="C139" s="18">
        <v>2.1700000000013375E-5</v>
      </c>
      <c r="D139" s="18">
        <v>2.1700000000013375E-5</v>
      </c>
      <c r="E139" s="18">
        <f t="shared" si="2"/>
        <v>2.1700000000013375E-5</v>
      </c>
    </row>
    <row r="140" spans="1:5">
      <c r="A140" s="4">
        <v>460.5</v>
      </c>
      <c r="B140" s="18">
        <v>0.70865290000000003</v>
      </c>
      <c r="C140" s="18">
        <v>2.1500000000007624E-5</v>
      </c>
      <c r="D140" s="18">
        <v>2.1599999999954989E-5</v>
      </c>
      <c r="E140" s="18">
        <f t="shared" si="2"/>
        <v>2.1549999999981306E-5</v>
      </c>
    </row>
    <row r="141" spans="1:5">
      <c r="A141" s="4">
        <v>460.55</v>
      </c>
      <c r="B141" s="18">
        <v>0.70865529999999999</v>
      </c>
      <c r="C141" s="18">
        <v>2.1500000000007624E-5</v>
      </c>
      <c r="D141" s="18">
        <v>2.140000000006026E-5</v>
      </c>
      <c r="E141" s="18">
        <f t="shared" si="2"/>
        <v>2.1450000000033942E-5</v>
      </c>
    </row>
    <row r="142" spans="1:5">
      <c r="A142" s="4">
        <v>460.6</v>
      </c>
      <c r="B142" s="18">
        <v>0.7086576</v>
      </c>
      <c r="C142" s="18">
        <v>2.1300000000001873E-5</v>
      </c>
      <c r="D142" s="18">
        <v>2.1300000000001873E-5</v>
      </c>
      <c r="E142" s="18">
        <f t="shared" si="2"/>
        <v>2.1300000000001873E-5</v>
      </c>
    </row>
    <row r="143" spans="1:5">
      <c r="A143" s="4">
        <v>460.65</v>
      </c>
      <c r="B143" s="18">
        <v>0.70865990000000001</v>
      </c>
      <c r="C143" s="18">
        <v>2.1200000000054509E-5</v>
      </c>
      <c r="D143" s="18">
        <v>2.1199999999943486E-5</v>
      </c>
      <c r="E143" s="18">
        <f t="shared" si="2"/>
        <v>2.1199999999998997E-5</v>
      </c>
    </row>
    <row r="144" spans="1:5">
      <c r="A144" s="4">
        <v>460.7</v>
      </c>
      <c r="B144" s="18">
        <v>0.70866220000000002</v>
      </c>
      <c r="C144" s="18">
        <v>2.1099999999996122E-5</v>
      </c>
      <c r="D144" s="18">
        <v>2.0999999999937735E-5</v>
      </c>
      <c r="E144" s="18">
        <f t="shared" si="2"/>
        <v>2.1049999999966928E-5</v>
      </c>
    </row>
    <row r="145" spans="1:5">
      <c r="A145" s="4">
        <v>460.75</v>
      </c>
      <c r="B145" s="18">
        <v>0.70866439999999997</v>
      </c>
      <c r="C145" s="18">
        <v>2.0899999999990371E-5</v>
      </c>
      <c r="D145" s="18">
        <v>2.0899999999990371E-5</v>
      </c>
      <c r="E145" s="18">
        <f t="shared" si="2"/>
        <v>2.0899999999990371E-5</v>
      </c>
    </row>
    <row r="146" spans="1:5">
      <c r="A146" s="4">
        <v>460.8</v>
      </c>
      <c r="B146" s="18">
        <v>0.70866660000000004</v>
      </c>
      <c r="C146" s="18">
        <v>2.0800000000043006E-5</v>
      </c>
      <c r="D146" s="18">
        <v>2.0899999999990371E-5</v>
      </c>
      <c r="E146" s="18">
        <f t="shared" si="2"/>
        <v>2.0850000000016689E-5</v>
      </c>
    </row>
    <row r="147" spans="1:5">
      <c r="A147" s="4">
        <v>460.85</v>
      </c>
      <c r="B147" s="18">
        <v>0.70866879999999999</v>
      </c>
      <c r="C147" s="18">
        <v>2.069999999998462E-5</v>
      </c>
      <c r="D147" s="18">
        <v>2.0800000000043006E-5</v>
      </c>
      <c r="E147" s="18">
        <f t="shared" si="2"/>
        <v>2.0750000000013813E-5</v>
      </c>
    </row>
    <row r="148" spans="1:5">
      <c r="A148" s="4">
        <v>460.9</v>
      </c>
      <c r="B148" s="18">
        <v>0.70867100000000005</v>
      </c>
      <c r="C148" s="18">
        <v>2.0700000000095642E-5</v>
      </c>
      <c r="D148" s="18">
        <v>2.069999999998462E-5</v>
      </c>
      <c r="E148" s="18">
        <f t="shared" si="2"/>
        <v>2.0700000000040131E-5</v>
      </c>
    </row>
    <row r="149" spans="1:5">
      <c r="A149" s="4">
        <v>460.95</v>
      </c>
      <c r="B149" s="18">
        <v>0.70867309999999994</v>
      </c>
      <c r="C149" s="18">
        <v>2.0599999999926233E-5</v>
      </c>
      <c r="D149" s="18">
        <v>2.0600000000037255E-5</v>
      </c>
      <c r="E149" s="18">
        <f t="shared" si="2"/>
        <v>2.0599999999981744E-5</v>
      </c>
    </row>
    <row r="150" spans="1:5">
      <c r="A150" s="4">
        <v>461</v>
      </c>
      <c r="B150" s="18">
        <v>0.70867530000000001</v>
      </c>
      <c r="C150" s="18">
        <v>2.0600000000037255E-5</v>
      </c>
      <c r="D150" s="18">
        <v>2.0499999999978868E-5</v>
      </c>
      <c r="E150" s="18">
        <f t="shared" si="2"/>
        <v>2.0550000000008062E-5</v>
      </c>
    </row>
    <row r="151" spans="1:5">
      <c r="A151" s="4">
        <v>461.05</v>
      </c>
      <c r="B151" s="18">
        <v>0.70867740000000001</v>
      </c>
      <c r="C151" s="18">
        <v>2.0499999999978868E-5</v>
      </c>
      <c r="D151" s="18">
        <v>2.0499999999978868E-5</v>
      </c>
      <c r="E151" s="18">
        <f t="shared" ref="E151:E214" si="3">(C151+D151)/2</f>
        <v>2.0499999999978868E-5</v>
      </c>
    </row>
    <row r="152" spans="1:5">
      <c r="A152" s="4">
        <v>461.1</v>
      </c>
      <c r="B152" s="18">
        <v>0.70867950000000002</v>
      </c>
      <c r="C152" s="18">
        <v>2.0499999999978868E-5</v>
      </c>
      <c r="D152" s="18">
        <v>2.0400000000031504E-5</v>
      </c>
      <c r="E152" s="18">
        <f t="shared" si="3"/>
        <v>2.0450000000005186E-5</v>
      </c>
    </row>
    <row r="153" spans="1:5">
      <c r="A153" s="4">
        <v>461.15</v>
      </c>
      <c r="B153" s="18">
        <v>0.70868149999999996</v>
      </c>
      <c r="C153" s="18">
        <v>2.0399999999920482E-5</v>
      </c>
      <c r="D153" s="18">
        <v>2.0500000000089891E-5</v>
      </c>
      <c r="E153" s="18">
        <f t="shared" si="3"/>
        <v>2.0450000000005186E-5</v>
      </c>
    </row>
    <row r="154" spans="1:5">
      <c r="A154" s="4">
        <v>461.2</v>
      </c>
      <c r="B154" s="18">
        <v>0.70868359999999997</v>
      </c>
      <c r="C154" s="18">
        <v>2.0399999999920482E-5</v>
      </c>
      <c r="D154" s="18">
        <v>2.0400000000031504E-5</v>
      </c>
      <c r="E154" s="18">
        <f t="shared" si="3"/>
        <v>2.0399999999975993E-5</v>
      </c>
    </row>
    <row r="155" spans="1:5">
      <c r="A155" s="4">
        <v>461.25</v>
      </c>
      <c r="B155" s="18">
        <v>0.70868560000000003</v>
      </c>
      <c r="C155" s="18">
        <v>2.0400000000031504E-5</v>
      </c>
      <c r="D155" s="18">
        <v>2.0399999999920482E-5</v>
      </c>
      <c r="E155" s="18">
        <f t="shared" si="3"/>
        <v>2.0399999999975993E-5</v>
      </c>
    </row>
    <row r="156" spans="1:5">
      <c r="A156" s="4">
        <v>461.3</v>
      </c>
      <c r="B156" s="18">
        <v>0.70868759999999997</v>
      </c>
      <c r="C156" s="18">
        <v>2.0299999999973117E-5</v>
      </c>
      <c r="D156" s="18">
        <v>2.0400000000031504E-5</v>
      </c>
      <c r="E156" s="18">
        <f t="shared" si="3"/>
        <v>2.0350000000002311E-5</v>
      </c>
    </row>
    <row r="157" spans="1:5">
      <c r="A157" s="4">
        <v>461.35</v>
      </c>
      <c r="B157" s="18">
        <v>0.70868960000000003</v>
      </c>
      <c r="C157" s="18">
        <v>2.030000000008414E-5</v>
      </c>
      <c r="D157" s="18">
        <v>2.0399999999920482E-5</v>
      </c>
      <c r="E157" s="18">
        <f t="shared" si="3"/>
        <v>2.0350000000002311E-5</v>
      </c>
    </row>
    <row r="158" spans="1:5">
      <c r="A158" s="4">
        <v>461.4</v>
      </c>
      <c r="B158" s="18">
        <v>0.70869159999999998</v>
      </c>
      <c r="C158" s="18">
        <v>2.0400000000031504E-5</v>
      </c>
      <c r="D158" s="18">
        <v>2.0400000000031504E-5</v>
      </c>
      <c r="E158" s="18">
        <f t="shared" si="3"/>
        <v>2.0400000000031504E-5</v>
      </c>
    </row>
    <row r="159" spans="1:5">
      <c r="A159" s="4">
        <v>461.45</v>
      </c>
      <c r="B159" s="18">
        <v>0.70869360000000003</v>
      </c>
      <c r="C159" s="18">
        <v>2.0400000000031504E-5</v>
      </c>
      <c r="D159" s="18">
        <v>2.0399999999920482E-5</v>
      </c>
      <c r="E159" s="18">
        <f t="shared" si="3"/>
        <v>2.0399999999975993E-5</v>
      </c>
    </row>
    <row r="160" spans="1:5">
      <c r="A160" s="4">
        <v>461.5</v>
      </c>
      <c r="B160" s="18">
        <v>0.70869559999999998</v>
      </c>
      <c r="C160" s="18">
        <v>2.0499999999978868E-5</v>
      </c>
      <c r="D160" s="18">
        <v>2.0400000000031504E-5</v>
      </c>
      <c r="E160" s="18">
        <f t="shared" si="3"/>
        <v>2.0450000000005186E-5</v>
      </c>
    </row>
    <row r="161" spans="1:5">
      <c r="A161" s="4">
        <v>461.55</v>
      </c>
      <c r="B161" s="18">
        <v>0.70869749999999998</v>
      </c>
      <c r="C161" s="18">
        <v>2.0400000000031504E-5</v>
      </c>
      <c r="D161" s="18">
        <v>2.0499999999978868E-5</v>
      </c>
      <c r="E161" s="18">
        <f t="shared" si="3"/>
        <v>2.0450000000005186E-5</v>
      </c>
    </row>
    <row r="162" spans="1:5">
      <c r="A162" s="4">
        <v>461.6</v>
      </c>
      <c r="B162" s="18">
        <v>0.70869939999999998</v>
      </c>
      <c r="C162" s="18">
        <v>2.0400000000031504E-5</v>
      </c>
      <c r="D162" s="18">
        <v>2.0499999999978868E-5</v>
      </c>
      <c r="E162" s="18">
        <f t="shared" si="3"/>
        <v>2.0450000000005186E-5</v>
      </c>
    </row>
    <row r="163" spans="1:5">
      <c r="A163" s="4">
        <v>461.65</v>
      </c>
      <c r="B163" s="18">
        <v>0.70870140000000004</v>
      </c>
      <c r="C163" s="18">
        <v>2.0500000000089891E-5</v>
      </c>
      <c r="D163" s="18">
        <v>2.0499999999978868E-5</v>
      </c>
      <c r="E163" s="18">
        <f t="shared" si="3"/>
        <v>2.050000000003438E-5</v>
      </c>
    </row>
    <row r="164" spans="1:5">
      <c r="A164" s="4">
        <v>461.7</v>
      </c>
      <c r="B164" s="18">
        <v>0.70870330000000004</v>
      </c>
      <c r="C164" s="18">
        <v>2.0500000000089891E-5</v>
      </c>
      <c r="D164" s="18">
        <v>2.0499999999978868E-5</v>
      </c>
      <c r="E164" s="18">
        <f t="shared" si="3"/>
        <v>2.050000000003438E-5</v>
      </c>
    </row>
    <row r="165" spans="1:5">
      <c r="A165" s="4">
        <v>461.75</v>
      </c>
      <c r="B165" s="18">
        <v>0.70870520000000004</v>
      </c>
      <c r="C165" s="18">
        <v>2.0600000000037255E-5</v>
      </c>
      <c r="D165" s="18">
        <v>2.0499999999978868E-5</v>
      </c>
      <c r="E165" s="18">
        <f t="shared" si="3"/>
        <v>2.0550000000008062E-5</v>
      </c>
    </row>
    <row r="166" spans="1:5">
      <c r="A166" s="4">
        <v>461.8</v>
      </c>
      <c r="B166" s="18">
        <v>0.70870710000000003</v>
      </c>
      <c r="C166" s="18">
        <v>2.0600000000037255E-5</v>
      </c>
      <c r="D166" s="18">
        <v>2.0499999999978868E-5</v>
      </c>
      <c r="E166" s="18">
        <f t="shared" si="3"/>
        <v>2.0550000000008062E-5</v>
      </c>
    </row>
    <row r="167" spans="1:5">
      <c r="A167" s="4">
        <v>461.85</v>
      </c>
      <c r="B167" s="18">
        <v>0.70870889999999997</v>
      </c>
      <c r="C167" s="18">
        <v>2.0499999999978868E-5</v>
      </c>
      <c r="D167" s="18">
        <v>2.0600000000037255E-5</v>
      </c>
      <c r="E167" s="18">
        <f t="shared" si="3"/>
        <v>2.0550000000008062E-5</v>
      </c>
    </row>
    <row r="168" spans="1:5">
      <c r="A168" s="4">
        <v>461.9</v>
      </c>
      <c r="B168" s="18">
        <v>0.70871079999999997</v>
      </c>
      <c r="C168" s="18">
        <v>2.0499999999978868E-5</v>
      </c>
      <c r="D168" s="18">
        <v>2.0600000000037255E-5</v>
      </c>
      <c r="E168" s="18">
        <f t="shared" si="3"/>
        <v>2.0550000000008062E-5</v>
      </c>
    </row>
    <row r="169" spans="1:5">
      <c r="A169" s="4">
        <v>461.95</v>
      </c>
      <c r="B169" s="18">
        <v>0.70871269999999997</v>
      </c>
      <c r="C169" s="18">
        <v>2.0599999999926233E-5</v>
      </c>
      <c r="D169" s="18">
        <v>2.0600000000037255E-5</v>
      </c>
      <c r="E169" s="18">
        <f t="shared" si="3"/>
        <v>2.0599999999981744E-5</v>
      </c>
    </row>
    <row r="170" spans="1:5">
      <c r="A170" s="4">
        <v>462</v>
      </c>
      <c r="B170" s="18">
        <v>0.70871459999999997</v>
      </c>
      <c r="C170" s="18">
        <v>2.0599999999926233E-5</v>
      </c>
      <c r="D170" s="18">
        <v>2.0499999999978868E-5</v>
      </c>
      <c r="E170" s="18">
        <f t="shared" si="3"/>
        <v>2.0549999999952551E-5</v>
      </c>
    </row>
    <row r="171" spans="1:5">
      <c r="A171" s="4">
        <v>462.05</v>
      </c>
      <c r="B171" s="18">
        <v>0.70871629999999997</v>
      </c>
      <c r="C171" s="18">
        <v>2.0499999999978868E-5</v>
      </c>
      <c r="D171" s="18">
        <v>2.0600000000037255E-5</v>
      </c>
      <c r="E171" s="18">
        <f t="shared" si="3"/>
        <v>2.0550000000008062E-5</v>
      </c>
    </row>
    <row r="172" spans="1:5">
      <c r="A172" s="4">
        <v>462.1</v>
      </c>
      <c r="B172" s="18">
        <v>0.70871799999999996</v>
      </c>
      <c r="C172" s="18">
        <v>2.0499999999978868E-5</v>
      </c>
      <c r="D172" s="18">
        <v>2.0500000000089891E-5</v>
      </c>
      <c r="E172" s="18">
        <f t="shared" si="3"/>
        <v>2.050000000003438E-5</v>
      </c>
    </row>
    <row r="173" spans="1:5">
      <c r="A173" s="4">
        <v>462.15</v>
      </c>
      <c r="B173" s="18">
        <v>0.70871949999999995</v>
      </c>
      <c r="C173" s="18">
        <v>2.0499999999978868E-5</v>
      </c>
      <c r="D173" s="18">
        <v>2.0500000000089891E-5</v>
      </c>
      <c r="E173" s="18">
        <f t="shared" si="3"/>
        <v>2.050000000003438E-5</v>
      </c>
    </row>
    <row r="174" spans="1:5">
      <c r="A174" s="4">
        <v>462.2</v>
      </c>
      <c r="B174" s="18">
        <v>0.70872089999999999</v>
      </c>
      <c r="C174" s="18">
        <v>2.0400000000031504E-5</v>
      </c>
      <c r="D174" s="18">
        <v>2.0400000000031504E-5</v>
      </c>
      <c r="E174" s="18">
        <f t="shared" si="3"/>
        <v>2.0400000000031504E-5</v>
      </c>
    </row>
    <row r="175" spans="1:5">
      <c r="A175" s="4">
        <v>462.25</v>
      </c>
      <c r="B175" s="18">
        <v>0.70872230000000003</v>
      </c>
      <c r="C175" s="18">
        <v>2.0400000000031504E-5</v>
      </c>
      <c r="D175" s="18">
        <v>2.0399999999920482E-5</v>
      </c>
      <c r="E175" s="18">
        <f t="shared" si="3"/>
        <v>2.0399999999975993E-5</v>
      </c>
    </row>
    <row r="176" spans="1:5">
      <c r="A176" s="4">
        <v>462.3</v>
      </c>
      <c r="B176" s="18">
        <v>0.70872360000000001</v>
      </c>
      <c r="C176" s="18">
        <v>2.0400000000031504E-5</v>
      </c>
      <c r="D176" s="18">
        <v>2.0299999999973117E-5</v>
      </c>
      <c r="E176" s="18">
        <f t="shared" si="3"/>
        <v>2.0350000000002311E-5</v>
      </c>
    </row>
    <row r="177" spans="1:5">
      <c r="A177" s="4">
        <v>462.35</v>
      </c>
      <c r="B177" s="18">
        <v>0.70872480000000004</v>
      </c>
      <c r="C177" s="18">
        <v>2.030000000008414E-5</v>
      </c>
      <c r="D177" s="18">
        <v>2.0299999999973117E-5</v>
      </c>
      <c r="E177" s="18">
        <f t="shared" si="3"/>
        <v>2.0300000000028628E-5</v>
      </c>
    </row>
    <row r="178" spans="1:5">
      <c r="A178" s="4">
        <v>462.4</v>
      </c>
      <c r="B178" s="18">
        <v>0.70872599999999997</v>
      </c>
      <c r="C178" s="18">
        <v>2.0299999999973117E-5</v>
      </c>
      <c r="D178" s="18">
        <v>2.030000000008414E-5</v>
      </c>
      <c r="E178" s="18">
        <f t="shared" si="3"/>
        <v>2.0300000000028628E-5</v>
      </c>
    </row>
    <row r="179" spans="1:5">
      <c r="A179" s="4">
        <v>462.45</v>
      </c>
      <c r="B179" s="18">
        <v>0.7087272</v>
      </c>
      <c r="C179" s="18">
        <v>2.0299999999973117E-5</v>
      </c>
      <c r="D179" s="18">
        <v>2.0299999999973117E-5</v>
      </c>
      <c r="E179" s="18">
        <f t="shared" si="3"/>
        <v>2.0299999999973117E-5</v>
      </c>
    </row>
    <row r="180" spans="1:5">
      <c r="A180" s="4">
        <v>462.5</v>
      </c>
      <c r="B180" s="18">
        <v>0.70872840000000004</v>
      </c>
      <c r="C180" s="18">
        <v>2.030000000008414E-5</v>
      </c>
      <c r="D180" s="18">
        <v>2.0199999999914731E-5</v>
      </c>
      <c r="E180" s="18">
        <f t="shared" si="3"/>
        <v>2.0249999999999435E-5</v>
      </c>
    </row>
    <row r="181" spans="1:5">
      <c r="A181" s="17">
        <v>462.55</v>
      </c>
      <c r="B181" s="17">
        <v>0.70872959999999996</v>
      </c>
      <c r="C181" s="17">
        <v>2.0299999999973117E-5</v>
      </c>
      <c r="D181" s="17">
        <v>2.030000000008414E-5</v>
      </c>
      <c r="E181" s="18">
        <f t="shared" si="3"/>
        <v>2.0300000000028628E-5</v>
      </c>
    </row>
    <row r="182" spans="1:5">
      <c r="A182" s="17">
        <v>462.6</v>
      </c>
      <c r="B182" s="17">
        <v>0.70873079999999999</v>
      </c>
      <c r="C182" s="17">
        <v>2.0299999999973117E-5</v>
      </c>
      <c r="D182" s="17">
        <v>2.0299999999973117E-5</v>
      </c>
      <c r="E182" s="18">
        <f t="shared" si="3"/>
        <v>2.0299999999973117E-5</v>
      </c>
    </row>
    <row r="183" spans="1:5">
      <c r="A183" s="17">
        <v>462.65</v>
      </c>
      <c r="B183" s="17">
        <v>0.70873209999999998</v>
      </c>
      <c r="C183" s="17">
        <v>2.0299999999973117E-5</v>
      </c>
      <c r="D183" s="17">
        <v>2.0299999999973117E-5</v>
      </c>
      <c r="E183" s="18">
        <f t="shared" si="3"/>
        <v>2.0299999999973117E-5</v>
      </c>
    </row>
    <row r="184" spans="1:5">
      <c r="A184" s="17">
        <v>462.7</v>
      </c>
      <c r="B184" s="17">
        <v>0.70873350000000002</v>
      </c>
      <c r="C184" s="17">
        <v>2.0299999999973117E-5</v>
      </c>
      <c r="D184" s="17">
        <v>2.0200000000025753E-5</v>
      </c>
      <c r="E184" s="18">
        <f t="shared" si="3"/>
        <v>2.0249999999999435E-5</v>
      </c>
    </row>
    <row r="185" spans="1:5">
      <c r="A185" s="17">
        <v>462.75</v>
      </c>
      <c r="B185" s="17">
        <v>0.70873489999999995</v>
      </c>
      <c r="C185" s="17">
        <v>2.0299999999973117E-5</v>
      </c>
      <c r="D185" s="17">
        <v>2.030000000008414E-5</v>
      </c>
      <c r="E185" s="18">
        <f t="shared" si="3"/>
        <v>2.0300000000028628E-5</v>
      </c>
    </row>
    <row r="186" spans="1:5">
      <c r="A186" s="17">
        <v>462.8</v>
      </c>
      <c r="B186" s="17">
        <v>0.70873640000000004</v>
      </c>
      <c r="C186" s="17">
        <v>2.030000000008414E-5</v>
      </c>
      <c r="D186" s="17">
        <v>2.0199999999914731E-5</v>
      </c>
      <c r="E186" s="18">
        <f t="shared" si="3"/>
        <v>2.0249999999999435E-5</v>
      </c>
    </row>
    <row r="187" spans="1:5">
      <c r="A187" s="17">
        <v>462.85</v>
      </c>
      <c r="B187" s="17">
        <v>0.70873779999999997</v>
      </c>
      <c r="C187" s="17">
        <v>2.0200000000025753E-5</v>
      </c>
      <c r="D187" s="17">
        <v>2.0200000000025753E-5</v>
      </c>
      <c r="E187" s="18">
        <f t="shared" si="3"/>
        <v>2.0200000000025753E-5</v>
      </c>
    </row>
    <row r="188" spans="1:5">
      <c r="A188" s="17">
        <v>462.9</v>
      </c>
      <c r="B188" s="17">
        <v>0.70873909999999996</v>
      </c>
      <c r="C188" s="17">
        <v>2.0099999999967366E-5</v>
      </c>
      <c r="D188" s="17">
        <v>2.0200000000025753E-5</v>
      </c>
      <c r="E188" s="18">
        <f t="shared" si="3"/>
        <v>2.014999999999656E-5</v>
      </c>
    </row>
    <row r="189" spans="1:5">
      <c r="A189" s="17">
        <v>462.95</v>
      </c>
      <c r="B189" s="17">
        <v>0.70874040000000005</v>
      </c>
      <c r="C189" s="17">
        <v>2.0100000000078388E-5</v>
      </c>
      <c r="D189" s="17">
        <v>2.0199999999914731E-5</v>
      </c>
      <c r="E189" s="18">
        <f t="shared" si="3"/>
        <v>2.014999999999656E-5</v>
      </c>
    </row>
    <row r="190" spans="1:5">
      <c r="A190" s="17">
        <v>463</v>
      </c>
      <c r="B190" s="17">
        <v>0.70874170000000003</v>
      </c>
      <c r="C190" s="17">
        <v>2.0100000000078388E-5</v>
      </c>
      <c r="D190" s="17">
        <v>2.0099999999967366E-5</v>
      </c>
      <c r="E190" s="18">
        <f t="shared" si="3"/>
        <v>2.0100000000022877E-5</v>
      </c>
    </row>
    <row r="191" spans="1:5">
      <c r="A191" s="17">
        <v>463.05</v>
      </c>
      <c r="B191" s="17">
        <v>0.70874289999999995</v>
      </c>
      <c r="C191" s="17">
        <v>1.9999999999908979E-5</v>
      </c>
      <c r="D191" s="17">
        <v>2.0000000000020002E-5</v>
      </c>
      <c r="E191" s="18">
        <f t="shared" si="3"/>
        <v>1.9999999999964491E-5</v>
      </c>
    </row>
    <row r="192" spans="1:5">
      <c r="A192" s="17">
        <v>463.1</v>
      </c>
      <c r="B192" s="17">
        <v>0.70874400000000004</v>
      </c>
      <c r="C192" s="17">
        <v>1.9900000000072637E-5</v>
      </c>
      <c r="D192" s="17">
        <v>1.9999999999908979E-5</v>
      </c>
      <c r="E192" s="18">
        <f t="shared" si="3"/>
        <v>1.9949999999990808E-5</v>
      </c>
    </row>
    <row r="193" spans="1:5">
      <c r="A193" s="17">
        <v>463.15</v>
      </c>
      <c r="B193" s="17">
        <v>0.70874510000000002</v>
      </c>
      <c r="C193" s="17">
        <v>1.9800000000014251E-5</v>
      </c>
      <c r="D193" s="17">
        <v>1.9899999999961615E-5</v>
      </c>
      <c r="E193" s="18">
        <f t="shared" si="3"/>
        <v>1.9849999999987933E-5</v>
      </c>
    </row>
    <row r="194" spans="1:5">
      <c r="A194" s="17">
        <v>463.2</v>
      </c>
      <c r="B194" s="17">
        <v>0.70874619999999999</v>
      </c>
      <c r="C194" s="17">
        <v>1.9800000000014251E-5</v>
      </c>
      <c r="D194" s="17">
        <v>1.9800000000014251E-5</v>
      </c>
      <c r="E194" s="18">
        <f t="shared" si="3"/>
        <v>1.9800000000014251E-5</v>
      </c>
    </row>
    <row r="195" spans="1:5">
      <c r="A195" s="17">
        <v>463.25</v>
      </c>
      <c r="B195" s="17">
        <v>0.70874720000000002</v>
      </c>
      <c r="C195" s="17">
        <v>1.9700000000066886E-5</v>
      </c>
      <c r="D195" s="17">
        <v>1.9699999999955864E-5</v>
      </c>
      <c r="E195" s="18">
        <f t="shared" si="3"/>
        <v>1.9700000000011375E-5</v>
      </c>
    </row>
    <row r="196" spans="1:5">
      <c r="A196" s="17">
        <v>463.3</v>
      </c>
      <c r="B196" s="17">
        <v>0.70874820000000005</v>
      </c>
      <c r="C196" s="17">
        <v>1.9700000000066886E-5</v>
      </c>
      <c r="D196" s="17">
        <v>1.9599999999897477E-5</v>
      </c>
      <c r="E196" s="18">
        <f t="shared" si="3"/>
        <v>1.9649999999982182E-5</v>
      </c>
    </row>
    <row r="197" spans="1:5">
      <c r="A197" s="17">
        <v>463.35</v>
      </c>
      <c r="B197" s="17">
        <v>0.70874910000000002</v>
      </c>
      <c r="C197" s="17">
        <v>1.96000000000085E-5</v>
      </c>
      <c r="D197" s="17">
        <v>1.9499999999950113E-5</v>
      </c>
      <c r="E197" s="18">
        <f t="shared" si="3"/>
        <v>1.9549999999979306E-5</v>
      </c>
    </row>
    <row r="198" spans="1:5">
      <c r="A198" s="17">
        <v>463.4</v>
      </c>
      <c r="B198" s="17">
        <v>0.70874999999999999</v>
      </c>
      <c r="C198" s="17">
        <v>1.9499999999950113E-5</v>
      </c>
      <c r="D198" s="17">
        <v>1.9500000000061135E-5</v>
      </c>
      <c r="E198" s="18">
        <f t="shared" si="3"/>
        <v>1.9500000000005624E-5</v>
      </c>
    </row>
    <row r="199" spans="1:5">
      <c r="A199" s="17">
        <v>463.45</v>
      </c>
      <c r="B199" s="17">
        <v>0.70875089999999996</v>
      </c>
      <c r="C199" s="17">
        <v>1.9400000000002748E-5</v>
      </c>
      <c r="D199" s="17">
        <v>1.9300000000055384E-5</v>
      </c>
      <c r="E199" s="18">
        <f t="shared" si="3"/>
        <v>1.9350000000029066E-5</v>
      </c>
    </row>
    <row r="200" spans="1:5">
      <c r="A200" s="17">
        <v>463.5</v>
      </c>
      <c r="B200" s="17">
        <v>0.70875169999999998</v>
      </c>
      <c r="C200" s="17">
        <v>1.9299999999944362E-5</v>
      </c>
      <c r="D200" s="17">
        <v>1.9300000000055384E-5</v>
      </c>
      <c r="E200" s="18">
        <f t="shared" si="3"/>
        <v>1.9299999999999873E-5</v>
      </c>
    </row>
    <row r="201" spans="1:5">
      <c r="A201" s="17">
        <v>463.55</v>
      </c>
      <c r="B201" s="17">
        <v>0.70875250000000001</v>
      </c>
      <c r="C201" s="17">
        <v>1.9300000000055384E-5</v>
      </c>
      <c r="D201" s="17">
        <v>1.9199999999996997E-5</v>
      </c>
      <c r="E201" s="18">
        <f t="shared" si="3"/>
        <v>1.9250000000026191E-5</v>
      </c>
    </row>
    <row r="202" spans="1:5">
      <c r="A202" s="17">
        <v>463.6</v>
      </c>
      <c r="B202" s="17">
        <v>0.70875330000000003</v>
      </c>
      <c r="C202" s="17">
        <v>1.9300000000055384E-5</v>
      </c>
      <c r="D202" s="17">
        <v>1.9199999999996997E-5</v>
      </c>
      <c r="E202" s="18">
        <f t="shared" si="3"/>
        <v>1.9250000000026191E-5</v>
      </c>
    </row>
    <row r="203" spans="1:5">
      <c r="A203" s="17">
        <v>463.65</v>
      </c>
      <c r="B203" s="17">
        <v>0.708754</v>
      </c>
      <c r="C203" s="17">
        <v>1.9199999999996997E-5</v>
      </c>
      <c r="D203" s="17">
        <v>1.9199999999996997E-5</v>
      </c>
      <c r="E203" s="18">
        <f t="shared" si="3"/>
        <v>1.9199999999996997E-5</v>
      </c>
    </row>
    <row r="204" spans="1:5">
      <c r="A204" s="17">
        <v>463.7</v>
      </c>
      <c r="B204" s="17">
        <v>0.70875469999999996</v>
      </c>
      <c r="C204" s="17">
        <v>1.9099999999938611E-5</v>
      </c>
      <c r="D204" s="17">
        <v>1.9199999999996997E-5</v>
      </c>
      <c r="E204" s="18">
        <f t="shared" si="3"/>
        <v>1.9149999999967804E-5</v>
      </c>
    </row>
    <row r="205" spans="1:5">
      <c r="A205" s="17">
        <v>463.75</v>
      </c>
      <c r="B205" s="17">
        <v>0.70875540000000004</v>
      </c>
      <c r="C205" s="17">
        <v>1.9100000000049633E-5</v>
      </c>
      <c r="D205" s="17">
        <v>1.9099999999938611E-5</v>
      </c>
      <c r="E205" s="18">
        <f t="shared" si="3"/>
        <v>1.9099999999994122E-5</v>
      </c>
    </row>
    <row r="206" spans="1:5">
      <c r="A206" s="17">
        <v>463.8</v>
      </c>
      <c r="B206" s="17">
        <v>0.7087561</v>
      </c>
      <c r="C206" s="17">
        <v>1.8999999999991246E-5</v>
      </c>
      <c r="D206" s="17">
        <v>1.9100000000049633E-5</v>
      </c>
      <c r="E206" s="18">
        <f t="shared" si="3"/>
        <v>1.9050000000020439E-5</v>
      </c>
    </row>
    <row r="207" spans="1:5">
      <c r="A207" s="17">
        <v>463.85</v>
      </c>
      <c r="B207" s="17">
        <v>0.70875679999999996</v>
      </c>
      <c r="C207" s="17">
        <v>1.9099999999938611E-5</v>
      </c>
      <c r="D207" s="17">
        <v>1.9100000000049633E-5</v>
      </c>
      <c r="E207" s="18">
        <f t="shared" si="3"/>
        <v>1.9099999999994122E-5</v>
      </c>
    </row>
    <row r="208" spans="1:5">
      <c r="A208" s="17">
        <v>463.9</v>
      </c>
      <c r="B208" s="17">
        <v>0.70875750000000004</v>
      </c>
      <c r="C208" s="17">
        <v>1.9100000000049633E-5</v>
      </c>
      <c r="D208" s="17">
        <v>1.9099999999938611E-5</v>
      </c>
      <c r="E208" s="18">
        <f t="shared" si="3"/>
        <v>1.9099999999994122E-5</v>
      </c>
    </row>
    <row r="209" spans="1:5">
      <c r="A209" s="17">
        <v>463.95</v>
      </c>
      <c r="B209" s="17">
        <v>0.70875809999999995</v>
      </c>
      <c r="C209" s="17">
        <v>1.9099999999938611E-5</v>
      </c>
      <c r="D209" s="17">
        <v>1.9100000000049633E-5</v>
      </c>
      <c r="E209" s="18">
        <f t="shared" si="3"/>
        <v>1.9099999999994122E-5</v>
      </c>
    </row>
    <row r="210" spans="1:5">
      <c r="A210" s="17">
        <v>464</v>
      </c>
      <c r="B210" s="17">
        <v>0.70875880000000002</v>
      </c>
      <c r="C210" s="17">
        <v>1.9100000000049633E-5</v>
      </c>
      <c r="D210" s="17">
        <v>1.9099999999938611E-5</v>
      </c>
      <c r="E210" s="18">
        <f t="shared" si="3"/>
        <v>1.9099999999994122E-5</v>
      </c>
    </row>
    <row r="211" spans="1:5">
      <c r="A211" s="17">
        <v>464.05</v>
      </c>
      <c r="B211" s="17">
        <v>0.70875940000000004</v>
      </c>
      <c r="C211" s="17">
        <v>1.9100000000049633E-5</v>
      </c>
      <c r="D211" s="17">
        <v>1.9199999999996997E-5</v>
      </c>
      <c r="E211" s="18">
        <f t="shared" si="3"/>
        <v>1.9150000000023315E-5</v>
      </c>
    </row>
    <row r="212" spans="1:5">
      <c r="A212" s="17">
        <v>464.1</v>
      </c>
      <c r="B212" s="17">
        <v>0.70875999999999995</v>
      </c>
      <c r="C212" s="17">
        <v>1.9099999999938611E-5</v>
      </c>
      <c r="D212" s="17">
        <v>1.920000000010802E-5</v>
      </c>
      <c r="E212" s="18">
        <f t="shared" si="3"/>
        <v>1.9150000000023315E-5</v>
      </c>
    </row>
    <row r="213" spans="1:5">
      <c r="A213" s="17">
        <v>464.15</v>
      </c>
      <c r="B213" s="17">
        <v>0.70876070000000002</v>
      </c>
      <c r="C213" s="17">
        <v>1.9300000000055384E-5</v>
      </c>
      <c r="D213" s="17">
        <v>1.9199999999996997E-5</v>
      </c>
      <c r="E213" s="18">
        <f t="shared" si="3"/>
        <v>1.9250000000026191E-5</v>
      </c>
    </row>
    <row r="214" spans="1:5">
      <c r="A214" s="17">
        <v>464.2</v>
      </c>
      <c r="B214" s="17">
        <v>0.70876130000000004</v>
      </c>
      <c r="C214" s="17">
        <v>1.9300000000055384E-5</v>
      </c>
      <c r="D214" s="17">
        <v>1.9299999999944362E-5</v>
      </c>
      <c r="E214" s="18">
        <f t="shared" si="3"/>
        <v>1.9299999999999873E-5</v>
      </c>
    </row>
    <row r="215" spans="1:5">
      <c r="A215" s="17">
        <v>464.25</v>
      </c>
      <c r="B215" s="17">
        <v>0.708762</v>
      </c>
      <c r="C215" s="17">
        <v>1.9400000000002748E-5</v>
      </c>
      <c r="D215" s="17">
        <v>1.9299999999944362E-5</v>
      </c>
      <c r="E215" s="18">
        <f t="shared" ref="E215:E278" si="4">(C215+D215)/2</f>
        <v>1.9349999999973555E-5</v>
      </c>
    </row>
    <row r="216" spans="1:5">
      <c r="A216" s="17">
        <v>464.3</v>
      </c>
      <c r="B216" s="17">
        <v>0.70876260000000002</v>
      </c>
      <c r="C216" s="17">
        <v>1.9500000000061135E-5</v>
      </c>
      <c r="D216" s="17">
        <v>1.9499999999950113E-5</v>
      </c>
      <c r="E216" s="18">
        <f t="shared" si="4"/>
        <v>1.9500000000005624E-5</v>
      </c>
    </row>
    <row r="217" spans="1:5">
      <c r="A217" s="17">
        <v>464.35</v>
      </c>
      <c r="B217" s="17">
        <v>0.70876329999999998</v>
      </c>
      <c r="C217" s="17">
        <v>1.96000000000085E-5</v>
      </c>
      <c r="D217" s="17">
        <v>1.9500000000061135E-5</v>
      </c>
      <c r="E217" s="18">
        <f t="shared" si="4"/>
        <v>1.9550000000034817E-5</v>
      </c>
    </row>
    <row r="218" spans="1:5">
      <c r="A218" s="17">
        <v>464.4</v>
      </c>
      <c r="B218" s="17">
        <v>0.7087639</v>
      </c>
      <c r="C218" s="17">
        <v>1.96000000000085E-5</v>
      </c>
      <c r="D218" s="17">
        <v>1.96000000000085E-5</v>
      </c>
      <c r="E218" s="18">
        <f t="shared" si="4"/>
        <v>1.96000000000085E-5</v>
      </c>
    </row>
    <row r="219" spans="1:5">
      <c r="A219" s="17">
        <v>464.45</v>
      </c>
      <c r="B219" s="17">
        <v>0.70876459999999997</v>
      </c>
      <c r="C219" s="17">
        <v>1.9699999999955864E-5</v>
      </c>
      <c r="D219" s="17">
        <v>1.9700000000066886E-5</v>
      </c>
      <c r="E219" s="18">
        <f t="shared" si="4"/>
        <v>1.9700000000011375E-5</v>
      </c>
    </row>
    <row r="220" spans="1:5">
      <c r="A220" s="17">
        <v>464.5</v>
      </c>
      <c r="B220" s="17">
        <v>0.70876530000000004</v>
      </c>
      <c r="C220" s="17">
        <v>1.9800000000014251E-5</v>
      </c>
      <c r="D220" s="17">
        <v>1.9799999999903228E-5</v>
      </c>
      <c r="E220" s="18">
        <f t="shared" si="4"/>
        <v>1.9799999999958739E-5</v>
      </c>
    </row>
    <row r="221" spans="1:5">
      <c r="A221" s="17">
        <v>464.55</v>
      </c>
      <c r="B221" s="17">
        <v>0.70876600000000001</v>
      </c>
      <c r="C221" s="17">
        <v>1.9899999999961615E-5</v>
      </c>
      <c r="D221" s="17">
        <v>1.9899999999961615E-5</v>
      </c>
      <c r="E221" s="18">
        <f t="shared" si="4"/>
        <v>1.9899999999961615E-5</v>
      </c>
    </row>
    <row r="222" spans="1:5">
      <c r="A222" s="17">
        <v>464.6</v>
      </c>
      <c r="B222" s="17">
        <v>0.70876669999999997</v>
      </c>
      <c r="C222" s="17">
        <v>1.9899999999961615E-5</v>
      </c>
      <c r="D222" s="17">
        <v>2.0000000000020002E-5</v>
      </c>
      <c r="E222" s="18">
        <f t="shared" si="4"/>
        <v>1.9949999999990808E-5</v>
      </c>
    </row>
    <row r="223" spans="1:5">
      <c r="A223" s="17">
        <v>464.65</v>
      </c>
      <c r="B223" s="17">
        <v>0.70876749999999999</v>
      </c>
      <c r="C223" s="17">
        <v>2.0099999999967366E-5</v>
      </c>
      <c r="D223" s="17">
        <v>2.0000000000020002E-5</v>
      </c>
      <c r="E223" s="18">
        <f t="shared" si="4"/>
        <v>2.0049999999993684E-5</v>
      </c>
    </row>
    <row r="224" spans="1:5">
      <c r="A224" s="17">
        <v>464.7</v>
      </c>
      <c r="B224" s="17">
        <v>0.70876819999999996</v>
      </c>
      <c r="C224" s="17">
        <v>2.0099999999967366E-5</v>
      </c>
      <c r="D224" s="17">
        <v>2.0200000000025753E-5</v>
      </c>
      <c r="E224" s="18">
        <f t="shared" si="4"/>
        <v>2.014999999999656E-5</v>
      </c>
    </row>
    <row r="225" spans="1:5">
      <c r="A225" s="17">
        <v>464.75</v>
      </c>
      <c r="B225" s="17">
        <v>0.70876899999999998</v>
      </c>
      <c r="C225" s="17">
        <v>2.0099999999967366E-5</v>
      </c>
      <c r="D225" s="17">
        <v>2.0200000000025753E-5</v>
      </c>
      <c r="E225" s="18">
        <f t="shared" si="4"/>
        <v>2.014999999999656E-5</v>
      </c>
    </row>
    <row r="226" spans="1:5">
      <c r="A226" s="17">
        <v>464.8</v>
      </c>
      <c r="B226" s="17">
        <v>0.70876989999999995</v>
      </c>
      <c r="C226" s="17">
        <v>2.0199999999914731E-5</v>
      </c>
      <c r="D226" s="17">
        <v>2.0200000000025753E-5</v>
      </c>
      <c r="E226" s="18">
        <f t="shared" si="4"/>
        <v>2.0199999999970242E-5</v>
      </c>
    </row>
    <row r="227" spans="1:5">
      <c r="A227" s="17">
        <v>464.85</v>
      </c>
      <c r="B227" s="17">
        <v>0.70877069999999998</v>
      </c>
      <c r="C227" s="17">
        <v>2.0200000000025753E-5</v>
      </c>
      <c r="D227" s="17">
        <v>2.0299999999973117E-5</v>
      </c>
      <c r="E227" s="18">
        <f t="shared" si="4"/>
        <v>2.0249999999999435E-5</v>
      </c>
    </row>
    <row r="228" spans="1:5">
      <c r="A228" s="17">
        <v>464.9</v>
      </c>
      <c r="B228" s="17">
        <v>0.70877159999999995</v>
      </c>
      <c r="C228" s="17">
        <v>2.0299999999973117E-5</v>
      </c>
      <c r="D228" s="17">
        <v>2.030000000008414E-5</v>
      </c>
      <c r="E228" s="18">
        <f t="shared" si="4"/>
        <v>2.0300000000028628E-5</v>
      </c>
    </row>
    <row r="229" spans="1:5">
      <c r="A229" s="17">
        <v>464.95</v>
      </c>
      <c r="B229" s="17">
        <v>0.70877250000000003</v>
      </c>
      <c r="C229" s="17">
        <v>2.0299999999973117E-5</v>
      </c>
      <c r="D229" s="17">
        <v>2.0399999999920482E-5</v>
      </c>
      <c r="E229" s="18">
        <f t="shared" si="4"/>
        <v>2.03499999999468E-5</v>
      </c>
    </row>
    <row r="230" spans="1:5">
      <c r="A230" s="17">
        <v>465</v>
      </c>
      <c r="B230" s="17">
        <v>0.7087734</v>
      </c>
      <c r="C230" s="17">
        <v>2.0299999999973117E-5</v>
      </c>
      <c r="D230" s="17">
        <v>2.0299999999973117E-5</v>
      </c>
      <c r="E230" s="18">
        <f t="shared" si="4"/>
        <v>2.0299999999973117E-5</v>
      </c>
    </row>
    <row r="231" spans="1:5">
      <c r="A231" s="17">
        <v>465.05</v>
      </c>
      <c r="B231" s="17">
        <v>0.70877429999999997</v>
      </c>
      <c r="C231" s="17">
        <v>2.0299999999973117E-5</v>
      </c>
      <c r="D231" s="17">
        <v>2.030000000008414E-5</v>
      </c>
      <c r="E231" s="18">
        <f t="shared" si="4"/>
        <v>2.0300000000028628E-5</v>
      </c>
    </row>
    <row r="232" spans="1:5">
      <c r="A232" s="17">
        <v>465.1</v>
      </c>
      <c r="B232" s="17">
        <v>0.70877509999999999</v>
      </c>
      <c r="C232" s="17">
        <v>2.0299999999973117E-5</v>
      </c>
      <c r="D232" s="17">
        <v>2.0299999999973117E-5</v>
      </c>
      <c r="E232" s="18">
        <f t="shared" si="4"/>
        <v>2.0299999999973117E-5</v>
      </c>
    </row>
    <row r="233" spans="1:5">
      <c r="A233" s="17">
        <v>465.15</v>
      </c>
      <c r="B233" s="17">
        <v>0.70877590000000001</v>
      </c>
      <c r="C233" s="17">
        <v>2.0200000000025753E-5</v>
      </c>
      <c r="D233" s="17">
        <v>2.0299999999973117E-5</v>
      </c>
      <c r="E233" s="18">
        <f t="shared" si="4"/>
        <v>2.0249999999999435E-5</v>
      </c>
    </row>
    <row r="234" spans="1:5">
      <c r="A234" s="17">
        <v>465.2</v>
      </c>
      <c r="B234" s="17">
        <v>0.70877670000000004</v>
      </c>
      <c r="C234" s="17">
        <v>2.0200000000025753E-5</v>
      </c>
      <c r="D234" s="17">
        <v>2.0199999999914731E-5</v>
      </c>
      <c r="E234" s="18">
        <f t="shared" si="4"/>
        <v>2.0199999999970242E-5</v>
      </c>
    </row>
    <row r="235" spans="1:5">
      <c r="A235" s="17">
        <v>465.25</v>
      </c>
      <c r="B235" s="17">
        <v>0.70877749999999995</v>
      </c>
      <c r="C235" s="17">
        <v>2.0199999999914731E-5</v>
      </c>
      <c r="D235" s="17">
        <v>2.0100000000078388E-5</v>
      </c>
      <c r="E235" s="18">
        <f t="shared" si="4"/>
        <v>2.014999999999656E-5</v>
      </c>
    </row>
    <row r="236" spans="1:5">
      <c r="A236" s="17">
        <v>465.3</v>
      </c>
      <c r="B236" s="17">
        <v>0.70877829999999997</v>
      </c>
      <c r="C236" s="17">
        <v>2.0099999999967366E-5</v>
      </c>
      <c r="D236" s="17">
        <v>2.0000000000020002E-5</v>
      </c>
      <c r="E236" s="18">
        <f t="shared" si="4"/>
        <v>2.0049999999993684E-5</v>
      </c>
    </row>
    <row r="237" spans="1:5">
      <c r="A237" s="17">
        <v>465.35</v>
      </c>
      <c r="B237" s="17">
        <v>0.70877900000000005</v>
      </c>
      <c r="C237" s="17">
        <v>2.0000000000020002E-5</v>
      </c>
      <c r="D237" s="17">
        <v>1.9999999999908979E-5</v>
      </c>
      <c r="E237" s="18">
        <f t="shared" si="4"/>
        <v>1.9999999999964491E-5</v>
      </c>
    </row>
    <row r="238" spans="1:5">
      <c r="A238" s="17">
        <v>465.4</v>
      </c>
      <c r="B238" s="17">
        <v>0.70877970000000001</v>
      </c>
      <c r="C238" s="17">
        <v>1.9899999999961615E-5</v>
      </c>
      <c r="D238" s="17">
        <v>2.0000000000020002E-5</v>
      </c>
      <c r="E238" s="18">
        <f t="shared" si="4"/>
        <v>1.9949999999990808E-5</v>
      </c>
    </row>
    <row r="239" spans="1:5">
      <c r="A239" s="17">
        <v>465.45</v>
      </c>
      <c r="B239" s="17">
        <v>0.70878050000000004</v>
      </c>
      <c r="C239" s="17">
        <v>1.9900000000072637E-5</v>
      </c>
      <c r="D239" s="17">
        <v>1.9899999999961615E-5</v>
      </c>
      <c r="E239" s="18">
        <f t="shared" si="4"/>
        <v>1.9900000000017126E-5</v>
      </c>
    </row>
    <row r="240" spans="1:5">
      <c r="A240" s="17">
        <v>465.5</v>
      </c>
      <c r="B240" s="17">
        <v>0.7087812</v>
      </c>
      <c r="C240" s="17">
        <v>1.9899999999961615E-5</v>
      </c>
      <c r="D240" s="17">
        <v>1.9800000000014251E-5</v>
      </c>
      <c r="E240" s="18">
        <f t="shared" si="4"/>
        <v>1.9849999999987933E-5</v>
      </c>
    </row>
    <row r="241" spans="1:5">
      <c r="A241" s="17">
        <v>465.55</v>
      </c>
      <c r="B241" s="17">
        <v>0.70878189999999996</v>
      </c>
      <c r="C241" s="17">
        <v>1.9800000000014251E-5</v>
      </c>
      <c r="D241" s="17">
        <v>1.9800000000014251E-5</v>
      </c>
      <c r="E241" s="18">
        <f t="shared" si="4"/>
        <v>1.9800000000014251E-5</v>
      </c>
    </row>
    <row r="242" spans="1:5">
      <c r="A242" s="17">
        <v>465.6</v>
      </c>
      <c r="B242" s="17">
        <v>0.70878260000000004</v>
      </c>
      <c r="C242" s="17">
        <v>1.9700000000066886E-5</v>
      </c>
      <c r="D242" s="17">
        <v>1.9699999999955864E-5</v>
      </c>
      <c r="E242" s="18">
        <f t="shared" si="4"/>
        <v>1.9700000000011375E-5</v>
      </c>
    </row>
    <row r="243" spans="1:5">
      <c r="A243" s="17">
        <v>465.65</v>
      </c>
      <c r="B243" s="17">
        <v>0.7087833</v>
      </c>
      <c r="C243" s="17">
        <v>1.9699999999955864E-5</v>
      </c>
      <c r="D243" s="17">
        <v>1.9699999999955864E-5</v>
      </c>
      <c r="E243" s="18">
        <f t="shared" si="4"/>
        <v>1.9699999999955864E-5</v>
      </c>
    </row>
    <row r="244" spans="1:5">
      <c r="A244" s="17">
        <v>465.7</v>
      </c>
      <c r="B244" s="17">
        <v>0.70878399999999997</v>
      </c>
      <c r="C244" s="17">
        <v>1.96000000000085E-5</v>
      </c>
      <c r="D244" s="17">
        <v>1.96000000000085E-5</v>
      </c>
      <c r="E244" s="18">
        <f t="shared" si="4"/>
        <v>1.96000000000085E-5</v>
      </c>
    </row>
    <row r="245" spans="1:5">
      <c r="A245" s="17">
        <v>465.75</v>
      </c>
      <c r="B245" s="17">
        <v>0.70878470000000005</v>
      </c>
      <c r="C245" s="17">
        <v>1.96000000000085E-5</v>
      </c>
      <c r="D245" s="17">
        <v>1.96000000000085E-5</v>
      </c>
      <c r="E245" s="18">
        <f t="shared" si="4"/>
        <v>1.96000000000085E-5</v>
      </c>
    </row>
    <row r="246" spans="1:5">
      <c r="A246" s="17">
        <v>465.8</v>
      </c>
      <c r="B246" s="17">
        <v>0.70878540000000001</v>
      </c>
      <c r="C246" s="17">
        <v>1.96000000000085E-5</v>
      </c>
      <c r="D246" s="17">
        <v>1.9499999999950113E-5</v>
      </c>
      <c r="E246" s="18">
        <f t="shared" si="4"/>
        <v>1.9549999999979306E-5</v>
      </c>
    </row>
    <row r="247" spans="1:5">
      <c r="A247" s="17">
        <v>465.85</v>
      </c>
      <c r="B247" s="17">
        <v>0.70878609999999997</v>
      </c>
      <c r="C247" s="17">
        <v>1.96000000000085E-5</v>
      </c>
      <c r="D247" s="17">
        <v>1.9500000000061135E-5</v>
      </c>
      <c r="E247" s="18">
        <f t="shared" si="4"/>
        <v>1.9550000000034817E-5</v>
      </c>
    </row>
    <row r="248" spans="1:5">
      <c r="A248" s="17">
        <v>465.9</v>
      </c>
      <c r="B248" s="17">
        <v>0.70878680000000005</v>
      </c>
      <c r="C248" s="17">
        <v>1.96000000000085E-5</v>
      </c>
      <c r="D248" s="17">
        <v>1.9499999999950113E-5</v>
      </c>
      <c r="E248" s="18">
        <f t="shared" si="4"/>
        <v>1.9549999999979306E-5</v>
      </c>
    </row>
    <row r="249" spans="1:5">
      <c r="A249" s="17">
        <v>465.95</v>
      </c>
      <c r="B249" s="17">
        <v>0.70878750000000001</v>
      </c>
      <c r="C249" s="17">
        <v>1.9500000000061135E-5</v>
      </c>
      <c r="D249" s="17">
        <v>1.9499999999950113E-5</v>
      </c>
      <c r="E249" s="18">
        <f t="shared" si="4"/>
        <v>1.9500000000005624E-5</v>
      </c>
    </row>
    <row r="250" spans="1:5">
      <c r="A250" s="17">
        <v>466</v>
      </c>
      <c r="B250" s="17">
        <v>0.70878819999999998</v>
      </c>
      <c r="C250" s="17">
        <v>1.9499999999950113E-5</v>
      </c>
      <c r="D250" s="17">
        <v>1.9500000000061135E-5</v>
      </c>
      <c r="E250" s="18">
        <f t="shared" si="4"/>
        <v>1.9500000000005624E-5</v>
      </c>
    </row>
    <row r="251" spans="1:5">
      <c r="A251" s="17">
        <v>466.05</v>
      </c>
      <c r="B251" s="17">
        <v>0.70878890000000006</v>
      </c>
      <c r="C251" s="17">
        <v>1.9500000000061135E-5</v>
      </c>
      <c r="D251" s="17">
        <v>1.9499999999950113E-5</v>
      </c>
      <c r="E251" s="18">
        <f t="shared" si="4"/>
        <v>1.9500000000005624E-5</v>
      </c>
    </row>
    <row r="252" spans="1:5">
      <c r="A252" s="17">
        <v>466.1</v>
      </c>
      <c r="B252" s="17">
        <v>0.70878960000000002</v>
      </c>
      <c r="C252" s="17">
        <v>1.9500000000061135E-5</v>
      </c>
      <c r="D252" s="17">
        <v>1.9499999999950113E-5</v>
      </c>
      <c r="E252" s="18">
        <f t="shared" si="4"/>
        <v>1.9500000000005624E-5</v>
      </c>
    </row>
    <row r="253" spans="1:5">
      <c r="A253" s="17">
        <v>466.15</v>
      </c>
      <c r="B253" s="17">
        <v>0.70879029999999998</v>
      </c>
      <c r="C253" s="17">
        <v>1.9499999999950113E-5</v>
      </c>
      <c r="D253" s="17">
        <v>1.9500000000061135E-5</v>
      </c>
      <c r="E253" s="18">
        <f t="shared" si="4"/>
        <v>1.9500000000005624E-5</v>
      </c>
    </row>
    <row r="254" spans="1:5">
      <c r="A254" s="17">
        <v>466.2</v>
      </c>
      <c r="B254" s="17">
        <v>0.70879110000000001</v>
      </c>
      <c r="C254" s="17">
        <v>1.96000000000085E-5</v>
      </c>
      <c r="D254" s="17">
        <v>1.9499999999950113E-5</v>
      </c>
      <c r="E254" s="18">
        <f t="shared" si="4"/>
        <v>1.9549999999979306E-5</v>
      </c>
    </row>
    <row r="255" spans="1:5">
      <c r="A255" s="17">
        <v>466.25</v>
      </c>
      <c r="B255" s="17">
        <v>0.70879179999999997</v>
      </c>
      <c r="C255" s="17">
        <v>1.9499999999950113E-5</v>
      </c>
      <c r="D255" s="17">
        <v>1.9500000000061135E-5</v>
      </c>
      <c r="E255" s="18">
        <f t="shared" si="4"/>
        <v>1.9500000000005624E-5</v>
      </c>
    </row>
    <row r="256" spans="1:5">
      <c r="A256" s="17">
        <v>466.3</v>
      </c>
      <c r="B256" s="17">
        <v>0.70879259999999999</v>
      </c>
      <c r="C256" s="17">
        <v>1.96000000000085E-5</v>
      </c>
      <c r="D256" s="17">
        <v>1.9499999999950113E-5</v>
      </c>
      <c r="E256" s="18">
        <f t="shared" si="4"/>
        <v>1.9549999999979306E-5</v>
      </c>
    </row>
    <row r="257" spans="1:5">
      <c r="A257" s="17">
        <v>466.35</v>
      </c>
      <c r="B257" s="17">
        <v>0.70879340000000002</v>
      </c>
      <c r="C257" s="17">
        <v>1.96000000000085E-5</v>
      </c>
      <c r="D257" s="17">
        <v>1.9499999999950113E-5</v>
      </c>
      <c r="E257" s="18">
        <f t="shared" si="4"/>
        <v>1.9549999999979306E-5</v>
      </c>
    </row>
    <row r="258" spans="1:5">
      <c r="A258" s="17">
        <v>466.4</v>
      </c>
      <c r="B258" s="17">
        <v>0.70879420000000004</v>
      </c>
      <c r="C258" s="17">
        <v>1.96000000000085E-5</v>
      </c>
      <c r="D258" s="17">
        <v>1.9499999999950113E-5</v>
      </c>
      <c r="E258" s="18">
        <f t="shared" si="4"/>
        <v>1.9549999999979306E-5</v>
      </c>
    </row>
    <row r="259" spans="1:5">
      <c r="A259" s="17">
        <v>466.45</v>
      </c>
      <c r="B259" s="17">
        <v>0.70879499999999995</v>
      </c>
      <c r="C259" s="17">
        <v>1.9599999999897477E-5</v>
      </c>
      <c r="D259" s="17">
        <v>1.9500000000061135E-5</v>
      </c>
      <c r="E259" s="18">
        <f t="shared" si="4"/>
        <v>1.9549999999979306E-5</v>
      </c>
    </row>
    <row r="260" spans="1:5">
      <c r="A260" s="17">
        <v>466.5</v>
      </c>
      <c r="B260" s="17">
        <v>0.70879579999999998</v>
      </c>
      <c r="C260" s="17">
        <v>1.96000000000085E-5</v>
      </c>
      <c r="D260" s="17">
        <v>1.96000000000085E-5</v>
      </c>
      <c r="E260" s="18">
        <f t="shared" si="4"/>
        <v>1.96000000000085E-5</v>
      </c>
    </row>
    <row r="261" spans="1:5">
      <c r="A261" s="17">
        <v>466.55</v>
      </c>
      <c r="B261" s="17">
        <v>0.70879669999999995</v>
      </c>
      <c r="C261" s="17">
        <v>1.9599999999897477E-5</v>
      </c>
      <c r="D261" s="17">
        <v>1.9500000000061135E-5</v>
      </c>
      <c r="E261" s="18">
        <f t="shared" si="4"/>
        <v>1.9549999999979306E-5</v>
      </c>
    </row>
    <row r="262" spans="1:5">
      <c r="A262" s="17">
        <v>466.6</v>
      </c>
      <c r="B262" s="17">
        <v>0.70879749999999997</v>
      </c>
      <c r="C262" s="17">
        <v>1.9499999999950113E-5</v>
      </c>
      <c r="D262" s="17">
        <v>1.96000000000085E-5</v>
      </c>
      <c r="E262" s="18">
        <f t="shared" si="4"/>
        <v>1.9549999999979306E-5</v>
      </c>
    </row>
    <row r="263" spans="1:5">
      <c r="A263" s="17">
        <v>466.65</v>
      </c>
      <c r="B263" s="17">
        <v>0.70879840000000005</v>
      </c>
      <c r="C263" s="17">
        <v>1.9500000000061135E-5</v>
      </c>
      <c r="D263" s="17">
        <v>1.9499999999950113E-5</v>
      </c>
      <c r="E263" s="18">
        <f t="shared" si="4"/>
        <v>1.9500000000005624E-5</v>
      </c>
    </row>
    <row r="264" spans="1:5">
      <c r="A264" s="17">
        <v>466.7</v>
      </c>
      <c r="B264" s="17">
        <v>0.70879930000000002</v>
      </c>
      <c r="C264" s="17">
        <v>1.9500000000061135E-5</v>
      </c>
      <c r="D264" s="17">
        <v>1.9499999999950113E-5</v>
      </c>
      <c r="E264" s="18">
        <f t="shared" si="4"/>
        <v>1.9500000000005624E-5</v>
      </c>
    </row>
    <row r="265" spans="1:5">
      <c r="A265" s="17">
        <v>466.75</v>
      </c>
      <c r="B265" s="17">
        <v>0.70880019999999999</v>
      </c>
      <c r="C265" s="17">
        <v>1.9499999999950113E-5</v>
      </c>
      <c r="D265" s="17">
        <v>1.9400000000002748E-5</v>
      </c>
      <c r="E265" s="18">
        <f t="shared" si="4"/>
        <v>1.9449999999976431E-5</v>
      </c>
    </row>
    <row r="266" spans="1:5">
      <c r="A266" s="17">
        <v>466.8</v>
      </c>
      <c r="B266" s="17">
        <v>0.70880100000000001</v>
      </c>
      <c r="C266" s="17">
        <v>1.9300000000055384E-5</v>
      </c>
      <c r="D266" s="17">
        <v>1.9400000000002748E-5</v>
      </c>
      <c r="E266" s="18">
        <f t="shared" si="4"/>
        <v>1.9350000000029066E-5</v>
      </c>
    </row>
    <row r="267" spans="1:5">
      <c r="A267" s="17">
        <v>466.85</v>
      </c>
      <c r="B267" s="17">
        <v>0.70880189999999998</v>
      </c>
      <c r="C267" s="17">
        <v>1.9299999999944362E-5</v>
      </c>
      <c r="D267" s="17">
        <v>1.9300000000055384E-5</v>
      </c>
      <c r="E267" s="18">
        <f t="shared" si="4"/>
        <v>1.9299999999999873E-5</v>
      </c>
    </row>
    <row r="268" spans="1:5">
      <c r="A268" s="17">
        <v>466.9</v>
      </c>
      <c r="B268" s="17">
        <v>0.70880279999999996</v>
      </c>
      <c r="C268" s="17">
        <v>1.9199999999996997E-5</v>
      </c>
      <c r="D268" s="17">
        <v>1.9199999999996997E-5</v>
      </c>
      <c r="E268" s="18">
        <f t="shared" si="4"/>
        <v>1.9199999999996997E-5</v>
      </c>
    </row>
    <row r="269" spans="1:5">
      <c r="A269" s="17">
        <v>466.95</v>
      </c>
      <c r="B269" s="17">
        <v>0.70880370000000004</v>
      </c>
      <c r="C269" s="17">
        <v>1.9100000000049633E-5</v>
      </c>
      <c r="D269" s="17">
        <v>1.9099999999938611E-5</v>
      </c>
      <c r="E269" s="18">
        <f t="shared" si="4"/>
        <v>1.9099999999994122E-5</v>
      </c>
    </row>
    <row r="270" spans="1:5">
      <c r="A270" s="17">
        <v>467</v>
      </c>
      <c r="B270" s="17">
        <v>0.70880449999999995</v>
      </c>
      <c r="C270" s="17">
        <v>1.8999999999991246E-5</v>
      </c>
      <c r="D270" s="17">
        <v>1.9000000000102268E-5</v>
      </c>
      <c r="E270" s="18">
        <f t="shared" si="4"/>
        <v>1.9000000000046757E-5</v>
      </c>
    </row>
    <row r="271" spans="1:5">
      <c r="A271" s="17">
        <v>467.05</v>
      </c>
      <c r="B271" s="17">
        <v>0.70880540000000003</v>
      </c>
      <c r="C271" s="17">
        <v>1.8900000000043882E-5</v>
      </c>
      <c r="D271" s="17">
        <v>1.8899999999932859E-5</v>
      </c>
      <c r="E271" s="18">
        <f t="shared" si="4"/>
        <v>1.8899999999988371E-5</v>
      </c>
    </row>
    <row r="272" spans="1:5">
      <c r="A272" s="17">
        <v>467.1</v>
      </c>
      <c r="B272" s="17">
        <v>0.7088063</v>
      </c>
      <c r="C272" s="17">
        <v>1.8799999999985495E-5</v>
      </c>
      <c r="D272" s="17">
        <v>1.8700000000038131E-5</v>
      </c>
      <c r="E272" s="18">
        <f t="shared" si="4"/>
        <v>1.8750000000011813E-5</v>
      </c>
    </row>
    <row r="273" spans="1:5">
      <c r="A273" s="17">
        <v>467.15</v>
      </c>
      <c r="B273" s="17">
        <v>0.70880710000000002</v>
      </c>
      <c r="C273" s="17">
        <v>1.8700000000038131E-5</v>
      </c>
      <c r="D273" s="17">
        <v>1.8699999999927108E-5</v>
      </c>
      <c r="E273" s="18">
        <f t="shared" si="4"/>
        <v>1.8699999999982619E-5</v>
      </c>
    </row>
    <row r="274" spans="1:5">
      <c r="A274" s="17">
        <v>467.2</v>
      </c>
      <c r="B274" s="17">
        <v>0.70880799999999999</v>
      </c>
      <c r="C274" s="17">
        <v>1.8599999999979744E-5</v>
      </c>
      <c r="D274" s="17">
        <v>1.8500000000032379E-5</v>
      </c>
      <c r="E274" s="18">
        <f t="shared" si="4"/>
        <v>1.8550000000006062E-5</v>
      </c>
    </row>
    <row r="275" spans="1:5">
      <c r="A275" s="17">
        <v>467.25</v>
      </c>
      <c r="B275" s="17">
        <v>0.70880880000000002</v>
      </c>
      <c r="C275" s="17">
        <v>1.8399999999973993E-5</v>
      </c>
      <c r="D275" s="17">
        <v>1.8500000000032379E-5</v>
      </c>
      <c r="E275" s="18">
        <f t="shared" si="4"/>
        <v>1.8450000000003186E-5</v>
      </c>
    </row>
    <row r="276" spans="1:5">
      <c r="A276" s="17">
        <v>467.3</v>
      </c>
      <c r="B276" s="17">
        <v>0.70880969999999999</v>
      </c>
      <c r="C276" s="17">
        <v>1.8300000000026628E-5</v>
      </c>
      <c r="D276" s="17">
        <v>1.8399999999973993E-5</v>
      </c>
      <c r="E276" s="18">
        <f t="shared" si="4"/>
        <v>1.8350000000000311E-5</v>
      </c>
    </row>
    <row r="277" spans="1:5">
      <c r="A277" s="17">
        <v>467.35</v>
      </c>
      <c r="B277" s="17">
        <v>0.70881059999999996</v>
      </c>
      <c r="C277" s="17">
        <v>1.8299999999915606E-5</v>
      </c>
      <c r="D277" s="17">
        <v>1.8200000000079264E-5</v>
      </c>
      <c r="E277" s="18">
        <f t="shared" si="4"/>
        <v>1.8249999999997435E-5</v>
      </c>
    </row>
    <row r="278" spans="1:5">
      <c r="A278" s="17">
        <v>467.4</v>
      </c>
      <c r="B278" s="17">
        <v>0.70881139999999998</v>
      </c>
      <c r="C278" s="17">
        <v>1.8100000000020877E-5</v>
      </c>
      <c r="D278" s="17">
        <v>1.8199999999968242E-5</v>
      </c>
      <c r="E278" s="18">
        <f t="shared" si="4"/>
        <v>1.8149999999994559E-5</v>
      </c>
    </row>
    <row r="279" spans="1:5">
      <c r="A279" s="17">
        <v>467.45</v>
      </c>
      <c r="B279" s="17">
        <v>0.70881229999999995</v>
      </c>
      <c r="C279" s="17">
        <v>1.799999999996249E-5</v>
      </c>
      <c r="D279" s="17">
        <v>1.8100000000020877E-5</v>
      </c>
      <c r="E279" s="18">
        <f t="shared" ref="E279:E310" si="5">(C279+D279)/2</f>
        <v>1.8049999999991684E-5</v>
      </c>
    </row>
    <row r="280" spans="1:5">
      <c r="A280" s="17">
        <v>467.5</v>
      </c>
      <c r="B280" s="17">
        <v>0.70881320000000003</v>
      </c>
      <c r="C280" s="17">
        <v>1.8000000000073513E-5</v>
      </c>
      <c r="D280" s="17">
        <v>1.799999999996249E-5</v>
      </c>
      <c r="E280" s="18">
        <f t="shared" si="5"/>
        <v>1.8000000000018002E-5</v>
      </c>
    </row>
    <row r="281" spans="1:5">
      <c r="A281" s="17">
        <v>467.55</v>
      </c>
      <c r="B281" s="17">
        <v>0.7088141</v>
      </c>
      <c r="C281" s="17">
        <v>1.7900000000015126E-5</v>
      </c>
      <c r="D281" s="17">
        <v>1.7900000000015126E-5</v>
      </c>
      <c r="E281" s="18">
        <f t="shared" si="5"/>
        <v>1.7900000000015126E-5</v>
      </c>
    </row>
    <row r="282" spans="1:5">
      <c r="A282" s="17">
        <v>467.6</v>
      </c>
      <c r="B282" s="17">
        <v>0.70881490000000003</v>
      </c>
      <c r="C282" s="17">
        <v>1.7800000000067762E-5</v>
      </c>
      <c r="D282" s="17">
        <v>1.7900000000015126E-5</v>
      </c>
      <c r="E282" s="18">
        <f t="shared" si="5"/>
        <v>1.7850000000041444E-5</v>
      </c>
    </row>
    <row r="283" spans="1:5">
      <c r="A283" s="17">
        <v>467.65</v>
      </c>
      <c r="B283" s="17">
        <v>0.7088158</v>
      </c>
      <c r="C283" s="17">
        <v>1.7799999999956739E-5</v>
      </c>
      <c r="D283" s="17">
        <v>1.7799999999956739E-5</v>
      </c>
      <c r="E283" s="18">
        <f t="shared" si="5"/>
        <v>1.7799999999956739E-5</v>
      </c>
    </row>
    <row r="284" spans="1:5">
      <c r="A284" s="17">
        <v>467.7</v>
      </c>
      <c r="B284" s="17">
        <v>0.70881669999999997</v>
      </c>
      <c r="C284" s="17">
        <v>1.7700000000009375E-5</v>
      </c>
      <c r="D284" s="17">
        <v>1.7700000000009375E-5</v>
      </c>
      <c r="E284" s="18">
        <f t="shared" si="5"/>
        <v>1.7700000000009375E-5</v>
      </c>
    </row>
    <row r="285" spans="1:5">
      <c r="A285" s="17">
        <v>467.75</v>
      </c>
      <c r="B285" s="17">
        <v>0.70881760000000005</v>
      </c>
      <c r="C285" s="17">
        <v>1.7700000000009375E-5</v>
      </c>
      <c r="D285" s="17">
        <v>1.7699999999898353E-5</v>
      </c>
      <c r="E285" s="18">
        <f t="shared" si="5"/>
        <v>1.7699999999953864E-5</v>
      </c>
    </row>
    <row r="286" spans="1:5">
      <c r="A286" s="17">
        <v>467.8</v>
      </c>
      <c r="B286" s="17">
        <v>0.70881850000000002</v>
      </c>
      <c r="C286" s="17">
        <v>1.7700000000009375E-5</v>
      </c>
      <c r="D286" s="17">
        <v>1.7599999999950988E-5</v>
      </c>
      <c r="E286" s="18">
        <f t="shared" si="5"/>
        <v>1.7649999999980182E-5</v>
      </c>
    </row>
    <row r="287" spans="1:5">
      <c r="A287" s="17">
        <v>467.85</v>
      </c>
      <c r="B287" s="17">
        <v>0.70881939999999999</v>
      </c>
      <c r="C287" s="17">
        <v>1.7700000000009375E-5</v>
      </c>
      <c r="D287" s="17">
        <v>1.760000000006201E-5</v>
      </c>
      <c r="E287" s="18">
        <f t="shared" si="5"/>
        <v>1.7650000000035693E-5</v>
      </c>
    </row>
    <row r="288" spans="1:5">
      <c r="A288" s="17">
        <v>467.9</v>
      </c>
      <c r="B288" s="17">
        <v>0.70882029999999996</v>
      </c>
      <c r="C288" s="17">
        <v>1.7700000000009375E-5</v>
      </c>
      <c r="D288" s="17">
        <v>1.760000000006201E-5</v>
      </c>
      <c r="E288" s="18">
        <f t="shared" si="5"/>
        <v>1.7650000000035693E-5</v>
      </c>
    </row>
    <row r="289" spans="1:5">
      <c r="A289" s="17">
        <v>467.95</v>
      </c>
      <c r="B289" s="17">
        <v>0.70882120000000004</v>
      </c>
      <c r="C289" s="17">
        <v>1.7700000000009375E-5</v>
      </c>
      <c r="D289" s="17">
        <v>1.7599999999950988E-5</v>
      </c>
      <c r="E289" s="18">
        <f t="shared" si="5"/>
        <v>1.7649999999980182E-5</v>
      </c>
    </row>
    <row r="290" spans="1:5">
      <c r="A290" s="17">
        <v>468</v>
      </c>
      <c r="B290" s="17">
        <v>0.70882210000000001</v>
      </c>
      <c r="C290" s="17">
        <v>1.7700000000009375E-5</v>
      </c>
      <c r="D290" s="17">
        <v>1.7599999999950988E-5</v>
      </c>
      <c r="E290" s="18">
        <f t="shared" si="5"/>
        <v>1.7649999999980182E-5</v>
      </c>
    </row>
    <row r="291" spans="1:5">
      <c r="A291" s="17">
        <v>468.05</v>
      </c>
      <c r="B291" s="17">
        <v>0.70882299999999998</v>
      </c>
      <c r="C291" s="17">
        <v>1.7700000000009375E-5</v>
      </c>
      <c r="D291" s="17">
        <v>1.7700000000009375E-5</v>
      </c>
      <c r="E291" s="18">
        <f t="shared" si="5"/>
        <v>1.7700000000009375E-5</v>
      </c>
    </row>
    <row r="292" spans="1:5">
      <c r="A292" s="17">
        <v>468.1</v>
      </c>
      <c r="B292" s="17">
        <v>0.70882389999999995</v>
      </c>
      <c r="C292" s="17">
        <v>1.7799999999956739E-5</v>
      </c>
      <c r="D292" s="17">
        <v>1.7700000000009375E-5</v>
      </c>
      <c r="E292" s="18">
        <f t="shared" si="5"/>
        <v>1.7749999999983057E-5</v>
      </c>
    </row>
    <row r="293" spans="1:5">
      <c r="A293" s="17">
        <v>468.15</v>
      </c>
      <c r="B293" s="17">
        <v>0.70882480000000003</v>
      </c>
      <c r="C293" s="17">
        <v>1.7800000000067762E-5</v>
      </c>
      <c r="D293" s="17">
        <v>1.7799999999956739E-5</v>
      </c>
      <c r="E293" s="18">
        <f t="shared" si="5"/>
        <v>1.780000000001225E-5</v>
      </c>
    </row>
    <row r="294" spans="1:5">
      <c r="A294" s="17">
        <v>468.2</v>
      </c>
      <c r="B294" s="17">
        <v>0.7088257</v>
      </c>
      <c r="C294" s="17">
        <v>1.7799999999956739E-5</v>
      </c>
      <c r="D294" s="17">
        <v>1.7900000000015126E-5</v>
      </c>
      <c r="E294" s="18">
        <f t="shared" si="5"/>
        <v>1.7849999999985933E-5</v>
      </c>
    </row>
    <row r="295" spans="1:5">
      <c r="A295" s="17">
        <v>468.25</v>
      </c>
      <c r="B295" s="17">
        <v>0.70882670000000003</v>
      </c>
      <c r="C295" s="17">
        <v>1.7900000000015126E-5</v>
      </c>
      <c r="D295" s="17">
        <v>1.7900000000015126E-5</v>
      </c>
      <c r="E295" s="18">
        <f t="shared" si="5"/>
        <v>1.7900000000015126E-5</v>
      </c>
    </row>
    <row r="296" spans="1:5">
      <c r="A296" s="17">
        <v>468.3</v>
      </c>
      <c r="B296" s="17">
        <v>0.7088276</v>
      </c>
      <c r="C296" s="17">
        <v>1.799999999996249E-5</v>
      </c>
      <c r="D296" s="17">
        <v>1.799999999996249E-5</v>
      </c>
      <c r="E296" s="18">
        <f t="shared" si="5"/>
        <v>1.799999999996249E-5</v>
      </c>
    </row>
    <row r="297" spans="1:5">
      <c r="A297" s="17">
        <v>468.35</v>
      </c>
      <c r="B297" s="17">
        <v>0.70882860000000003</v>
      </c>
      <c r="C297" s="17">
        <v>1.8100000000020877E-5</v>
      </c>
      <c r="D297" s="17">
        <v>1.799999999996249E-5</v>
      </c>
      <c r="E297" s="18">
        <f t="shared" si="5"/>
        <v>1.8049999999991684E-5</v>
      </c>
    </row>
    <row r="298" spans="1:5">
      <c r="A298" s="17">
        <v>468.4</v>
      </c>
      <c r="B298" s="17">
        <v>0.7088295</v>
      </c>
      <c r="C298" s="17">
        <v>1.8100000000020877E-5</v>
      </c>
      <c r="D298" s="17">
        <v>1.8100000000020877E-5</v>
      </c>
      <c r="E298" s="18">
        <f t="shared" si="5"/>
        <v>1.8100000000020877E-5</v>
      </c>
    </row>
    <row r="299" spans="1:5">
      <c r="A299" s="17">
        <v>468.45</v>
      </c>
      <c r="B299" s="17">
        <v>0.70883050000000003</v>
      </c>
      <c r="C299" s="17">
        <v>1.8200000000079264E-5</v>
      </c>
      <c r="D299" s="17">
        <v>1.8100000000020877E-5</v>
      </c>
      <c r="E299" s="18">
        <f t="shared" si="5"/>
        <v>1.8150000000050071E-5</v>
      </c>
    </row>
    <row r="300" spans="1:5">
      <c r="A300" s="17">
        <v>468.5</v>
      </c>
      <c r="B300" s="17">
        <v>0.70883149999999995</v>
      </c>
      <c r="C300" s="17">
        <v>1.8299999999915606E-5</v>
      </c>
      <c r="D300" s="17">
        <v>1.8200000000079264E-5</v>
      </c>
      <c r="E300" s="18">
        <f t="shared" si="5"/>
        <v>1.8249999999997435E-5</v>
      </c>
    </row>
    <row r="301" spans="1:5">
      <c r="A301" s="17">
        <v>468.55</v>
      </c>
      <c r="B301" s="17">
        <v>0.70883240000000003</v>
      </c>
      <c r="C301" s="17">
        <v>1.8300000000026628E-5</v>
      </c>
      <c r="D301" s="17">
        <v>1.8299999999915606E-5</v>
      </c>
      <c r="E301" s="18">
        <f t="shared" si="5"/>
        <v>1.8299999999971117E-5</v>
      </c>
    </row>
    <row r="302" spans="1:5">
      <c r="A302" s="17">
        <v>468.6</v>
      </c>
      <c r="B302" s="17">
        <v>0.70883339999999995</v>
      </c>
      <c r="C302" s="17">
        <v>1.8299999999915606E-5</v>
      </c>
      <c r="D302" s="17">
        <v>1.8400000000085015E-5</v>
      </c>
      <c r="E302" s="18">
        <f t="shared" si="5"/>
        <v>1.8350000000000311E-5</v>
      </c>
    </row>
    <row r="303" spans="1:5">
      <c r="A303" s="17">
        <v>468.65</v>
      </c>
      <c r="B303" s="17">
        <v>0.70883439999999998</v>
      </c>
      <c r="C303" s="17">
        <v>1.8399999999973993E-5</v>
      </c>
      <c r="D303" s="17">
        <v>1.8399999999973993E-5</v>
      </c>
      <c r="E303" s="18">
        <f t="shared" si="5"/>
        <v>1.8399999999973993E-5</v>
      </c>
    </row>
    <row r="304" spans="1:5">
      <c r="A304" s="17">
        <v>468.7</v>
      </c>
      <c r="B304" s="17">
        <v>0.7088354</v>
      </c>
      <c r="C304" s="17">
        <v>1.8399999999973993E-5</v>
      </c>
      <c r="D304" s="17">
        <v>1.8500000000032379E-5</v>
      </c>
      <c r="E304" s="18">
        <f t="shared" si="5"/>
        <v>1.8450000000003186E-5</v>
      </c>
    </row>
    <row r="305" spans="1:5">
      <c r="A305" s="17">
        <v>468.75</v>
      </c>
      <c r="B305" s="17">
        <v>0.70883640000000003</v>
      </c>
      <c r="C305" s="17">
        <v>1.8400000000085015E-5</v>
      </c>
      <c r="D305" s="17">
        <v>1.8499999999921357E-5</v>
      </c>
      <c r="E305" s="18">
        <f t="shared" si="5"/>
        <v>1.8450000000003186E-5</v>
      </c>
    </row>
    <row r="306" spans="1:5">
      <c r="A306" s="17">
        <v>468.8</v>
      </c>
      <c r="B306" s="17">
        <v>0.70883750000000001</v>
      </c>
      <c r="C306" s="17">
        <v>1.8500000000032379E-5</v>
      </c>
      <c r="D306" s="17">
        <v>1.8500000000032379E-5</v>
      </c>
      <c r="E306" s="18">
        <f t="shared" si="5"/>
        <v>1.8500000000032379E-5</v>
      </c>
    </row>
    <row r="307" spans="1:5">
      <c r="A307" s="17">
        <v>468.85</v>
      </c>
      <c r="B307" s="17">
        <v>0.70883850000000004</v>
      </c>
      <c r="C307" s="17">
        <v>1.8500000000032379E-5</v>
      </c>
      <c r="D307" s="17">
        <v>1.8499999999921357E-5</v>
      </c>
      <c r="E307" s="18">
        <f t="shared" si="5"/>
        <v>1.8499999999976868E-5</v>
      </c>
    </row>
    <row r="308" spans="1:5">
      <c r="A308" s="17">
        <v>468.9</v>
      </c>
      <c r="B308" s="17">
        <v>0.70883960000000001</v>
      </c>
      <c r="C308" s="17">
        <v>1.8599999999979744E-5</v>
      </c>
      <c r="D308" s="17">
        <v>1.8500000000032379E-5</v>
      </c>
      <c r="E308" s="18">
        <f t="shared" si="5"/>
        <v>1.8550000000006062E-5</v>
      </c>
    </row>
    <row r="309" spans="1:5">
      <c r="A309" s="17">
        <v>468.95</v>
      </c>
      <c r="B309" s="17">
        <v>0.70884060000000004</v>
      </c>
      <c r="C309" s="17">
        <v>1.8500000000032379E-5</v>
      </c>
      <c r="D309" s="17">
        <v>1.8599999999979744E-5</v>
      </c>
      <c r="E309" s="18">
        <f t="shared" si="5"/>
        <v>1.8550000000006062E-5</v>
      </c>
    </row>
    <row r="310" spans="1:5">
      <c r="A310" s="17">
        <v>469</v>
      </c>
      <c r="B310" s="17">
        <v>0.70884170000000002</v>
      </c>
      <c r="C310" s="17">
        <v>1.8399999999973993E-5</v>
      </c>
      <c r="D310" s="17">
        <v>1.8500000000032379E-5</v>
      </c>
      <c r="E310" s="18">
        <f t="shared" si="5"/>
        <v>1.8450000000003186E-5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9"/>
  <sheetViews>
    <sheetView zoomScaleNormal="100" workbookViewId="0">
      <pane xSplit="1" topLeftCell="B1" activePane="topRight" state="frozen"/>
      <selection activeCell="A22" sqref="A22"/>
      <selection pane="topRight" activeCell="H13" sqref="H13"/>
    </sheetView>
  </sheetViews>
  <sheetFormatPr baseColWidth="10" defaultColWidth="9.1640625" defaultRowHeight="13"/>
  <cols>
    <col min="1" max="1" width="18.5" style="17" customWidth="1"/>
    <col min="2" max="2" width="15.5" style="17" customWidth="1"/>
    <col min="3" max="8" width="9.1640625" style="17"/>
    <col min="9" max="9" width="10.6640625" style="98" customWidth="1"/>
    <col min="10" max="10" width="9.1640625" style="17"/>
    <col min="11" max="11" width="10.6640625" style="98" bestFit="1" customWidth="1"/>
    <col min="12" max="12" width="6.6640625" style="69" customWidth="1"/>
    <col min="13" max="13" width="11.6640625" style="98" customWidth="1"/>
    <col min="14" max="14" width="9.1640625" style="98"/>
    <col min="15" max="16384" width="9.1640625" style="17"/>
  </cols>
  <sheetData>
    <row r="1" spans="1:15" ht="56">
      <c r="A1" s="7" t="s">
        <v>0</v>
      </c>
      <c r="B1" s="7" t="s">
        <v>183</v>
      </c>
      <c r="C1" s="7" t="s">
        <v>87</v>
      </c>
      <c r="D1" s="8" t="s">
        <v>270</v>
      </c>
      <c r="E1" s="8" t="s">
        <v>271</v>
      </c>
      <c r="F1" s="32" t="s">
        <v>7</v>
      </c>
      <c r="G1" s="28" t="s">
        <v>8</v>
      </c>
      <c r="H1" s="34" t="s">
        <v>9</v>
      </c>
      <c r="I1" s="9" t="s">
        <v>5</v>
      </c>
      <c r="J1" s="12" t="s">
        <v>50</v>
      </c>
      <c r="K1" s="95" t="s">
        <v>257</v>
      </c>
      <c r="L1" s="10" t="s">
        <v>212</v>
      </c>
      <c r="M1" s="95" t="s">
        <v>256</v>
      </c>
      <c r="N1" s="95" t="s">
        <v>255</v>
      </c>
    </row>
    <row r="2" spans="1:15" s="13" customFormat="1">
      <c r="A2" s="4" t="s">
        <v>51</v>
      </c>
      <c r="B2" s="4" t="s">
        <v>184</v>
      </c>
      <c r="C2" s="4">
        <v>367</v>
      </c>
      <c r="D2" s="21">
        <v>462.35089285714281</v>
      </c>
      <c r="E2" s="37">
        <v>461.0107142857143</v>
      </c>
      <c r="F2" s="33">
        <v>8283.5365853658532</v>
      </c>
      <c r="G2" s="25">
        <v>42</v>
      </c>
      <c r="H2" s="27">
        <v>0.246</v>
      </c>
      <c r="I2" s="4">
        <v>0.70866351000000005</v>
      </c>
      <c r="J2" s="70">
        <v>0.70866147333333296</v>
      </c>
      <c r="K2" s="96">
        <v>3.8853823469419202E-5</v>
      </c>
      <c r="L2" s="5">
        <v>193</v>
      </c>
      <c r="M2" s="96">
        <f>K2/SQRT(L2)</f>
        <v>2.796759411009723E-6</v>
      </c>
      <c r="N2" s="139">
        <v>4.1081318494759253E-6</v>
      </c>
      <c r="O2" s="15"/>
    </row>
    <row r="3" spans="1:15" s="13" customFormat="1">
      <c r="A3" s="4" t="s">
        <v>52</v>
      </c>
      <c r="B3" s="4" t="s">
        <v>185</v>
      </c>
      <c r="C3" s="4">
        <v>367</v>
      </c>
      <c r="D3" s="21">
        <v>462.35089285714281</v>
      </c>
      <c r="E3" s="37">
        <v>461.0107142857143</v>
      </c>
      <c r="F3" s="33">
        <v>7687.2093023255829</v>
      </c>
      <c r="G3" s="25">
        <v>42</v>
      </c>
      <c r="H3" s="27">
        <v>0.25800000000000001</v>
      </c>
      <c r="I3" s="4">
        <v>0.70866549000000001</v>
      </c>
      <c r="J3" s="70">
        <v>0.70866345333333325</v>
      </c>
      <c r="K3" s="96">
        <v>3.8971646539937802E-5</v>
      </c>
      <c r="L3" s="5">
        <v>191</v>
      </c>
      <c r="M3" s="96">
        <f t="shared" ref="M3:M34" si="0">K3/SQRT(L3)</f>
        <v>2.8198893762731265E-6</v>
      </c>
      <c r="N3" s="139">
        <v>4.1081318494759253E-6</v>
      </c>
      <c r="O3" s="15"/>
    </row>
    <row r="4" spans="1:15" s="13" customFormat="1">
      <c r="A4" s="4" t="s">
        <v>53</v>
      </c>
      <c r="B4" s="4" t="s">
        <v>186</v>
      </c>
      <c r="C4" s="1">
        <v>380</v>
      </c>
      <c r="D4" s="21">
        <v>462.22321428571428</v>
      </c>
      <c r="E4" s="37">
        <v>460.77857142857147</v>
      </c>
      <c r="F4" s="33">
        <v>8132.2807017543873</v>
      </c>
      <c r="G4" s="25">
        <v>29</v>
      </c>
      <c r="H4" s="27">
        <v>0.28499999999999998</v>
      </c>
      <c r="I4" s="4">
        <v>0.70864671999999995</v>
      </c>
      <c r="J4" s="70">
        <v>0.70864468333333319</v>
      </c>
      <c r="K4" s="96">
        <v>4.2810718223674597E-5</v>
      </c>
      <c r="L4" s="5">
        <v>193</v>
      </c>
      <c r="M4" s="96">
        <f t="shared" si="0"/>
        <v>3.0815829278265151E-6</v>
      </c>
      <c r="N4" s="139">
        <v>4.1081318494759253E-6</v>
      </c>
      <c r="O4" s="15"/>
    </row>
    <row r="5" spans="1:15" s="13" customFormat="1">
      <c r="A5" s="4" t="s">
        <v>77</v>
      </c>
      <c r="B5" s="4" t="s">
        <v>187</v>
      </c>
      <c r="C5" s="1">
        <v>380</v>
      </c>
      <c r="D5" s="21">
        <v>462.22321428571428</v>
      </c>
      <c r="E5" s="37">
        <v>460.77857142857147</v>
      </c>
      <c r="F5" s="33">
        <v>8277.694917275403</v>
      </c>
      <c r="G5" s="25"/>
      <c r="H5" s="27">
        <v>2.3769999999999998</v>
      </c>
      <c r="I5" s="4">
        <v>0.70865598507688499</v>
      </c>
      <c r="J5" s="70">
        <v>0.70864095537456195</v>
      </c>
      <c r="K5" s="96">
        <v>3.4546274959846101E-5</v>
      </c>
      <c r="L5" s="5">
        <v>189</v>
      </c>
      <c r="M5" s="96">
        <f t="shared" si="0"/>
        <v>2.5128717457500362E-6</v>
      </c>
      <c r="N5" s="139">
        <v>4.1081318494759253E-6</v>
      </c>
      <c r="O5" s="15"/>
    </row>
    <row r="6" spans="1:15" s="13" customFormat="1">
      <c r="A6" s="4" t="s">
        <v>54</v>
      </c>
      <c r="B6" s="4" t="s">
        <v>188</v>
      </c>
      <c r="C6" s="1">
        <v>388</v>
      </c>
      <c r="D6" s="21">
        <v>462.14464285714286</v>
      </c>
      <c r="E6" s="37">
        <v>460.6357142857143</v>
      </c>
      <c r="F6" s="33">
        <v>7517.3664122137397</v>
      </c>
      <c r="G6" s="25">
        <v>40</v>
      </c>
      <c r="H6" s="27">
        <v>0.26200000000000001</v>
      </c>
      <c r="I6" s="4">
        <v>0.70865644000000005</v>
      </c>
      <c r="J6" s="70">
        <v>0.70865440333333329</v>
      </c>
      <c r="K6" s="96">
        <v>3.8750812342865697E-5</v>
      </c>
      <c r="L6" s="5">
        <v>190</v>
      </c>
      <c r="M6" s="96">
        <f t="shared" si="0"/>
        <v>2.8112794027218962E-6</v>
      </c>
      <c r="N6" s="139">
        <v>4.1081318494759253E-6</v>
      </c>
      <c r="O6" s="15"/>
    </row>
    <row r="7" spans="1:15" s="13" customFormat="1">
      <c r="A7" s="4" t="s">
        <v>55</v>
      </c>
      <c r="B7" s="4" t="s">
        <v>189</v>
      </c>
      <c r="C7" s="1">
        <v>388</v>
      </c>
      <c r="D7" s="21">
        <v>462.14464285714286</v>
      </c>
      <c r="E7" s="37">
        <v>460.6357142857143</v>
      </c>
      <c r="F7" s="33">
        <v>6177.9999999999991</v>
      </c>
      <c r="G7" s="25">
        <v>40</v>
      </c>
      <c r="H7" s="27">
        <v>0.27500000000000002</v>
      </c>
      <c r="I7" s="4">
        <v>0.70865104000000001</v>
      </c>
      <c r="J7" s="70">
        <v>0.70864900333333325</v>
      </c>
      <c r="K7" s="96">
        <v>3.6787502911268198E-5</v>
      </c>
      <c r="L7" s="5">
        <v>188</v>
      </c>
      <c r="M7" s="96">
        <f>K7/SQRT(L7)</f>
        <v>2.6830043996904533E-6</v>
      </c>
      <c r="N7" s="139">
        <v>4.1081318494759253E-6</v>
      </c>
      <c r="O7" s="15"/>
    </row>
    <row r="8" spans="1:15" s="13" customFormat="1">
      <c r="A8" s="4" t="s">
        <v>78</v>
      </c>
      <c r="B8" s="4" t="s">
        <v>190</v>
      </c>
      <c r="C8" s="1">
        <v>388</v>
      </c>
      <c r="D8" s="21">
        <v>462.14464285714303</v>
      </c>
      <c r="E8" s="37">
        <v>460.6357142857143</v>
      </c>
      <c r="F8" s="33">
        <v>10609.816966592001</v>
      </c>
      <c r="G8" s="25"/>
      <c r="H8" s="27">
        <v>2.1509999999999998</v>
      </c>
      <c r="I8" s="4">
        <v>0.70864471224036896</v>
      </c>
      <c r="J8" s="70">
        <v>0.70862968253804592</v>
      </c>
      <c r="K8" s="96">
        <v>3.5958795365400701E-5</v>
      </c>
      <c r="L8" s="5">
        <v>190</v>
      </c>
      <c r="M8" s="96">
        <f t="shared" si="0"/>
        <v>2.6087252020164166E-6</v>
      </c>
      <c r="N8" s="139">
        <v>4.1081318494759253E-6</v>
      </c>
      <c r="O8" s="15"/>
    </row>
    <row r="9" spans="1:15" s="13" customFormat="1">
      <c r="A9" s="4" t="s">
        <v>56</v>
      </c>
      <c r="B9" s="4" t="s">
        <v>191</v>
      </c>
      <c r="C9" s="1">
        <v>415</v>
      </c>
      <c r="D9" s="21">
        <v>461.87946428571428</v>
      </c>
      <c r="E9" s="37">
        <v>460.15357142857147</v>
      </c>
      <c r="F9" s="33">
        <v>7176.3043478260879</v>
      </c>
      <c r="G9" s="25">
        <v>40</v>
      </c>
      <c r="H9" s="27">
        <v>0.23</v>
      </c>
      <c r="I9" s="4">
        <v>0.70861627000000005</v>
      </c>
      <c r="J9" s="70">
        <v>0.70861423333333329</v>
      </c>
      <c r="K9" s="96">
        <v>3.7019418100365397E-5</v>
      </c>
      <c r="L9" s="5">
        <v>190</v>
      </c>
      <c r="M9" s="96">
        <f t="shared" si="0"/>
        <v>2.6856708624707779E-6</v>
      </c>
      <c r="N9" s="139">
        <v>4.1081318494759253E-6</v>
      </c>
      <c r="O9" s="15"/>
    </row>
    <row r="10" spans="1:15" s="13" customFormat="1">
      <c r="A10" s="4" t="s">
        <v>57</v>
      </c>
      <c r="B10" s="4" t="s">
        <v>192</v>
      </c>
      <c r="C10" s="1">
        <v>415</v>
      </c>
      <c r="D10" s="21">
        <v>461.87946428571428</v>
      </c>
      <c r="E10" s="37">
        <v>460.15357142857147</v>
      </c>
      <c r="F10" s="33">
        <v>7520.7589285714266</v>
      </c>
      <c r="G10" s="25">
        <v>40</v>
      </c>
      <c r="H10" s="27">
        <v>0.224</v>
      </c>
      <c r="I10" s="4">
        <v>0.70860867000000005</v>
      </c>
      <c r="J10" s="70">
        <v>0.70860663333333329</v>
      </c>
      <c r="K10" s="96">
        <v>3.8113522940657397E-5</v>
      </c>
      <c r="L10" s="5">
        <v>192</v>
      </c>
      <c r="M10" s="96">
        <f t="shared" si="0"/>
        <v>2.7506065911941906E-6</v>
      </c>
      <c r="N10" s="139">
        <v>4.1081318494759253E-6</v>
      </c>
      <c r="O10" s="15"/>
    </row>
    <row r="11" spans="1:15" s="13" customFormat="1">
      <c r="A11" s="4" t="s">
        <v>79</v>
      </c>
      <c r="B11" s="4" t="s">
        <v>193</v>
      </c>
      <c r="C11" s="1">
        <v>415</v>
      </c>
      <c r="D11" s="21">
        <v>461.87946428571428</v>
      </c>
      <c r="E11" s="37">
        <v>460.15357142857147</v>
      </c>
      <c r="F11" s="33">
        <v>6868.1236698460443</v>
      </c>
      <c r="G11" s="25"/>
      <c r="H11" s="27">
        <v>2.2970000000000002</v>
      </c>
      <c r="I11" s="4">
        <v>0.70863247134838403</v>
      </c>
      <c r="J11" s="70">
        <v>0.708617441646061</v>
      </c>
      <c r="K11" s="96">
        <v>3.4719320883707298E-5</v>
      </c>
      <c r="L11" s="5">
        <v>188</v>
      </c>
      <c r="M11" s="96">
        <f t="shared" si="0"/>
        <v>2.5321667227573189E-6</v>
      </c>
      <c r="N11" s="139">
        <v>4.1081318494759253E-6</v>
      </c>
      <c r="O11" s="15"/>
    </row>
    <row r="12" spans="1:15" s="13" customFormat="1">
      <c r="A12" s="4" t="s">
        <v>58</v>
      </c>
      <c r="B12" s="4" t="s">
        <v>194</v>
      </c>
      <c r="C12" s="4">
        <v>425</v>
      </c>
      <c r="D12" s="21">
        <v>461.78125</v>
      </c>
      <c r="E12" s="37">
        <v>459.97500000000002</v>
      </c>
      <c r="F12" s="33">
        <v>7777.8301886792442</v>
      </c>
      <c r="G12" s="25">
        <v>55</v>
      </c>
      <c r="H12" s="27">
        <v>0.21199999999999999</v>
      </c>
      <c r="I12" s="4">
        <v>0.70861618000000004</v>
      </c>
      <c r="J12" s="70">
        <v>0.70861414333333328</v>
      </c>
      <c r="K12" s="96">
        <v>3.60452523999497E-5</v>
      </c>
      <c r="L12" s="5">
        <v>190</v>
      </c>
      <c r="M12" s="96">
        <f t="shared" si="0"/>
        <v>2.6149974545384409E-6</v>
      </c>
      <c r="N12" s="139">
        <v>4.1081318494759253E-6</v>
      </c>
      <c r="O12" s="15"/>
    </row>
    <row r="13" spans="1:15" s="13" customFormat="1">
      <c r="A13" s="4" t="s">
        <v>59</v>
      </c>
      <c r="B13" s="4" t="s">
        <v>195</v>
      </c>
      <c r="C13" s="4">
        <v>425</v>
      </c>
      <c r="D13" s="21">
        <v>461.78125</v>
      </c>
      <c r="E13" s="37">
        <v>459.97500000000002</v>
      </c>
      <c r="F13" s="33">
        <v>6360.7499999999991</v>
      </c>
      <c r="G13" s="25">
        <v>55</v>
      </c>
      <c r="H13" s="27">
        <v>0.2</v>
      </c>
      <c r="I13" s="4">
        <v>0.70861134000000003</v>
      </c>
      <c r="J13" s="70">
        <v>0.70860930333333327</v>
      </c>
      <c r="K13" s="96">
        <v>4.1649246266083603E-5</v>
      </c>
      <c r="L13" s="5">
        <v>191</v>
      </c>
      <c r="M13" s="96">
        <f t="shared" si="0"/>
        <v>3.013633692770831E-6</v>
      </c>
      <c r="N13" s="139">
        <v>4.1081318494759253E-6</v>
      </c>
      <c r="O13" s="15"/>
    </row>
    <row r="14" spans="1:15" s="13" customFormat="1">
      <c r="A14" s="4" t="s">
        <v>60</v>
      </c>
      <c r="B14" s="4" t="s">
        <v>196</v>
      </c>
      <c r="C14" s="4">
        <v>430</v>
      </c>
      <c r="D14" s="21">
        <v>461.73214285714283</v>
      </c>
      <c r="E14" s="37">
        <v>459.8857142857143</v>
      </c>
      <c r="F14" s="33">
        <v>10587.499999999998</v>
      </c>
      <c r="G14" s="25">
        <v>58</v>
      </c>
      <c r="H14" s="27">
        <v>0.27200000000000002</v>
      </c>
      <c r="I14" s="4">
        <v>0.70862004000000001</v>
      </c>
      <c r="J14" s="70">
        <v>0.70861800333333325</v>
      </c>
      <c r="K14" s="96">
        <v>3.8762544870114901E-5</v>
      </c>
      <c r="L14" s="5">
        <v>194</v>
      </c>
      <c r="M14" s="96">
        <f t="shared" si="0"/>
        <v>2.7829885338285144E-6</v>
      </c>
      <c r="N14" s="139">
        <v>4.1081318494759253E-6</v>
      </c>
      <c r="O14" s="15"/>
    </row>
    <row r="15" spans="1:15" s="13" customFormat="1">
      <c r="A15" s="4" t="s">
        <v>61</v>
      </c>
      <c r="B15" s="4" t="s">
        <v>197</v>
      </c>
      <c r="C15" s="4">
        <v>430</v>
      </c>
      <c r="D15" s="21">
        <v>461.73214285714283</v>
      </c>
      <c r="E15" s="37">
        <v>459.8857142857143</v>
      </c>
      <c r="F15" s="33">
        <v>9769.5876288659765</v>
      </c>
      <c r="G15" s="25">
        <v>42</v>
      </c>
      <c r="H15" s="27">
        <v>0.19400000000000001</v>
      </c>
      <c r="I15" s="4">
        <v>0.70860983</v>
      </c>
      <c r="J15" s="70">
        <v>0.70860779333333324</v>
      </c>
      <c r="K15" s="96">
        <v>3.06041429712492E-5</v>
      </c>
      <c r="L15" s="5">
        <v>186</v>
      </c>
      <c r="M15" s="96">
        <f t="shared" si="0"/>
        <v>2.2440046372173612E-6</v>
      </c>
      <c r="N15" s="139">
        <v>4.1081318494759253E-6</v>
      </c>
      <c r="O15" s="15"/>
    </row>
    <row r="16" spans="1:15" s="13" customFormat="1">
      <c r="A16" s="4" t="s">
        <v>80</v>
      </c>
      <c r="B16" s="4" t="s">
        <v>198</v>
      </c>
      <c r="C16" s="4">
        <v>430</v>
      </c>
      <c r="D16" s="21">
        <v>461.73214285714283</v>
      </c>
      <c r="E16" s="37">
        <v>459.8857142857143</v>
      </c>
      <c r="F16" s="33">
        <v>7469.1331265607378</v>
      </c>
      <c r="G16" s="25"/>
      <c r="H16" s="27">
        <v>1.3959999999999999</v>
      </c>
      <c r="I16" s="4">
        <v>0.70863301856834904</v>
      </c>
      <c r="J16" s="70">
        <v>0.70861798886602601</v>
      </c>
      <c r="K16" s="96">
        <v>3.70531258133653E-5</v>
      </c>
      <c r="L16" s="5">
        <v>190</v>
      </c>
      <c r="M16" s="96">
        <f t="shared" si="0"/>
        <v>2.6881162769934734E-6</v>
      </c>
      <c r="N16" s="139">
        <v>4.1081318494759253E-6</v>
      </c>
      <c r="O16" s="15"/>
    </row>
    <row r="17" spans="1:15" s="13" customFormat="1">
      <c r="A17" s="4" t="s">
        <v>62</v>
      </c>
      <c r="B17" s="4" t="s">
        <v>113</v>
      </c>
      <c r="C17" s="1">
        <v>466</v>
      </c>
      <c r="D17" s="21">
        <v>461.37857142857143</v>
      </c>
      <c r="E17" s="37">
        <v>459.24285714285719</v>
      </c>
      <c r="F17" s="33">
        <v>4738.930825242719</v>
      </c>
      <c r="G17" s="25">
        <v>40</v>
      </c>
      <c r="H17" s="35">
        <v>0.20599999999999999</v>
      </c>
      <c r="I17" s="2">
        <v>0.70859579528691397</v>
      </c>
      <c r="J17" s="70">
        <v>0.70858555049991201</v>
      </c>
      <c r="K17" s="96">
        <v>4.1429270217290098E-5</v>
      </c>
      <c r="L17" s="5">
        <v>191</v>
      </c>
      <c r="M17" s="96">
        <f t="shared" si="0"/>
        <v>2.9977167845028763E-6</v>
      </c>
      <c r="N17" s="139">
        <v>4.1081318494759253E-6</v>
      </c>
      <c r="O17" s="15"/>
    </row>
    <row r="18" spans="1:15" s="13" customFormat="1">
      <c r="A18" s="4" t="s">
        <v>63</v>
      </c>
      <c r="B18" s="4" t="s">
        <v>199</v>
      </c>
      <c r="C18" s="1">
        <v>484</v>
      </c>
      <c r="D18" s="21">
        <v>460.66</v>
      </c>
      <c r="E18" s="37">
        <v>458.71000000000004</v>
      </c>
      <c r="F18" s="33">
        <v>7144.044536741214</v>
      </c>
      <c r="G18" s="25">
        <v>20</v>
      </c>
      <c r="H18" s="27">
        <v>0.313</v>
      </c>
      <c r="I18" s="4">
        <v>0.70853256199863701</v>
      </c>
      <c r="J18" s="70">
        <v>0.70852231721163506</v>
      </c>
      <c r="K18" s="96">
        <v>4.4066168677467699E-5</v>
      </c>
      <c r="L18" s="5">
        <v>190</v>
      </c>
      <c r="M18" s="96">
        <f t="shared" si="0"/>
        <v>3.196895880884452E-6</v>
      </c>
      <c r="N18" s="139">
        <v>4.1081318494759253E-6</v>
      </c>
    </row>
    <row r="19" spans="1:15" s="13" customFormat="1">
      <c r="A19" s="4" t="s">
        <v>131</v>
      </c>
      <c r="B19" s="4" t="s">
        <v>200</v>
      </c>
      <c r="C19" s="1">
        <v>484</v>
      </c>
      <c r="D19" s="21">
        <v>460.66</v>
      </c>
      <c r="E19" s="37">
        <v>458.71000000000004</v>
      </c>
      <c r="F19" s="33">
        <v>5385.2515487084574</v>
      </c>
      <c r="G19" s="25"/>
      <c r="H19" s="27">
        <v>1.179</v>
      </c>
      <c r="I19" s="4">
        <v>0.70852742070903396</v>
      </c>
      <c r="J19" s="70">
        <v>0.70851239100671093</v>
      </c>
      <c r="K19" s="96">
        <v>3.9986175852609201E-5</v>
      </c>
      <c r="L19" s="5">
        <v>193</v>
      </c>
      <c r="M19" s="96">
        <f t="shared" si="0"/>
        <v>2.8782679190915213E-6</v>
      </c>
      <c r="N19" s="139">
        <v>4.1081318494759253E-6</v>
      </c>
    </row>
    <row r="20" spans="1:15" s="13" customFormat="1">
      <c r="A20" s="4" t="s">
        <v>64</v>
      </c>
      <c r="B20" s="4" t="s">
        <v>201</v>
      </c>
      <c r="C20" s="4">
        <v>491</v>
      </c>
      <c r="D20" s="21">
        <v>460.21199999999999</v>
      </c>
      <c r="E20" s="37">
        <v>458.43700000000001</v>
      </c>
      <c r="F20" s="33">
        <v>5929.0580466472293</v>
      </c>
      <c r="G20" s="25">
        <v>70</v>
      </c>
      <c r="H20" s="35">
        <v>0.34300000000000003</v>
      </c>
      <c r="I20" s="2">
        <v>0.70853753936001096</v>
      </c>
      <c r="J20" s="70">
        <v>0.708527294573009</v>
      </c>
      <c r="K20" s="96">
        <v>3.9883900250066799E-5</v>
      </c>
      <c r="L20" s="5">
        <v>192</v>
      </c>
      <c r="M20" s="96">
        <f t="shared" si="0"/>
        <v>2.8783725682135314E-6</v>
      </c>
      <c r="N20" s="139">
        <v>4.1081318494759253E-6</v>
      </c>
    </row>
    <row r="21" spans="1:15" s="13" customFormat="1">
      <c r="A21" s="4" t="s">
        <v>82</v>
      </c>
      <c r="B21" s="4" t="s">
        <v>202</v>
      </c>
      <c r="C21" s="4">
        <v>491</v>
      </c>
      <c r="D21" s="21">
        <v>460.21199999999999</v>
      </c>
      <c r="E21" s="37">
        <v>458.43700000000001</v>
      </c>
      <c r="F21" s="33">
        <v>7717.2957547676779</v>
      </c>
      <c r="G21" s="25"/>
      <c r="H21" s="35">
        <v>0.6</v>
      </c>
      <c r="I21" s="2">
        <v>0.70852512435166304</v>
      </c>
      <c r="J21" s="70">
        <v>0.70851009464934001</v>
      </c>
      <c r="K21" s="96">
        <v>3.8571758581809897E-5</v>
      </c>
      <c r="L21" s="5">
        <v>188</v>
      </c>
      <c r="M21" s="96">
        <f t="shared" si="0"/>
        <v>2.8131346187972713E-6</v>
      </c>
      <c r="N21" s="139">
        <v>4.1081318494759253E-6</v>
      </c>
    </row>
    <row r="22" spans="1:15" s="13" customFormat="1">
      <c r="A22" s="4" t="s">
        <v>65</v>
      </c>
      <c r="B22" s="4" t="s">
        <v>203</v>
      </c>
      <c r="C22" s="1">
        <v>511</v>
      </c>
      <c r="D22" s="21">
        <v>458.93200000000002</v>
      </c>
      <c r="E22" s="37">
        <v>457.65699999999998</v>
      </c>
      <c r="F22" s="33">
        <v>4897.9156521739133</v>
      </c>
      <c r="G22" s="25">
        <v>30</v>
      </c>
      <c r="H22" s="35">
        <v>0.253</v>
      </c>
      <c r="I22" s="2">
        <v>0.70854560345462203</v>
      </c>
      <c r="J22" s="70">
        <v>0.70853535866762007</v>
      </c>
      <c r="K22" s="96">
        <v>3.5101702274085999E-5</v>
      </c>
      <c r="L22" s="5">
        <v>188</v>
      </c>
      <c r="M22" s="96">
        <f t="shared" si="0"/>
        <v>2.56005475188559E-6</v>
      </c>
      <c r="N22" s="139">
        <v>4.1081318494759253E-6</v>
      </c>
    </row>
    <row r="23" spans="1:15" s="13" customFormat="1">
      <c r="A23" s="4" t="s">
        <v>83</v>
      </c>
      <c r="B23" s="4" t="s">
        <v>204</v>
      </c>
      <c r="C23" s="1">
        <v>511</v>
      </c>
      <c r="D23" s="21">
        <v>458.93200000000002</v>
      </c>
      <c r="E23" s="37">
        <v>457.65699999999998</v>
      </c>
      <c r="F23" s="33">
        <v>5832.4606600102361</v>
      </c>
      <c r="G23" s="25"/>
      <c r="H23" s="35">
        <v>2.3090000000000002</v>
      </c>
      <c r="I23" s="2">
        <v>0.70853803135633497</v>
      </c>
      <c r="J23" s="70">
        <v>0.70852300165401194</v>
      </c>
      <c r="K23" s="96">
        <v>4.1042265839072799E-5</v>
      </c>
      <c r="L23" s="5">
        <v>190</v>
      </c>
      <c r="M23" s="96">
        <f t="shared" si="0"/>
        <v>2.9775189116948766E-6</v>
      </c>
      <c r="N23" s="139">
        <v>4.1081318494759253E-6</v>
      </c>
    </row>
    <row r="24" spans="1:15" s="13" customFormat="1">
      <c r="A24" s="4" t="s">
        <v>66</v>
      </c>
      <c r="B24" s="4" t="s">
        <v>118</v>
      </c>
      <c r="C24" s="1">
        <v>511</v>
      </c>
      <c r="D24" s="21">
        <v>458.93200000000002</v>
      </c>
      <c r="E24" s="37">
        <v>457.65699999999998</v>
      </c>
      <c r="F24" s="33">
        <v>5204.7615109890094</v>
      </c>
      <c r="G24" s="25">
        <v>60</v>
      </c>
      <c r="H24" s="35">
        <v>0.36399999999999999</v>
      </c>
      <c r="I24" s="2">
        <v>0.70849183926572001</v>
      </c>
      <c r="J24" s="70">
        <v>0.70848159447871806</v>
      </c>
      <c r="K24" s="96">
        <v>3.5682881931686502E-5</v>
      </c>
      <c r="L24" s="5">
        <v>190</v>
      </c>
      <c r="M24" s="96">
        <f t="shared" si="0"/>
        <v>2.5887083376918213E-6</v>
      </c>
      <c r="N24" s="139">
        <v>4.1081318494759253E-6</v>
      </c>
    </row>
    <row r="25" spans="1:15" s="13" customFormat="1">
      <c r="A25" s="4" t="s">
        <v>67</v>
      </c>
      <c r="B25" s="4" t="s">
        <v>119</v>
      </c>
      <c r="C25" s="4">
        <v>511.8</v>
      </c>
      <c r="D25" s="21">
        <v>458.88080000000002</v>
      </c>
      <c r="E25" s="37">
        <v>457.62580000000003</v>
      </c>
      <c r="F25" s="33">
        <v>6107.0492266666661</v>
      </c>
      <c r="G25" s="25">
        <v>30</v>
      </c>
      <c r="H25" s="35">
        <v>0.375</v>
      </c>
      <c r="I25" s="2">
        <v>0.70848527109974901</v>
      </c>
      <c r="J25" s="70">
        <v>0.70847502631274706</v>
      </c>
      <c r="K25" s="96">
        <v>4.0872481350242899E-5</v>
      </c>
      <c r="L25" s="5">
        <v>191</v>
      </c>
      <c r="M25" s="96">
        <f t="shared" si="0"/>
        <v>2.957428956032387E-6</v>
      </c>
      <c r="N25" s="139">
        <v>4.1081318494759253E-6</v>
      </c>
    </row>
    <row r="26" spans="1:15" s="13" customFormat="1">
      <c r="A26" s="4" t="s">
        <v>68</v>
      </c>
      <c r="B26" s="4" t="s">
        <v>120</v>
      </c>
      <c r="C26" s="1">
        <v>516.6</v>
      </c>
      <c r="D26" s="21">
        <v>458.5736</v>
      </c>
      <c r="E26" s="37">
        <v>457.43860000000001</v>
      </c>
      <c r="F26" s="33">
        <v>6001.0175641025635</v>
      </c>
      <c r="G26" s="25">
        <v>30</v>
      </c>
      <c r="H26" s="35">
        <v>0.23400000000000001</v>
      </c>
      <c r="I26" s="2">
        <v>0.708494412087881</v>
      </c>
      <c r="J26" s="70">
        <v>0.70848416730087904</v>
      </c>
      <c r="K26" s="96">
        <v>4.2610791110239702E-5</v>
      </c>
      <c r="L26" s="5">
        <v>193</v>
      </c>
      <c r="M26" s="96">
        <f t="shared" si="0"/>
        <v>3.0671918593012992E-6</v>
      </c>
      <c r="N26" s="139">
        <v>4.1081318494759253E-6</v>
      </c>
    </row>
    <row r="27" spans="1:15" s="13" customFormat="1">
      <c r="A27" s="4" t="s">
        <v>69</v>
      </c>
      <c r="B27" s="4" t="s">
        <v>205</v>
      </c>
      <c r="C27" s="1">
        <v>524</v>
      </c>
      <c r="D27" s="21">
        <v>458.1</v>
      </c>
      <c r="E27" s="37">
        <v>457.15</v>
      </c>
      <c r="F27" s="33">
        <v>6107.9486470588245</v>
      </c>
      <c r="G27" s="25">
        <v>30</v>
      </c>
      <c r="H27" s="35">
        <v>0.34</v>
      </c>
      <c r="I27" s="2">
        <v>0.70847081272072598</v>
      </c>
      <c r="J27" s="70">
        <v>0.70846056793372403</v>
      </c>
      <c r="K27" s="96">
        <v>3.9556148836037203E-5</v>
      </c>
      <c r="L27" s="5">
        <v>192</v>
      </c>
      <c r="M27" s="96">
        <f t="shared" si="0"/>
        <v>2.8547191473238729E-6</v>
      </c>
      <c r="N27" s="139">
        <v>4.1081318494759253E-6</v>
      </c>
    </row>
    <row r="28" spans="1:15" s="13" customFormat="1">
      <c r="A28" s="4" t="s">
        <v>84</v>
      </c>
      <c r="B28" s="4" t="s">
        <v>206</v>
      </c>
      <c r="C28" s="1">
        <v>524</v>
      </c>
      <c r="D28" s="21">
        <v>458.1</v>
      </c>
      <c r="E28" s="37">
        <v>457.15</v>
      </c>
      <c r="F28" s="33">
        <v>6084.8094562173446</v>
      </c>
      <c r="G28" s="25"/>
      <c r="H28" s="35">
        <v>2.552</v>
      </c>
      <c r="I28" s="2">
        <v>0.70847240435264902</v>
      </c>
      <c r="J28" s="70">
        <v>0.70845737465032599</v>
      </c>
      <c r="K28" s="96">
        <v>4.22604991390531E-5</v>
      </c>
      <c r="L28" s="5">
        <v>192</v>
      </c>
      <c r="M28" s="96">
        <f t="shared" si="0"/>
        <v>3.0498888192525319E-6</v>
      </c>
      <c r="N28" s="139">
        <v>4.1081318494759253E-6</v>
      </c>
    </row>
    <row r="29" spans="1:15" s="13" customFormat="1">
      <c r="A29" s="4" t="s">
        <v>70</v>
      </c>
      <c r="B29" s="4" t="s">
        <v>207</v>
      </c>
      <c r="C29" s="4">
        <v>529.5</v>
      </c>
      <c r="D29" s="21">
        <v>457.74799999999999</v>
      </c>
      <c r="E29" s="37">
        <v>456.93549999999999</v>
      </c>
      <c r="F29" s="33">
        <v>8527.5286377708981</v>
      </c>
      <c r="G29" s="25">
        <v>30</v>
      </c>
      <c r="H29" s="35">
        <v>0.32300000000000001</v>
      </c>
      <c r="I29" s="2">
        <v>0.70838277958642204</v>
      </c>
      <c r="J29" s="70">
        <v>0.70837253479942008</v>
      </c>
      <c r="K29" s="96">
        <v>3.8876400688613499E-5</v>
      </c>
      <c r="L29" s="5">
        <v>192</v>
      </c>
      <c r="M29" s="96">
        <f t="shared" si="0"/>
        <v>2.8056625503368447E-6</v>
      </c>
      <c r="N29" s="139">
        <v>4.1081318494759253E-6</v>
      </c>
    </row>
    <row r="30" spans="1:15" s="13" customFormat="1">
      <c r="A30" s="4" t="s">
        <v>85</v>
      </c>
      <c r="B30" s="4" t="s">
        <v>208</v>
      </c>
      <c r="C30" s="4">
        <v>529.5</v>
      </c>
      <c r="D30" s="21">
        <v>457.74799999999999</v>
      </c>
      <c r="E30" s="37">
        <v>456.93549999999999</v>
      </c>
      <c r="F30" s="33">
        <v>7649.6240668129894</v>
      </c>
      <c r="G30" s="25"/>
      <c r="H30" s="35">
        <v>2.5680000000000001</v>
      </c>
      <c r="I30" s="2">
        <v>0.70836998615817504</v>
      </c>
      <c r="J30" s="70">
        <v>0.708354956455852</v>
      </c>
      <c r="K30" s="96">
        <v>3.9358273676714203E-5</v>
      </c>
      <c r="L30" s="5">
        <v>191</v>
      </c>
      <c r="M30" s="96">
        <f t="shared" si="0"/>
        <v>2.8478647340619588E-6</v>
      </c>
      <c r="N30" s="139">
        <v>4.1081318494759253E-6</v>
      </c>
    </row>
    <row r="31" spans="1:15" s="13" customFormat="1">
      <c r="A31" s="4" t="s">
        <v>71</v>
      </c>
      <c r="B31" s="4" t="s">
        <v>123</v>
      </c>
      <c r="C31" s="4">
        <v>532.79999999999995</v>
      </c>
      <c r="D31" s="21">
        <v>457.53679999999997</v>
      </c>
      <c r="E31" s="37">
        <v>456.80680000000001</v>
      </c>
      <c r="F31" s="33">
        <v>8738.9168181818186</v>
      </c>
      <c r="G31" s="25">
        <v>30</v>
      </c>
      <c r="H31" s="35">
        <v>0.48399999999999999</v>
      </c>
      <c r="I31" s="2">
        <v>0.70835755310252801</v>
      </c>
      <c r="J31" s="70">
        <v>0.70834730831552606</v>
      </c>
      <c r="K31" s="96">
        <v>4.01587295920203E-5</v>
      </c>
      <c r="L31" s="5">
        <v>192</v>
      </c>
      <c r="M31" s="96">
        <f t="shared" si="0"/>
        <v>2.8982066675332892E-6</v>
      </c>
      <c r="N31" s="139">
        <v>4.1081318494759253E-6</v>
      </c>
    </row>
    <row r="32" spans="1:15" s="13" customFormat="1">
      <c r="A32" s="4" t="s">
        <v>72</v>
      </c>
      <c r="B32" s="4" t="s">
        <v>209</v>
      </c>
      <c r="C32" s="4">
        <v>534</v>
      </c>
      <c r="D32" s="21">
        <v>457.46</v>
      </c>
      <c r="E32" s="37">
        <v>456.76</v>
      </c>
      <c r="F32" s="33">
        <v>8108.9417457479176</v>
      </c>
      <c r="G32" s="25">
        <v>30</v>
      </c>
      <c r="H32" s="35">
        <v>0.56200000000000006</v>
      </c>
      <c r="I32" s="2">
        <v>0.70835884593580001</v>
      </c>
      <c r="J32" s="70">
        <v>0.70834860114879805</v>
      </c>
      <c r="K32" s="96">
        <v>3.8358128324258799E-5</v>
      </c>
      <c r="L32" s="5">
        <v>191</v>
      </c>
      <c r="M32" s="96">
        <f t="shared" si="0"/>
        <v>2.7754967561981617E-6</v>
      </c>
      <c r="N32" s="139">
        <v>4.1081318494759253E-6</v>
      </c>
    </row>
    <row r="33" spans="1:14" s="13" customFormat="1">
      <c r="A33" s="4" t="s">
        <v>86</v>
      </c>
      <c r="B33" s="4" t="s">
        <v>210</v>
      </c>
      <c r="C33" s="4">
        <v>534</v>
      </c>
      <c r="D33" s="21">
        <v>457.46</v>
      </c>
      <c r="E33" s="37">
        <v>456.76</v>
      </c>
      <c r="F33" s="33">
        <v>8005.9332918149448</v>
      </c>
      <c r="G33" s="25"/>
      <c r="H33" s="35">
        <v>2.4790000000000001</v>
      </c>
      <c r="I33" s="2">
        <v>0.70836283880774098</v>
      </c>
      <c r="J33" s="70">
        <v>0.70834780910541795</v>
      </c>
      <c r="K33" s="96">
        <v>3.91932573004509E-5</v>
      </c>
      <c r="L33" s="5">
        <v>191</v>
      </c>
      <c r="M33" s="96">
        <f t="shared" si="0"/>
        <v>2.8359245681298082E-6</v>
      </c>
      <c r="N33" s="139">
        <v>4.1081318494759253E-6</v>
      </c>
    </row>
    <row r="34" spans="1:14" s="13" customFormat="1">
      <c r="A34" s="4" t="s">
        <v>73</v>
      </c>
      <c r="B34" s="4" t="s">
        <v>125</v>
      </c>
      <c r="C34" s="21">
        <v>456.97306249999997</v>
      </c>
      <c r="D34" s="4">
        <v>457.14</v>
      </c>
      <c r="E34" s="171">
        <v>456.565</v>
      </c>
      <c r="F34" s="33">
        <v>6756.370769230768</v>
      </c>
      <c r="G34" s="25">
        <v>30</v>
      </c>
      <c r="H34" s="35">
        <v>0.42899999999999999</v>
      </c>
      <c r="I34" s="2">
        <v>0.70834749308947897</v>
      </c>
      <c r="J34" s="70">
        <v>0.70833724830247702</v>
      </c>
      <c r="K34" s="96">
        <v>4.6808084059496298E-5</v>
      </c>
      <c r="L34" s="5">
        <v>193</v>
      </c>
      <c r="M34" s="96">
        <f t="shared" si="0"/>
        <v>3.369319616839433E-6</v>
      </c>
      <c r="N34" s="139">
        <v>4.1081318494759253E-6</v>
      </c>
    </row>
    <row r="36" spans="1:14">
      <c r="F36" s="69">
        <f>AVERAGE(F2:F34)</f>
        <v>7247.0833798412614</v>
      </c>
      <c r="J36" s="20"/>
      <c r="K36" s="162">
        <f>AVERAGE(K2:K34)</f>
        <v>3.8923123204821853E-5</v>
      </c>
      <c r="L36" s="158"/>
      <c r="M36" s="162">
        <f>AVERAGE(M2:M34)</f>
        <v>2.817535475297897E-6</v>
      </c>
      <c r="N36" s="162"/>
    </row>
    <row r="37" spans="1:14">
      <c r="F37" s="69">
        <f>2*STDEV(F2:F34)</f>
        <v>2936.9118204702831</v>
      </c>
      <c r="J37" s="20"/>
      <c r="K37" s="165"/>
      <c r="L37" s="164"/>
      <c r="M37" s="165">
        <f>2*STDEV(M2:M34)</f>
        <v>4.3786811127182089E-7</v>
      </c>
      <c r="N37" s="162"/>
    </row>
    <row r="38" spans="1:14">
      <c r="J38" s="20"/>
      <c r="K38" s="162"/>
      <c r="L38" s="113"/>
      <c r="M38" s="113">
        <f>COUNT(M2:M34)</f>
        <v>33</v>
      </c>
      <c r="N38" s="162"/>
    </row>
    <row r="39" spans="1:14">
      <c r="J39" s="20"/>
      <c r="K39" s="162"/>
      <c r="L39" s="113"/>
      <c r="M39" s="162"/>
      <c r="N39" s="16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40CA-56D6-AA49-9616-BC7F78622213}">
  <dimension ref="A1:F34"/>
  <sheetViews>
    <sheetView workbookViewId="0">
      <selection activeCell="D32" sqref="D32"/>
    </sheetView>
  </sheetViews>
  <sheetFormatPr baseColWidth="10" defaultRowHeight="15"/>
  <cols>
    <col min="4" max="4" width="10.83203125" style="174"/>
  </cols>
  <sheetData>
    <row r="1" spans="1:6" s="17" customFormat="1" ht="30">
      <c r="A1" s="7" t="s">
        <v>0</v>
      </c>
      <c r="B1" s="7" t="s">
        <v>87</v>
      </c>
      <c r="C1" s="8" t="s">
        <v>270</v>
      </c>
      <c r="D1" s="172" t="s">
        <v>271</v>
      </c>
      <c r="E1" s="12" t="s">
        <v>50</v>
      </c>
    </row>
    <row r="2" spans="1:6">
      <c r="A2" s="4" t="s">
        <v>51</v>
      </c>
      <c r="B2" s="4">
        <v>367</v>
      </c>
      <c r="C2" s="21">
        <v>462.35089285714281</v>
      </c>
      <c r="D2" s="173">
        <v>461.0107142857143</v>
      </c>
      <c r="E2" s="70">
        <v>0.70866147333333296</v>
      </c>
      <c r="F2" s="90">
        <f>AVERAGE(E2:E3)</f>
        <v>0.70866246333333316</v>
      </c>
    </row>
    <row r="3" spans="1:6">
      <c r="A3" s="4" t="s">
        <v>52</v>
      </c>
      <c r="B3" s="4">
        <v>367</v>
      </c>
      <c r="C3" s="21">
        <v>462.35089285714281</v>
      </c>
      <c r="D3" s="173">
        <v>461.0107142857143</v>
      </c>
      <c r="E3" s="70">
        <v>0.70866345333333325</v>
      </c>
    </row>
    <row r="4" spans="1:6">
      <c r="A4" s="4" t="s">
        <v>53</v>
      </c>
      <c r="B4" s="1">
        <v>380</v>
      </c>
      <c r="C4" s="21">
        <v>462.22321428571428</v>
      </c>
      <c r="D4" s="173">
        <v>460.77857142857147</v>
      </c>
      <c r="E4" s="70">
        <v>0.70864468333333319</v>
      </c>
      <c r="F4" s="90">
        <f>AVERAGE(E4:E5)</f>
        <v>0.70864281935394757</v>
      </c>
    </row>
    <row r="5" spans="1:6">
      <c r="A5" s="4" t="s">
        <v>77</v>
      </c>
      <c r="B5" s="1">
        <v>380</v>
      </c>
      <c r="C5" s="21">
        <v>462.22321428571428</v>
      </c>
      <c r="D5" s="173">
        <v>460.77857142857147</v>
      </c>
      <c r="E5" s="70">
        <v>0.70864095537456195</v>
      </c>
    </row>
    <row r="6" spans="1:6">
      <c r="A6" s="4" t="s">
        <v>54</v>
      </c>
      <c r="B6" s="1">
        <v>388</v>
      </c>
      <c r="C6" s="21">
        <v>462.14464285714286</v>
      </c>
      <c r="D6" s="173">
        <v>460.6357142857143</v>
      </c>
      <c r="E6" s="70">
        <v>0.70865440333333329</v>
      </c>
      <c r="F6" s="90">
        <f>AVERAGE(E6:E8)</f>
        <v>0.70864436306823742</v>
      </c>
    </row>
    <row r="7" spans="1:6">
      <c r="A7" s="4" t="s">
        <v>55</v>
      </c>
      <c r="B7" s="1">
        <v>388</v>
      </c>
      <c r="C7" s="21">
        <v>462.14464285714286</v>
      </c>
      <c r="D7" s="173">
        <v>460.6357142857143</v>
      </c>
      <c r="E7" s="70">
        <v>0.70864900333333325</v>
      </c>
    </row>
    <row r="8" spans="1:6">
      <c r="A8" s="4" t="s">
        <v>78</v>
      </c>
      <c r="B8" s="1">
        <v>388</v>
      </c>
      <c r="C8" s="21">
        <v>462.14464285714303</v>
      </c>
      <c r="D8" s="173">
        <v>460.6357142857143</v>
      </c>
      <c r="E8" s="70">
        <v>0.70862968253804592</v>
      </c>
    </row>
    <row r="9" spans="1:6">
      <c r="A9" s="4" t="s">
        <v>56</v>
      </c>
      <c r="B9" s="1">
        <v>415</v>
      </c>
      <c r="C9" s="21">
        <v>461.87946428571428</v>
      </c>
      <c r="D9" s="173">
        <v>460.15357142857147</v>
      </c>
      <c r="E9" s="70">
        <v>0.70861423333333329</v>
      </c>
      <c r="F9" s="90">
        <f>AVERAGE(E9:E11)</f>
        <v>0.7086127694375759</v>
      </c>
    </row>
    <row r="10" spans="1:6">
      <c r="A10" s="4" t="s">
        <v>57</v>
      </c>
      <c r="B10" s="1">
        <v>415</v>
      </c>
      <c r="C10" s="21">
        <v>461.87946428571428</v>
      </c>
      <c r="D10" s="173">
        <v>460.15357142857147</v>
      </c>
      <c r="E10" s="70">
        <v>0.70860663333333329</v>
      </c>
    </row>
    <row r="11" spans="1:6">
      <c r="A11" s="4" t="s">
        <v>79</v>
      </c>
      <c r="B11" s="1">
        <v>415</v>
      </c>
      <c r="C11" s="21">
        <v>461.87946428571428</v>
      </c>
      <c r="D11" s="173">
        <v>460.15357142857147</v>
      </c>
      <c r="E11" s="70">
        <v>0.708617441646061</v>
      </c>
    </row>
    <row r="12" spans="1:6">
      <c r="A12" s="4" t="s">
        <v>58</v>
      </c>
      <c r="B12" s="4">
        <v>425</v>
      </c>
      <c r="C12" s="21">
        <v>461.78125</v>
      </c>
      <c r="D12" s="173">
        <v>459.97500000000002</v>
      </c>
      <c r="E12" s="70">
        <v>0.70861414333333328</v>
      </c>
      <c r="F12" s="90">
        <f>AVERAGE(E12:E13)</f>
        <v>0.70861172333333333</v>
      </c>
    </row>
    <row r="13" spans="1:6">
      <c r="A13" s="4" t="s">
        <v>59</v>
      </c>
      <c r="B13" s="4">
        <v>425</v>
      </c>
      <c r="C13" s="21">
        <v>461.78125</v>
      </c>
      <c r="D13" s="173">
        <v>459.97500000000002</v>
      </c>
      <c r="E13" s="70">
        <v>0.70860930333333327</v>
      </c>
    </row>
    <row r="14" spans="1:6">
      <c r="A14" s="4" t="s">
        <v>60</v>
      </c>
      <c r="B14" s="4">
        <v>430</v>
      </c>
      <c r="C14" s="21">
        <v>461.73214285714283</v>
      </c>
      <c r="D14" s="173">
        <v>459.8857142857143</v>
      </c>
      <c r="E14" s="70">
        <v>0.70861800333333325</v>
      </c>
      <c r="F14" s="90">
        <f>AVERAGE(E14:E16)</f>
        <v>0.70861459517756431</v>
      </c>
    </row>
    <row r="15" spans="1:6">
      <c r="A15" s="4" t="s">
        <v>61</v>
      </c>
      <c r="B15" s="4">
        <v>430</v>
      </c>
      <c r="C15" s="21">
        <v>461.73214285714283</v>
      </c>
      <c r="D15" s="173">
        <v>459.8857142857143</v>
      </c>
      <c r="E15" s="70">
        <v>0.70860779333333324</v>
      </c>
    </row>
    <row r="16" spans="1:6">
      <c r="A16" s="4" t="s">
        <v>80</v>
      </c>
      <c r="B16" s="4">
        <v>430</v>
      </c>
      <c r="C16" s="21">
        <v>461.73214285714283</v>
      </c>
      <c r="D16" s="173">
        <v>459.8857142857143</v>
      </c>
      <c r="E16" s="70">
        <v>0.70861798886602601</v>
      </c>
    </row>
    <row r="17" spans="1:6">
      <c r="A17" s="4" t="s">
        <v>62</v>
      </c>
      <c r="B17" s="1">
        <v>466</v>
      </c>
      <c r="C17" s="21">
        <v>461.37857142857143</v>
      </c>
      <c r="D17" s="173">
        <v>459.24285714285719</v>
      </c>
      <c r="E17" s="70">
        <v>0.70858555049991201</v>
      </c>
    </row>
    <row r="18" spans="1:6">
      <c r="A18" s="4" t="s">
        <v>63</v>
      </c>
      <c r="B18" s="1">
        <v>484</v>
      </c>
      <c r="C18" s="21">
        <v>460.66</v>
      </c>
      <c r="D18" s="173">
        <v>458.71000000000004</v>
      </c>
      <c r="E18" s="70">
        <v>0.70852231721163506</v>
      </c>
      <c r="F18" s="90">
        <f>AVERAGE(E18:E19)</f>
        <v>0.70851735410917294</v>
      </c>
    </row>
    <row r="19" spans="1:6">
      <c r="A19" s="4" t="s">
        <v>131</v>
      </c>
      <c r="B19" s="1">
        <v>484</v>
      </c>
      <c r="C19" s="21">
        <v>460.66</v>
      </c>
      <c r="D19" s="173">
        <v>458.71000000000004</v>
      </c>
      <c r="E19" s="70">
        <v>0.70851239100671093</v>
      </c>
    </row>
    <row r="20" spans="1:6">
      <c r="A20" s="4" t="s">
        <v>64</v>
      </c>
      <c r="B20" s="4">
        <v>491</v>
      </c>
      <c r="C20" s="21">
        <v>460.21199999999999</v>
      </c>
      <c r="D20" s="173">
        <v>458.43700000000001</v>
      </c>
      <c r="E20" s="70">
        <v>0.708527294573009</v>
      </c>
      <c r="F20" s="90">
        <f>AVERAGE(E20:E21)</f>
        <v>0.70851869461117456</v>
      </c>
    </row>
    <row r="21" spans="1:6">
      <c r="A21" s="4" t="s">
        <v>82</v>
      </c>
      <c r="B21" s="4">
        <v>491</v>
      </c>
      <c r="C21" s="21">
        <v>460.21199999999999</v>
      </c>
      <c r="D21" s="173">
        <v>458.43700000000001</v>
      </c>
      <c r="E21" s="70">
        <v>0.70851009464934001</v>
      </c>
    </row>
    <row r="22" spans="1:6">
      <c r="A22" s="4" t="s">
        <v>65</v>
      </c>
      <c r="B22" s="1">
        <v>511</v>
      </c>
      <c r="C22" s="21">
        <v>458.93200000000002</v>
      </c>
      <c r="D22" s="173">
        <v>457.65699999999998</v>
      </c>
      <c r="E22" s="70">
        <v>0.70853535866762007</v>
      </c>
      <c r="F22" s="90">
        <f>AVERAGE(E22:E23)</f>
        <v>0.70852918016081601</v>
      </c>
    </row>
    <row r="23" spans="1:6">
      <c r="A23" s="4" t="s">
        <v>83</v>
      </c>
      <c r="B23" s="1">
        <v>511</v>
      </c>
      <c r="C23" s="21">
        <v>458.93200000000002</v>
      </c>
      <c r="D23" s="173">
        <v>457.65699999999998</v>
      </c>
      <c r="E23" s="70">
        <v>0.70852300165401194</v>
      </c>
    </row>
    <row r="24" spans="1:6">
      <c r="A24" s="4" t="s">
        <v>66</v>
      </c>
      <c r="B24" s="1">
        <v>511</v>
      </c>
      <c r="C24" s="21">
        <v>458.93200000000002</v>
      </c>
      <c r="D24" s="173">
        <v>457.65699999999998</v>
      </c>
      <c r="E24" s="70">
        <v>0.70848159447871806</v>
      </c>
    </row>
    <row r="25" spans="1:6">
      <c r="A25" s="4" t="s">
        <v>67</v>
      </c>
      <c r="B25" s="4">
        <v>511.8</v>
      </c>
      <c r="C25" s="21">
        <v>458.88080000000002</v>
      </c>
      <c r="D25" s="173">
        <v>457.62580000000003</v>
      </c>
      <c r="E25" s="70">
        <v>0.70847502631274706</v>
      </c>
    </row>
    <row r="26" spans="1:6">
      <c r="A26" s="4" t="s">
        <v>68</v>
      </c>
      <c r="B26" s="1">
        <v>516.6</v>
      </c>
      <c r="C26" s="21">
        <v>458.5736</v>
      </c>
      <c r="D26" s="173">
        <v>457.43860000000001</v>
      </c>
      <c r="E26" s="70">
        <v>0.70848416730087904</v>
      </c>
    </row>
    <row r="27" spans="1:6">
      <c r="A27" s="4" t="s">
        <v>69</v>
      </c>
      <c r="B27" s="1">
        <v>524</v>
      </c>
      <c r="C27" s="21">
        <v>458.1</v>
      </c>
      <c r="D27" s="173">
        <v>457.15</v>
      </c>
      <c r="E27" s="70">
        <v>0.70846056793372403</v>
      </c>
      <c r="F27" s="90">
        <f>AVERAGE(E27:E28)</f>
        <v>0.70845897129202506</v>
      </c>
    </row>
    <row r="28" spans="1:6">
      <c r="A28" s="4" t="s">
        <v>84</v>
      </c>
      <c r="B28" s="1">
        <v>524</v>
      </c>
      <c r="C28" s="21">
        <v>458.1</v>
      </c>
      <c r="D28" s="173">
        <v>457.15</v>
      </c>
      <c r="E28" s="70">
        <v>0.70845737465032599</v>
      </c>
    </row>
    <row r="29" spans="1:6">
      <c r="A29" s="4" t="s">
        <v>70</v>
      </c>
      <c r="B29" s="4">
        <v>529.5</v>
      </c>
      <c r="C29" s="21">
        <v>457.74799999999999</v>
      </c>
      <c r="D29" s="173">
        <v>456.93549999999999</v>
      </c>
      <c r="E29" s="70">
        <v>0.70837253479942008</v>
      </c>
      <c r="F29" s="90">
        <f>AVERAGE(E29:E30)</f>
        <v>0.70836374562763604</v>
      </c>
    </row>
    <row r="30" spans="1:6">
      <c r="A30" s="4" t="s">
        <v>85</v>
      </c>
      <c r="B30" s="4">
        <v>529.5</v>
      </c>
      <c r="C30" s="21">
        <v>457.74799999999999</v>
      </c>
      <c r="D30" s="173">
        <v>456.93549999999999</v>
      </c>
      <c r="E30" s="70">
        <v>0.708354956455852</v>
      </c>
    </row>
    <row r="31" spans="1:6">
      <c r="A31" s="4" t="s">
        <v>71</v>
      </c>
      <c r="B31" s="4">
        <v>532.79999999999995</v>
      </c>
      <c r="C31" s="21">
        <v>457.53679999999997</v>
      </c>
      <c r="D31" s="173">
        <v>456.80680000000001</v>
      </c>
      <c r="E31" s="70">
        <v>0.70834730831552606</v>
      </c>
    </row>
    <row r="32" spans="1:6">
      <c r="A32" s="4" t="s">
        <v>72</v>
      </c>
      <c r="B32" s="4">
        <v>534</v>
      </c>
      <c r="C32" s="21">
        <v>457.46</v>
      </c>
      <c r="D32" s="173">
        <v>456.76</v>
      </c>
      <c r="E32" s="70">
        <v>0.70834860114879805</v>
      </c>
      <c r="F32" s="90">
        <f>AVERAGE(E32:E33)</f>
        <v>0.70834820512710794</v>
      </c>
    </row>
    <row r="33" spans="1:5">
      <c r="A33" s="4" t="s">
        <v>86</v>
      </c>
      <c r="B33" s="4">
        <v>534</v>
      </c>
      <c r="C33" s="21">
        <v>457.46</v>
      </c>
      <c r="D33" s="173">
        <v>456.76</v>
      </c>
      <c r="E33" s="70">
        <v>0.70834780910541795</v>
      </c>
    </row>
    <row r="34" spans="1:5">
      <c r="A34" s="4" t="s">
        <v>73</v>
      </c>
      <c r="B34" s="21">
        <v>456.97306249999997</v>
      </c>
      <c r="C34" s="4">
        <v>457.14</v>
      </c>
      <c r="D34" s="173">
        <v>456.565</v>
      </c>
      <c r="E34" s="70">
        <v>0.70833724830247702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zoomScaleNormal="100" workbookViewId="0">
      <pane xSplit="1" topLeftCell="B1" activePane="topRight" state="frozen"/>
      <selection activeCell="A22" sqref="A22"/>
      <selection pane="topRight" activeCell="E24" sqref="E24"/>
    </sheetView>
  </sheetViews>
  <sheetFormatPr baseColWidth="10" defaultColWidth="9.1640625" defaultRowHeight="15"/>
  <cols>
    <col min="1" max="1" width="18.5" style="17" customWidth="1"/>
    <col min="2" max="9" width="9.1640625" style="17"/>
    <col min="10" max="10" width="11.6640625" style="17" customWidth="1"/>
    <col min="11" max="11" width="13.5" style="17" customWidth="1"/>
    <col min="12" max="12" width="12.83203125" customWidth="1"/>
    <col min="13" max="13" width="12.5" customWidth="1"/>
    <col min="14" max="16384" width="9.1640625" style="17"/>
  </cols>
  <sheetData>
    <row r="1" spans="1:16" ht="44">
      <c r="A1" s="7" t="s">
        <v>0</v>
      </c>
      <c r="B1" s="7" t="s">
        <v>2</v>
      </c>
      <c r="C1" s="8" t="s">
        <v>270</v>
      </c>
      <c r="D1" s="8" t="s">
        <v>271</v>
      </c>
      <c r="E1" s="32" t="s">
        <v>7</v>
      </c>
      <c r="F1" s="28" t="s">
        <v>8</v>
      </c>
      <c r="G1" s="34" t="s">
        <v>9</v>
      </c>
      <c r="H1" s="9" t="s">
        <v>5</v>
      </c>
      <c r="I1" s="12" t="s">
        <v>50</v>
      </c>
      <c r="J1" s="12"/>
      <c r="K1" s="12"/>
      <c r="L1" s="12"/>
      <c r="M1" s="12"/>
    </row>
    <row r="2" spans="1:16" s="13" customFormat="1" ht="13">
      <c r="A2" s="4" t="s">
        <v>51</v>
      </c>
      <c r="B2" s="4">
        <v>367</v>
      </c>
      <c r="C2" s="21">
        <v>462.35089285714281</v>
      </c>
      <c r="D2" s="37">
        <v>461.0107142857143</v>
      </c>
      <c r="E2" s="33">
        <v>7530.49</v>
      </c>
      <c r="F2" s="25">
        <v>42</v>
      </c>
      <c r="G2" s="27">
        <v>0.246</v>
      </c>
      <c r="H2" s="4">
        <v>0.70866351000000005</v>
      </c>
      <c r="I2" s="70">
        <v>0.70866147333333296</v>
      </c>
      <c r="J2" s="31"/>
      <c r="K2" s="21"/>
      <c r="L2" s="4"/>
      <c r="M2" s="4"/>
      <c r="N2" s="4"/>
      <c r="O2" s="4"/>
      <c r="P2" s="4"/>
    </row>
    <row r="3" spans="1:16" s="13" customFormat="1" ht="13">
      <c r="A3" s="4" t="s">
        <v>52</v>
      </c>
      <c r="B3" s="4">
        <v>367</v>
      </c>
      <c r="C3" s="21">
        <v>462.35089285714281</v>
      </c>
      <c r="D3" s="37">
        <v>461.0107142857143</v>
      </c>
      <c r="E3" s="33">
        <v>6988.37</v>
      </c>
      <c r="F3" s="25">
        <v>42</v>
      </c>
      <c r="G3" s="27">
        <v>0.25800000000000001</v>
      </c>
      <c r="H3" s="4">
        <v>0.70866549000000001</v>
      </c>
      <c r="I3" s="70">
        <v>0.70866345333333325</v>
      </c>
      <c r="J3" s="31"/>
      <c r="K3" s="21"/>
      <c r="L3" s="4"/>
      <c r="M3" s="4"/>
      <c r="N3" s="4"/>
      <c r="O3" s="4"/>
      <c r="P3" s="4"/>
    </row>
    <row r="4" spans="1:16" s="13" customFormat="1" ht="13">
      <c r="A4" s="4" t="s">
        <v>53</v>
      </c>
      <c r="B4" s="1">
        <v>380</v>
      </c>
      <c r="C4" s="21">
        <v>462.22321428571428</v>
      </c>
      <c r="D4" s="37">
        <v>460.77857142857147</v>
      </c>
      <c r="E4" s="33">
        <v>7392.98</v>
      </c>
      <c r="F4" s="25">
        <v>29</v>
      </c>
      <c r="G4" s="27">
        <v>0.28499999999999998</v>
      </c>
      <c r="H4" s="4">
        <v>0.70864671999999995</v>
      </c>
      <c r="I4" s="70">
        <v>0.70864468333333319</v>
      </c>
      <c r="J4" s="31"/>
      <c r="K4" s="21"/>
      <c r="L4" s="4"/>
      <c r="M4" s="4"/>
      <c r="N4" s="4"/>
      <c r="O4" s="4"/>
      <c r="P4" s="4"/>
    </row>
    <row r="5" spans="1:16" s="13" customFormat="1" ht="13">
      <c r="A5" s="4" t="s">
        <v>54</v>
      </c>
      <c r="B5" s="1">
        <v>388</v>
      </c>
      <c r="C5" s="21">
        <v>462.14464285714286</v>
      </c>
      <c r="D5" s="37">
        <v>460.6357142857143</v>
      </c>
      <c r="E5" s="33">
        <v>6833.97</v>
      </c>
      <c r="F5" s="25">
        <v>40</v>
      </c>
      <c r="G5" s="27">
        <v>0.26200000000000001</v>
      </c>
      <c r="H5" s="4">
        <v>0.70865644000000005</v>
      </c>
      <c r="I5" s="70">
        <v>0.70865440333333329</v>
      </c>
      <c r="J5" s="31"/>
      <c r="K5" s="21"/>
      <c r="L5" s="4"/>
      <c r="M5" s="4"/>
      <c r="N5" s="4"/>
      <c r="O5" s="4"/>
      <c r="P5" s="4"/>
    </row>
    <row r="6" spans="1:16" s="13" customFormat="1" ht="13">
      <c r="A6" s="4" t="s">
        <v>55</v>
      </c>
      <c r="B6" s="1">
        <v>388</v>
      </c>
      <c r="C6" s="21">
        <v>462.14464285714286</v>
      </c>
      <c r="D6" s="37">
        <v>460.6357142857143</v>
      </c>
      <c r="E6" s="33">
        <v>5616.36</v>
      </c>
      <c r="F6" s="25">
        <v>40</v>
      </c>
      <c r="G6" s="27">
        <v>0.27500000000000002</v>
      </c>
      <c r="H6" s="4">
        <v>0.70865104000000001</v>
      </c>
      <c r="I6" s="70">
        <v>0.70864900333333325</v>
      </c>
      <c r="J6" s="31"/>
      <c r="K6" s="21"/>
      <c r="L6" s="4"/>
      <c r="M6" s="4"/>
      <c r="N6" s="4"/>
      <c r="O6" s="4"/>
      <c r="P6" s="4"/>
    </row>
    <row r="7" spans="1:16" s="13" customFormat="1" ht="13">
      <c r="A7" s="4" t="s">
        <v>56</v>
      </c>
      <c r="B7" s="1">
        <v>415</v>
      </c>
      <c r="C7" s="21">
        <v>461.87946428571428</v>
      </c>
      <c r="D7" s="37">
        <v>460.15357142857147</v>
      </c>
      <c r="E7" s="33">
        <v>6523.91</v>
      </c>
      <c r="F7" s="25">
        <v>40</v>
      </c>
      <c r="G7" s="27">
        <v>0.23</v>
      </c>
      <c r="H7" s="4">
        <v>0.70861627000000005</v>
      </c>
      <c r="I7" s="70">
        <v>0.70861423333333329</v>
      </c>
      <c r="J7" s="31"/>
      <c r="K7" s="21"/>
      <c r="L7" s="4"/>
      <c r="M7" s="4"/>
      <c r="N7" s="4"/>
      <c r="O7" s="4"/>
      <c r="P7" s="4"/>
    </row>
    <row r="8" spans="1:16" s="13" customFormat="1" ht="13">
      <c r="A8" s="4" t="s">
        <v>57</v>
      </c>
      <c r="B8" s="1">
        <v>415</v>
      </c>
      <c r="C8" s="21">
        <v>461.87946428571428</v>
      </c>
      <c r="D8" s="37">
        <v>460.15357142857147</v>
      </c>
      <c r="E8" s="33">
        <v>6837.05</v>
      </c>
      <c r="F8" s="25">
        <v>40</v>
      </c>
      <c r="G8" s="27">
        <v>0.224</v>
      </c>
      <c r="H8" s="4">
        <v>0.70860867000000005</v>
      </c>
      <c r="I8" s="70">
        <v>0.70860663333333329</v>
      </c>
      <c r="J8" s="31"/>
      <c r="K8" s="21"/>
      <c r="L8" s="4"/>
      <c r="M8" s="4"/>
      <c r="N8" s="4"/>
      <c r="O8" s="4"/>
      <c r="P8" s="4"/>
    </row>
    <row r="9" spans="1:16" s="13" customFormat="1" ht="13">
      <c r="A9" s="4" t="s">
        <v>58</v>
      </c>
      <c r="B9" s="4">
        <v>425</v>
      </c>
      <c r="C9" s="21">
        <v>461.78125</v>
      </c>
      <c r="D9" s="37">
        <v>459.97500000000002</v>
      </c>
      <c r="E9" s="33">
        <v>7070.75</v>
      </c>
      <c r="F9" s="25">
        <v>55</v>
      </c>
      <c r="G9" s="27">
        <v>0.21199999999999999</v>
      </c>
      <c r="H9" s="4">
        <v>0.70861618000000004</v>
      </c>
      <c r="I9" s="70">
        <v>0.70861414333333328</v>
      </c>
      <c r="J9" s="31"/>
      <c r="K9" s="21"/>
      <c r="L9" s="4"/>
      <c r="M9" s="4"/>
      <c r="N9" s="4"/>
      <c r="O9" s="4"/>
      <c r="P9" s="4"/>
    </row>
    <row r="10" spans="1:16" s="13" customFormat="1" ht="13">
      <c r="A10" s="4" t="s">
        <v>59</v>
      </c>
      <c r="B10" s="4">
        <v>425</v>
      </c>
      <c r="C10" s="21">
        <v>461.78125</v>
      </c>
      <c r="D10" s="37">
        <v>459.97500000000002</v>
      </c>
      <c r="E10" s="33">
        <v>5782.5</v>
      </c>
      <c r="F10" s="25">
        <v>55</v>
      </c>
      <c r="G10" s="27">
        <v>0.2</v>
      </c>
      <c r="H10" s="4">
        <v>0.70861134000000003</v>
      </c>
      <c r="I10" s="70">
        <v>0.70860930333333327</v>
      </c>
      <c r="J10" s="31"/>
      <c r="K10" s="21"/>
      <c r="L10" s="4"/>
      <c r="M10" s="4"/>
      <c r="N10" s="4"/>
      <c r="O10" s="4"/>
      <c r="P10" s="4"/>
    </row>
    <row r="11" spans="1:16" s="13" customFormat="1" ht="13">
      <c r="A11" s="4" t="s">
        <v>60</v>
      </c>
      <c r="B11" s="4">
        <v>430</v>
      </c>
      <c r="C11" s="21">
        <v>461.73214285714283</v>
      </c>
      <c r="D11" s="37">
        <v>459.8857142857143</v>
      </c>
      <c r="E11" s="33">
        <v>9625</v>
      </c>
      <c r="F11" s="25">
        <v>58</v>
      </c>
      <c r="G11" s="27">
        <v>0.27200000000000002</v>
      </c>
      <c r="H11" s="4">
        <v>0.70862004000000001</v>
      </c>
      <c r="I11" s="70">
        <v>0.70861800333333325</v>
      </c>
      <c r="J11" s="31"/>
      <c r="K11" s="21"/>
      <c r="L11" s="4"/>
      <c r="M11" s="4"/>
      <c r="N11" s="4"/>
      <c r="O11" s="4"/>
      <c r="P11" s="4"/>
    </row>
    <row r="12" spans="1:16" s="13" customFormat="1" ht="13">
      <c r="A12" s="4" t="s">
        <v>61</v>
      </c>
      <c r="B12" s="4">
        <v>430</v>
      </c>
      <c r="C12" s="21">
        <v>461.73214285714283</v>
      </c>
      <c r="D12" s="37">
        <v>459.8857142857143</v>
      </c>
      <c r="E12" s="33">
        <v>8881.44</v>
      </c>
      <c r="F12" s="25">
        <v>42</v>
      </c>
      <c r="G12" s="27">
        <v>0.19400000000000001</v>
      </c>
      <c r="H12" s="4">
        <v>0.70860983</v>
      </c>
      <c r="I12" s="70">
        <v>0.70860779333333324</v>
      </c>
      <c r="J12" s="31"/>
      <c r="K12" s="21"/>
      <c r="L12" s="4"/>
      <c r="M12" s="4"/>
      <c r="N12" s="4"/>
      <c r="O12" s="4"/>
      <c r="P12" s="4"/>
    </row>
    <row r="13" spans="1:16" s="22" customFormat="1" ht="13">
      <c r="A13" s="4" t="s">
        <v>62</v>
      </c>
      <c r="B13" s="1">
        <v>466</v>
      </c>
      <c r="C13" s="21">
        <v>461.37857142857143</v>
      </c>
      <c r="D13" s="37">
        <v>459.24285714285719</v>
      </c>
      <c r="E13" s="33">
        <v>4029.6116504854367</v>
      </c>
      <c r="F13" s="25">
        <v>40</v>
      </c>
      <c r="G13" s="35">
        <v>0.20599999999999999</v>
      </c>
      <c r="H13" s="2">
        <v>0.70859579528691397</v>
      </c>
      <c r="I13" s="70">
        <v>0.70858555049991201</v>
      </c>
      <c r="J13" s="31"/>
      <c r="K13" s="21"/>
      <c r="L13" s="4"/>
      <c r="M13" s="4"/>
      <c r="N13" s="4"/>
      <c r="O13" s="4"/>
      <c r="P13" s="4"/>
    </row>
    <row r="14" spans="1:16" s="22" customFormat="1" ht="13">
      <c r="A14" s="4" t="s">
        <v>63</v>
      </c>
      <c r="B14" s="1">
        <v>484</v>
      </c>
      <c r="C14" s="21">
        <v>460.66</v>
      </c>
      <c r="D14" s="37">
        <v>458.71000000000004</v>
      </c>
      <c r="E14" s="33">
        <v>6577.3162939297117</v>
      </c>
      <c r="F14" s="25">
        <v>20</v>
      </c>
      <c r="G14" s="27">
        <v>0.313</v>
      </c>
      <c r="H14" s="4">
        <v>0.70853256199863701</v>
      </c>
      <c r="I14" s="70">
        <v>0.70852231721163506</v>
      </c>
      <c r="J14" s="31"/>
      <c r="K14" s="19"/>
      <c r="L14" s="4"/>
      <c r="M14" s="4"/>
      <c r="N14" s="4"/>
      <c r="O14" s="4"/>
      <c r="P14" s="4"/>
    </row>
    <row r="15" spans="1:16" s="22" customFormat="1" ht="13">
      <c r="A15" s="4" t="s">
        <v>64</v>
      </c>
      <c r="B15" s="4">
        <v>491</v>
      </c>
      <c r="C15" s="21">
        <v>460.21199999999999</v>
      </c>
      <c r="D15" s="37">
        <v>458.43700000000001</v>
      </c>
      <c r="E15" s="33">
        <v>5568.2215743440229</v>
      </c>
      <c r="F15" s="25">
        <v>70</v>
      </c>
      <c r="G15" s="35">
        <v>0.34300000000000003</v>
      </c>
      <c r="H15" s="2">
        <v>0.70853753936001096</v>
      </c>
      <c r="I15" s="70">
        <v>0.708527294573009</v>
      </c>
      <c r="J15" s="31"/>
      <c r="K15" s="21"/>
      <c r="L15" s="4"/>
      <c r="M15" s="4"/>
      <c r="N15" s="4"/>
      <c r="O15" s="4"/>
      <c r="P15" s="4"/>
    </row>
    <row r="16" spans="1:16" s="22" customFormat="1" ht="13">
      <c r="A16" s="4" t="s">
        <v>65</v>
      </c>
      <c r="B16" s="1">
        <v>511</v>
      </c>
      <c r="C16" s="21">
        <v>458.93200000000002</v>
      </c>
      <c r="D16" s="37">
        <v>457.65699999999998</v>
      </c>
      <c r="E16" s="33">
        <v>4782.6086956521731</v>
      </c>
      <c r="F16" s="25">
        <v>30</v>
      </c>
      <c r="G16" s="35">
        <v>0.253</v>
      </c>
      <c r="H16" s="2">
        <v>0.70854560345462203</v>
      </c>
      <c r="I16" s="70">
        <v>0.70853535866762007</v>
      </c>
      <c r="J16" s="31"/>
      <c r="K16" s="21"/>
      <c r="L16" s="4"/>
      <c r="M16" s="4"/>
      <c r="N16" s="4"/>
      <c r="O16" s="4"/>
      <c r="P16" s="4"/>
    </row>
    <row r="17" spans="1:16" s="22" customFormat="1" ht="13">
      <c r="A17" s="4" t="s">
        <v>66</v>
      </c>
      <c r="B17" s="1">
        <v>511</v>
      </c>
      <c r="C17" s="21">
        <v>458.93200000000002</v>
      </c>
      <c r="D17" s="37">
        <v>457.65699999999998</v>
      </c>
      <c r="E17" s="33">
        <v>5781.4560439560437</v>
      </c>
      <c r="F17" s="25">
        <v>60</v>
      </c>
      <c r="G17" s="35">
        <v>0.36399999999999999</v>
      </c>
      <c r="H17" s="2">
        <v>0.70849183926572001</v>
      </c>
      <c r="I17" s="70">
        <v>0.70848159447871806</v>
      </c>
      <c r="J17" s="31"/>
      <c r="K17" s="21"/>
      <c r="L17" s="4"/>
      <c r="M17" s="4"/>
      <c r="N17" s="4"/>
      <c r="O17" s="4"/>
      <c r="P17" s="4"/>
    </row>
    <row r="18" spans="1:16" s="22" customFormat="1" ht="13">
      <c r="A18" s="4" t="s">
        <v>67</v>
      </c>
      <c r="B18" s="4">
        <v>511.8</v>
      </c>
      <c r="C18" s="21">
        <v>458.88080000000002</v>
      </c>
      <c r="D18" s="37">
        <v>457.62580000000003</v>
      </c>
      <c r="E18" s="33">
        <v>6291.7333333333327</v>
      </c>
      <c r="F18" s="25">
        <v>30</v>
      </c>
      <c r="G18" s="35">
        <v>0.375</v>
      </c>
      <c r="H18" s="2">
        <v>0.70848527109974901</v>
      </c>
      <c r="I18" s="70">
        <v>0.70847502631274706</v>
      </c>
      <c r="J18" s="31"/>
      <c r="K18" s="21"/>
      <c r="L18" s="4"/>
      <c r="M18" s="4"/>
      <c r="N18" s="4"/>
      <c r="O18" s="4"/>
      <c r="P18" s="4"/>
    </row>
    <row r="19" spans="1:16" s="22" customFormat="1" ht="13">
      <c r="A19" s="4" t="s">
        <v>68</v>
      </c>
      <c r="B19" s="1">
        <v>516.6</v>
      </c>
      <c r="C19" s="21">
        <v>458.5736</v>
      </c>
      <c r="D19" s="37">
        <v>457.43860000000001</v>
      </c>
      <c r="E19" s="33">
        <v>6106.6239316239307</v>
      </c>
      <c r="F19" s="25">
        <v>30</v>
      </c>
      <c r="G19" s="35">
        <v>0.23400000000000001</v>
      </c>
      <c r="H19" s="2">
        <v>0.708494412087881</v>
      </c>
      <c r="I19" s="70">
        <v>0.70848416730087904</v>
      </c>
      <c r="J19" s="31"/>
      <c r="K19" s="21"/>
      <c r="L19" s="4"/>
      <c r="M19" s="4"/>
      <c r="N19" s="4"/>
      <c r="O19" s="4"/>
      <c r="P19" s="4"/>
    </row>
    <row r="20" spans="1:16" s="22" customFormat="1" ht="13">
      <c r="A20" s="4" t="s">
        <v>69</v>
      </c>
      <c r="B20" s="1">
        <v>524</v>
      </c>
      <c r="C20" s="21">
        <v>458.1</v>
      </c>
      <c r="D20" s="37">
        <v>457.15</v>
      </c>
      <c r="E20" s="33">
        <v>6523.823529411763</v>
      </c>
      <c r="F20" s="25">
        <v>30</v>
      </c>
      <c r="G20" s="35">
        <v>0.34</v>
      </c>
      <c r="H20" s="2">
        <v>0.70847081272072598</v>
      </c>
      <c r="I20" s="70">
        <v>0.70846056793372403</v>
      </c>
      <c r="J20" s="31"/>
      <c r="K20" s="21"/>
      <c r="L20" s="4"/>
      <c r="M20" s="4"/>
      <c r="N20" s="4"/>
      <c r="O20" s="4"/>
      <c r="P20" s="4"/>
    </row>
    <row r="21" spans="1:16" s="22" customFormat="1" ht="13">
      <c r="A21" s="4" t="s">
        <v>70</v>
      </c>
      <c r="B21" s="4">
        <v>529.5</v>
      </c>
      <c r="C21" s="21">
        <v>457.74799999999999</v>
      </c>
      <c r="D21" s="37">
        <v>456.93549999999999</v>
      </c>
      <c r="E21" s="33">
        <v>8986.8421052631566</v>
      </c>
      <c r="F21" s="25">
        <v>30</v>
      </c>
      <c r="G21" s="35">
        <v>0.32300000000000001</v>
      </c>
      <c r="H21" s="2">
        <v>0.70838277958642204</v>
      </c>
      <c r="I21" s="70">
        <v>0.70837253479942008</v>
      </c>
      <c r="J21" s="31"/>
      <c r="K21" s="21"/>
      <c r="L21" s="4"/>
      <c r="M21" s="4"/>
      <c r="N21" s="4"/>
      <c r="O21" s="4"/>
      <c r="P21" s="4"/>
    </row>
    <row r="22" spans="1:16" s="22" customFormat="1" ht="13">
      <c r="A22" s="4" t="s">
        <v>71</v>
      </c>
      <c r="B22" s="4">
        <v>532.79999999999995</v>
      </c>
      <c r="C22" s="21">
        <v>457.53679999999997</v>
      </c>
      <c r="D22" s="37">
        <v>456.80680000000001</v>
      </c>
      <c r="E22" s="33">
        <v>9495.2479338842968</v>
      </c>
      <c r="F22" s="25">
        <v>30</v>
      </c>
      <c r="G22" s="35">
        <v>0.48399999999999999</v>
      </c>
      <c r="H22" s="2">
        <v>0.70835755310252801</v>
      </c>
      <c r="I22" s="70">
        <v>0.70834730831552606</v>
      </c>
      <c r="J22" s="31"/>
      <c r="K22" s="21"/>
      <c r="L22" s="4"/>
      <c r="M22" s="4"/>
      <c r="N22" s="4"/>
      <c r="O22" s="4"/>
      <c r="P22" s="4"/>
    </row>
    <row r="23" spans="1:16" s="22" customFormat="1" ht="13">
      <c r="A23" s="4" t="s">
        <v>72</v>
      </c>
      <c r="B23" s="4">
        <v>534</v>
      </c>
      <c r="C23" s="21">
        <v>457.46</v>
      </c>
      <c r="D23" s="37">
        <v>456.76</v>
      </c>
      <c r="E23" s="33">
        <v>8892.8825622775785</v>
      </c>
      <c r="F23" s="25">
        <v>30</v>
      </c>
      <c r="G23" s="35">
        <v>0.56200000000000006</v>
      </c>
      <c r="H23" s="2">
        <v>0.70835884593580001</v>
      </c>
      <c r="I23" s="70">
        <v>0.70834860114879805</v>
      </c>
      <c r="J23" s="31"/>
      <c r="K23" s="21"/>
      <c r="L23" s="4"/>
      <c r="M23" s="4"/>
      <c r="N23" s="4"/>
      <c r="O23" s="4"/>
      <c r="P23" s="4"/>
    </row>
    <row r="24" spans="1:16" s="22" customFormat="1" ht="13">
      <c r="A24" s="4" t="s">
        <v>73</v>
      </c>
      <c r="B24" s="4">
        <v>539</v>
      </c>
      <c r="C24" s="21">
        <v>457.14</v>
      </c>
      <c r="D24" s="37">
        <v>456.565</v>
      </c>
      <c r="E24" s="33">
        <v>7507.8088578088573</v>
      </c>
      <c r="F24" s="25">
        <v>30</v>
      </c>
      <c r="G24" s="35">
        <v>0.42899999999999999</v>
      </c>
      <c r="H24" s="2">
        <v>0.70834749308947897</v>
      </c>
      <c r="I24" s="70">
        <v>0.70833724830247702</v>
      </c>
      <c r="J24" s="31"/>
      <c r="K24" s="21"/>
      <c r="L24" s="4"/>
      <c r="M24" s="4"/>
      <c r="N24" s="4"/>
      <c r="O24" s="4"/>
      <c r="P24" s="4"/>
    </row>
    <row r="25" spans="1:16">
      <c r="A25" s="4"/>
      <c r="B25" s="4"/>
      <c r="C25" s="4"/>
      <c r="D25" s="4"/>
      <c r="E25" s="5"/>
      <c r="F25" s="4"/>
      <c r="G25" s="4"/>
      <c r="H25" s="4"/>
      <c r="I25" s="4"/>
      <c r="J25" s="4"/>
      <c r="K25" s="21"/>
      <c r="M25" s="4"/>
      <c r="N25" s="4"/>
      <c r="O25" s="4"/>
      <c r="P25" s="4"/>
    </row>
    <row r="26" spans="1:16">
      <c r="A26" s="1"/>
      <c r="B26" s="2"/>
      <c r="C26" s="16"/>
      <c r="D26" s="16"/>
      <c r="E26" s="16"/>
      <c r="F26" s="16"/>
      <c r="H26" s="16"/>
    </row>
    <row r="27" spans="1:16">
      <c r="A27" s="1"/>
      <c r="B27" s="2"/>
      <c r="C27" s="16"/>
      <c r="D27" s="16"/>
      <c r="E27" s="16"/>
      <c r="F27" s="16"/>
      <c r="H27" s="16"/>
    </row>
    <row r="28" spans="1:16">
      <c r="A28" s="1"/>
      <c r="B28" s="2"/>
      <c r="C28" s="16"/>
      <c r="D28" s="16"/>
      <c r="E28" s="16"/>
      <c r="F28" s="16"/>
      <c r="H28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D10" sqref="D10"/>
    </sheetView>
  </sheetViews>
  <sheetFormatPr baseColWidth="10" defaultColWidth="8.83203125" defaultRowHeight="15"/>
  <cols>
    <col min="1" max="1" width="15.5" customWidth="1"/>
    <col min="7" max="7" width="11.83203125" customWidth="1"/>
    <col min="9" max="10" width="11.5" customWidth="1"/>
    <col min="11" max="11" width="12.1640625" bestFit="1" customWidth="1"/>
  </cols>
  <sheetData>
    <row r="1" spans="1:11" ht="56">
      <c r="A1" s="7" t="s">
        <v>0</v>
      </c>
      <c r="B1" s="7" t="s">
        <v>2</v>
      </c>
      <c r="C1" s="8" t="s">
        <v>270</v>
      </c>
      <c r="D1" s="8" t="s">
        <v>271</v>
      </c>
      <c r="E1" s="34" t="s">
        <v>9</v>
      </c>
      <c r="F1" s="9" t="s">
        <v>5</v>
      </c>
      <c r="G1" s="12" t="s">
        <v>50</v>
      </c>
      <c r="H1" s="12"/>
      <c r="I1" s="12" t="s">
        <v>74</v>
      </c>
      <c r="J1" s="12" t="s">
        <v>75</v>
      </c>
      <c r="K1" s="12" t="s">
        <v>76</v>
      </c>
    </row>
    <row r="2" spans="1:11">
      <c r="A2" s="4" t="s">
        <v>77</v>
      </c>
      <c r="B2" s="4">
        <v>380</v>
      </c>
      <c r="C2" s="1">
        <v>462.22321428571428</v>
      </c>
      <c r="D2" s="37">
        <v>460.77857142857147</v>
      </c>
      <c r="E2" s="4">
        <v>2.3769999999999998</v>
      </c>
      <c r="F2" s="23">
        <v>0.70865598507688499</v>
      </c>
      <c r="G2" s="171">
        <v>0.70864095537456195</v>
      </c>
      <c r="H2" s="4"/>
      <c r="I2" s="1">
        <v>461.94259999999991</v>
      </c>
      <c r="J2" s="25">
        <v>0.70871241880000002</v>
      </c>
      <c r="K2" s="4">
        <f t="shared" ref="K2:K11" si="0">ABS(J2-G2)</f>
        <v>7.1463425438067496E-5</v>
      </c>
    </row>
    <row r="3" spans="1:11">
      <c r="A3" s="4" t="s">
        <v>78</v>
      </c>
      <c r="B3" s="4">
        <v>388</v>
      </c>
      <c r="C3" s="1">
        <v>462.14464285714286</v>
      </c>
      <c r="D3" s="37">
        <v>460.6357142857143</v>
      </c>
      <c r="E3" s="4">
        <v>2.1509999999999998</v>
      </c>
      <c r="F3" s="23">
        <v>0.70864471224036896</v>
      </c>
      <c r="G3" s="171">
        <v>0.70862968253804592</v>
      </c>
      <c r="H3" s="4"/>
      <c r="I3" s="1">
        <v>461.86779999999993</v>
      </c>
      <c r="J3" s="25">
        <v>0.70870957639999999</v>
      </c>
      <c r="K3" s="4">
        <f t="shared" si="0"/>
        <v>7.9893861954061229E-5</v>
      </c>
    </row>
    <row r="4" spans="1:11">
      <c r="A4" s="4" t="s">
        <v>79</v>
      </c>
      <c r="B4" s="4">
        <v>415</v>
      </c>
      <c r="C4" s="1">
        <v>461.87946428571428</v>
      </c>
      <c r="D4" s="37">
        <v>460.15357142857147</v>
      </c>
      <c r="E4" s="4">
        <v>2.2970000000000002</v>
      </c>
      <c r="F4" s="23">
        <v>0.70863247134838403</v>
      </c>
      <c r="G4" s="171">
        <v>0.708617441646061</v>
      </c>
      <c r="H4" s="4"/>
      <c r="I4" s="1">
        <v>461.61534999999992</v>
      </c>
      <c r="J4" s="25">
        <v>0.70870001400000004</v>
      </c>
      <c r="K4" s="4">
        <f t="shared" si="0"/>
        <v>8.2572353939047716E-5</v>
      </c>
    </row>
    <row r="5" spans="1:11">
      <c r="A5" s="4" t="s">
        <v>80</v>
      </c>
      <c r="B5" s="4">
        <v>430</v>
      </c>
      <c r="C5" s="1">
        <v>461.73214285714283</v>
      </c>
      <c r="D5" s="37">
        <v>459.8857142857143</v>
      </c>
      <c r="E5" s="4">
        <v>1.3959999999999999</v>
      </c>
      <c r="F5" s="23">
        <v>0.70863301856834904</v>
      </c>
      <c r="G5" s="171">
        <v>0.70861798886602601</v>
      </c>
      <c r="H5" s="4"/>
      <c r="I5" s="1">
        <v>461.38387717391299</v>
      </c>
      <c r="J5" s="25">
        <v>0.70869095508695656</v>
      </c>
      <c r="K5" s="4">
        <f t="shared" si="0"/>
        <v>7.2966220930559267E-5</v>
      </c>
    </row>
    <row r="6" spans="1:11">
      <c r="A6" s="4" t="s">
        <v>81</v>
      </c>
      <c r="B6" s="4">
        <v>484</v>
      </c>
      <c r="C6" s="1">
        <v>460.66</v>
      </c>
      <c r="D6" s="37">
        <v>458.71000000000004</v>
      </c>
      <c r="E6" s="4">
        <v>1.179</v>
      </c>
      <c r="F6" s="23">
        <v>0.70852742070903396</v>
      </c>
      <c r="G6" s="171">
        <v>0.70851239100671093</v>
      </c>
      <c r="H6" s="4"/>
      <c r="I6" s="1">
        <v>459.79524999999995</v>
      </c>
      <c r="J6" s="25">
        <v>0.70861660000000004</v>
      </c>
      <c r="K6" s="4">
        <f t="shared" si="0"/>
        <v>1.0420899328911215E-4</v>
      </c>
    </row>
    <row r="7" spans="1:11">
      <c r="A7" s="4" t="s">
        <v>82</v>
      </c>
      <c r="B7" s="4">
        <v>491</v>
      </c>
      <c r="C7" s="1">
        <v>460.21199999999999</v>
      </c>
      <c r="D7" s="37">
        <v>458.43700000000001</v>
      </c>
      <c r="E7" s="4">
        <v>0.6</v>
      </c>
      <c r="F7" s="23">
        <v>0.70852512435166304</v>
      </c>
      <c r="G7" s="171">
        <v>0.70851009464934001</v>
      </c>
      <c r="H7" s="4"/>
      <c r="I7" s="1">
        <v>459.43606249999993</v>
      </c>
      <c r="J7" s="25">
        <v>0.70859458012499998</v>
      </c>
      <c r="K7" s="4">
        <f t="shared" si="0"/>
        <v>8.4485475659978881E-5</v>
      </c>
    </row>
    <row r="8" spans="1:11">
      <c r="A8" s="4" t="s">
        <v>83</v>
      </c>
      <c r="B8" s="4">
        <v>511</v>
      </c>
      <c r="C8" s="1">
        <v>458.93200000000002</v>
      </c>
      <c r="D8" s="37">
        <v>457.65699999999998</v>
      </c>
      <c r="E8" s="4">
        <v>2.3090000000000002</v>
      </c>
      <c r="F8" s="23">
        <v>0.70853803135633497</v>
      </c>
      <c r="G8" s="171">
        <v>0.70852300165401194</v>
      </c>
      <c r="H8" s="4"/>
      <c r="I8" s="1">
        <v>458.40981249999993</v>
      </c>
      <c r="J8" s="25">
        <v>0.70851712425000002</v>
      </c>
      <c r="K8" s="4">
        <f t="shared" si="0"/>
        <v>5.8774040119224935E-6</v>
      </c>
    </row>
    <row r="9" spans="1:11">
      <c r="A9" s="4" t="s">
        <v>84</v>
      </c>
      <c r="B9" s="4">
        <v>524</v>
      </c>
      <c r="C9" s="1">
        <v>458.1</v>
      </c>
      <c r="D9" s="37">
        <v>457.15</v>
      </c>
      <c r="E9" s="4">
        <v>2.552</v>
      </c>
      <c r="F9" s="23">
        <v>0.70847240435264902</v>
      </c>
      <c r="G9" s="171">
        <v>0.70845737465032599</v>
      </c>
      <c r="H9" s="4"/>
      <c r="I9" s="1">
        <v>457.74274999999994</v>
      </c>
      <c r="J9" s="25">
        <v>0.70845914749999994</v>
      </c>
      <c r="K9" s="4">
        <f t="shared" si="0"/>
        <v>1.7728496739533028E-6</v>
      </c>
    </row>
    <row r="10" spans="1:11">
      <c r="A10" s="4" t="s">
        <v>85</v>
      </c>
      <c r="B10" s="4">
        <v>529.5</v>
      </c>
      <c r="C10" s="1">
        <v>457.74799999999999</v>
      </c>
      <c r="D10" s="37">
        <v>456.93549999999999</v>
      </c>
      <c r="E10" s="4">
        <v>2.5680000000000001</v>
      </c>
      <c r="F10" s="23">
        <v>0.70836998615817504</v>
      </c>
      <c r="G10" s="171">
        <v>0.708354956455852</v>
      </c>
      <c r="H10" s="4"/>
      <c r="I10" s="1">
        <v>457.46053124999997</v>
      </c>
      <c r="J10" s="25">
        <v>0.70843384781250007</v>
      </c>
      <c r="K10" s="4">
        <f t="shared" si="0"/>
        <v>7.8891356648069788E-5</v>
      </c>
    </row>
    <row r="11" spans="1:11">
      <c r="A11" s="4" t="s">
        <v>86</v>
      </c>
      <c r="B11" s="4">
        <v>534</v>
      </c>
      <c r="C11" s="1">
        <v>457.46</v>
      </c>
      <c r="D11" s="37">
        <v>456.76</v>
      </c>
      <c r="E11" s="4">
        <v>2.4790000000000001</v>
      </c>
      <c r="F11" s="23">
        <v>0.70836283880774098</v>
      </c>
      <c r="G11" s="171">
        <v>0.70834780910541795</v>
      </c>
      <c r="H11" s="4"/>
      <c r="I11" s="1">
        <v>457.229625</v>
      </c>
      <c r="J11" s="25">
        <v>0.70841302549999996</v>
      </c>
      <c r="K11" s="4">
        <f t="shared" si="0"/>
        <v>6.5216394582012782E-5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6"/>
  <sheetViews>
    <sheetView topLeftCell="A22" zoomScaleNormal="100" workbookViewId="0">
      <pane xSplit="1" topLeftCell="B1" activePane="topRight" state="frozen"/>
      <selection activeCell="A22" sqref="A22"/>
      <selection pane="topRight" activeCell="M41" sqref="M41"/>
    </sheetView>
  </sheetViews>
  <sheetFormatPr baseColWidth="10" defaultColWidth="9.1640625" defaultRowHeight="13"/>
  <cols>
    <col min="1" max="1" width="18.5" style="17" customWidth="1"/>
    <col min="2" max="8" width="9.1640625" style="17"/>
    <col min="9" max="9" width="10.6640625" style="98" customWidth="1"/>
    <col min="10" max="10" width="9.1640625" style="17"/>
    <col min="11" max="11" width="10.1640625" style="17" customWidth="1"/>
    <col min="12" max="16384" width="9.1640625" style="17"/>
  </cols>
  <sheetData>
    <row r="1" spans="1:19" ht="58">
      <c r="A1" s="7" t="s">
        <v>0</v>
      </c>
      <c r="B1" s="7" t="s">
        <v>87</v>
      </c>
      <c r="C1" s="8" t="s">
        <v>270</v>
      </c>
      <c r="D1" s="8" t="s">
        <v>271</v>
      </c>
      <c r="E1" s="32" t="s">
        <v>7</v>
      </c>
      <c r="F1" s="28" t="s">
        <v>8</v>
      </c>
      <c r="G1" s="34" t="s">
        <v>9</v>
      </c>
      <c r="H1" s="9" t="s">
        <v>5</v>
      </c>
      <c r="I1" s="95" t="s">
        <v>6</v>
      </c>
      <c r="J1" s="12" t="s">
        <v>129</v>
      </c>
      <c r="K1" s="12" t="s">
        <v>11</v>
      </c>
      <c r="L1" s="12" t="s">
        <v>226</v>
      </c>
    </row>
    <row r="2" spans="1:19">
      <c r="A2" s="4" t="s">
        <v>12</v>
      </c>
      <c r="B2" s="4">
        <v>0</v>
      </c>
      <c r="C2" s="21">
        <v>468.8</v>
      </c>
      <c r="D2" s="21">
        <v>470.3</v>
      </c>
      <c r="E2" s="33">
        <v>12441</v>
      </c>
      <c r="F2" s="25">
        <v>16</v>
      </c>
      <c r="G2" s="35">
        <v>0.251</v>
      </c>
      <c r="H2" s="2">
        <v>0.70877900000000005</v>
      </c>
      <c r="I2" s="96">
        <v>1.1E-5</v>
      </c>
      <c r="J2" s="19">
        <v>0.70879199999999998</v>
      </c>
      <c r="K2" s="80">
        <v>0.70880089280305736</v>
      </c>
      <c r="L2" s="31">
        <v>3.2324896315292892E-5</v>
      </c>
    </row>
    <row r="3" spans="1:19">
      <c r="A3" s="4" t="s">
        <v>14</v>
      </c>
      <c r="B3" s="1">
        <v>38.414634146341371</v>
      </c>
      <c r="C3" s="21">
        <v>467.77560975609759</v>
      </c>
      <c r="D3" s="21">
        <v>469.70243902439029</v>
      </c>
      <c r="E3" s="33">
        <v>9309</v>
      </c>
      <c r="F3" s="25">
        <v>7</v>
      </c>
      <c r="G3" s="35">
        <v>0.14299999999999999</v>
      </c>
      <c r="H3" s="2">
        <v>0.70872000000000002</v>
      </c>
      <c r="I3" s="96">
        <v>9.0000000000000002E-6</v>
      </c>
      <c r="J3" s="19">
        <v>0.70873300000000006</v>
      </c>
      <c r="K3" s="80">
        <v>0.7087418909806622</v>
      </c>
      <c r="L3" s="31">
        <v>3.2324896315292892E-5</v>
      </c>
      <c r="M3" s="16"/>
      <c r="N3" s="16"/>
      <c r="O3" s="16"/>
      <c r="P3" s="16"/>
      <c r="Q3" s="16"/>
      <c r="R3" s="16"/>
      <c r="S3" s="16"/>
    </row>
    <row r="4" spans="1:19">
      <c r="A4" s="4" t="s">
        <v>16</v>
      </c>
      <c r="B4" s="4">
        <v>68.902439024390191</v>
      </c>
      <c r="C4" s="21">
        <v>467.41846248842239</v>
      </c>
      <c r="D4" s="21">
        <v>469.49410311824641</v>
      </c>
      <c r="E4" s="33">
        <v>8341</v>
      </c>
      <c r="F4" s="25">
        <v>5</v>
      </c>
      <c r="G4" s="35">
        <v>0.51200000000000001</v>
      </c>
      <c r="H4" s="2">
        <v>0.70875600000000005</v>
      </c>
      <c r="I4" s="96">
        <v>9.0000000000000002E-6</v>
      </c>
      <c r="J4" s="19">
        <v>0.70876900000000009</v>
      </c>
      <c r="K4" s="80">
        <v>0.70877789209263209</v>
      </c>
      <c r="L4" s="31">
        <v>3.2324896315292892E-5</v>
      </c>
      <c r="M4" s="16"/>
      <c r="N4" s="16"/>
      <c r="O4" s="16"/>
      <c r="P4" s="16"/>
      <c r="Q4" s="16"/>
      <c r="R4" s="16"/>
      <c r="S4" s="16"/>
    </row>
    <row r="5" spans="1:19">
      <c r="A5" s="4" t="s">
        <v>17</v>
      </c>
      <c r="B5" s="1">
        <v>107.01219512195121</v>
      </c>
      <c r="C5" s="21">
        <v>467.12902130287125</v>
      </c>
      <c r="D5" s="21">
        <v>469.3252624266749</v>
      </c>
      <c r="E5" s="33">
        <v>17230</v>
      </c>
      <c r="F5" s="25">
        <v>11</v>
      </c>
      <c r="G5" s="35">
        <v>0.29599999999999999</v>
      </c>
      <c r="H5" s="2">
        <v>0.70879099999999995</v>
      </c>
      <c r="I5" s="96">
        <v>1.2999999999999999E-5</v>
      </c>
      <c r="J5" s="19">
        <v>0.70880399999999999</v>
      </c>
      <c r="K5" s="80">
        <v>0.70881289317371388</v>
      </c>
      <c r="L5" s="31">
        <v>3.2324896315292892E-5</v>
      </c>
      <c r="M5" s="16"/>
      <c r="N5" s="16"/>
      <c r="O5" s="16"/>
      <c r="P5" s="16"/>
      <c r="Q5" s="16"/>
      <c r="R5" s="16"/>
      <c r="S5" s="16"/>
    </row>
    <row r="6" spans="1:19">
      <c r="A6" s="4" t="s">
        <v>19</v>
      </c>
      <c r="B6" s="4">
        <v>143.59756097560978</v>
      </c>
      <c r="C6" s="21">
        <v>466.8511577647422</v>
      </c>
      <c r="D6" s="21">
        <v>469.16317536276625</v>
      </c>
      <c r="E6" s="33">
        <v>18287</v>
      </c>
      <c r="F6" s="25">
        <v>5</v>
      </c>
      <c r="G6" s="35">
        <v>0.52500000000000002</v>
      </c>
      <c r="H6" s="2">
        <v>0.70869899999999997</v>
      </c>
      <c r="I6" s="96">
        <v>7.9999999999999996E-6</v>
      </c>
      <c r="J6" s="19">
        <v>0.70871200000000001</v>
      </c>
      <c r="K6" s="80">
        <v>0.70872089033201302</v>
      </c>
      <c r="L6" s="31">
        <v>3.2324896315292892E-5</v>
      </c>
      <c r="M6" s="16"/>
      <c r="N6" s="16"/>
      <c r="O6" s="16"/>
      <c r="P6" s="16"/>
      <c r="Q6" s="16"/>
      <c r="R6" s="16"/>
      <c r="S6" s="16"/>
    </row>
    <row r="7" spans="1:19">
      <c r="A7" s="4" t="s">
        <v>20</v>
      </c>
      <c r="B7" s="1">
        <v>174.08536585365849</v>
      </c>
      <c r="C7" s="21">
        <v>466.61960481630132</v>
      </c>
      <c r="D7" s="21">
        <v>469.02810280950911</v>
      </c>
      <c r="E7" s="33">
        <v>20272</v>
      </c>
      <c r="F7" s="25">
        <v>13</v>
      </c>
      <c r="G7" s="35">
        <v>0.40400000000000003</v>
      </c>
      <c r="H7" s="2">
        <v>0.7087</v>
      </c>
      <c r="I7" s="96">
        <v>1.2E-5</v>
      </c>
      <c r="J7" s="19">
        <v>0.70871300000000004</v>
      </c>
      <c r="K7" s="80">
        <v>0.70872189036290112</v>
      </c>
      <c r="L7" s="31">
        <v>3.2324896315292892E-5</v>
      </c>
      <c r="M7" s="16"/>
      <c r="N7" s="16"/>
      <c r="O7" s="16"/>
      <c r="P7" s="16"/>
      <c r="Q7" s="16"/>
      <c r="R7" s="16"/>
      <c r="S7" s="16"/>
    </row>
    <row r="8" spans="1:19">
      <c r="A8" s="4" t="s">
        <v>21</v>
      </c>
      <c r="B8" s="4">
        <v>225.91463414634148</v>
      </c>
      <c r="C8" s="21">
        <v>465.79820152746981</v>
      </c>
      <c r="D8" s="21">
        <v>468.04359448139934</v>
      </c>
      <c r="E8" s="33">
        <v>16505</v>
      </c>
      <c r="F8" s="25">
        <v>14</v>
      </c>
      <c r="G8" s="35">
        <v>0.55300000000000005</v>
      </c>
      <c r="H8" s="2">
        <v>0.70867100000000005</v>
      </c>
      <c r="I8" s="96">
        <v>9.9999999999999991E-6</v>
      </c>
      <c r="J8" s="19">
        <v>0.70868400000000009</v>
      </c>
      <c r="K8" s="80">
        <v>0.7086928894671477</v>
      </c>
      <c r="L8" s="31">
        <v>3.2324896315292892E-5</v>
      </c>
      <c r="M8" s="16"/>
      <c r="N8" s="16"/>
      <c r="O8" s="16"/>
      <c r="P8" s="16"/>
      <c r="Q8" s="16"/>
      <c r="R8" s="16"/>
      <c r="S8" s="16"/>
    </row>
    <row r="9" spans="1:19">
      <c r="A9" s="4" t="s">
        <v>22</v>
      </c>
      <c r="B9" s="1">
        <v>259.45121951219511</v>
      </c>
      <c r="C9" s="21">
        <v>464.91744271988176</v>
      </c>
      <c r="D9" s="21">
        <v>466.79020694752398</v>
      </c>
      <c r="E9" s="33">
        <v>18022</v>
      </c>
      <c r="F9" s="25">
        <v>14</v>
      </c>
      <c r="G9" s="35">
        <v>0.36299999999999999</v>
      </c>
      <c r="H9" s="2">
        <v>0.70870100000000003</v>
      </c>
      <c r="I9" s="96">
        <v>1.2E-5</v>
      </c>
      <c r="J9" s="19">
        <v>0.70871400000000007</v>
      </c>
      <c r="K9" s="80">
        <v>0.70872289039378922</v>
      </c>
      <c r="L9" s="31">
        <v>3.2324896315292892E-5</v>
      </c>
      <c r="M9" s="16"/>
      <c r="N9" s="16"/>
      <c r="O9" s="16"/>
      <c r="P9" s="16"/>
      <c r="Q9" s="16"/>
      <c r="R9" s="16"/>
      <c r="S9" s="16"/>
    </row>
    <row r="10" spans="1:19">
      <c r="A10" s="4" t="s">
        <v>24</v>
      </c>
      <c r="B10" s="4">
        <v>299.08536585365852</v>
      </c>
      <c r="C10" s="21">
        <v>463.86800813008131</v>
      </c>
      <c r="D10" s="21">
        <v>465.30893077112586</v>
      </c>
      <c r="E10" s="33">
        <v>19870</v>
      </c>
      <c r="F10" s="25">
        <v>13</v>
      </c>
      <c r="G10" s="35">
        <v>0.27500000000000002</v>
      </c>
      <c r="H10" s="2">
        <v>0.70871799999999996</v>
      </c>
      <c r="I10" s="96">
        <v>9.0000000000000002E-6</v>
      </c>
      <c r="J10" s="19">
        <v>0.708731</v>
      </c>
      <c r="K10" s="80">
        <v>0.70873989091888601</v>
      </c>
      <c r="L10" s="31">
        <v>3.2324896315292892E-5</v>
      </c>
      <c r="M10" s="16"/>
      <c r="N10" s="16"/>
      <c r="O10" s="16"/>
      <c r="P10" s="16"/>
      <c r="Q10" s="16"/>
      <c r="R10" s="16"/>
      <c r="S10" s="16"/>
    </row>
    <row r="11" spans="1:19">
      <c r="A11" s="4" t="s">
        <v>25</v>
      </c>
      <c r="B11" s="1">
        <v>320</v>
      </c>
      <c r="C11" s="21">
        <v>463.38</v>
      </c>
      <c r="D11" s="21">
        <v>463.97</v>
      </c>
      <c r="E11" s="33">
        <v>10686</v>
      </c>
      <c r="F11" s="25">
        <v>12</v>
      </c>
      <c r="G11" s="35">
        <v>0.32300000000000001</v>
      </c>
      <c r="H11" s="2">
        <v>0.70867800000000003</v>
      </c>
      <c r="I11" s="96">
        <v>9.9999999999999991E-6</v>
      </c>
      <c r="J11" s="19">
        <v>0.70869100000000007</v>
      </c>
      <c r="K11" s="80">
        <v>0.70869988968336406</v>
      </c>
      <c r="L11" s="31">
        <v>3.2324896315292892E-5</v>
      </c>
      <c r="M11" s="16"/>
      <c r="N11" s="16"/>
      <c r="O11" s="16"/>
      <c r="P11" s="16"/>
      <c r="Q11" s="16"/>
      <c r="R11" s="16"/>
      <c r="S11" s="16"/>
    </row>
    <row r="12" spans="1:19">
      <c r="A12" s="4" t="s">
        <v>26</v>
      </c>
      <c r="B12" s="4">
        <v>321</v>
      </c>
      <c r="C12" s="21">
        <v>463.35666666666668</v>
      </c>
      <c r="D12" s="21">
        <v>463.90166666666664</v>
      </c>
      <c r="E12" s="33">
        <v>23373</v>
      </c>
      <c r="F12" s="25">
        <v>11</v>
      </c>
      <c r="G12" s="35">
        <v>0.217</v>
      </c>
      <c r="H12" s="2">
        <v>0.70868600000000004</v>
      </c>
      <c r="I12" s="96">
        <v>7.9999999999999996E-6</v>
      </c>
      <c r="J12" s="19">
        <v>0.70869900000000008</v>
      </c>
      <c r="K12" s="80">
        <v>0.7087078899304684</v>
      </c>
      <c r="L12" s="31">
        <v>3.2324896315292892E-5</v>
      </c>
      <c r="M12" s="16"/>
      <c r="N12" s="16"/>
      <c r="O12" s="16"/>
      <c r="P12" s="16"/>
      <c r="Q12" s="16"/>
      <c r="R12" s="16"/>
      <c r="S12" s="16"/>
    </row>
    <row r="13" spans="1:19">
      <c r="A13" s="4" t="s">
        <v>27</v>
      </c>
      <c r="B13" s="1">
        <v>326</v>
      </c>
      <c r="C13" s="21">
        <v>463.24</v>
      </c>
      <c r="D13" s="21">
        <v>463.56</v>
      </c>
      <c r="E13" s="33">
        <v>11508.469961474168</v>
      </c>
      <c r="F13" s="25">
        <v>29</v>
      </c>
      <c r="G13" s="35">
        <v>0.25600000000000001</v>
      </c>
      <c r="H13" s="2">
        <v>0.70866281394591302</v>
      </c>
      <c r="I13" s="96">
        <v>7.9999999999999996E-6</v>
      </c>
      <c r="J13" s="19">
        <v>0.70867581394591306</v>
      </c>
      <c r="K13" s="80">
        <v>0.70868470316020937</v>
      </c>
      <c r="L13" s="31">
        <v>3.2324896315292892E-5</v>
      </c>
      <c r="M13" s="16"/>
      <c r="N13" s="16"/>
      <c r="O13" s="16"/>
      <c r="P13" s="16"/>
      <c r="Q13" s="16"/>
      <c r="R13" s="16"/>
      <c r="S13" s="16"/>
    </row>
    <row r="14" spans="1:19">
      <c r="A14" s="4" t="s">
        <v>130</v>
      </c>
      <c r="B14" s="4">
        <v>326</v>
      </c>
      <c r="C14" s="21">
        <v>463.24</v>
      </c>
      <c r="D14" s="17">
        <v>463.56</v>
      </c>
      <c r="E14" s="33">
        <v>4597</v>
      </c>
      <c r="F14" s="25">
        <v>31</v>
      </c>
      <c r="G14" s="35">
        <v>0.16600000000000001</v>
      </c>
      <c r="H14" s="2">
        <v>0.70869700000000002</v>
      </c>
      <c r="I14" s="96">
        <v>1.5999999999999999E-5</v>
      </c>
      <c r="J14" s="19">
        <v>0.70871000000000006</v>
      </c>
      <c r="K14" s="80">
        <v>0.70871889027023705</v>
      </c>
      <c r="L14" s="31">
        <v>3.2324896315292892E-5</v>
      </c>
      <c r="M14" s="16"/>
      <c r="N14" s="16"/>
      <c r="O14" s="16"/>
      <c r="P14" s="16"/>
      <c r="Q14" s="16"/>
      <c r="R14" s="16"/>
      <c r="S14" s="16"/>
    </row>
    <row r="15" spans="1:19">
      <c r="A15" s="4" t="s">
        <v>29</v>
      </c>
      <c r="B15" s="1">
        <v>333</v>
      </c>
      <c r="C15" s="21">
        <v>463.07666666666665</v>
      </c>
      <c r="D15" s="21">
        <v>463.08166666666665</v>
      </c>
      <c r="E15" s="33">
        <v>8721.5948219358361</v>
      </c>
      <c r="F15" s="25">
        <v>17</v>
      </c>
      <c r="G15" s="35">
        <v>0.45200000000000001</v>
      </c>
      <c r="H15" s="2">
        <v>0.708626816063195</v>
      </c>
      <c r="I15" s="96">
        <v>6.9999999999999999E-6</v>
      </c>
      <c r="J15" s="19">
        <v>0.70863981606319504</v>
      </c>
      <c r="K15" s="80">
        <v>0.7086487041655869</v>
      </c>
      <c r="L15" s="31">
        <v>3.2324896315292892E-5</v>
      </c>
      <c r="M15" s="16"/>
      <c r="N15" s="16"/>
      <c r="O15" s="16"/>
      <c r="P15" s="16"/>
      <c r="Q15" s="16"/>
      <c r="R15" s="16"/>
      <c r="S15" s="16"/>
    </row>
    <row r="16" spans="1:19">
      <c r="A16" s="4" t="s">
        <v>30</v>
      </c>
      <c r="B16" s="4">
        <v>342</v>
      </c>
      <c r="C16" s="21">
        <v>462.86666666666667</v>
      </c>
      <c r="D16" s="21">
        <v>462.4666666666667</v>
      </c>
      <c r="E16" s="33">
        <v>11546</v>
      </c>
      <c r="F16" s="25">
        <v>16</v>
      </c>
      <c r="G16" s="35">
        <v>0.27800000000000002</v>
      </c>
      <c r="H16" s="2">
        <v>0.70863699999999996</v>
      </c>
      <c r="I16" s="96">
        <v>6.9999999999999999E-6</v>
      </c>
      <c r="J16" s="19">
        <v>0.70865</v>
      </c>
      <c r="K16" s="80">
        <v>0.70865888841695379</v>
      </c>
      <c r="L16" s="31">
        <v>3.2324896315292892E-5</v>
      </c>
      <c r="M16" s="16"/>
      <c r="N16" s="16"/>
      <c r="O16" s="16"/>
      <c r="P16" s="16"/>
      <c r="Q16" s="16"/>
      <c r="R16" s="16"/>
      <c r="S16" s="16"/>
    </row>
    <row r="17" spans="1:19" s="13" customFormat="1">
      <c r="A17" s="13" t="s">
        <v>51</v>
      </c>
      <c r="B17" s="13">
        <v>367</v>
      </c>
      <c r="C17" s="38">
        <v>462.35089285714281</v>
      </c>
      <c r="D17" s="38">
        <v>461.0107142857143</v>
      </c>
      <c r="E17" s="65">
        <v>7530.49</v>
      </c>
      <c r="F17" s="63">
        <v>42</v>
      </c>
      <c r="G17" s="64">
        <v>0.246</v>
      </c>
      <c r="H17" s="13">
        <v>0.70866351000000005</v>
      </c>
      <c r="I17" s="97">
        <v>2.7999999999999999E-6</v>
      </c>
      <c r="J17" s="82"/>
      <c r="K17" s="83">
        <v>0.70866147333333296</v>
      </c>
      <c r="L17" s="84">
        <v>8.2162636989518506E-6</v>
      </c>
      <c r="M17" s="15"/>
      <c r="N17" s="15"/>
      <c r="O17" s="15"/>
      <c r="P17" s="15"/>
      <c r="Q17" s="15"/>
      <c r="R17" s="15"/>
      <c r="S17" s="15"/>
    </row>
    <row r="18" spans="1:19" s="13" customFormat="1">
      <c r="A18" s="13" t="s">
        <v>52</v>
      </c>
      <c r="B18" s="13">
        <v>367</v>
      </c>
      <c r="C18" s="38">
        <v>462.35089285714281</v>
      </c>
      <c r="D18" s="38">
        <v>461.0107142857143</v>
      </c>
      <c r="E18" s="65">
        <v>6988.37</v>
      </c>
      <c r="F18" s="63">
        <v>42</v>
      </c>
      <c r="G18" s="64">
        <v>0.25800000000000001</v>
      </c>
      <c r="H18" s="13">
        <v>0.70866549000000001</v>
      </c>
      <c r="I18" s="97">
        <v>2.8199999999999997E-6</v>
      </c>
      <c r="J18" s="82"/>
      <c r="K18" s="83">
        <v>0.70866345333333325</v>
      </c>
      <c r="L18" s="84">
        <v>8.2162636989518506E-6</v>
      </c>
      <c r="M18" s="15"/>
      <c r="N18" s="15"/>
      <c r="O18" s="15"/>
      <c r="P18" s="15"/>
      <c r="Q18" s="15"/>
      <c r="R18" s="15"/>
      <c r="S18" s="15"/>
    </row>
    <row r="19" spans="1:19">
      <c r="A19" s="4" t="s">
        <v>31</v>
      </c>
      <c r="B19" s="1">
        <v>380</v>
      </c>
      <c r="C19" s="21">
        <v>462.22321428571428</v>
      </c>
      <c r="D19" s="21">
        <v>460.77857142857147</v>
      </c>
      <c r="E19" s="33">
        <v>8750</v>
      </c>
      <c r="F19" s="25" t="s">
        <v>33</v>
      </c>
      <c r="G19" s="35" t="s">
        <v>33</v>
      </c>
      <c r="H19" s="3">
        <v>0.70866499999999999</v>
      </c>
      <c r="I19" s="96">
        <v>1.7E-5</v>
      </c>
      <c r="J19" s="19">
        <v>0.70867800000000003</v>
      </c>
      <c r="K19" s="80">
        <v>0.70868688928181933</v>
      </c>
      <c r="L19" s="31">
        <v>3.2324896315292892E-5</v>
      </c>
      <c r="M19" s="16"/>
      <c r="N19" s="16"/>
      <c r="O19" s="16"/>
      <c r="P19" s="16"/>
      <c r="Q19" s="16"/>
      <c r="R19" s="16"/>
      <c r="S19" s="16"/>
    </row>
    <row r="20" spans="1:19" s="13" customFormat="1">
      <c r="A20" s="13" t="s">
        <v>53</v>
      </c>
      <c r="B20" s="14">
        <v>380</v>
      </c>
      <c r="C20" s="38">
        <v>462.22321428571428</v>
      </c>
      <c r="D20" s="38">
        <v>460.77857142857147</v>
      </c>
      <c r="E20" s="65">
        <v>7392.98</v>
      </c>
      <c r="F20" s="63">
        <v>29</v>
      </c>
      <c r="G20" s="64">
        <v>0.28499999999999998</v>
      </c>
      <c r="H20" s="13">
        <v>0.70864671999999995</v>
      </c>
      <c r="I20" s="97">
        <v>3.0799999999999997E-6</v>
      </c>
      <c r="J20" s="82"/>
      <c r="K20" s="83">
        <v>0.70864468333333319</v>
      </c>
      <c r="L20" s="84">
        <v>8.2162636989518506E-6</v>
      </c>
      <c r="M20" s="15"/>
      <c r="N20" s="15"/>
      <c r="O20" s="15"/>
      <c r="P20" s="15"/>
      <c r="Q20" s="15"/>
      <c r="R20" s="15"/>
      <c r="S20" s="15"/>
    </row>
    <row r="21" spans="1:19" s="13" customFormat="1">
      <c r="A21" s="13" t="s">
        <v>77</v>
      </c>
      <c r="B21" s="14">
        <v>380</v>
      </c>
      <c r="C21" s="38">
        <v>462.22321428571428</v>
      </c>
      <c r="D21" s="38">
        <v>460.77857142857147</v>
      </c>
      <c r="E21" s="65"/>
      <c r="F21" s="63"/>
      <c r="G21" s="64"/>
      <c r="H21" s="13">
        <v>0.70865598507688499</v>
      </c>
      <c r="I21" s="97">
        <v>2.5128717457500299E-6</v>
      </c>
      <c r="J21" s="82"/>
      <c r="K21" s="83">
        <v>0.70864095537456195</v>
      </c>
      <c r="L21" s="84">
        <v>8.2162636989518506E-6</v>
      </c>
      <c r="M21" s="15"/>
      <c r="N21" s="15"/>
      <c r="O21" s="15"/>
      <c r="P21" s="15"/>
      <c r="Q21" s="15"/>
      <c r="R21" s="15"/>
      <c r="S21" s="15"/>
    </row>
    <row r="22" spans="1:19" s="13" customFormat="1">
      <c r="A22" s="13" t="s">
        <v>54</v>
      </c>
      <c r="B22" s="14">
        <v>388</v>
      </c>
      <c r="C22" s="38">
        <v>462.14464285714286</v>
      </c>
      <c r="D22" s="38">
        <v>460.6357142857143</v>
      </c>
      <c r="E22" s="65">
        <v>6833.97</v>
      </c>
      <c r="F22" s="63">
        <v>40</v>
      </c>
      <c r="G22" s="64">
        <v>0.26200000000000001</v>
      </c>
      <c r="H22" s="13">
        <v>0.70865644000000005</v>
      </c>
      <c r="I22" s="97">
        <v>2.8099999999999998E-6</v>
      </c>
      <c r="J22" s="82"/>
      <c r="K22" s="83">
        <v>0.70865440333333329</v>
      </c>
      <c r="L22" s="84">
        <v>8.2162636989518506E-6</v>
      </c>
      <c r="M22" s="15"/>
      <c r="N22" s="15"/>
      <c r="O22" s="15"/>
      <c r="P22" s="15"/>
      <c r="Q22" s="15"/>
      <c r="R22" s="15"/>
      <c r="S22" s="15"/>
    </row>
    <row r="23" spans="1:19" s="13" customFormat="1">
      <c r="A23" s="13" t="s">
        <v>55</v>
      </c>
      <c r="B23" s="14">
        <v>388</v>
      </c>
      <c r="C23" s="38">
        <v>462.14464285714286</v>
      </c>
      <c r="D23" s="38">
        <v>460.6357142857143</v>
      </c>
      <c r="E23" s="65">
        <v>5616.36</v>
      </c>
      <c r="F23" s="63">
        <v>40</v>
      </c>
      <c r="G23" s="64">
        <v>0.27500000000000002</v>
      </c>
      <c r="H23" s="13">
        <v>0.70865104000000001</v>
      </c>
      <c r="I23" s="97">
        <v>2.6800000000000002E-6</v>
      </c>
      <c r="J23" s="82"/>
      <c r="K23" s="83">
        <v>0.70864900333333325</v>
      </c>
      <c r="L23" s="84">
        <v>8.2162636989518506E-6</v>
      </c>
      <c r="M23" s="15"/>
      <c r="N23" s="15"/>
      <c r="O23" s="15"/>
      <c r="P23" s="15"/>
      <c r="Q23" s="15"/>
      <c r="R23" s="15"/>
      <c r="S23" s="15"/>
    </row>
    <row r="24" spans="1:19" s="13" customFormat="1">
      <c r="A24" s="13" t="s">
        <v>78</v>
      </c>
      <c r="B24" s="14">
        <v>388</v>
      </c>
      <c r="C24" s="38">
        <v>462.14464285714303</v>
      </c>
      <c r="D24" s="38">
        <v>460.6357142857143</v>
      </c>
      <c r="E24" s="65"/>
      <c r="F24" s="63"/>
      <c r="G24" s="64"/>
      <c r="H24" s="13">
        <v>0.70864471224036896</v>
      </c>
      <c r="I24" s="97">
        <v>2.6087252020164098E-6</v>
      </c>
      <c r="J24" s="82"/>
      <c r="K24" s="83">
        <v>0.70862968253804592</v>
      </c>
      <c r="L24" s="84">
        <v>8.2162636989518506E-6</v>
      </c>
      <c r="M24" s="15"/>
      <c r="N24" s="15"/>
      <c r="O24" s="15"/>
      <c r="P24" s="15"/>
      <c r="Q24" s="15"/>
      <c r="R24" s="15"/>
      <c r="S24" s="15"/>
    </row>
    <row r="25" spans="1:19">
      <c r="A25" s="4" t="s">
        <v>34</v>
      </c>
      <c r="B25" s="4">
        <v>404</v>
      </c>
      <c r="C25" s="21">
        <v>461.98750000000001</v>
      </c>
      <c r="D25" s="21">
        <v>460.35</v>
      </c>
      <c r="E25" s="33">
        <v>8041</v>
      </c>
      <c r="F25" s="25" t="s">
        <v>33</v>
      </c>
      <c r="G25" s="35" t="s">
        <v>33</v>
      </c>
      <c r="H25" s="3">
        <v>0.708596</v>
      </c>
      <c r="I25" s="96">
        <v>7.9999999999999996E-6</v>
      </c>
      <c r="J25" s="19">
        <v>0.70860900000000004</v>
      </c>
      <c r="K25" s="80">
        <v>0.70861788715054363</v>
      </c>
      <c r="L25" s="31">
        <v>3.2324896315292892E-5</v>
      </c>
      <c r="M25" s="16"/>
      <c r="N25" s="16"/>
      <c r="O25" s="16"/>
      <c r="P25" s="16"/>
      <c r="Q25" s="16"/>
      <c r="R25" s="16"/>
      <c r="S25" s="16"/>
    </row>
    <row r="26" spans="1:19">
      <c r="A26" s="4" t="s">
        <v>35</v>
      </c>
      <c r="B26" s="1">
        <v>410</v>
      </c>
      <c r="C26" s="21">
        <v>461.92857142857144</v>
      </c>
      <c r="D26" s="21">
        <v>460.24285714285719</v>
      </c>
      <c r="E26" s="33">
        <v>5392</v>
      </c>
      <c r="F26" s="25" t="s">
        <v>33</v>
      </c>
      <c r="G26" s="35" t="s">
        <v>33</v>
      </c>
      <c r="H26" s="3">
        <v>0.70861099999999999</v>
      </c>
      <c r="I26" s="96">
        <v>1.2E-5</v>
      </c>
      <c r="J26" s="19">
        <v>0.70862400000000003</v>
      </c>
      <c r="K26" s="80">
        <v>0.70863288761386445</v>
      </c>
      <c r="L26" s="31">
        <v>3.2324896315292892E-5</v>
      </c>
      <c r="M26" s="16"/>
      <c r="N26" s="16"/>
      <c r="O26" s="16"/>
      <c r="P26" s="16"/>
      <c r="Q26" s="16"/>
      <c r="R26" s="16"/>
      <c r="S26" s="16"/>
    </row>
    <row r="27" spans="1:19" s="13" customFormat="1">
      <c r="A27" s="13" t="s">
        <v>56</v>
      </c>
      <c r="B27" s="14">
        <v>415</v>
      </c>
      <c r="C27" s="38">
        <v>461.87946428571428</v>
      </c>
      <c r="D27" s="38">
        <v>460.15357142857147</v>
      </c>
      <c r="E27" s="65">
        <v>6523.91</v>
      </c>
      <c r="F27" s="63">
        <v>40</v>
      </c>
      <c r="G27" s="64">
        <v>0.23</v>
      </c>
      <c r="H27" s="13">
        <v>0.70861627000000005</v>
      </c>
      <c r="I27" s="97">
        <v>2.6899999999999997E-6</v>
      </c>
      <c r="J27" s="82"/>
      <c r="K27" s="83">
        <v>0.70861423333333329</v>
      </c>
      <c r="L27" s="84">
        <v>8.2162636989518506E-6</v>
      </c>
      <c r="M27" s="15"/>
      <c r="N27" s="15"/>
      <c r="O27" s="15"/>
      <c r="P27" s="15"/>
      <c r="Q27" s="15"/>
      <c r="R27" s="15"/>
      <c r="S27" s="15"/>
    </row>
    <row r="28" spans="1:19" s="13" customFormat="1">
      <c r="A28" s="13" t="s">
        <v>57</v>
      </c>
      <c r="B28" s="14">
        <v>415</v>
      </c>
      <c r="C28" s="38">
        <v>461.87946428571428</v>
      </c>
      <c r="D28" s="38">
        <v>460.15357142857147</v>
      </c>
      <c r="E28" s="65">
        <v>6837.05</v>
      </c>
      <c r="F28" s="63">
        <v>40</v>
      </c>
      <c r="G28" s="64">
        <v>0.224</v>
      </c>
      <c r="H28" s="13">
        <v>0.70860867000000005</v>
      </c>
      <c r="I28" s="97">
        <v>2.7499999999999999E-6</v>
      </c>
      <c r="J28" s="82"/>
      <c r="K28" s="83">
        <v>0.70860663333333329</v>
      </c>
      <c r="L28" s="84">
        <v>8.2162636989518506E-6</v>
      </c>
      <c r="M28" s="15"/>
      <c r="N28" s="15"/>
      <c r="O28" s="15"/>
      <c r="P28" s="15"/>
      <c r="Q28" s="15"/>
      <c r="R28" s="15"/>
      <c r="S28" s="15"/>
    </row>
    <row r="29" spans="1:19" s="13" customFormat="1">
      <c r="A29" s="13" t="s">
        <v>79</v>
      </c>
      <c r="B29" s="14">
        <v>415</v>
      </c>
      <c r="C29" s="38">
        <v>461.87946428571428</v>
      </c>
      <c r="D29" s="38">
        <v>460.15357142857147</v>
      </c>
      <c r="E29" s="65"/>
      <c r="F29" s="63"/>
      <c r="G29" s="64"/>
      <c r="H29" s="13">
        <v>0.70863247134838403</v>
      </c>
      <c r="I29" s="97">
        <v>2.5321667227573202E-6</v>
      </c>
      <c r="J29" s="82"/>
      <c r="K29" s="83">
        <v>0.708617441646061</v>
      </c>
      <c r="L29" s="84">
        <v>8.2162636989518506E-6</v>
      </c>
      <c r="M29" s="15"/>
      <c r="N29" s="15"/>
      <c r="O29" s="15"/>
      <c r="P29" s="15"/>
      <c r="Q29" s="15"/>
      <c r="R29" s="15"/>
      <c r="S29" s="15"/>
    </row>
    <row r="30" spans="1:19">
      <c r="A30" s="4" t="s">
        <v>36</v>
      </c>
      <c r="B30" s="4">
        <v>420</v>
      </c>
      <c r="C30" s="21">
        <v>461.83035714285711</v>
      </c>
      <c r="D30" s="21">
        <v>460.06428571428575</v>
      </c>
      <c r="E30" s="33">
        <v>8782</v>
      </c>
      <c r="F30" s="25">
        <v>29</v>
      </c>
      <c r="G30" s="35">
        <v>0.157</v>
      </c>
      <c r="H30" s="2">
        <v>0.70859499999999997</v>
      </c>
      <c r="I30" s="96">
        <v>9.0000000000000002E-6</v>
      </c>
      <c r="J30" s="19">
        <v>0.70860800000000002</v>
      </c>
      <c r="K30" s="80">
        <v>0.70861688711965554</v>
      </c>
      <c r="L30" s="31">
        <v>3.2324896315292892E-5</v>
      </c>
      <c r="M30" s="16"/>
      <c r="N30" s="16"/>
      <c r="O30" s="16"/>
      <c r="P30" s="16"/>
      <c r="Q30" s="16"/>
      <c r="R30" s="16"/>
      <c r="S30" s="16"/>
    </row>
    <row r="31" spans="1:19" s="13" customFormat="1">
      <c r="A31" s="13" t="s">
        <v>58</v>
      </c>
      <c r="B31" s="13">
        <v>425</v>
      </c>
      <c r="C31" s="38">
        <v>461.78125</v>
      </c>
      <c r="D31" s="38">
        <v>459.97500000000002</v>
      </c>
      <c r="E31" s="65">
        <v>7070.75</v>
      </c>
      <c r="F31" s="63">
        <v>55</v>
      </c>
      <c r="G31" s="64">
        <v>0.21199999999999999</v>
      </c>
      <c r="H31" s="13">
        <v>0.70861618000000004</v>
      </c>
      <c r="I31" s="97">
        <v>2.6099999999999996E-6</v>
      </c>
      <c r="J31" s="82"/>
      <c r="K31" s="83">
        <v>0.70861414333333328</v>
      </c>
      <c r="L31" s="84">
        <v>8.2162636989518506E-6</v>
      </c>
      <c r="M31" s="15"/>
      <c r="N31" s="15"/>
      <c r="O31" s="15"/>
      <c r="P31" s="15"/>
      <c r="Q31" s="15"/>
      <c r="R31" s="15"/>
      <c r="S31" s="15"/>
    </row>
    <row r="32" spans="1:19" s="13" customFormat="1">
      <c r="A32" s="13" t="s">
        <v>59</v>
      </c>
      <c r="B32" s="13">
        <v>425</v>
      </c>
      <c r="C32" s="38">
        <v>461.78125</v>
      </c>
      <c r="D32" s="38">
        <v>459.97500000000002</v>
      </c>
      <c r="E32" s="65">
        <v>5782.5</v>
      </c>
      <c r="F32" s="63">
        <v>55</v>
      </c>
      <c r="G32" s="64">
        <v>0.2</v>
      </c>
      <c r="H32" s="13">
        <v>0.70861134000000003</v>
      </c>
      <c r="I32" s="97">
        <v>3.0099999999999996E-6</v>
      </c>
      <c r="J32" s="82"/>
      <c r="K32" s="83">
        <v>0.70860930333333327</v>
      </c>
      <c r="L32" s="84">
        <v>8.2162636989518506E-6</v>
      </c>
      <c r="M32" s="15"/>
      <c r="N32" s="15"/>
      <c r="O32" s="15"/>
      <c r="P32" s="15"/>
      <c r="Q32" s="15"/>
      <c r="R32" s="15"/>
      <c r="S32" s="15"/>
    </row>
    <row r="33" spans="1:19" s="13" customFormat="1">
      <c r="A33" s="13" t="s">
        <v>60</v>
      </c>
      <c r="B33" s="13">
        <v>430</v>
      </c>
      <c r="C33" s="38">
        <v>461.73214285714283</v>
      </c>
      <c r="D33" s="38">
        <v>459.8857142857143</v>
      </c>
      <c r="E33" s="65">
        <v>9625</v>
      </c>
      <c r="F33" s="63">
        <v>58</v>
      </c>
      <c r="G33" s="64">
        <v>0.27200000000000002</v>
      </c>
      <c r="H33" s="13">
        <v>0.70862004000000001</v>
      </c>
      <c r="I33" s="97">
        <v>2.7799999999999996E-6</v>
      </c>
      <c r="J33" s="82"/>
      <c r="K33" s="83">
        <v>0.70861800333333325</v>
      </c>
      <c r="L33" s="84">
        <v>8.2162636989518506E-6</v>
      </c>
      <c r="M33" s="15"/>
      <c r="N33" s="15"/>
      <c r="O33" s="15"/>
      <c r="P33" s="15"/>
      <c r="Q33" s="15"/>
      <c r="R33" s="15"/>
      <c r="S33" s="15"/>
    </row>
    <row r="34" spans="1:19" s="13" customFormat="1">
      <c r="A34" s="13" t="s">
        <v>61</v>
      </c>
      <c r="B34" s="13">
        <v>430</v>
      </c>
      <c r="C34" s="38">
        <v>461.73214285714283</v>
      </c>
      <c r="D34" s="38">
        <v>459.8857142857143</v>
      </c>
      <c r="E34" s="65">
        <v>8881.44</v>
      </c>
      <c r="F34" s="63">
        <v>42</v>
      </c>
      <c r="G34" s="64">
        <v>0.19400000000000001</v>
      </c>
      <c r="H34" s="13">
        <v>0.70860983</v>
      </c>
      <c r="I34" s="97">
        <v>2.2400000000000002E-6</v>
      </c>
      <c r="J34" s="82"/>
      <c r="K34" s="83">
        <v>0.70860779333333324</v>
      </c>
      <c r="L34" s="84">
        <v>8.2162636989518506E-6</v>
      </c>
      <c r="M34" s="15"/>
      <c r="N34" s="15"/>
      <c r="O34" s="15"/>
      <c r="P34" s="15"/>
      <c r="Q34" s="15"/>
      <c r="R34" s="15"/>
      <c r="S34" s="15"/>
    </row>
    <row r="35" spans="1:19" s="13" customFormat="1">
      <c r="A35" s="13" t="s">
        <v>80</v>
      </c>
      <c r="B35" s="13">
        <v>430</v>
      </c>
      <c r="C35" s="38">
        <v>461.73214285714283</v>
      </c>
      <c r="D35" s="38">
        <v>459.8857142857143</v>
      </c>
      <c r="E35" s="65"/>
      <c r="F35" s="63"/>
      <c r="G35" s="64"/>
      <c r="H35" s="13">
        <v>0.70863301856834904</v>
      </c>
      <c r="I35" s="97">
        <v>2.68811627699347E-6</v>
      </c>
      <c r="J35" s="82"/>
      <c r="K35" s="83">
        <v>0.70861798886602601</v>
      </c>
      <c r="L35" s="84">
        <v>8.2162636989518506E-6</v>
      </c>
      <c r="M35" s="15"/>
      <c r="N35" s="15"/>
      <c r="O35" s="15"/>
      <c r="P35" s="15"/>
      <c r="Q35" s="15"/>
      <c r="R35" s="15"/>
      <c r="S35" s="15"/>
    </row>
    <row r="36" spans="1:19">
      <c r="A36" s="36" t="s">
        <v>37</v>
      </c>
      <c r="B36" s="36">
        <v>466</v>
      </c>
      <c r="C36" s="127">
        <v>461.37857142857143</v>
      </c>
      <c r="D36" s="127">
        <v>459.24285714285719</v>
      </c>
      <c r="E36" s="131">
        <v>8411</v>
      </c>
      <c r="F36" s="132">
        <v>12</v>
      </c>
      <c r="G36" s="133">
        <v>5.8000000000000003E-2</v>
      </c>
      <c r="H36" s="128">
        <v>0.70848699999999998</v>
      </c>
      <c r="I36" s="134">
        <v>1.2999999999999999E-5</v>
      </c>
      <c r="J36" s="128">
        <v>0.70850000000000002</v>
      </c>
      <c r="K36" s="135">
        <v>0.70850888378374588</v>
      </c>
      <c r="L36" s="126">
        <v>3.2324896315292892E-5</v>
      </c>
      <c r="M36" s="16"/>
      <c r="N36" s="16"/>
      <c r="O36" s="16"/>
      <c r="P36" s="16"/>
      <c r="Q36" s="16"/>
      <c r="R36" s="16"/>
      <c r="S36" s="16"/>
    </row>
    <row r="37" spans="1:19" s="13" customFormat="1">
      <c r="A37" s="13" t="s">
        <v>62</v>
      </c>
      <c r="B37" s="14">
        <v>466</v>
      </c>
      <c r="C37" s="38">
        <v>461.37857142857143</v>
      </c>
      <c r="D37" s="38">
        <v>459.24285714285719</v>
      </c>
      <c r="E37" s="65">
        <v>4029.6116504854367</v>
      </c>
      <c r="F37" s="63">
        <v>40</v>
      </c>
      <c r="G37" s="66">
        <v>0.20599999999999999</v>
      </c>
      <c r="H37" s="67">
        <v>0.70859579528691397</v>
      </c>
      <c r="I37" s="97">
        <v>3.0000000000000001E-6</v>
      </c>
      <c r="J37" s="82"/>
      <c r="K37" s="83">
        <v>0.70858555049991201</v>
      </c>
      <c r="L37" s="84">
        <v>8.2162636989518506E-6</v>
      </c>
      <c r="M37" s="15"/>
      <c r="N37" s="15"/>
      <c r="O37" s="15"/>
      <c r="P37" s="15"/>
      <c r="Q37" s="15"/>
      <c r="R37" s="15"/>
      <c r="S37" s="15"/>
    </row>
    <row r="38" spans="1:19" s="20" customFormat="1">
      <c r="A38" s="18" t="s">
        <v>38</v>
      </c>
      <c r="B38" s="18">
        <v>484</v>
      </c>
      <c r="C38" s="21">
        <v>460.66</v>
      </c>
      <c r="D38" s="21">
        <v>458.71000000000004</v>
      </c>
      <c r="E38" s="136">
        <v>12323</v>
      </c>
      <c r="F38" s="137">
        <v>9</v>
      </c>
      <c r="G38" s="138">
        <v>0.502</v>
      </c>
      <c r="H38" s="19">
        <v>0.70842499999999997</v>
      </c>
      <c r="I38" s="139">
        <v>6.0000000000000002E-6</v>
      </c>
      <c r="J38" s="19">
        <v>0.70843800000000001</v>
      </c>
      <c r="K38" s="80">
        <v>0.70844688186868665</v>
      </c>
      <c r="L38" s="31">
        <v>3.2324896315292892E-5</v>
      </c>
    </row>
    <row r="39" spans="1:19">
      <c r="A39" s="4" t="s">
        <v>39</v>
      </c>
      <c r="B39" s="1">
        <v>484</v>
      </c>
      <c r="C39" s="21">
        <v>460.66</v>
      </c>
      <c r="D39" s="21">
        <v>458.71000000000004</v>
      </c>
      <c r="E39" s="33">
        <v>11001</v>
      </c>
      <c r="F39" s="25">
        <v>7</v>
      </c>
      <c r="G39" s="35">
        <v>0.46600000000000003</v>
      </c>
      <c r="H39" s="2">
        <v>0.70855400000000002</v>
      </c>
      <c r="I39" s="96">
        <v>1.2999999999999999E-5</v>
      </c>
      <c r="J39" s="19">
        <v>0.70856700000000006</v>
      </c>
      <c r="K39" s="80">
        <v>0.70857588585324549</v>
      </c>
      <c r="L39" s="31">
        <v>3.2324896315292892E-5</v>
      </c>
    </row>
    <row r="40" spans="1:19" s="13" customFormat="1">
      <c r="A40" s="13" t="s">
        <v>63</v>
      </c>
      <c r="B40" s="14">
        <v>484</v>
      </c>
      <c r="C40" s="38">
        <v>460.66</v>
      </c>
      <c r="D40" s="38">
        <v>458.71000000000004</v>
      </c>
      <c r="E40" s="65">
        <v>6577.3162939297117</v>
      </c>
      <c r="F40" s="63">
        <v>20</v>
      </c>
      <c r="G40" s="64">
        <v>0.313</v>
      </c>
      <c r="H40" s="13">
        <v>0.70853256199863701</v>
      </c>
      <c r="I40" s="97">
        <v>3.1999999999999999E-6</v>
      </c>
      <c r="J40" s="82"/>
      <c r="K40" s="83">
        <v>0.70852231721163506</v>
      </c>
      <c r="L40" s="84">
        <v>8.2162636989518506E-6</v>
      </c>
    </row>
    <row r="41" spans="1:19" s="13" customFormat="1">
      <c r="A41" s="13" t="s">
        <v>131</v>
      </c>
      <c r="B41" s="14">
        <v>484</v>
      </c>
      <c r="C41" s="38">
        <v>460.66</v>
      </c>
      <c r="D41" s="38">
        <v>458.71000000000004</v>
      </c>
      <c r="E41" s="65"/>
      <c r="F41" s="63"/>
      <c r="G41" s="64"/>
      <c r="H41" s="13">
        <v>0.70852742070903396</v>
      </c>
      <c r="I41" s="97">
        <v>2.87826791909152E-6</v>
      </c>
      <c r="J41" s="82"/>
      <c r="K41" s="83">
        <v>0.70851239100671093</v>
      </c>
      <c r="L41" s="84">
        <v>8.2162636989518506E-6</v>
      </c>
    </row>
    <row r="42" spans="1:19">
      <c r="A42" s="4" t="s">
        <v>40</v>
      </c>
      <c r="B42" s="4">
        <v>491</v>
      </c>
      <c r="C42" s="21">
        <v>460.21199999999999</v>
      </c>
      <c r="D42" s="21">
        <v>458.43700000000001</v>
      </c>
      <c r="E42" s="33">
        <v>7159</v>
      </c>
      <c r="F42" s="25">
        <v>19</v>
      </c>
      <c r="G42" s="35">
        <v>0.27700000000000002</v>
      </c>
      <c r="H42" s="2">
        <v>0.70854099999999998</v>
      </c>
      <c r="I42" s="96">
        <v>6.9999999999999999E-6</v>
      </c>
      <c r="J42" s="19">
        <v>0.70855400000000002</v>
      </c>
      <c r="K42" s="80">
        <v>0.70856288545170076</v>
      </c>
      <c r="L42" s="31">
        <v>3.2324896315292892E-5</v>
      </c>
    </row>
    <row r="43" spans="1:19" s="13" customFormat="1">
      <c r="A43" s="13" t="s">
        <v>64</v>
      </c>
      <c r="B43" s="13">
        <v>491</v>
      </c>
      <c r="C43" s="38">
        <v>460.21199999999999</v>
      </c>
      <c r="D43" s="38">
        <v>458.43700000000001</v>
      </c>
      <c r="E43" s="65">
        <v>5568.2215743440229</v>
      </c>
      <c r="F43" s="63">
        <v>70</v>
      </c>
      <c r="G43" s="66">
        <v>0.34300000000000003</v>
      </c>
      <c r="H43" s="67">
        <v>0.70853753936001096</v>
      </c>
      <c r="I43" s="97">
        <v>2.88E-6</v>
      </c>
      <c r="J43" s="82"/>
      <c r="K43" s="83">
        <v>0.708527294573009</v>
      </c>
      <c r="L43" s="84">
        <v>8.2162636989518506E-6</v>
      </c>
    </row>
    <row r="44" spans="1:19" s="13" customFormat="1">
      <c r="A44" s="13" t="s">
        <v>82</v>
      </c>
      <c r="B44" s="13">
        <v>491</v>
      </c>
      <c r="C44" s="38">
        <v>460.21199999999999</v>
      </c>
      <c r="D44" s="38">
        <v>458.43700000000001</v>
      </c>
      <c r="E44" s="65"/>
      <c r="F44" s="63"/>
      <c r="G44" s="66"/>
      <c r="H44" s="67">
        <v>0.70852512435166304</v>
      </c>
      <c r="I44" s="97">
        <v>2.81313461879727E-6</v>
      </c>
      <c r="J44" s="82"/>
      <c r="K44" s="83">
        <v>0.70851009464934001</v>
      </c>
      <c r="L44" s="84">
        <v>8.2162636989518506E-6</v>
      </c>
    </row>
    <row r="45" spans="1:19">
      <c r="A45" s="4" t="s">
        <v>41</v>
      </c>
      <c r="B45" s="1">
        <v>511</v>
      </c>
      <c r="C45" s="21">
        <v>458.93200000000002</v>
      </c>
      <c r="D45" s="21">
        <v>457.65699999999998</v>
      </c>
      <c r="E45" s="33">
        <v>7997</v>
      </c>
      <c r="F45" s="25">
        <v>16</v>
      </c>
      <c r="G45" s="35">
        <v>0.315</v>
      </c>
      <c r="H45" s="2">
        <v>0.70848599999999995</v>
      </c>
      <c r="I45" s="96">
        <v>6.9999999999999999E-6</v>
      </c>
      <c r="J45" s="19">
        <v>0.70849899999999999</v>
      </c>
      <c r="K45" s="80">
        <v>0.70850788375285778</v>
      </c>
      <c r="L45" s="31">
        <v>3.2324896315292892E-5</v>
      </c>
    </row>
    <row r="46" spans="1:19" s="13" customFormat="1">
      <c r="A46" s="13" t="s">
        <v>65</v>
      </c>
      <c r="B46" s="14">
        <v>511</v>
      </c>
      <c r="C46" s="38">
        <v>458.93200000000002</v>
      </c>
      <c r="D46" s="38">
        <v>457.65699999999998</v>
      </c>
      <c r="E46" s="65">
        <v>4782.6086956521731</v>
      </c>
      <c r="F46" s="63">
        <v>30</v>
      </c>
      <c r="G46" s="66">
        <v>0.253</v>
      </c>
      <c r="H46" s="67">
        <v>0.70854560345462203</v>
      </c>
      <c r="I46" s="97">
        <v>2.5600000000000001E-6</v>
      </c>
      <c r="J46" s="82"/>
      <c r="K46" s="83">
        <v>0.70853535866762007</v>
      </c>
      <c r="L46" s="84">
        <v>8.2162636989518506E-6</v>
      </c>
    </row>
    <row r="47" spans="1:19" s="13" customFormat="1">
      <c r="A47" s="13" t="s">
        <v>83</v>
      </c>
      <c r="B47" s="14">
        <v>511</v>
      </c>
      <c r="C47" s="38">
        <v>458.93200000000002</v>
      </c>
      <c r="D47" s="38">
        <v>457.65699999999998</v>
      </c>
      <c r="E47" s="65"/>
      <c r="F47" s="63"/>
      <c r="G47" s="66"/>
      <c r="H47" s="67">
        <v>0.70853803135633497</v>
      </c>
      <c r="I47" s="97">
        <v>2.97751891169488E-6</v>
      </c>
      <c r="J47" s="82"/>
      <c r="K47" s="83">
        <v>0.70852300165401194</v>
      </c>
      <c r="L47" s="84">
        <v>8.2162636989518506E-6</v>
      </c>
    </row>
    <row r="48" spans="1:19" s="13" customFormat="1">
      <c r="A48" s="13" t="s">
        <v>66</v>
      </c>
      <c r="B48" s="14">
        <v>511</v>
      </c>
      <c r="C48" s="38">
        <v>458.93200000000002</v>
      </c>
      <c r="D48" s="38">
        <v>457.65699999999998</v>
      </c>
      <c r="E48" s="65">
        <v>5781.4560439560437</v>
      </c>
      <c r="F48" s="63">
        <v>60</v>
      </c>
      <c r="G48" s="66">
        <v>0.36399999999999999</v>
      </c>
      <c r="H48" s="67">
        <v>0.70849183926572001</v>
      </c>
      <c r="I48" s="97">
        <v>2.5899999999999998E-6</v>
      </c>
      <c r="J48" s="82"/>
      <c r="K48" s="83">
        <v>0.70848159447871806</v>
      </c>
      <c r="L48" s="84">
        <v>8.2162636989518506E-6</v>
      </c>
    </row>
    <row r="49" spans="1:12">
      <c r="A49" s="4" t="s">
        <v>42</v>
      </c>
      <c r="B49" s="4">
        <v>511.8</v>
      </c>
      <c r="C49" s="21">
        <v>458.88080000000002</v>
      </c>
      <c r="D49" s="21">
        <v>457.62580000000003</v>
      </c>
      <c r="E49" s="33">
        <v>9072</v>
      </c>
      <c r="F49" s="25">
        <v>11</v>
      </c>
      <c r="G49" s="35">
        <v>0.21299999999999999</v>
      </c>
      <c r="H49" s="2">
        <v>0.70848199999999995</v>
      </c>
      <c r="I49" s="96">
        <v>9.9999999999999991E-6</v>
      </c>
      <c r="J49" s="19">
        <v>0.70849499999999999</v>
      </c>
      <c r="K49" s="80">
        <v>0.70850388362930561</v>
      </c>
      <c r="L49" s="31">
        <v>3.2324896315292892E-5</v>
      </c>
    </row>
    <row r="50" spans="1:12" s="13" customFormat="1">
      <c r="A50" s="13" t="s">
        <v>67</v>
      </c>
      <c r="B50" s="13">
        <v>511.8</v>
      </c>
      <c r="C50" s="38">
        <v>458.88080000000002</v>
      </c>
      <c r="D50" s="38">
        <v>457.62580000000003</v>
      </c>
      <c r="E50" s="65">
        <v>6291.7333333333327</v>
      </c>
      <c r="F50" s="63">
        <v>30</v>
      </c>
      <c r="G50" s="66">
        <v>0.375</v>
      </c>
      <c r="H50" s="67">
        <v>0.70848527109974901</v>
      </c>
      <c r="I50" s="97">
        <v>2.96E-6</v>
      </c>
      <c r="J50" s="82"/>
      <c r="K50" s="83">
        <v>0.70847502631274706</v>
      </c>
      <c r="L50" s="84">
        <v>8.2162636989518506E-6</v>
      </c>
    </row>
    <row r="51" spans="1:12">
      <c r="A51" s="4" t="s">
        <v>44</v>
      </c>
      <c r="B51" s="1">
        <v>516.6</v>
      </c>
      <c r="C51" s="21">
        <v>458.5736</v>
      </c>
      <c r="D51" s="21">
        <v>457.43860000000001</v>
      </c>
      <c r="E51" s="33">
        <v>9337</v>
      </c>
      <c r="F51" s="25">
        <v>13</v>
      </c>
      <c r="G51" s="35">
        <v>0.28399999999999997</v>
      </c>
      <c r="H51" s="2">
        <v>0.70847400000000005</v>
      </c>
      <c r="I51" s="96">
        <v>1.1E-5</v>
      </c>
      <c r="J51" s="19">
        <v>0.70848700000000009</v>
      </c>
      <c r="K51" s="80">
        <v>0.70849588338220126</v>
      </c>
      <c r="L51" s="31">
        <v>3.2324896315292892E-5</v>
      </c>
    </row>
    <row r="52" spans="1:12" s="13" customFormat="1">
      <c r="A52" s="13" t="s">
        <v>68</v>
      </c>
      <c r="B52" s="14">
        <v>516.6</v>
      </c>
      <c r="C52" s="38">
        <v>458.5736</v>
      </c>
      <c r="D52" s="38">
        <v>457.43860000000001</v>
      </c>
      <c r="E52" s="65">
        <v>6106.6239316239307</v>
      </c>
      <c r="F52" s="63">
        <v>30</v>
      </c>
      <c r="G52" s="66">
        <v>0.23400000000000001</v>
      </c>
      <c r="H52" s="67">
        <v>0.708494412087881</v>
      </c>
      <c r="I52" s="97">
        <v>3.0699999999999998E-6</v>
      </c>
      <c r="J52" s="82"/>
      <c r="K52" s="83">
        <v>0.70848416730087904</v>
      </c>
      <c r="L52" s="84">
        <v>8.2162636989518506E-6</v>
      </c>
    </row>
    <row r="53" spans="1:12" s="13" customFormat="1">
      <c r="A53" s="13" t="s">
        <v>69</v>
      </c>
      <c r="B53" s="14">
        <v>524</v>
      </c>
      <c r="C53" s="38">
        <v>458.1</v>
      </c>
      <c r="D53" s="38">
        <v>457.15</v>
      </c>
      <c r="E53" s="65">
        <v>6523.823529411763</v>
      </c>
      <c r="F53" s="63">
        <v>30</v>
      </c>
      <c r="G53" s="66">
        <v>0.34</v>
      </c>
      <c r="H53" s="67">
        <v>0.70847081272072598</v>
      </c>
      <c r="I53" s="97">
        <v>2.8499999999999998E-6</v>
      </c>
      <c r="J53" s="82"/>
      <c r="K53" s="83">
        <v>0.70846056793372403</v>
      </c>
      <c r="L53" s="84">
        <v>8.2162636989518506E-6</v>
      </c>
    </row>
    <row r="54" spans="1:12" s="13" customFormat="1">
      <c r="A54" s="13" t="s">
        <v>84</v>
      </c>
      <c r="B54" s="14">
        <v>524</v>
      </c>
      <c r="C54" s="38">
        <v>458.1</v>
      </c>
      <c r="D54" s="38">
        <v>457.15</v>
      </c>
      <c r="E54" s="65"/>
      <c r="F54" s="63"/>
      <c r="G54" s="66"/>
      <c r="H54" s="67">
        <v>0.70847240435264902</v>
      </c>
      <c r="I54" s="97">
        <v>3.0498888192525302E-6</v>
      </c>
      <c r="J54" s="82"/>
      <c r="K54" s="83">
        <v>0.70845737465032599</v>
      </c>
      <c r="L54" s="84">
        <v>8.2162636989518506E-6</v>
      </c>
    </row>
    <row r="55" spans="1:12">
      <c r="A55" s="4" t="s">
        <v>45</v>
      </c>
      <c r="B55" s="4">
        <v>529.5</v>
      </c>
      <c r="C55" s="21">
        <v>457.74799999999999</v>
      </c>
      <c r="D55" s="21">
        <v>456.93549999999999</v>
      </c>
      <c r="E55" s="33">
        <v>14348</v>
      </c>
      <c r="F55" s="25">
        <v>15</v>
      </c>
      <c r="G55" s="35">
        <v>0.16800000000000001</v>
      </c>
      <c r="H55" s="2">
        <v>0.70835499999999996</v>
      </c>
      <c r="I55" s="96">
        <v>9.0000000000000002E-6</v>
      </c>
      <c r="J55" s="19">
        <v>0.708368</v>
      </c>
      <c r="K55" s="80">
        <v>0.70837687970652297</v>
      </c>
      <c r="L55" s="31">
        <v>3.2324896315292892E-5</v>
      </c>
    </row>
    <row r="56" spans="1:12" s="13" customFormat="1">
      <c r="A56" s="13" t="s">
        <v>70</v>
      </c>
      <c r="B56" s="13">
        <v>529.5</v>
      </c>
      <c r="C56" s="38">
        <v>457.74799999999999</v>
      </c>
      <c r="D56" s="38">
        <v>456.93549999999999</v>
      </c>
      <c r="E56" s="65">
        <v>8986.8421052631566</v>
      </c>
      <c r="F56" s="63">
        <v>30</v>
      </c>
      <c r="G56" s="66">
        <v>0.32300000000000001</v>
      </c>
      <c r="H56" s="67">
        <v>0.70838277958642204</v>
      </c>
      <c r="I56" s="97">
        <v>2.8099999999999998E-6</v>
      </c>
      <c r="J56" s="82"/>
      <c r="K56" s="83">
        <v>0.70837253479942008</v>
      </c>
      <c r="L56" s="84">
        <v>8.2162636989518506E-6</v>
      </c>
    </row>
    <row r="57" spans="1:12" s="13" customFormat="1">
      <c r="A57" s="13" t="s">
        <v>85</v>
      </c>
      <c r="B57" s="13">
        <v>529.5</v>
      </c>
      <c r="C57" s="38">
        <v>457.74799999999999</v>
      </c>
      <c r="D57" s="38">
        <v>456.93549999999999</v>
      </c>
      <c r="E57" s="65"/>
      <c r="F57" s="63"/>
      <c r="G57" s="66"/>
      <c r="H57" s="67">
        <v>0.70836998615817504</v>
      </c>
      <c r="I57" s="97">
        <v>2.8478647340619601E-6</v>
      </c>
      <c r="J57" s="82"/>
      <c r="K57" s="83">
        <v>0.708354956455852</v>
      </c>
      <c r="L57" s="84">
        <v>8.2162636989518506E-6</v>
      </c>
    </row>
    <row r="58" spans="1:12" s="13" customFormat="1">
      <c r="A58" s="13" t="s">
        <v>71</v>
      </c>
      <c r="B58" s="13">
        <v>532.79999999999995</v>
      </c>
      <c r="C58" s="38">
        <v>457.53679999999997</v>
      </c>
      <c r="D58" s="38">
        <v>456.80680000000001</v>
      </c>
      <c r="E58" s="65">
        <v>9495.2479338842968</v>
      </c>
      <c r="F58" s="63">
        <v>30</v>
      </c>
      <c r="G58" s="66">
        <v>0.48399999999999999</v>
      </c>
      <c r="H58" s="67">
        <v>0.70835755310252801</v>
      </c>
      <c r="I58" s="97">
        <v>2.8999999999999998E-6</v>
      </c>
      <c r="J58" s="82"/>
      <c r="K58" s="83">
        <v>0.70834730831552606</v>
      </c>
      <c r="L58" s="84">
        <v>8.2162636989518506E-6</v>
      </c>
    </row>
    <row r="59" spans="1:12" s="13" customFormat="1">
      <c r="A59" s="13" t="s">
        <v>72</v>
      </c>
      <c r="B59" s="13">
        <v>534</v>
      </c>
      <c r="C59" s="38">
        <v>457.46</v>
      </c>
      <c r="D59" s="38">
        <v>456.76</v>
      </c>
      <c r="E59" s="65">
        <v>8892.8825622775785</v>
      </c>
      <c r="F59" s="63">
        <v>30</v>
      </c>
      <c r="G59" s="66">
        <v>0.56200000000000006</v>
      </c>
      <c r="H59" s="67">
        <v>0.70835884593580001</v>
      </c>
      <c r="I59" s="97">
        <v>2.7799999999999996E-6</v>
      </c>
      <c r="J59" s="82"/>
      <c r="K59" s="83">
        <v>0.70834860114879805</v>
      </c>
      <c r="L59" s="84">
        <v>8.2162636989518506E-6</v>
      </c>
    </row>
    <row r="60" spans="1:12" s="13" customFormat="1">
      <c r="A60" s="13" t="s">
        <v>86</v>
      </c>
      <c r="B60" s="13">
        <v>534</v>
      </c>
      <c r="C60" s="38">
        <v>457.46</v>
      </c>
      <c r="D60" s="38">
        <v>456.76</v>
      </c>
      <c r="E60" s="65"/>
      <c r="F60" s="63"/>
      <c r="G60" s="66"/>
      <c r="H60" s="67">
        <v>0.70836283880774098</v>
      </c>
      <c r="I60" s="97">
        <v>2.8359245681298002E-6</v>
      </c>
      <c r="J60" s="82"/>
      <c r="K60" s="83">
        <v>0.70834780910541795</v>
      </c>
      <c r="L60" s="84">
        <v>8.2162636989518506E-6</v>
      </c>
    </row>
    <row r="61" spans="1:12" s="13" customFormat="1">
      <c r="A61" s="13" t="s">
        <v>73</v>
      </c>
      <c r="B61" s="13">
        <v>539</v>
      </c>
      <c r="C61" s="38">
        <v>457.14</v>
      </c>
      <c r="D61" s="38">
        <v>456.565</v>
      </c>
      <c r="E61" s="65">
        <v>7507.8088578088573</v>
      </c>
      <c r="F61" s="63">
        <v>30</v>
      </c>
      <c r="G61" s="66">
        <v>0.42899999999999999</v>
      </c>
      <c r="H61" s="67">
        <v>0.70834749308947897</v>
      </c>
      <c r="I61" s="97">
        <v>3.3699999999999999E-6</v>
      </c>
      <c r="J61" s="82"/>
      <c r="K61" s="83">
        <v>0.70833724830247702</v>
      </c>
      <c r="L61" s="84">
        <v>8.2162636989518506E-6</v>
      </c>
    </row>
    <row r="62" spans="1:12">
      <c r="A62" s="4" t="s">
        <v>46</v>
      </c>
      <c r="B62" s="1">
        <v>544</v>
      </c>
      <c r="C62" s="21">
        <v>456.82</v>
      </c>
      <c r="D62" s="21">
        <v>456.37</v>
      </c>
      <c r="E62" s="33">
        <v>10158.592363559721</v>
      </c>
      <c r="F62" s="25">
        <v>13</v>
      </c>
      <c r="G62" s="35">
        <v>0.20300000000000001</v>
      </c>
      <c r="H62" s="2">
        <v>0.70826258319420199</v>
      </c>
      <c r="I62" s="96">
        <v>7.9999999999999996E-6</v>
      </c>
      <c r="J62" s="19">
        <v>0.70827558319420203</v>
      </c>
      <c r="K62" s="80">
        <v>0.70828446004614976</v>
      </c>
      <c r="L62" s="31">
        <v>3.2324896315292892E-5</v>
      </c>
    </row>
    <row r="63" spans="1:12">
      <c r="A63" s="4" t="s">
        <v>47</v>
      </c>
      <c r="B63" s="4">
        <v>577</v>
      </c>
      <c r="C63" s="21">
        <v>454.70799999999997</v>
      </c>
      <c r="D63" s="21">
        <v>455.08299999999997</v>
      </c>
      <c r="E63" s="33">
        <v>16737</v>
      </c>
      <c r="F63" s="25">
        <v>9</v>
      </c>
      <c r="G63" s="35">
        <v>0.28599999999999998</v>
      </c>
      <c r="H63" s="2">
        <v>0.70812511372888298</v>
      </c>
      <c r="I63" s="96">
        <v>9.0000000000000002E-6</v>
      </c>
      <c r="J63" s="19">
        <v>0.70813811372888302</v>
      </c>
      <c r="K63" s="80">
        <v>0.70814698633466677</v>
      </c>
      <c r="L63" s="31">
        <v>3.2324896315292892E-5</v>
      </c>
    </row>
    <row r="64" spans="1:12">
      <c r="A64" s="4" t="s">
        <v>49</v>
      </c>
      <c r="B64" s="1">
        <v>592</v>
      </c>
      <c r="C64" s="21">
        <v>453.74799999999999</v>
      </c>
      <c r="D64" s="21">
        <v>454.49799999999999</v>
      </c>
      <c r="E64" s="33">
        <v>12172</v>
      </c>
      <c r="F64" s="25">
        <v>5</v>
      </c>
      <c r="G64" s="35">
        <v>0.222</v>
      </c>
      <c r="H64" s="2">
        <v>0.70815099999999997</v>
      </c>
      <c r="I64" s="96">
        <v>7.9999999999999996E-6</v>
      </c>
      <c r="J64" s="19">
        <v>0.70816400000000002</v>
      </c>
      <c r="K64" s="80">
        <v>0.70817287340536017</v>
      </c>
      <c r="L64" s="31">
        <v>3.2324896315292892E-5</v>
      </c>
    </row>
    <row r="70" spans="1:8">
      <c r="A70" s="1"/>
      <c r="B70" s="2"/>
      <c r="C70" s="16"/>
      <c r="D70" s="16"/>
      <c r="E70" s="16"/>
      <c r="F70" s="16"/>
      <c r="H70" s="16"/>
    </row>
    <row r="71" spans="1:8">
      <c r="A71" s="1"/>
      <c r="B71" s="2"/>
      <c r="C71" s="16"/>
      <c r="D71" s="16"/>
      <c r="E71" s="16"/>
      <c r="F71" s="16"/>
      <c r="H71" s="16"/>
    </row>
    <row r="72" spans="1:8">
      <c r="A72" s="1"/>
      <c r="B72" s="2"/>
      <c r="C72" s="16"/>
      <c r="D72" s="16"/>
      <c r="E72" s="16"/>
      <c r="F72" s="16"/>
      <c r="H72" s="16"/>
    </row>
    <row r="73" spans="1:8">
      <c r="A73" s="1"/>
      <c r="B73" s="2"/>
      <c r="C73" s="16"/>
      <c r="D73" s="16"/>
      <c r="E73" s="16"/>
      <c r="F73" s="16"/>
      <c r="H73" s="16"/>
    </row>
    <row r="74" spans="1:8">
      <c r="A74" s="1"/>
      <c r="B74" s="2"/>
      <c r="C74" s="16"/>
      <c r="D74" s="16"/>
      <c r="E74" s="16"/>
      <c r="F74" s="16"/>
      <c r="H74" s="16"/>
    </row>
    <row r="75" spans="1:8">
      <c r="A75" s="1"/>
      <c r="B75" s="2"/>
      <c r="C75" s="16"/>
      <c r="D75" s="16"/>
      <c r="E75" s="16"/>
      <c r="F75" s="16"/>
      <c r="H75" s="16"/>
    </row>
    <row r="76" spans="1:8">
      <c r="A76" s="1"/>
      <c r="B76" s="2"/>
      <c r="C76" s="16"/>
      <c r="D76" s="16"/>
      <c r="E76" s="16"/>
      <c r="F76" s="16"/>
      <c r="H76" s="1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2"/>
  <sheetViews>
    <sheetView topLeftCell="A5" workbookViewId="0">
      <selection activeCell="H10" sqref="H10"/>
    </sheetView>
  </sheetViews>
  <sheetFormatPr baseColWidth="10" defaultColWidth="8.83203125" defaultRowHeight="15"/>
  <cols>
    <col min="1" max="1" width="18.5" style="103" customWidth="1"/>
    <col min="2" max="2" width="9.1640625" style="103"/>
    <col min="3" max="3" width="10.6640625" style="103" bestFit="1" customWidth="1"/>
    <col min="4" max="4" width="9.83203125" style="103" customWidth="1"/>
    <col min="5" max="5" width="10.6640625" style="110" bestFit="1" customWidth="1"/>
    <col min="6" max="6" width="11" style="103" customWidth="1"/>
    <col min="7" max="7" width="11" style="113" customWidth="1"/>
    <col min="8" max="8" width="11" style="20" customWidth="1"/>
    <col min="9" max="9" width="11.6640625" style="93" customWidth="1"/>
  </cols>
  <sheetData>
    <row r="1" spans="1:10" ht="44">
      <c r="A1" s="99" t="s">
        <v>0</v>
      </c>
      <c r="B1" s="99" t="s">
        <v>87</v>
      </c>
      <c r="C1" s="100" t="s">
        <v>268</v>
      </c>
      <c r="D1" s="100" t="s">
        <v>269</v>
      </c>
      <c r="E1" s="101" t="s">
        <v>88</v>
      </c>
      <c r="F1" s="102" t="s">
        <v>89</v>
      </c>
      <c r="G1" s="112"/>
      <c r="H1" t="s">
        <v>90</v>
      </c>
      <c r="I1" s="11"/>
    </row>
    <row r="2" spans="1:10">
      <c r="A2" s="103" t="s">
        <v>91</v>
      </c>
      <c r="B2" s="103">
        <v>0</v>
      </c>
      <c r="C2" s="104">
        <v>468.8</v>
      </c>
      <c r="D2" s="105">
        <v>470.3</v>
      </c>
      <c r="E2" s="106">
        <f>'Saltzman 2014 + This Study'!E2</f>
        <v>12441</v>
      </c>
      <c r="F2" s="107">
        <f>'Saltzman 2014 + This Study'!K2</f>
        <v>0.70880089280305736</v>
      </c>
      <c r="G2" s="111"/>
      <c r="H2" s="94"/>
      <c r="I2" s="94"/>
      <c r="J2" s="68"/>
    </row>
    <row r="3" spans="1:10">
      <c r="A3" s="103" t="s">
        <v>92</v>
      </c>
      <c r="B3" s="108">
        <v>38.414634146341371</v>
      </c>
      <c r="C3" s="104">
        <v>467.77560975609759</v>
      </c>
      <c r="D3" s="105">
        <v>469.70243902439029</v>
      </c>
      <c r="E3" s="106">
        <f>'Saltzman 2014 + This Study'!E3</f>
        <v>9309</v>
      </c>
      <c r="F3" s="107">
        <f>'Saltzman 2014 + This Study'!K3</f>
        <v>0.7087418909806622</v>
      </c>
      <c r="G3" s="111"/>
      <c r="H3" s="94"/>
      <c r="I3" s="94"/>
      <c r="J3" s="68"/>
    </row>
    <row r="4" spans="1:10">
      <c r="A4" s="103" t="s">
        <v>93</v>
      </c>
      <c r="B4" s="103">
        <v>68.902439024390191</v>
      </c>
      <c r="C4" s="104">
        <v>467.41846248842239</v>
      </c>
      <c r="D4" s="105">
        <v>469.49410311824641</v>
      </c>
      <c r="E4" s="106">
        <f>'Saltzman 2014 + This Study'!E4</f>
        <v>8341</v>
      </c>
      <c r="F4" s="107">
        <f>'Saltzman 2014 + This Study'!K4</f>
        <v>0.70877789209263209</v>
      </c>
      <c r="G4" s="111"/>
      <c r="H4" s="94"/>
      <c r="I4" s="94"/>
      <c r="J4" s="68"/>
    </row>
    <row r="5" spans="1:10">
      <c r="A5" s="103" t="s">
        <v>94</v>
      </c>
      <c r="B5" s="108">
        <v>107.01219512195121</v>
      </c>
      <c r="C5" s="104">
        <v>467.12902130287125</v>
      </c>
      <c r="D5" s="105">
        <v>469.3252624266749</v>
      </c>
      <c r="E5" s="106">
        <f>'Saltzman 2014 + This Study'!E5</f>
        <v>17230</v>
      </c>
      <c r="F5" s="107">
        <f>'Saltzman 2014 + This Study'!K5</f>
        <v>0.70881289317371388</v>
      </c>
      <c r="G5" s="111"/>
      <c r="H5" s="94"/>
      <c r="I5" s="94"/>
      <c r="J5" s="68"/>
    </row>
    <row r="6" spans="1:10">
      <c r="A6" s="103" t="s">
        <v>95</v>
      </c>
      <c r="B6" s="103">
        <v>143.59756097560978</v>
      </c>
      <c r="C6" s="104">
        <v>466.8511577647422</v>
      </c>
      <c r="D6" s="105">
        <v>469.16317536276625</v>
      </c>
      <c r="E6" s="106">
        <f>'Saltzman 2014 + This Study'!E6</f>
        <v>18287</v>
      </c>
      <c r="F6" s="107">
        <f>'Saltzman 2014 + This Study'!K6</f>
        <v>0.70872089033201302</v>
      </c>
      <c r="G6" s="111"/>
      <c r="H6" s="94"/>
      <c r="I6" s="94"/>
      <c r="J6" s="68"/>
    </row>
    <row r="7" spans="1:10">
      <c r="A7" s="103" t="s">
        <v>96</v>
      </c>
      <c r="B7" s="108">
        <v>174.08536585365849</v>
      </c>
      <c r="C7" s="104">
        <v>466.61960481630132</v>
      </c>
      <c r="D7" s="105">
        <v>469.02810280950911</v>
      </c>
      <c r="E7" s="106">
        <f>'Saltzman 2014 + This Study'!E7</f>
        <v>20272</v>
      </c>
      <c r="F7" s="107">
        <f>'Saltzman 2014 + This Study'!K7</f>
        <v>0.70872189036290112</v>
      </c>
      <c r="G7" s="111"/>
      <c r="H7" s="94"/>
      <c r="I7" s="94"/>
      <c r="J7" s="68"/>
    </row>
    <row r="8" spans="1:10">
      <c r="A8" s="103" t="s">
        <v>97</v>
      </c>
      <c r="B8" s="103">
        <v>225.91463414634148</v>
      </c>
      <c r="C8" s="104">
        <v>465.79820152746981</v>
      </c>
      <c r="D8" s="105">
        <v>468.04359448139934</v>
      </c>
      <c r="E8" s="106">
        <f>'Saltzman 2014 + This Study'!E8</f>
        <v>16505</v>
      </c>
      <c r="F8" s="107">
        <f>'Saltzman 2014 + This Study'!K8</f>
        <v>0.7086928894671477</v>
      </c>
      <c r="G8" s="111"/>
      <c r="H8" s="94"/>
      <c r="I8" s="94"/>
      <c r="J8" s="68"/>
    </row>
    <row r="9" spans="1:10">
      <c r="A9" s="103" t="s">
        <v>98</v>
      </c>
      <c r="B9" s="108">
        <v>259.45121951219511</v>
      </c>
      <c r="C9" s="104">
        <v>464.91744271988176</v>
      </c>
      <c r="D9" s="105">
        <v>466.79020694752398</v>
      </c>
      <c r="E9" s="106">
        <f>'Saltzman 2014 + This Study'!E9</f>
        <v>18022</v>
      </c>
      <c r="F9" s="107">
        <f>'Saltzman 2014 + This Study'!K9</f>
        <v>0.70872289039378922</v>
      </c>
      <c r="G9" s="111"/>
      <c r="H9" s="94"/>
      <c r="I9" s="94"/>
      <c r="J9" s="68"/>
    </row>
    <row r="10" spans="1:10">
      <c r="A10" s="103" t="s">
        <v>99</v>
      </c>
      <c r="B10" s="103">
        <v>299.08536585365852</v>
      </c>
      <c r="C10" s="104">
        <v>463.86800813008131</v>
      </c>
      <c r="D10" s="105">
        <v>465.30893077112586</v>
      </c>
      <c r="E10" s="106">
        <f>'Saltzman 2014 + This Study'!E10</f>
        <v>19870</v>
      </c>
      <c r="F10" s="107">
        <f>'Saltzman 2014 + This Study'!K10</f>
        <v>0.70873989091888601</v>
      </c>
      <c r="G10" s="111"/>
      <c r="H10" s="94"/>
      <c r="I10" s="94"/>
      <c r="J10" s="68"/>
    </row>
    <row r="11" spans="1:10">
      <c r="A11" s="103" t="s">
        <v>100</v>
      </c>
      <c r="B11" s="108">
        <v>320</v>
      </c>
      <c r="C11" s="104">
        <v>463.38</v>
      </c>
      <c r="D11" s="105">
        <v>463.97</v>
      </c>
      <c r="E11" s="106">
        <f>'Saltzman 2014 + This Study'!E11</f>
        <v>10686</v>
      </c>
      <c r="F11" s="107">
        <f>'Saltzman 2014 + This Study'!K11</f>
        <v>0.70869988968336406</v>
      </c>
      <c r="G11" s="111"/>
      <c r="H11" s="94"/>
      <c r="I11" s="94"/>
      <c r="J11" s="68"/>
    </row>
    <row r="12" spans="1:10">
      <c r="A12" s="103" t="s">
        <v>101</v>
      </c>
      <c r="B12" s="103">
        <v>321</v>
      </c>
      <c r="C12" s="104">
        <v>463.35666666666668</v>
      </c>
      <c r="D12" s="105">
        <v>463.90166666666664</v>
      </c>
      <c r="E12" s="106">
        <f>'Saltzman 2014 + This Study'!E12</f>
        <v>23373</v>
      </c>
      <c r="F12" s="107">
        <f>'Saltzman 2014 + This Study'!K12</f>
        <v>0.7087078899304684</v>
      </c>
      <c r="G12" s="111"/>
      <c r="H12" s="94"/>
      <c r="I12" s="94"/>
      <c r="J12" s="68"/>
    </row>
    <row r="13" spans="1:10">
      <c r="A13" s="103" t="s">
        <v>102</v>
      </c>
      <c r="B13" s="108">
        <v>326</v>
      </c>
      <c r="C13" s="104">
        <v>463.24</v>
      </c>
      <c r="D13" s="105">
        <v>463.56</v>
      </c>
      <c r="E13" s="106">
        <f>AVERAGE('Saltzman 2014 + This Study'!E13:E14)</f>
        <v>8052.7349807370838</v>
      </c>
      <c r="F13" s="107">
        <f>AVERAGE('Saltzman 2014 + This Study'!K13:K14)</f>
        <v>0.70870179671522315</v>
      </c>
      <c r="G13" s="111"/>
      <c r="H13" s="94"/>
      <c r="I13" s="94"/>
      <c r="J13" s="68"/>
    </row>
    <row r="14" spans="1:10">
      <c r="A14" s="103" t="s">
        <v>103</v>
      </c>
      <c r="B14" s="108">
        <v>333</v>
      </c>
      <c r="C14" s="104">
        <v>463.07666666666665</v>
      </c>
      <c r="D14" s="105">
        <v>463.08166666666665</v>
      </c>
      <c r="E14" s="106">
        <f>'Saltzman 2014 + This Study'!E15</f>
        <v>8721.5948219358361</v>
      </c>
      <c r="F14" s="107">
        <f>'Saltzman 2014 + This Study'!K15</f>
        <v>0.7086487041655869</v>
      </c>
      <c r="G14" s="111"/>
      <c r="H14" s="94"/>
      <c r="I14" s="94"/>
      <c r="J14" s="68"/>
    </row>
    <row r="15" spans="1:10">
      <c r="A15" s="103" t="s">
        <v>104</v>
      </c>
      <c r="B15" s="103">
        <v>342</v>
      </c>
      <c r="C15" s="104">
        <v>462.86666666666667</v>
      </c>
      <c r="D15" s="105">
        <v>462.4666666666667</v>
      </c>
      <c r="E15" s="106">
        <f>'Saltzman 2014 + This Study'!E16</f>
        <v>11546</v>
      </c>
      <c r="F15" s="107">
        <f>'Saltzman 2014 + This Study'!K16</f>
        <v>0.70865888841695379</v>
      </c>
      <c r="G15" s="111"/>
      <c r="H15" s="94"/>
      <c r="I15" s="94"/>
      <c r="J15" s="68"/>
    </row>
    <row r="16" spans="1:10">
      <c r="A16" s="103" t="s">
        <v>105</v>
      </c>
      <c r="B16" s="103">
        <v>367</v>
      </c>
      <c r="C16" s="104">
        <v>462.35089285714281</v>
      </c>
      <c r="D16" s="105">
        <v>461.0107142857143</v>
      </c>
      <c r="E16" s="106">
        <f>AVERAGE('Saltzman 2014 + This Study'!E17:E18)</f>
        <v>7259.43</v>
      </c>
      <c r="F16" s="107">
        <f>AVERAGE('Saltzman 2014 + This Study'!K17:K18)</f>
        <v>0.70866246333333316</v>
      </c>
      <c r="G16" s="111"/>
      <c r="H16" s="94"/>
      <c r="I16" s="94"/>
      <c r="J16" s="68"/>
    </row>
    <row r="17" spans="1:12">
      <c r="A17" s="103" t="s">
        <v>106</v>
      </c>
      <c r="B17" s="108">
        <v>380</v>
      </c>
      <c r="C17" s="104">
        <v>462.22321428571428</v>
      </c>
      <c r="D17" s="105">
        <v>460.77857142857147</v>
      </c>
      <c r="E17" s="106">
        <f>AVERAGE('Saltzman 2014 + This Study'!E19:E20)</f>
        <v>8071.49</v>
      </c>
      <c r="F17" s="107">
        <f>AVERAGE('Saltzman 2014 + This Study'!K19:K20)</f>
        <v>0.70866578630757626</v>
      </c>
      <c r="G17" s="111"/>
      <c r="H17" s="94"/>
      <c r="I17" s="94"/>
      <c r="J17" s="68"/>
    </row>
    <row r="18" spans="1:12">
      <c r="A18" s="103" t="s">
        <v>107</v>
      </c>
      <c r="B18" s="108">
        <v>388</v>
      </c>
      <c r="C18" s="104">
        <v>462.14464285714286</v>
      </c>
      <c r="D18" s="105">
        <v>460.6357142857143</v>
      </c>
      <c r="E18" s="106">
        <f>AVERAGE('Saltzman 2014 + This Study'!E22:E24)</f>
        <v>6225.165</v>
      </c>
      <c r="F18" s="107">
        <f>AVERAGE('Saltzman 2014 + This Study'!K22:K24)</f>
        <v>0.70864436306823742</v>
      </c>
      <c r="G18" s="111"/>
      <c r="H18" s="94"/>
      <c r="I18" s="94"/>
      <c r="J18" s="68"/>
    </row>
    <row r="19" spans="1:12">
      <c r="A19" s="103" t="s">
        <v>108</v>
      </c>
      <c r="B19" s="103">
        <v>404</v>
      </c>
      <c r="C19" s="104">
        <v>461.98750000000001</v>
      </c>
      <c r="D19" s="105">
        <v>460.35</v>
      </c>
      <c r="E19" s="106">
        <f>'Saltzman 2014 + This Study'!E25</f>
        <v>8041</v>
      </c>
      <c r="F19" s="107">
        <f>'Saltzman 2014 + This Study'!K25</f>
        <v>0.70861788715054363</v>
      </c>
      <c r="G19" s="111"/>
      <c r="H19" s="94"/>
      <c r="I19" s="94"/>
      <c r="J19" s="68"/>
    </row>
    <row r="20" spans="1:12">
      <c r="A20" s="103" t="s">
        <v>35</v>
      </c>
      <c r="B20" s="108">
        <v>410</v>
      </c>
      <c r="C20" s="104">
        <v>461.92857142857144</v>
      </c>
      <c r="D20" s="105">
        <v>460.24285714285719</v>
      </c>
      <c r="E20" s="106">
        <f>'Saltzman 2014 + This Study'!E26</f>
        <v>5392</v>
      </c>
      <c r="F20" s="107">
        <f>'Saltzman 2014 + This Study'!K26</f>
        <v>0.70863288761386445</v>
      </c>
      <c r="G20" s="111"/>
      <c r="H20" s="94"/>
      <c r="I20" s="94"/>
      <c r="J20" s="68"/>
    </row>
    <row r="21" spans="1:12">
      <c r="A21" s="103" t="s">
        <v>109</v>
      </c>
      <c r="B21" s="108">
        <v>415</v>
      </c>
      <c r="C21" s="104">
        <v>461.87946428571428</v>
      </c>
      <c r="D21" s="105">
        <v>460.15357142857147</v>
      </c>
      <c r="E21" s="106">
        <f>AVERAGE('Saltzman 2014 + This Study'!E27:E29)</f>
        <v>6680.48</v>
      </c>
      <c r="F21" s="107">
        <f>AVERAGE('Saltzman 2014 + This Study'!K27:K29)</f>
        <v>0.7086127694375759</v>
      </c>
      <c r="G21" s="111"/>
      <c r="H21" s="94"/>
      <c r="I21" s="94"/>
      <c r="J21" s="68"/>
    </row>
    <row r="22" spans="1:12">
      <c r="A22" s="103" t="s">
        <v>110</v>
      </c>
      <c r="B22" s="103">
        <v>420</v>
      </c>
      <c r="C22" s="104">
        <v>461.83035714285711</v>
      </c>
      <c r="D22" s="105">
        <v>460.06428571428575</v>
      </c>
      <c r="E22" s="106">
        <f>'Saltzman 2014 + This Study'!E30</f>
        <v>8782</v>
      </c>
      <c r="F22" s="107">
        <f>'Saltzman 2014 + This Study'!K30</f>
        <v>0.70861688711965554</v>
      </c>
      <c r="G22" s="111"/>
      <c r="H22" s="94"/>
      <c r="I22" s="94"/>
      <c r="J22" s="68"/>
    </row>
    <row r="23" spans="1:12">
      <c r="A23" s="103" t="s">
        <v>111</v>
      </c>
      <c r="B23" s="103">
        <v>425</v>
      </c>
      <c r="C23" s="104">
        <v>461.78125</v>
      </c>
      <c r="D23" s="105">
        <v>459.97500000000002</v>
      </c>
      <c r="E23" s="106">
        <f>AVERAGE('Saltzman 2014 + This Study'!E31:E32)</f>
        <v>6426.625</v>
      </c>
      <c r="F23" s="107">
        <f>AVERAGE('Saltzman 2014 + This Study'!K31:K32)</f>
        <v>0.70861172333333333</v>
      </c>
      <c r="G23" s="111"/>
      <c r="H23" s="94"/>
      <c r="I23" s="94"/>
      <c r="J23" s="68"/>
    </row>
    <row r="24" spans="1:12">
      <c r="A24" s="103" t="s">
        <v>112</v>
      </c>
      <c r="B24" s="103">
        <v>430</v>
      </c>
      <c r="C24" s="104">
        <v>461.73214285714283</v>
      </c>
      <c r="D24" s="105">
        <v>459.8857142857143</v>
      </c>
      <c r="E24" s="106">
        <f>AVERAGE('Saltzman 2014 + This Study'!E33:E35)</f>
        <v>9253.2200000000012</v>
      </c>
      <c r="F24" s="107">
        <f>AVERAGE('Saltzman 2014 + This Study'!K33:K35)</f>
        <v>0.70861459517756431</v>
      </c>
      <c r="G24" s="111"/>
      <c r="H24" s="94"/>
      <c r="I24" s="94"/>
      <c r="J24" s="68"/>
    </row>
    <row r="25" spans="1:12">
      <c r="A25" s="103" t="s">
        <v>113</v>
      </c>
      <c r="B25" s="108">
        <v>466</v>
      </c>
      <c r="C25" s="104">
        <v>461.37857142857143</v>
      </c>
      <c r="D25" s="105">
        <v>459.24285714285719</v>
      </c>
      <c r="E25" s="106">
        <f>AVERAGE('Saltzman 2014 + This Study'!E36:E37)</f>
        <v>6220.3058252427181</v>
      </c>
      <c r="F25" s="107">
        <f>'Saltzman 2014 + This Study'!K37</f>
        <v>0.70858555049991201</v>
      </c>
      <c r="G25" s="111"/>
      <c r="H25" s="94"/>
      <c r="I25" s="94"/>
      <c r="J25" s="68" t="s">
        <v>114</v>
      </c>
    </row>
    <row r="26" spans="1:12">
      <c r="A26" s="103" t="s">
        <v>115</v>
      </c>
      <c r="B26" s="103">
        <v>484</v>
      </c>
      <c r="C26" s="104">
        <v>460.66</v>
      </c>
      <c r="D26" s="105">
        <v>458.71000000000004</v>
      </c>
      <c r="E26" s="106">
        <f>AVERAGE('Saltzman 2014 + This Study'!E38:E41)</f>
        <v>9967.105431309903</v>
      </c>
      <c r="F26" s="107">
        <f>AVERAGE('Saltzman 2014 + This Study'!K38:K41)</f>
        <v>0.70851436898506948</v>
      </c>
      <c r="G26" s="111"/>
      <c r="H26" s="94"/>
      <c r="I26" s="94"/>
      <c r="J26" s="68"/>
    </row>
    <row r="27" spans="1:12">
      <c r="A27" s="103" t="s">
        <v>116</v>
      </c>
      <c r="B27" s="103">
        <v>491</v>
      </c>
      <c r="C27" s="104">
        <v>460.21199999999999</v>
      </c>
      <c r="D27" s="105">
        <v>458.43700000000001</v>
      </c>
      <c r="E27" s="106">
        <f>AVERAGE('Saltzman 2014 + This Study'!E42:E44)</f>
        <v>6363.6107871720114</v>
      </c>
      <c r="F27" s="107">
        <f>AVERAGE('Saltzman 2014 + This Study'!K42:K44)</f>
        <v>0.70853342489134985</v>
      </c>
      <c r="G27" s="111"/>
      <c r="H27" s="94"/>
      <c r="I27" s="94"/>
      <c r="J27" s="68"/>
    </row>
    <row r="28" spans="1:12">
      <c r="A28" s="103" t="s">
        <v>263</v>
      </c>
      <c r="B28" s="108">
        <v>511</v>
      </c>
      <c r="C28" s="104">
        <v>458.93200000000002</v>
      </c>
      <c r="D28" s="105">
        <v>457.65699999999998</v>
      </c>
      <c r="E28" s="106">
        <f>AVERAGE('Saltzman 2014 + This Study'!E45:E47)</f>
        <v>6389.8043478260861</v>
      </c>
      <c r="F28" s="107">
        <f>AVERAGE('Saltzman 2014 + This Study'!K45:K48)</f>
        <v>0.70851195963830205</v>
      </c>
      <c r="G28" s="111"/>
      <c r="H28" s="94"/>
      <c r="J28" s="68"/>
    </row>
    <row r="29" spans="1:12">
      <c r="A29" s="103" t="s">
        <v>119</v>
      </c>
      <c r="B29" s="103">
        <v>511.8</v>
      </c>
      <c r="C29" s="104">
        <v>458.88080000000002</v>
      </c>
      <c r="D29" s="105">
        <v>457.62580000000003</v>
      </c>
      <c r="E29" s="106">
        <f>AVERAGE('Saltzman 2014 + This Study'!E49:E50)</f>
        <v>7681.8666666666668</v>
      </c>
      <c r="F29" s="107">
        <f>AVERAGE('Saltzman 2014 + This Study'!K49:K50)</f>
        <v>0.70848945497102633</v>
      </c>
      <c r="G29" s="111"/>
      <c r="H29" s="94"/>
      <c r="I29" s="94"/>
      <c r="J29" s="68"/>
    </row>
    <row r="30" spans="1:12">
      <c r="A30" s="103" t="s">
        <v>120</v>
      </c>
      <c r="B30" s="108">
        <v>516.6</v>
      </c>
      <c r="C30" s="104">
        <v>458.5736</v>
      </c>
      <c r="D30" s="105">
        <v>457.43860000000001</v>
      </c>
      <c r="E30" s="106">
        <f>AVERAGE('Saltzman 2014 + This Study'!E51:E52)</f>
        <v>7721.8119658119649</v>
      </c>
      <c r="F30" s="107">
        <f>AVERAGE('Saltzman 2014 + This Study'!K51:K52)</f>
        <v>0.70849002534154015</v>
      </c>
      <c r="G30" s="111"/>
      <c r="H30" s="94"/>
      <c r="I30" s="94"/>
      <c r="J30" s="68"/>
    </row>
    <row r="31" spans="1:12">
      <c r="A31" s="103" t="s">
        <v>121</v>
      </c>
      <c r="B31" s="108">
        <v>524</v>
      </c>
      <c r="C31" s="104">
        <v>458.1</v>
      </c>
      <c r="D31" s="105">
        <v>457.15</v>
      </c>
      <c r="E31" s="106">
        <f>AVERAGE('Saltzman 2014 + This Study'!E53:E54)</f>
        <v>6523.823529411763</v>
      </c>
      <c r="F31" s="107">
        <f>AVERAGE('Saltzman 2014 + This Study'!K53:K54)</f>
        <v>0.70845897129202506</v>
      </c>
      <c r="G31" s="111"/>
      <c r="H31" s="94"/>
      <c r="I31" s="94"/>
      <c r="J31" s="68"/>
      <c r="L31" s="94"/>
    </row>
    <row r="32" spans="1:12">
      <c r="A32" s="103" t="s">
        <v>122</v>
      </c>
      <c r="B32" s="103">
        <v>529.5</v>
      </c>
      <c r="C32" s="104">
        <v>457.74799999999999</v>
      </c>
      <c r="D32" s="105">
        <v>456.93549999999999</v>
      </c>
      <c r="E32" s="106">
        <f>AVERAGE('Saltzman 2014 + This Study'!E55:E57)</f>
        <v>11667.421052631578</v>
      </c>
      <c r="F32" s="107">
        <f>AVERAGE('Saltzman 2014 + This Study'!K55:K57)</f>
        <v>0.70836812365393165</v>
      </c>
      <c r="G32" s="111"/>
      <c r="H32" s="94"/>
      <c r="I32" s="94"/>
      <c r="J32" s="68"/>
    </row>
    <row r="33" spans="1:10">
      <c r="A33" s="103" t="s">
        <v>123</v>
      </c>
      <c r="B33" s="103">
        <v>532.79999999999995</v>
      </c>
      <c r="C33" s="104">
        <v>457.53679999999997</v>
      </c>
      <c r="D33" s="105">
        <v>456.80680000000001</v>
      </c>
      <c r="E33" s="106">
        <f>'Saltzman 2014 + This Study'!E58</f>
        <v>9495.2479338842968</v>
      </c>
      <c r="F33" s="107">
        <f>'Saltzman 2014 + This Study'!K58</f>
        <v>0.70834730831552606</v>
      </c>
      <c r="G33" s="111"/>
      <c r="H33" s="94"/>
      <c r="I33" s="94"/>
      <c r="J33" s="68"/>
    </row>
    <row r="34" spans="1:10">
      <c r="A34" s="103" t="s">
        <v>124</v>
      </c>
      <c r="B34" s="103">
        <v>534</v>
      </c>
      <c r="C34" s="104">
        <v>457.46</v>
      </c>
      <c r="D34" s="105">
        <v>456.76</v>
      </c>
      <c r="E34" s="106">
        <f>AVERAGE('Saltzman 2014 + This Study'!E59:E60)</f>
        <v>8892.8825622775785</v>
      </c>
      <c r="F34" s="107">
        <f>AVERAGE('Saltzman 2014 + This Study'!K59:K60)</f>
        <v>0.70834820512710794</v>
      </c>
      <c r="G34" s="111"/>
      <c r="H34" s="94"/>
      <c r="I34" s="94"/>
      <c r="J34" s="68"/>
    </row>
    <row r="35" spans="1:10">
      <c r="A35" s="103" t="s">
        <v>125</v>
      </c>
      <c r="B35" s="103">
        <v>539</v>
      </c>
      <c r="C35" s="104">
        <v>457.14</v>
      </c>
      <c r="D35" s="105">
        <v>456.565</v>
      </c>
      <c r="E35" s="106">
        <f>'Saltzman 2014 + This Study'!E61</f>
        <v>7507.8088578088573</v>
      </c>
      <c r="F35" s="107">
        <f>'Saltzman 2014 + This Study'!K61</f>
        <v>0.70833724830247702</v>
      </c>
      <c r="G35" s="111"/>
      <c r="H35" s="94"/>
      <c r="I35" s="94"/>
      <c r="J35" s="68"/>
    </row>
    <row r="36" spans="1:10">
      <c r="A36" s="103" t="s">
        <v>126</v>
      </c>
      <c r="B36" s="108">
        <v>544</v>
      </c>
      <c r="C36" s="104">
        <v>456.82</v>
      </c>
      <c r="D36" s="105">
        <v>456.37</v>
      </c>
      <c r="E36" s="106">
        <f>'Saltzman 2014 + This Study'!E62</f>
        <v>10158.592363559721</v>
      </c>
      <c r="F36" s="107">
        <f>'Saltzman 2014 + This Study'!K62</f>
        <v>0.70828446004614976</v>
      </c>
      <c r="G36" s="111"/>
      <c r="H36" s="94"/>
      <c r="I36" s="94"/>
      <c r="J36" s="68"/>
    </row>
    <row r="37" spans="1:10">
      <c r="A37" s="103" t="s">
        <v>127</v>
      </c>
      <c r="B37" s="103">
        <v>577</v>
      </c>
      <c r="C37" s="104">
        <v>454.70799999999997</v>
      </c>
      <c r="D37" s="170">
        <v>455.08299999999997</v>
      </c>
      <c r="E37" s="106">
        <f>'Saltzman 2014 + This Study'!E63</f>
        <v>16737</v>
      </c>
      <c r="F37" s="107">
        <f>'Saltzman 2014 + This Study'!K63</f>
        <v>0.70814698633466677</v>
      </c>
      <c r="G37" s="111"/>
      <c r="H37" s="94"/>
      <c r="I37" s="94"/>
      <c r="J37" s="68"/>
    </row>
    <row r="38" spans="1:10">
      <c r="A38" s="103" t="s">
        <v>128</v>
      </c>
      <c r="B38" s="108">
        <v>592</v>
      </c>
      <c r="C38" s="104">
        <v>453.74799999999999</v>
      </c>
      <c r="D38" s="170">
        <v>454.49799999999999</v>
      </c>
      <c r="E38" s="106">
        <f>'Saltzman 2014 + This Study'!E64</f>
        <v>12172</v>
      </c>
      <c r="F38" s="107">
        <f>'Saltzman 2014 + This Study'!K64</f>
        <v>0.70817287340536017</v>
      </c>
      <c r="G38" s="111"/>
      <c r="H38" s="94"/>
      <c r="I38" s="92"/>
      <c r="J38" s="68"/>
    </row>
    <row r="39" spans="1:10">
      <c r="H39" s="94"/>
    </row>
    <row r="41" spans="1:10">
      <c r="A41" s="109"/>
      <c r="B41" s="109"/>
      <c r="C41" s="109"/>
      <c r="D41" s="109"/>
      <c r="E41" s="109"/>
      <c r="F41" s="109"/>
      <c r="G41" s="114"/>
      <c r="H41"/>
      <c r="I41"/>
    </row>
    <row r="42" spans="1:10">
      <c r="A42" s="109"/>
      <c r="B42" s="109"/>
      <c r="C42" s="109"/>
      <c r="D42" s="109"/>
      <c r="E42" s="109"/>
      <c r="F42" s="109"/>
      <c r="G42" s="114"/>
      <c r="H42"/>
      <c r="I42"/>
    </row>
    <row r="43" spans="1:10">
      <c r="A43" s="109"/>
      <c r="B43" s="109"/>
      <c r="C43" s="109"/>
      <c r="D43" s="109"/>
      <c r="E43" s="109"/>
      <c r="F43" s="109"/>
      <c r="G43" s="114"/>
      <c r="H43"/>
      <c r="I43"/>
    </row>
    <row r="44" spans="1:10">
      <c r="A44" s="109"/>
      <c r="B44" s="109"/>
      <c r="C44" s="109"/>
      <c r="D44" s="109"/>
      <c r="E44" s="109"/>
      <c r="F44" s="109"/>
      <c r="G44" s="114"/>
      <c r="H44"/>
      <c r="I44"/>
    </row>
    <row r="45" spans="1:10">
      <c r="A45" s="109"/>
      <c r="B45" s="109"/>
      <c r="C45" s="109"/>
      <c r="D45" s="109"/>
      <c r="E45" s="109"/>
      <c r="F45" s="109"/>
      <c r="G45" s="114"/>
      <c r="H45"/>
      <c r="I45"/>
    </row>
    <row r="46" spans="1:10">
      <c r="A46" s="109"/>
      <c r="B46" s="109"/>
      <c r="C46" s="109"/>
      <c r="D46" s="109"/>
      <c r="E46" s="109"/>
      <c r="F46" s="109"/>
      <c r="G46" s="114"/>
      <c r="H46"/>
      <c r="I46"/>
    </row>
    <row r="47" spans="1:10">
      <c r="A47" s="109"/>
      <c r="B47" s="109"/>
      <c r="C47" s="109"/>
      <c r="D47" s="109"/>
      <c r="E47" s="109"/>
      <c r="F47" s="109"/>
      <c r="G47" s="114"/>
      <c r="H47"/>
      <c r="I47"/>
    </row>
    <row r="48" spans="1:10">
      <c r="A48" s="109"/>
      <c r="B48" s="109"/>
      <c r="C48" s="109"/>
      <c r="D48" s="109"/>
      <c r="E48" s="109"/>
      <c r="F48" s="109"/>
      <c r="G48" s="114"/>
      <c r="H48"/>
      <c r="I48"/>
    </row>
    <row r="49" spans="1:9">
      <c r="A49" s="109"/>
      <c r="B49" s="109"/>
      <c r="C49" s="109"/>
      <c r="D49" s="109"/>
      <c r="E49" s="109"/>
      <c r="F49" s="109"/>
      <c r="G49" s="114"/>
      <c r="H49"/>
      <c r="I49"/>
    </row>
    <row r="50" spans="1:9">
      <c r="A50" s="109"/>
      <c r="B50" s="109"/>
      <c r="C50" s="109"/>
      <c r="D50" s="109"/>
      <c r="E50" s="109"/>
      <c r="F50" s="109"/>
      <c r="G50" s="114"/>
      <c r="H50"/>
      <c r="I50"/>
    </row>
    <row r="51" spans="1:9">
      <c r="A51" s="109"/>
      <c r="B51" s="109"/>
      <c r="C51" s="109"/>
      <c r="D51" s="109"/>
      <c r="E51" s="109"/>
      <c r="F51" s="109"/>
      <c r="G51" s="114"/>
      <c r="H51"/>
      <c r="I51"/>
    </row>
    <row r="52" spans="1:9">
      <c r="A52" s="109"/>
      <c r="B52" s="109"/>
      <c r="C52" s="109"/>
      <c r="D52" s="109"/>
      <c r="E52" s="109"/>
      <c r="F52" s="109"/>
      <c r="G52" s="114"/>
      <c r="H52"/>
      <c r="I52"/>
    </row>
    <row r="53" spans="1:9">
      <c r="A53" s="109"/>
      <c r="B53" s="109"/>
      <c r="C53" s="109"/>
      <c r="D53" s="109"/>
      <c r="E53" s="109"/>
      <c r="F53" s="109"/>
      <c r="G53" s="114"/>
      <c r="H53"/>
      <c r="I53"/>
    </row>
    <row r="54" spans="1:9">
      <c r="A54" s="109"/>
      <c r="B54" s="109"/>
      <c r="C54" s="109"/>
      <c r="D54" s="109"/>
      <c r="E54" s="109"/>
      <c r="F54" s="109"/>
      <c r="G54" s="114"/>
      <c r="H54"/>
      <c r="I54"/>
    </row>
    <row r="55" spans="1:9">
      <c r="A55" s="109"/>
      <c r="B55" s="109"/>
      <c r="C55" s="109"/>
      <c r="D55" s="109"/>
      <c r="E55" s="109"/>
      <c r="F55" s="109"/>
      <c r="G55" s="114"/>
      <c r="H55"/>
      <c r="I55"/>
    </row>
    <row r="56" spans="1:9">
      <c r="A56" s="109"/>
      <c r="B56" s="109"/>
      <c r="C56" s="109"/>
      <c r="D56" s="109"/>
      <c r="E56" s="109"/>
      <c r="F56" s="109"/>
      <c r="G56" s="114"/>
      <c r="H56"/>
      <c r="I56"/>
    </row>
    <row r="57" spans="1:9">
      <c r="A57" s="109"/>
      <c r="B57" s="109"/>
      <c r="C57" s="109"/>
      <c r="D57" s="109"/>
      <c r="E57" s="109"/>
      <c r="F57" s="109"/>
      <c r="G57" s="114"/>
      <c r="H57"/>
      <c r="I57"/>
    </row>
    <row r="58" spans="1:9">
      <c r="A58" s="109"/>
      <c r="B58" s="109"/>
      <c r="C58" s="109"/>
      <c r="D58" s="109"/>
      <c r="E58" s="109"/>
      <c r="F58" s="109"/>
      <c r="G58" s="114"/>
      <c r="H58"/>
      <c r="I58"/>
    </row>
    <row r="59" spans="1:9">
      <c r="A59" s="109"/>
      <c r="B59" s="109"/>
      <c r="C59" s="109"/>
      <c r="D59" s="109"/>
      <c r="E59" s="109"/>
      <c r="F59" s="109"/>
      <c r="G59" s="114"/>
      <c r="H59"/>
      <c r="I59"/>
    </row>
    <row r="60" spans="1:9">
      <c r="A60" s="109"/>
      <c r="B60" s="109"/>
      <c r="C60" s="109"/>
      <c r="D60" s="109"/>
      <c r="E60" s="109"/>
      <c r="F60" s="109"/>
      <c r="G60" s="114"/>
      <c r="H60"/>
      <c r="I60"/>
    </row>
    <row r="61" spans="1:9">
      <c r="A61" s="109"/>
      <c r="B61" s="109"/>
      <c r="C61" s="109"/>
      <c r="D61" s="109"/>
      <c r="E61" s="109"/>
      <c r="F61" s="109"/>
      <c r="G61" s="114"/>
      <c r="H61"/>
      <c r="I61"/>
    </row>
    <row r="62" spans="1:9">
      <c r="A62" s="109"/>
      <c r="B62" s="109"/>
      <c r="C62" s="109"/>
      <c r="D62" s="109"/>
      <c r="E62" s="109"/>
      <c r="F62" s="109"/>
      <c r="G62" s="114"/>
      <c r="H62"/>
      <c r="I62"/>
    </row>
    <row r="63" spans="1:9">
      <c r="A63" s="109"/>
      <c r="B63" s="109"/>
      <c r="C63" s="109"/>
      <c r="D63" s="109"/>
      <c r="E63" s="109"/>
      <c r="F63" s="109"/>
      <c r="G63" s="114"/>
      <c r="H63"/>
      <c r="I63"/>
    </row>
    <row r="64" spans="1:9">
      <c r="A64" s="109"/>
      <c r="B64" s="109"/>
      <c r="C64" s="109"/>
      <c r="D64" s="109"/>
      <c r="E64" s="109"/>
      <c r="F64" s="109"/>
      <c r="G64" s="114"/>
      <c r="H64"/>
      <c r="I64"/>
    </row>
    <row r="65" spans="1:9">
      <c r="A65" s="109"/>
      <c r="B65" s="109"/>
      <c r="C65" s="109"/>
      <c r="D65" s="109"/>
      <c r="E65" s="109"/>
      <c r="F65" s="109"/>
      <c r="G65" s="114"/>
      <c r="H65"/>
      <c r="I65"/>
    </row>
    <row r="66" spans="1:9">
      <c r="A66" s="109"/>
      <c r="B66" s="109"/>
      <c r="C66" s="109"/>
      <c r="D66" s="109"/>
      <c r="E66" s="109"/>
      <c r="F66" s="109"/>
      <c r="G66" s="114"/>
      <c r="H66"/>
      <c r="I66"/>
    </row>
    <row r="67" spans="1:9">
      <c r="A67" s="109"/>
      <c r="B67" s="109"/>
      <c r="C67" s="109"/>
      <c r="D67" s="109"/>
      <c r="E67" s="109"/>
      <c r="F67" s="109"/>
      <c r="G67" s="114"/>
      <c r="H67"/>
      <c r="I67"/>
    </row>
    <row r="68" spans="1:9">
      <c r="A68" s="109"/>
      <c r="B68" s="109"/>
      <c r="C68" s="109"/>
      <c r="D68" s="109"/>
      <c r="E68" s="109"/>
      <c r="F68" s="109"/>
      <c r="G68" s="114"/>
      <c r="H68"/>
      <c r="I68"/>
    </row>
    <row r="69" spans="1:9">
      <c r="A69" s="109"/>
      <c r="B69" s="109"/>
      <c r="C69" s="109"/>
      <c r="D69" s="109"/>
      <c r="E69" s="109"/>
      <c r="F69" s="109"/>
      <c r="G69" s="114"/>
      <c r="H69"/>
      <c r="I69"/>
    </row>
    <row r="70" spans="1:9">
      <c r="A70" s="109"/>
      <c r="B70" s="109"/>
      <c r="C70" s="109"/>
      <c r="D70" s="109"/>
      <c r="E70" s="109"/>
      <c r="F70" s="109"/>
      <c r="G70" s="114"/>
      <c r="H70"/>
      <c r="I70"/>
    </row>
    <row r="71" spans="1:9">
      <c r="A71" s="109"/>
      <c r="B71" s="109"/>
      <c r="C71" s="109"/>
      <c r="D71" s="109"/>
      <c r="E71" s="109"/>
      <c r="F71" s="109"/>
      <c r="G71" s="114"/>
      <c r="H71"/>
      <c r="I71"/>
    </row>
    <row r="72" spans="1:9">
      <c r="A72" s="109"/>
      <c r="B72" s="109"/>
      <c r="C72" s="109"/>
      <c r="D72" s="109"/>
      <c r="E72" s="109"/>
      <c r="F72" s="109"/>
      <c r="G72" s="114"/>
      <c r="H72"/>
      <c r="I72"/>
    </row>
    <row r="73" spans="1:9">
      <c r="A73" s="109"/>
      <c r="B73" s="109"/>
      <c r="C73" s="109"/>
      <c r="D73" s="109"/>
      <c r="E73" s="109"/>
      <c r="F73" s="109"/>
      <c r="G73" s="114"/>
      <c r="H73"/>
      <c r="I73"/>
    </row>
    <row r="74" spans="1:9">
      <c r="A74" s="109"/>
      <c r="B74" s="109"/>
      <c r="C74" s="109"/>
      <c r="D74" s="109"/>
      <c r="E74" s="109"/>
      <c r="F74" s="109"/>
      <c r="G74" s="114"/>
      <c r="H74"/>
      <c r="I74"/>
    </row>
    <row r="75" spans="1:9">
      <c r="A75" s="109"/>
      <c r="B75" s="109"/>
      <c r="C75" s="109"/>
      <c r="D75" s="109"/>
      <c r="E75" s="109"/>
      <c r="F75" s="109"/>
      <c r="G75" s="114"/>
      <c r="H75"/>
      <c r="I75"/>
    </row>
    <row r="76" spans="1:9">
      <c r="A76" s="109"/>
      <c r="B76" s="109"/>
      <c r="C76" s="109"/>
      <c r="D76" s="109"/>
      <c r="E76" s="109"/>
      <c r="F76" s="109"/>
      <c r="G76" s="114"/>
      <c r="H76"/>
      <c r="I76"/>
    </row>
    <row r="77" spans="1:9">
      <c r="A77" s="109"/>
      <c r="B77" s="109"/>
      <c r="C77" s="109"/>
      <c r="D77" s="109"/>
      <c r="E77" s="109"/>
      <c r="F77" s="109"/>
      <c r="G77" s="114"/>
      <c r="H77"/>
      <c r="I77"/>
    </row>
    <row r="78" spans="1:9">
      <c r="A78" s="109"/>
      <c r="B78" s="109"/>
      <c r="C78" s="109"/>
      <c r="D78" s="109"/>
      <c r="E78" s="109"/>
      <c r="F78" s="109"/>
      <c r="G78" s="114"/>
      <c r="H78"/>
      <c r="I78"/>
    </row>
    <row r="79" spans="1:9">
      <c r="A79" s="109"/>
      <c r="B79" s="109"/>
      <c r="C79" s="109"/>
      <c r="D79" s="109"/>
      <c r="E79" s="109"/>
      <c r="F79" s="109"/>
      <c r="G79" s="114"/>
      <c r="H79"/>
      <c r="I79"/>
    </row>
    <row r="80" spans="1:9">
      <c r="A80" s="109"/>
      <c r="B80" s="109"/>
      <c r="C80" s="109"/>
      <c r="D80" s="109"/>
      <c r="E80" s="109"/>
      <c r="F80" s="109"/>
      <c r="G80" s="114"/>
      <c r="H80"/>
      <c r="I80"/>
    </row>
    <row r="81" spans="1:9">
      <c r="A81" s="109"/>
      <c r="B81" s="109"/>
      <c r="C81" s="109"/>
      <c r="D81" s="109"/>
      <c r="E81" s="109"/>
      <c r="F81" s="109"/>
      <c r="G81" s="114"/>
      <c r="H81"/>
      <c r="I81"/>
    </row>
    <row r="82" spans="1:9">
      <c r="A82" s="109"/>
      <c r="B82" s="109"/>
      <c r="C82" s="109"/>
      <c r="D82" s="109"/>
      <c r="E82" s="109"/>
      <c r="F82" s="109"/>
      <c r="G82" s="114"/>
      <c r="H82"/>
      <c r="I8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8"/>
  <sheetViews>
    <sheetView workbookViewId="0">
      <pane xSplit="1" topLeftCell="B1" activePane="topRight" state="frozen"/>
      <selection pane="topRight" activeCell="J5" sqref="J5"/>
    </sheetView>
  </sheetViews>
  <sheetFormatPr baseColWidth="10" defaultColWidth="8.83203125" defaultRowHeight="15"/>
  <cols>
    <col min="1" max="1" width="15.1640625" customWidth="1"/>
    <col min="2" max="5" width="12.83203125" style="26" customWidth="1"/>
    <col min="6" max="6" width="5.83203125" style="146" customWidth="1"/>
    <col min="7" max="7" width="13.6640625" style="146" customWidth="1"/>
    <col min="8" max="9" width="11.5" style="26" customWidth="1"/>
    <col min="11" max="11" width="5.5" customWidth="1"/>
    <col min="12" max="12" width="16.1640625" customWidth="1"/>
    <col min="13" max="13" width="13" bestFit="1" customWidth="1"/>
    <col min="14" max="15" width="17" customWidth="1"/>
    <col min="16" max="17" width="11" bestFit="1" customWidth="1"/>
    <col min="18" max="18" width="11.1640625" customWidth="1"/>
    <col min="20" max="22" width="12" bestFit="1" customWidth="1"/>
  </cols>
  <sheetData>
    <row r="1" spans="1:22" s="73" customFormat="1">
      <c r="A1" s="141" t="s">
        <v>239</v>
      </c>
      <c r="F1" s="143"/>
      <c r="G1" s="143"/>
    </row>
    <row r="2" spans="1:22" ht="30">
      <c r="A2" s="28" t="s">
        <v>0</v>
      </c>
      <c r="B2" s="29" t="s">
        <v>211</v>
      </c>
      <c r="C2" s="30" t="s">
        <v>11</v>
      </c>
      <c r="D2" s="29" t="s">
        <v>211</v>
      </c>
      <c r="E2" s="30" t="s">
        <v>11</v>
      </c>
      <c r="F2" s="147" t="s">
        <v>212</v>
      </c>
      <c r="G2" s="147"/>
      <c r="H2" s="75" t="s">
        <v>213</v>
      </c>
      <c r="I2" s="75"/>
      <c r="J2" s="75" t="s">
        <v>247</v>
      </c>
      <c r="L2" s="74"/>
      <c r="M2" s="74"/>
      <c r="N2" s="74"/>
      <c r="O2" s="74"/>
      <c r="P2" s="74"/>
      <c r="Q2" s="74"/>
      <c r="R2" s="74"/>
    </row>
    <row r="3" spans="1:22">
      <c r="A3" s="24"/>
      <c r="B3" s="175" t="s">
        <v>227</v>
      </c>
      <c r="C3" s="176"/>
      <c r="D3" s="175" t="s">
        <v>227</v>
      </c>
      <c r="E3" s="175"/>
      <c r="F3" s="144"/>
      <c r="G3" s="144"/>
      <c r="H3"/>
      <c r="I3"/>
      <c r="L3" s="76"/>
      <c r="M3" s="76"/>
      <c r="N3" s="78"/>
      <c r="O3" s="78"/>
      <c r="P3" s="78"/>
      <c r="Q3" s="78"/>
      <c r="R3" s="78"/>
    </row>
    <row r="4" spans="1:22">
      <c r="A4" s="4" t="s">
        <v>102</v>
      </c>
      <c r="B4" s="72" t="s">
        <v>215</v>
      </c>
      <c r="C4" s="85">
        <v>0.70868470316020937</v>
      </c>
      <c r="D4" s="72" t="s">
        <v>215</v>
      </c>
      <c r="E4" s="122">
        <v>0.70871889027023705</v>
      </c>
      <c r="F4" s="145">
        <f>COUNT(C4,E4)</f>
        <v>2</v>
      </c>
      <c r="G4" s="145"/>
      <c r="H4" s="16">
        <f>STDEV(C4,E4)</f>
        <v>2.4173937329737841E-5</v>
      </c>
      <c r="I4" s="16">
        <f>H4^2</f>
        <v>5.8437924602209275E-10</v>
      </c>
      <c r="J4" s="148">
        <f>SQRT(SUM(I4:I5)/COUNT(I4:I5))</f>
        <v>6.6728529363574245E-5</v>
      </c>
      <c r="L4" s="76"/>
      <c r="N4" s="68"/>
      <c r="O4" s="68"/>
      <c r="P4" s="68"/>
      <c r="Q4" s="68"/>
      <c r="R4" s="68"/>
    </row>
    <row r="5" spans="1:22">
      <c r="A5" s="4" t="s">
        <v>115</v>
      </c>
      <c r="B5" s="23" t="s">
        <v>215</v>
      </c>
      <c r="C5" s="71">
        <v>0.70844688186868665</v>
      </c>
      <c r="D5" s="23" t="s">
        <v>215</v>
      </c>
      <c r="E5" s="123">
        <v>0.70857588585324549</v>
      </c>
      <c r="F5" s="145">
        <f>COUNT(C5,E5)</f>
        <v>2</v>
      </c>
      <c r="G5" s="145"/>
      <c r="H5" s="16">
        <f>STDEV(C5,E5)</f>
        <v>9.1219592281640272E-5</v>
      </c>
      <c r="I5" s="16">
        <f>H5^2</f>
        <v>8.3210140160286857E-9</v>
      </c>
      <c r="L5" s="68"/>
      <c r="N5" s="78"/>
      <c r="O5" s="79"/>
      <c r="P5" s="79"/>
      <c r="Q5" s="79"/>
      <c r="R5" s="79"/>
      <c r="S5" s="68"/>
      <c r="T5" s="68"/>
      <c r="U5" s="68"/>
      <c r="V5" s="68"/>
    </row>
    <row r="6" spans="1:22">
      <c r="A6" s="4"/>
      <c r="B6" s="25"/>
      <c r="C6" s="71"/>
      <c r="D6" s="25"/>
      <c r="E6" s="71"/>
      <c r="F6" s="145"/>
      <c r="G6" s="145"/>
      <c r="H6" s="16"/>
      <c r="I6" s="16"/>
      <c r="L6" s="68"/>
      <c r="N6" s="78"/>
      <c r="O6" s="79"/>
      <c r="P6" s="79"/>
      <c r="Q6" s="79"/>
      <c r="R6" s="79"/>
      <c r="S6" s="68"/>
      <c r="T6" s="68"/>
      <c r="U6" s="68"/>
      <c r="V6" s="68"/>
    </row>
    <row r="7" spans="1:22">
      <c r="H7" s="142"/>
      <c r="I7" s="142"/>
      <c r="L7" s="74"/>
    </row>
    <row r="8" spans="1:22">
      <c r="A8" s="125"/>
    </row>
    <row r="9" spans="1:22" s="73" customFormat="1">
      <c r="A9" s="141" t="s">
        <v>240</v>
      </c>
      <c r="F9" s="143"/>
      <c r="G9" s="143"/>
    </row>
    <row r="10" spans="1:22" ht="30">
      <c r="A10" s="28" t="s">
        <v>0</v>
      </c>
      <c r="B10" s="29" t="s">
        <v>211</v>
      </c>
      <c r="C10" s="30" t="s">
        <v>50</v>
      </c>
      <c r="D10" s="29" t="s">
        <v>211</v>
      </c>
      <c r="E10" s="30" t="s">
        <v>50</v>
      </c>
      <c r="F10" s="147" t="s">
        <v>212</v>
      </c>
      <c r="G10" s="147" t="s">
        <v>76</v>
      </c>
      <c r="H10" s="75" t="s">
        <v>213</v>
      </c>
      <c r="I10" s="75"/>
      <c r="J10" s="75" t="s">
        <v>247</v>
      </c>
      <c r="K10" s="74"/>
      <c r="L10" s="74"/>
      <c r="N10" s="74"/>
      <c r="O10" s="74"/>
      <c r="P10" s="74"/>
      <c r="Q10" s="74"/>
      <c r="R10" s="74"/>
    </row>
    <row r="11" spans="1:22">
      <c r="A11" s="24"/>
      <c r="B11" s="175" t="s">
        <v>214</v>
      </c>
      <c r="C11" s="175"/>
      <c r="D11" s="177">
        <v>43354</v>
      </c>
      <c r="E11" s="175"/>
      <c r="F11" s="144"/>
      <c r="G11" s="144"/>
      <c r="H11"/>
      <c r="I11"/>
      <c r="L11" s="76"/>
      <c r="N11" s="78"/>
      <c r="O11" s="78"/>
      <c r="P11" s="78"/>
      <c r="Q11" s="78"/>
      <c r="R11" s="78"/>
    </row>
    <row r="12" spans="1:22">
      <c r="A12" s="4" t="s">
        <v>105</v>
      </c>
      <c r="B12" s="23" t="s">
        <v>216</v>
      </c>
      <c r="C12" s="71">
        <v>0.70866147333333296</v>
      </c>
      <c r="D12" s="23" t="s">
        <v>216</v>
      </c>
      <c r="E12" s="122">
        <v>0.70866345333333325</v>
      </c>
      <c r="F12" s="145">
        <f>COUNT(C12,E12)</f>
        <v>2</v>
      </c>
      <c r="G12" s="154">
        <f>E12-C12</f>
        <v>1.9800000002900831E-6</v>
      </c>
      <c r="H12" s="16">
        <f>STDEV(C12,E12)</f>
        <v>1.4000714269544838E-6</v>
      </c>
      <c r="I12" s="16">
        <f>H12^2</f>
        <v>1.9602000005743643E-12</v>
      </c>
      <c r="J12" s="148">
        <f>SQRT(SUM(I12:I16)/COUNT(I12:I16))</f>
        <v>4.674506391073236E-6</v>
      </c>
      <c r="N12" s="68"/>
      <c r="O12" s="68"/>
      <c r="P12" s="68"/>
      <c r="Q12" s="68"/>
      <c r="R12" s="68"/>
    </row>
    <row r="13" spans="1:22">
      <c r="A13" s="4" t="s">
        <v>107</v>
      </c>
      <c r="B13" s="23" t="s">
        <v>216</v>
      </c>
      <c r="C13" s="71">
        <v>0.70865440333333329</v>
      </c>
      <c r="D13" s="23" t="s">
        <v>216</v>
      </c>
      <c r="E13" s="123">
        <v>0.70864900333333325</v>
      </c>
      <c r="F13" s="145">
        <f>COUNT(C13,E13)</f>
        <v>2</v>
      </c>
      <c r="G13" s="154">
        <f t="shared" ref="G13:G16" si="0">E13-C13</f>
        <v>-5.4000000000442583E-6</v>
      </c>
      <c r="H13" s="16">
        <f t="shared" ref="H13:H16" si="1">STDEV(C13,E13)</f>
        <v>3.8183766184386515E-6</v>
      </c>
      <c r="I13" s="16">
        <f t="shared" ref="I13:I16" si="2">H13^2</f>
        <v>1.458000000023899E-11</v>
      </c>
      <c r="J13" s="25"/>
    </row>
    <row r="14" spans="1:22">
      <c r="A14" s="4" t="s">
        <v>109</v>
      </c>
      <c r="B14" s="23" t="s">
        <v>216</v>
      </c>
      <c r="C14" s="71">
        <v>0.70861423333333329</v>
      </c>
      <c r="D14" s="23" t="s">
        <v>216</v>
      </c>
      <c r="E14" s="123">
        <v>0.70860663333333329</v>
      </c>
      <c r="F14" s="145">
        <f t="shared" ref="F14:F16" si="3">COUNT(C14,E14)</f>
        <v>2</v>
      </c>
      <c r="G14" s="154">
        <f t="shared" si="0"/>
        <v>-7.5999999999964984E-6</v>
      </c>
      <c r="H14" s="16">
        <f t="shared" si="1"/>
        <v>5.3740115370152851E-6</v>
      </c>
      <c r="I14" s="16">
        <f t="shared" si="2"/>
        <v>2.8879999999973386E-11</v>
      </c>
      <c r="J14" s="25"/>
    </row>
    <row r="15" spans="1:22">
      <c r="A15" s="4" t="s">
        <v>111</v>
      </c>
      <c r="B15" s="23" t="s">
        <v>216</v>
      </c>
      <c r="C15" s="71">
        <v>0.70861414333333328</v>
      </c>
      <c r="D15" s="23" t="s">
        <v>216</v>
      </c>
      <c r="E15" s="123">
        <v>0.70860930333333327</v>
      </c>
      <c r="F15" s="145">
        <f t="shared" si="3"/>
        <v>2</v>
      </c>
      <c r="G15" s="154">
        <f t="shared" si="0"/>
        <v>-4.8400000000059507E-6</v>
      </c>
      <c r="H15" s="16">
        <f t="shared" si="1"/>
        <v>3.4223968209470976E-6</v>
      </c>
      <c r="I15" s="16">
        <f t="shared" si="2"/>
        <v>1.1712800000028799E-11</v>
      </c>
      <c r="J15" s="25"/>
      <c r="K15" s="90"/>
    </row>
    <row r="16" spans="1:22">
      <c r="A16" s="4" t="s">
        <v>112</v>
      </c>
      <c r="B16" s="23" t="s">
        <v>216</v>
      </c>
      <c r="C16" s="71">
        <v>0.70861800333333325</v>
      </c>
      <c r="D16" s="23" t="s">
        <v>216</v>
      </c>
      <c r="E16" s="123">
        <v>0.70860779333333324</v>
      </c>
      <c r="F16" s="145">
        <f t="shared" si="3"/>
        <v>2</v>
      </c>
      <c r="G16" s="154">
        <f t="shared" si="0"/>
        <v>-1.0210000000010488E-5</v>
      </c>
      <c r="H16" s="16">
        <f t="shared" si="1"/>
        <v>7.2195602359220667E-6</v>
      </c>
      <c r="I16" s="16">
        <f t="shared" si="2"/>
        <v>5.2122050000107085E-11</v>
      </c>
      <c r="J16" s="25"/>
    </row>
    <row r="18" spans="7:14">
      <c r="G18" s="154">
        <f>AVERAGE(G12:G16)</f>
        <v>-5.2139999999534229E-6</v>
      </c>
    </row>
    <row r="19" spans="7:14">
      <c r="M19" s="152"/>
      <c r="N19" s="90"/>
    </row>
    <row r="20" spans="7:14">
      <c r="M20" s="152"/>
      <c r="N20" s="90"/>
    </row>
    <row r="21" spans="7:14">
      <c r="M21" s="81"/>
      <c r="N21" s="90"/>
    </row>
    <row r="22" spans="7:14">
      <c r="M22" s="151"/>
      <c r="N22" s="90"/>
    </row>
    <row r="23" spans="7:14">
      <c r="M23" s="151"/>
      <c r="N23" s="90"/>
    </row>
    <row r="24" spans="7:14">
      <c r="M24" s="153"/>
    </row>
    <row r="25" spans="7:14">
      <c r="M25" s="151"/>
    </row>
    <row r="26" spans="7:14">
      <c r="M26" s="151"/>
    </row>
    <row r="27" spans="7:14">
      <c r="M27" s="151"/>
    </row>
    <row r="28" spans="7:14">
      <c r="M28" s="151"/>
    </row>
  </sheetData>
  <mergeCells count="4">
    <mergeCell ref="B3:C3"/>
    <mergeCell ref="D3:E3"/>
    <mergeCell ref="B11:C11"/>
    <mergeCell ref="D11:E1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9"/>
  <sheetViews>
    <sheetView workbookViewId="0">
      <selection activeCell="F19" sqref="F19"/>
    </sheetView>
  </sheetViews>
  <sheetFormatPr baseColWidth="10" defaultColWidth="8.83203125" defaultRowHeight="13"/>
  <cols>
    <col min="1" max="1" width="25.6640625" style="117" customWidth="1"/>
    <col min="2" max="5" width="12.1640625" style="117" customWidth="1"/>
    <col min="6" max="6" width="46.1640625" style="117" customWidth="1"/>
    <col min="7" max="14" width="11.6640625" style="117" customWidth="1"/>
    <col min="15" max="15" width="14.5" style="117" customWidth="1"/>
    <col min="16" max="16" width="16.83203125" style="117" customWidth="1"/>
    <col min="17" max="17" width="21.6640625" style="117" customWidth="1"/>
    <col min="18" max="21" width="20.1640625" style="117" customWidth="1"/>
    <col min="22" max="16384" width="8.83203125" style="117"/>
  </cols>
  <sheetData>
    <row r="1" spans="1:25" s="116" customFormat="1" ht="50.25" customHeight="1">
      <c r="A1" s="115" t="s">
        <v>228</v>
      </c>
      <c r="B1" s="115" t="s">
        <v>235</v>
      </c>
      <c r="C1" s="115" t="s">
        <v>237</v>
      </c>
      <c r="D1" s="115" t="s">
        <v>236</v>
      </c>
      <c r="E1" s="115" t="s">
        <v>238</v>
      </c>
      <c r="F1" s="115" t="s">
        <v>248</v>
      </c>
    </row>
    <row r="2" spans="1:25">
      <c r="A2" s="140" t="s">
        <v>242</v>
      </c>
      <c r="F2" s="118"/>
      <c r="G2" s="119"/>
      <c r="H2" s="118"/>
      <c r="I2" s="119"/>
      <c r="J2" s="120"/>
      <c r="K2" s="120"/>
      <c r="L2" s="120"/>
      <c r="M2" s="118"/>
      <c r="N2" s="118"/>
      <c r="O2" s="119"/>
      <c r="P2" s="119"/>
      <c r="R2" s="119"/>
      <c r="S2" s="119"/>
      <c r="T2" s="119"/>
      <c r="U2" s="119"/>
      <c r="V2" s="121"/>
      <c r="W2" s="121"/>
      <c r="Y2" s="121"/>
    </row>
    <row r="3" spans="1:25">
      <c r="A3" s="117" t="s">
        <v>229</v>
      </c>
      <c r="B3" s="31">
        <v>1.6162448157646446E-5</v>
      </c>
      <c r="C3" s="31">
        <f>2*B3</f>
        <v>3.2324896315292892E-5</v>
      </c>
      <c r="D3" s="31">
        <v>4.1081318494759304E-6</v>
      </c>
      <c r="E3" s="31">
        <f>2*D3</f>
        <v>8.2162636989518607E-6</v>
      </c>
      <c r="F3" s="118" t="s">
        <v>250</v>
      </c>
      <c r="G3" s="119"/>
      <c r="I3" s="119"/>
      <c r="J3" s="120"/>
      <c r="K3" s="120"/>
      <c r="L3" s="120"/>
      <c r="M3" s="118"/>
      <c r="N3" s="118"/>
      <c r="O3" s="119"/>
      <c r="P3" s="119"/>
      <c r="R3" s="119"/>
      <c r="S3" s="119"/>
      <c r="T3" s="119"/>
      <c r="U3" s="119"/>
      <c r="V3" s="121"/>
      <c r="W3" s="121"/>
    </row>
    <row r="4" spans="1:25">
      <c r="A4" s="117" t="s">
        <v>230</v>
      </c>
      <c r="B4" s="31">
        <v>1.0211105065891091E-5</v>
      </c>
      <c r="C4" s="31">
        <f t="shared" ref="C4:E6" si="0">2*B4</f>
        <v>2.0422210131782182E-5</v>
      </c>
      <c r="D4" s="31">
        <v>2.8259983700974651E-6</v>
      </c>
      <c r="E4" s="31">
        <f t="shared" si="0"/>
        <v>5.6519967401949301E-6</v>
      </c>
      <c r="F4" s="118" t="s">
        <v>249</v>
      </c>
      <c r="G4" s="119"/>
      <c r="H4" s="118"/>
      <c r="I4" s="119"/>
      <c r="J4" s="120"/>
      <c r="K4" s="120"/>
      <c r="L4" s="120"/>
      <c r="M4" s="118"/>
      <c r="N4" s="118"/>
      <c r="O4" s="119"/>
      <c r="P4" s="119"/>
      <c r="Q4" s="119"/>
      <c r="R4" s="119"/>
      <c r="S4" s="119"/>
      <c r="T4" s="119"/>
      <c r="U4" s="119"/>
      <c r="V4" s="121"/>
      <c r="W4" s="121"/>
    </row>
    <row r="5" spans="1:25">
      <c r="A5" s="119" t="s">
        <v>231</v>
      </c>
      <c r="B5" s="31">
        <v>4.7184195611588994E-5</v>
      </c>
      <c r="C5" s="31">
        <f t="shared" si="0"/>
        <v>9.4368391223177987E-5</v>
      </c>
      <c r="D5" s="31">
        <v>4.674506391073236E-6</v>
      </c>
      <c r="E5" s="31">
        <f t="shared" si="0"/>
        <v>9.3490127821464721E-6</v>
      </c>
      <c r="F5" s="118" t="s">
        <v>251</v>
      </c>
      <c r="G5" s="119"/>
      <c r="I5" s="119"/>
      <c r="J5" s="120"/>
      <c r="K5" s="120"/>
      <c r="L5" s="120"/>
      <c r="M5" s="118"/>
      <c r="N5" s="118"/>
      <c r="O5" s="119"/>
      <c r="P5" s="119"/>
      <c r="Q5" s="119"/>
      <c r="W5" s="119"/>
    </row>
    <row r="6" spans="1:25">
      <c r="A6" s="117" t="s">
        <v>234</v>
      </c>
      <c r="B6" s="150">
        <v>6.0015171622943628E-6</v>
      </c>
      <c r="C6" s="150">
        <f t="shared" si="0"/>
        <v>1.2003034324588726E-5</v>
      </c>
      <c r="D6" s="31">
        <f>SQRT((D19^2)-(D5^2))</f>
        <v>7.0841658999802534E-6</v>
      </c>
      <c r="E6" s="31">
        <f>2*D6</f>
        <v>1.4168331799960507E-5</v>
      </c>
      <c r="F6" s="117" t="s">
        <v>252</v>
      </c>
    </row>
    <row r="7" spans="1:25">
      <c r="A7" s="140" t="s">
        <v>243</v>
      </c>
      <c r="B7" s="31">
        <f>SQRT(B3^2+B4^2+B5^2+B6^2)</f>
        <v>5.1262636694548624E-5</v>
      </c>
      <c r="C7" s="149">
        <f>SQRT(C3^2+C4^2+C5^2+C6^2)</f>
        <v>1.0252527338909725E-4</v>
      </c>
      <c r="D7" s="31">
        <f>SQRT(D3^2+D4^2+D5^2+D6^2)</f>
        <v>9.8437508389383586E-6</v>
      </c>
      <c r="E7" s="149">
        <f>SQRT(E3^2+E4^2+E5^2+E6^2)</f>
        <v>1.9687501677876717E-5</v>
      </c>
    </row>
    <row r="8" spans="1:25">
      <c r="A8" s="140"/>
      <c r="B8" s="31"/>
      <c r="C8" s="31"/>
      <c r="D8" s="31"/>
      <c r="E8" s="31"/>
    </row>
    <row r="9" spans="1:25">
      <c r="D9" s="119"/>
      <c r="F9" s="118"/>
      <c r="G9" s="119"/>
      <c r="H9" s="119"/>
      <c r="J9" s="120"/>
    </row>
    <row r="10" spans="1:25">
      <c r="A10" s="140" t="s">
        <v>244</v>
      </c>
    </row>
    <row r="11" spans="1:25">
      <c r="A11" s="119" t="s">
        <v>232</v>
      </c>
      <c r="B11" s="31">
        <v>0</v>
      </c>
      <c r="C11" s="31"/>
      <c r="D11" s="31">
        <v>0</v>
      </c>
      <c r="E11" s="31"/>
    </row>
    <row r="12" spans="1:25">
      <c r="A12" s="117" t="s">
        <v>233</v>
      </c>
      <c r="B12" s="31">
        <v>0</v>
      </c>
      <c r="C12" s="31"/>
      <c r="D12" s="31">
        <v>0</v>
      </c>
      <c r="E12" s="31"/>
    </row>
    <row r="13" spans="1:25">
      <c r="A13" s="117" t="s">
        <v>246</v>
      </c>
      <c r="B13" s="31"/>
      <c r="C13" s="31"/>
      <c r="D13" s="31"/>
      <c r="E13" s="31"/>
      <c r="F13" s="119"/>
    </row>
    <row r="14" spans="1:25">
      <c r="A14" s="140" t="s">
        <v>245</v>
      </c>
    </row>
    <row r="15" spans="1:25">
      <c r="F15" s="155" t="s">
        <v>254</v>
      </c>
      <c r="P15" s="119"/>
    </row>
    <row r="19" spans="3:5">
      <c r="C19" s="117" t="s">
        <v>253</v>
      </c>
      <c r="D19" s="119">
        <v>8.4874269657315795E-6</v>
      </c>
      <c r="E19" s="11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92206316EF2C4BB7192B0D3B0356A9" ma:contentTypeVersion="4" ma:contentTypeDescription="Create a new document." ma:contentTypeScope="" ma:versionID="122e7a0a6cadcef62259b244b3b0b34d">
  <xsd:schema xmlns:xsd="http://www.w3.org/2001/XMLSchema" xmlns:xs="http://www.w3.org/2001/XMLSchema" xmlns:p="http://schemas.microsoft.com/office/2006/metadata/properties" xmlns:ns2="e3597d27-1c58-494d-8446-fdc142412ced" targetNamespace="http://schemas.microsoft.com/office/2006/metadata/properties" ma:root="true" ma:fieldsID="c8be46ed09fbf887f2149f9241e4f9d0" ns2:_="">
    <xsd:import namespace="e3597d27-1c58-494d-8446-fdc142412c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97d27-1c58-494d-8446-fdc142412c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381860-BA7E-4F87-8E2F-E0EB6CC7E6B5}"/>
</file>

<file path=customXml/itemProps2.xml><?xml version="1.0" encoding="utf-8"?>
<ds:datastoreItem xmlns:ds="http://schemas.openxmlformats.org/officeDocument/2006/customXml" ds:itemID="{EE3D2D27-3E1C-4DAC-978E-0A2AEF10D5EF}"/>
</file>

<file path=customXml/itemProps3.xml><?xml version="1.0" encoding="utf-8"?>
<ds:datastoreItem xmlns:ds="http://schemas.openxmlformats.org/officeDocument/2006/customXml" ds:itemID="{4488F9A7-FC60-41BB-88B0-297E243F86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Saltzman 2014</vt:lpstr>
      <vt:lpstr>This Study - All Data</vt:lpstr>
      <vt:lpstr>This Study - Simplified</vt:lpstr>
      <vt:lpstr>This Study Unleached</vt:lpstr>
      <vt:lpstr>This Study Leached</vt:lpstr>
      <vt:lpstr>Saltzman 2014 + This Study</vt:lpstr>
      <vt:lpstr>Saltzman + This Study Averaged</vt:lpstr>
      <vt:lpstr>Sample Heterogeneity</vt:lpstr>
      <vt:lpstr>Uncertainty</vt:lpstr>
      <vt:lpstr>Age Model</vt:lpstr>
      <vt:lpstr>LOWESS 5</vt:lpstr>
      <vt:lpstr>'Saltzman + This Study Averaged'!Print_Area</vt:lpstr>
      <vt:lpstr>'Saltzman 2014'!Print_Area</vt:lpstr>
      <vt:lpstr>'Saltzman 2014 + This Study'!Print_Area</vt:lpstr>
      <vt:lpstr>'This Study - All Data'!Print_Area</vt:lpstr>
      <vt:lpstr>'This Study Unleached'!Print_Area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2020-11-17T19:05:38Z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0x0101008A92206316EF2C4BB7192B0D3B0356A9</vt:lpwstr>
  </property>
</Properties>
</file>