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/>
  <mc:AlternateContent xmlns:mc="http://schemas.openxmlformats.org/markup-compatibility/2006">
    <mc:Choice Requires="x15">
      <x15ac:absPath xmlns:x15ac="http://schemas.microsoft.com/office/spreadsheetml/2010/11/ac" url="C:\Users\User\Desktop\PKKM 2 thn 2022\"/>
    </mc:Choice>
  </mc:AlternateContent>
  <xr:revisionPtr revIDLastSave="0" documentId="8_{987C6D66-4DDB-4DCA-BA20-F96011C27D92}" xr6:coauthVersionLast="47" xr6:coauthVersionMax="47" xr10:uidLastSave="{00000000-0000-0000-0000-000000000000}"/>
  <bookViews>
    <workbookView xWindow="0" yWindow="465" windowWidth="28800" windowHeight="16335" tabRatio="903" firstSheet="6" activeTab="6" xr2:uid="{00000000-000D-0000-FFFF-FFFF00000000}"/>
  </bookViews>
  <sheets>
    <sheet name="REKAP TASYA " sheetId="17" r:id="rId1"/>
    <sheet name="REKAP PRODI" sheetId="10" r:id="rId2"/>
    <sheet name="1.2.2 Prestasi Mhs" sheetId="18" r:id="rId3"/>
    <sheet name="1.2.1 UNUD" sheetId="11" r:id="rId4"/>
    <sheet name="1.2.1 UBL" sheetId="14" r:id="rId5"/>
    <sheet name="1.1.2 PEKERTI" sheetId="12" r:id="rId6"/>
    <sheet name="1.1.6 Bandung" sheetId="1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8" l="1"/>
  <c r="H14" i="18"/>
  <c r="H13" i="18"/>
  <c r="H12" i="18"/>
  <c r="H11" i="18"/>
  <c r="H16" i="18" s="1"/>
  <c r="K41" i="14"/>
  <c r="J194" i="17"/>
  <c r="I184" i="17"/>
  <c r="I183" i="17"/>
  <c r="I182" i="17"/>
  <c r="M175" i="17"/>
  <c r="I172" i="17"/>
  <c r="I171" i="17"/>
  <c r="I170" i="17"/>
  <c r="J169" i="17"/>
  <c r="J197" i="17" s="1"/>
  <c r="I157" i="17"/>
  <c r="I156" i="17"/>
  <c r="I155" i="17"/>
  <c r="J154" i="17"/>
  <c r="I146" i="17"/>
  <c r="I145" i="17"/>
  <c r="I144" i="17"/>
  <c r="I143" i="17"/>
  <c r="I142" i="17"/>
  <c r="I141" i="17"/>
  <c r="I140" i="17"/>
  <c r="I149" i="17" s="1"/>
  <c r="I139" i="17"/>
  <c r="I138" i="17"/>
  <c r="I137" i="17"/>
  <c r="I136" i="17"/>
  <c r="I135" i="17"/>
  <c r="I134" i="17"/>
  <c r="I133" i="17"/>
  <c r="J132" i="17"/>
  <c r="M126" i="17"/>
  <c r="I125" i="17"/>
  <c r="I124" i="17"/>
  <c r="I123" i="17"/>
  <c r="I122" i="17"/>
  <c r="J121" i="17"/>
  <c r="M113" i="17"/>
  <c r="I112" i="17"/>
  <c r="I111" i="17"/>
  <c r="I110" i="17"/>
  <c r="I109" i="17"/>
  <c r="I108" i="17"/>
  <c r="J107" i="17"/>
  <c r="F107" i="17"/>
  <c r="I105" i="17"/>
  <c r="I104" i="17"/>
  <c r="I103" i="17"/>
  <c r="I102" i="17"/>
  <c r="I101" i="17"/>
  <c r="F99" i="17"/>
  <c r="J99" i="17" s="1"/>
  <c r="J162" i="17" s="1"/>
  <c r="I97" i="17"/>
  <c r="I96" i="17"/>
  <c r="J86" i="17"/>
  <c r="M81" i="17"/>
  <c r="M198" i="17" s="1"/>
  <c r="I78" i="17"/>
  <c r="I77" i="17"/>
  <c r="I76" i="17"/>
  <c r="I75" i="17"/>
  <c r="I74" i="17"/>
  <c r="J72" i="17"/>
  <c r="I70" i="17"/>
  <c r="I69" i="17"/>
  <c r="I68" i="17"/>
  <c r="I67" i="17"/>
  <c r="I66" i="17"/>
  <c r="I65" i="17"/>
  <c r="J64" i="17"/>
  <c r="J57" i="17"/>
  <c r="I40" i="17"/>
  <c r="I39" i="17"/>
  <c r="I38" i="17"/>
  <c r="I37" i="17"/>
  <c r="I36" i="17"/>
  <c r="I35" i="17"/>
  <c r="I34" i="17"/>
  <c r="J23" i="17"/>
  <c r="I14" i="17"/>
  <c r="I13" i="17"/>
  <c r="J12" i="17"/>
  <c r="I149" i="10"/>
  <c r="I46" i="13"/>
  <c r="I39" i="13"/>
  <c r="I5" i="13"/>
  <c r="H50" i="13"/>
  <c r="G50" i="13"/>
  <c r="G66" i="13"/>
  <c r="H66" i="13"/>
  <c r="H49" i="13"/>
  <c r="H65" i="13"/>
  <c r="G65" i="13"/>
  <c r="F7" i="13"/>
  <c r="I87" i="13"/>
  <c r="H88" i="13" s="1"/>
  <c r="C80" i="13"/>
  <c r="B80" i="13"/>
  <c r="B81" i="13" s="1"/>
  <c r="M79" i="13"/>
  <c r="M80" i="13" s="1"/>
  <c r="AD26" i="14"/>
  <c r="AD28" i="14" s="1"/>
  <c r="M24" i="14" a="1"/>
  <c r="M24" i="14"/>
  <c r="L41" i="14"/>
  <c r="M43" i="14"/>
  <c r="G26" i="13"/>
  <c r="G49" i="13" s="1"/>
  <c r="M41" i="14"/>
  <c r="H28" i="14"/>
  <c r="H7" i="14"/>
  <c r="H38" i="14"/>
  <c r="H25" i="14"/>
  <c r="H8" i="14"/>
  <c r="G6" i="12"/>
  <c r="F4" i="12"/>
  <c r="F6" i="12" s="1"/>
  <c r="F65" i="13"/>
  <c r="F45" i="13"/>
  <c r="F38" i="13"/>
  <c r="F37" i="13"/>
  <c r="F5" i="13"/>
  <c r="F49" i="13" s="1"/>
  <c r="H12" i="11"/>
  <c r="G7" i="11"/>
  <c r="H7" i="11" s="1"/>
  <c r="G8" i="11"/>
  <c r="H8" i="11" s="1"/>
  <c r="H11" i="11"/>
  <c r="H9" i="11"/>
  <c r="G9" i="11"/>
  <c r="H10" i="11"/>
  <c r="H5" i="11"/>
  <c r="J91" i="17" l="1"/>
  <c r="J198" i="17" s="1"/>
  <c r="H41" i="14"/>
  <c r="L43" i="14" s="1"/>
  <c r="G6" i="11"/>
  <c r="H6" i="11" s="1"/>
  <c r="H13" i="11" s="1"/>
  <c r="F9" i="11"/>
  <c r="F6" i="11"/>
  <c r="F8" i="11"/>
  <c r="F10" i="11"/>
  <c r="F5" i="11"/>
  <c r="G13" i="11" l="1"/>
  <c r="F13" i="11"/>
  <c r="J57" i="10"/>
  <c r="I137" i="10" l="1"/>
  <c r="I138" i="10"/>
  <c r="I139" i="10"/>
  <c r="I140" i="10"/>
  <c r="I141" i="10"/>
  <c r="I142" i="10"/>
  <c r="I143" i="10"/>
  <c r="I144" i="10"/>
  <c r="I145" i="10"/>
  <c r="I146" i="10"/>
  <c r="I133" i="10"/>
  <c r="I134" i="10"/>
  <c r="I135" i="10"/>
  <c r="I136" i="10"/>
  <c r="I97" i="10"/>
  <c r="I96" i="10"/>
  <c r="I112" i="10"/>
  <c r="I111" i="10"/>
  <c r="I110" i="10"/>
  <c r="I109" i="10"/>
  <c r="I108" i="10"/>
  <c r="I184" i="10"/>
  <c r="I183" i="10"/>
  <c r="I182" i="10"/>
  <c r="I172" i="10"/>
  <c r="I171" i="10"/>
  <c r="I170" i="10"/>
  <c r="I157" i="10"/>
  <c r="I156" i="10"/>
  <c r="I155" i="10"/>
  <c r="I125" i="10"/>
  <c r="I124" i="10"/>
  <c r="I123" i="10"/>
  <c r="I122" i="10"/>
  <c r="I105" i="10"/>
  <c r="I104" i="10"/>
  <c r="I103" i="10"/>
  <c r="I102" i="10"/>
  <c r="I101" i="10"/>
  <c r="I78" i="10"/>
  <c r="I77" i="10"/>
  <c r="I76" i="10"/>
  <c r="I75" i="10"/>
  <c r="I74" i="10"/>
  <c r="I66" i="10"/>
  <c r="I67" i="10"/>
  <c r="I68" i="10"/>
  <c r="I69" i="10"/>
  <c r="I70" i="10"/>
  <c r="I65" i="10"/>
  <c r="I37" i="10"/>
  <c r="I38" i="10"/>
  <c r="I39" i="10"/>
  <c r="I40" i="10"/>
  <c r="I35" i="10"/>
  <c r="I36" i="10"/>
  <c r="I34" i="10"/>
  <c r="I14" i="10"/>
  <c r="I13" i="10"/>
  <c r="J132" i="10" l="1"/>
  <c r="J121" i="10"/>
  <c r="J154" i="10"/>
  <c r="J107" i="10"/>
  <c r="J169" i="10"/>
  <c r="J64" i="10"/>
  <c r="J23" i="10"/>
  <c r="J72" i="10"/>
  <c r="J194" i="10"/>
  <c r="M175" i="10"/>
  <c r="M126" i="10"/>
  <c r="M113" i="10"/>
  <c r="F107" i="10"/>
  <c r="F99" i="10"/>
  <c r="J86" i="10"/>
  <c r="M81" i="10"/>
  <c r="M198" i="10" s="1"/>
  <c r="J12" i="10"/>
  <c r="J197" i="10" l="1"/>
  <c r="J91" i="10"/>
  <c r="J99" i="10"/>
  <c r="J162" i="10" l="1"/>
  <c r="J198" i="10" s="1"/>
  <c r="I66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Melania Lidwina Pandiangan</author>
  </authors>
  <commentList>
    <comment ref="H64" authorId="0" shapeId="0" xr:uid="{0AB37BBB-9C6D-4DE8-8864-4FCC47996846}">
      <text>
        <r>
          <rPr>
            <sz val="11"/>
            <color theme="1"/>
            <rFont val="Calibri"/>
            <family val="2"/>
            <scheme val="minor"/>
          </rPr>
          <t>Melania Lidwina Pandiangan:
Parametric</t>
        </r>
      </text>
    </comment>
    <comment ref="I66" authorId="0" shapeId="0" xr:uid="{E4C6067D-3C75-457B-8035-AE9DBB283899}">
      <text>
        <r>
          <rPr>
            <sz val="11"/>
            <color theme="1"/>
            <rFont val="Calibri"/>
            <family val="2"/>
            <scheme val="minor"/>
          </rPr>
          <t>Melania Lidwina Pandiangan:
Sisa Uang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<sst xmlns="http://schemas.openxmlformats.org/spreadsheetml/2006/main" count="1143" uniqueCount="264">
  <si>
    <t>Anggaran PKKM Tahun 2022</t>
  </si>
  <si>
    <t>Perguruan Tinggi</t>
  </si>
  <si>
    <t>: Universitas Pembangunan Jaya</t>
  </si>
  <si>
    <t>Program Studi</t>
  </si>
  <si>
    <t>: Arsitektur</t>
  </si>
  <si>
    <t>No</t>
  </si>
  <si>
    <t>Komponen Biaya</t>
  </si>
  <si>
    <t>*keterangan</t>
  </si>
  <si>
    <t>*PIC</t>
  </si>
  <si>
    <t>Volume</t>
  </si>
  <si>
    <t>Harga Satuan</t>
  </si>
  <si>
    <t>Sub Total</t>
  </si>
  <si>
    <t>Harga Total (Rp)</t>
  </si>
  <si>
    <t>Prakiraan Biaya (Rp)</t>
  </si>
  <si>
    <t xml:space="preserve">Realisasi </t>
  </si>
  <si>
    <t>PK-KM</t>
  </si>
  <si>
    <t>%</t>
  </si>
  <si>
    <t>Pendamping PT</t>
  </si>
  <si>
    <t>Mitra</t>
  </si>
  <si>
    <t>AKTIVITAS-1 PENGUATAN KUALITAS SUMBER DAYA MANUSIA</t>
  </si>
  <si>
    <t>1.1.1</t>
  </si>
  <si>
    <t>Sub-Aktivitas 1 Penyertaan dosen dalam Pelatihan Green Profesional</t>
  </si>
  <si>
    <t>Peralatan</t>
  </si>
  <si>
    <t>Paket</t>
  </si>
  <si>
    <t>a. Peralatan Laboratorium</t>
  </si>
  <si>
    <t>b. Peralatan TIK</t>
  </si>
  <si>
    <t>Dosen/Peneliti dari PT lain/Praktisi dan Pengembangan Staf</t>
  </si>
  <si>
    <t>Training GP (Melania, Khalid) + OTTV (Ratna, Titus)</t>
  </si>
  <si>
    <t>KHALID</t>
  </si>
  <si>
    <t>Orang</t>
  </si>
  <si>
    <t>a. Biaya Training Green Profesional</t>
  </si>
  <si>
    <t>b. Training OTTV</t>
  </si>
  <si>
    <t>Lokakarya/FGD, Seminar, pengembangan kemitraan</t>
  </si>
  <si>
    <t>Kegiatan</t>
  </si>
  <si>
    <t>Inovasi pembelajaran</t>
  </si>
  <si>
    <t>Judul</t>
  </si>
  <si>
    <t>Bantuan/Insentif Mahasiswa</t>
  </si>
  <si>
    <t>Manajemen internal</t>
  </si>
  <si>
    <t>1.1.2</t>
  </si>
  <si>
    <t>Sub-Aktivitas 1 Penyertaan dosen dalam Pelatihan Pekerti</t>
  </si>
  <si>
    <t>Training Pekerti (Titus, Melan)</t>
  </si>
  <si>
    <t>TITUS</t>
  </si>
  <si>
    <t>1.1.3</t>
  </si>
  <si>
    <t>Sub-Aktivitas 1 Tracer Study &amp; Pembentukan Ikatan Alumni</t>
  </si>
  <si>
    <t xml:space="preserve">Tracer study dan pembentukan ikatan alumni </t>
  </si>
  <si>
    <t>SURYA</t>
  </si>
  <si>
    <t>a. Tracer Study</t>
  </si>
  <si>
    <t>1. Penyebaran survey via online ke 175 alumni</t>
  </si>
  <si>
    <t xml:space="preserve">Undian voucher online </t>
  </si>
  <si>
    <t>2. Penyebaran survey via online ke 20 user perusahaan</t>
  </si>
  <si>
    <t>3. Laporan hasil survey tracer study</t>
  </si>
  <si>
    <t>Biaya Cetak</t>
  </si>
  <si>
    <t>b. Pembentukan Ikatan Alumni</t>
  </si>
  <si>
    <t xml:space="preserve">1. Spanduk Backdrop </t>
  </si>
  <si>
    <t>meter</t>
  </si>
  <si>
    <t>2. Snack Panitia</t>
  </si>
  <si>
    <t>pcs</t>
  </si>
  <si>
    <t xml:space="preserve">3. Konsumsi Makan </t>
  </si>
  <si>
    <t>4. Perlengkapan Acara</t>
  </si>
  <si>
    <t>1.1.4</t>
  </si>
  <si>
    <t>Sub-Aktivitas 1 Pelatihan Mini MBA Property</t>
  </si>
  <si>
    <t>Pelatihan Mini MBA Property</t>
  </si>
  <si>
    <t>1.1.5</t>
  </si>
  <si>
    <t>Sub-Aktivitas 1 Penyertaan dosen dalam Pelatihan IAI</t>
  </si>
  <si>
    <t>Training Strata IAI (Desi, Melan, Rahma)</t>
  </si>
  <si>
    <t>DESI</t>
  </si>
  <si>
    <t>1.1.6</t>
  </si>
  <si>
    <t>Sub-Aktivitas 1 Pemutakhiran Kurikulum &amp; Tugas Akhir Mahasiswa</t>
  </si>
  <si>
    <t>studio tugas akhir: Lemari display karya, locker, Meja dan Kursi kerja mahasiswa</t>
  </si>
  <si>
    <t>1. Loker Besi 12 Pintu</t>
  </si>
  <si>
    <t>2. Lemari Display Karya</t>
  </si>
  <si>
    <t>3. Meja Kerja Mahasiswa</t>
  </si>
  <si>
    <t>4. Kursi Kerja Mahasiswa</t>
  </si>
  <si>
    <t>5. Papan Tulis</t>
  </si>
  <si>
    <t>6. Ongkos Kirim</t>
  </si>
  <si>
    <t>Penguji eksternal sidang skripsi/tugas akhir</t>
  </si>
  <si>
    <t>ISSA</t>
  </si>
  <si>
    <t>Rapat dengan Kampus mitra dan studi banding ke ITB dan Unpar 
- Biaya penginapan, transport, konsumsi, souvenir</t>
  </si>
  <si>
    <t>MELAN</t>
  </si>
  <si>
    <t xml:space="preserve">a. Transportasi sewa mobil </t>
  </si>
  <si>
    <t>b. BBM + tol</t>
  </si>
  <si>
    <t>c. Penginapan</t>
  </si>
  <si>
    <t>d. Konsumsi 2 x 50.000</t>
  </si>
  <si>
    <t>e. Sovenir</t>
  </si>
  <si>
    <t>Biaya transportasi training
Studi banding</t>
  </si>
  <si>
    <t>1.1.7</t>
  </si>
  <si>
    <t>Sub-Aktivitas 1 Pelatihan Advance QGIS</t>
  </si>
  <si>
    <t>Pelatihan dosen Advance QGIS</t>
  </si>
  <si>
    <t>TOTAL</t>
  </si>
  <si>
    <t>AKTIVITAS-2 PROGRAM MERDEKA BELAJAR MAHASISWA</t>
  </si>
  <si>
    <t>1.2 .1</t>
  </si>
  <si>
    <t>Sub-Aktivitas 1 Kegiatan MBKM (Pertukaran Pelajar, Magang Industri, Asistensi Mengajar, Pengabdian Masyarakat)</t>
  </si>
  <si>
    <t xml:space="preserve">Pengadaan PC MBKM MK Studio Arsitektur
polytron profesional speaker
</t>
  </si>
  <si>
    <t>1. PC MK Studio Arsitektur</t>
  </si>
  <si>
    <t>2. Speaker Professional</t>
  </si>
  <si>
    <t>sewa zoom 6 bln</t>
  </si>
  <si>
    <t>RATNA</t>
  </si>
  <si>
    <t>Honor Pembimbing MK MBKM Mitra ( praktisi, guru sekolah)</t>
  </si>
  <si>
    <t>Rapat pengembangan kemitraan dan evaluasi MBKM ke Univ Udayana &amp; Univ Bandar Lampung
Rapat koordinasi persiapan program MBKM</t>
  </si>
  <si>
    <t>RAHMA</t>
  </si>
  <si>
    <t>a. Tiket pesawat masing-masing 4 dosen per kegiatan</t>
  </si>
  <si>
    <t>b. Transportasi dalam kota</t>
  </si>
  <si>
    <t>d. Konsumsi 6 x 50.000</t>
  </si>
  <si>
    <t>Outbond (Pertukaran Pelajar 40, Magang Industri 35, Asistensi Mengajar 15, Pengabdian Masyarakat 10)
Inbound (Pertukaran Mahasiswa 50 mahasiswa)</t>
  </si>
  <si>
    <t>DOSEN2</t>
  </si>
  <si>
    <t>a. Pertukaran Pelajar</t>
  </si>
  <si>
    <t>b. Magang Industri</t>
  </si>
  <si>
    <t>c. Asistensi Mengajar</t>
  </si>
  <si>
    <t>d. Proyek Desa</t>
  </si>
  <si>
    <t>e. Inbound Pertukaran Pelajar</t>
  </si>
  <si>
    <t>Kuliah lapangan MBKM
dan alat peraga MK MBKM</t>
  </si>
  <si>
    <t>1.2 .2</t>
  </si>
  <si>
    <t>Sub-Aktivitas 2 Peningkatan Prestasi Mahasiswa (sayembara desain, publikasi karya ilmiah)</t>
  </si>
  <si>
    <t>Publikasi karya ilmiah 35 judul, sayembara desain 15
Registrasi 35@200, 15@100</t>
  </si>
  <si>
    <t>SURYA/DESI</t>
  </si>
  <si>
    <t>a. Insentif publikasi karya ilmiah</t>
  </si>
  <si>
    <t>b. Insentif sayembara desain</t>
  </si>
  <si>
    <t>c. Registrasi 35 tim</t>
  </si>
  <si>
    <t xml:space="preserve">d. Registrasi sayembara </t>
  </si>
  <si>
    <t>Publikasi karya ilmiah (luaran KP)
sayembara desain</t>
  </si>
  <si>
    <t>1.2 .3</t>
  </si>
  <si>
    <t>Sub-Aktivitas 3 Seminar/ Pelatihan/ Kuliah Umum MBKM</t>
  </si>
  <si>
    <t xml:space="preserve">Seminar Luring (Honor Pembicara, biaya konsumsi, biaya komunikasi, plakat, seminar kit, swab antigen, laporan kegiatan)
KU 1: Kuliah Umum dari NUS
KU 2 :Edge Green Building
</t>
  </si>
  <si>
    <t>a. Seminar Internasional</t>
  </si>
  <si>
    <t>Honor</t>
  </si>
  <si>
    <t>Transport</t>
  </si>
  <si>
    <t>Akomodasi</t>
  </si>
  <si>
    <t>Konsumsi</t>
  </si>
  <si>
    <t>orang</t>
  </si>
  <si>
    <t>Plakat</t>
  </si>
  <si>
    <t>Seminar kit</t>
  </si>
  <si>
    <t>Backdrop</t>
  </si>
  <si>
    <t>b. Seminar Nasional</t>
  </si>
  <si>
    <t>Transport nara sumber kuliah umum</t>
  </si>
  <si>
    <t>1.2 .4</t>
  </si>
  <si>
    <t>Sub-Aktivitas 4. Kuliah Tamu dan Penguji Eksternal MK MBKM, dan Pameran Karya MBKM</t>
  </si>
  <si>
    <t>Pengadaan Istalasi Pameran</t>
  </si>
  <si>
    <t xml:space="preserve">Penguji Mitra Eksternal Praktisi dan Dosen untuk 8 MK MBKM (+konsumsi makan siang)
Kuliah Tamu oleh mitra praktisi dan dosen untuk 8 MK </t>
  </si>
  <si>
    <t>a. Penguji dosen/praktisi 8 MK MBKM</t>
  </si>
  <si>
    <t>b. Kuliah tamu 8 MK MBKM</t>
  </si>
  <si>
    <t>c. Konsumsi 2x</t>
  </si>
  <si>
    <t>Transport nara sumber kuliah tamu</t>
  </si>
  <si>
    <t>AKTIVITAS-3 INISIASI AKREDITASI INTERNASIONAL</t>
  </si>
  <si>
    <t>1.3 .1</t>
  </si>
  <si>
    <t>Sub-Aktivitas 1 Pengembangan Kemitraan dengan IAI Provinsi, IAI Nasional,  APTARI</t>
  </si>
  <si>
    <t xml:space="preserve">Pengembangan Kemitraan dengan pembuatan MoU 
 IAI Provinsi, IAI Nasional, dan APTARI
</t>
  </si>
  <si>
    <t>1. Transportasi</t>
  </si>
  <si>
    <t>2. Konsumsi 10 orang x 50000</t>
  </si>
  <si>
    <t>3. Sovenir</t>
  </si>
  <si>
    <t>Registrasi Program PPAr 
Iuran tahunan APTARI</t>
  </si>
  <si>
    <t>1.3 .2</t>
  </si>
  <si>
    <t>Sub-Aktivitas 2 Pengembangan Kemitraan (Arkonin &amp; PT JRP)</t>
  </si>
  <si>
    <t>Rapat pengembangan kemitraan dengan PT Arkonin &amp; JPT RP (nara sumber pak noer)
-konsumsi, biaya komunikasi/koordinasi lanjutan</t>
  </si>
  <si>
    <t>RAHMA/MELAN</t>
  </si>
  <si>
    <t>1. Konsumsi 2x</t>
  </si>
  <si>
    <t>2. Transportasi</t>
  </si>
  <si>
    <t>3. Narasumber</t>
  </si>
  <si>
    <t xml:space="preserve">Pencetakan dokumen </t>
  </si>
  <si>
    <t>1.3 .3</t>
  </si>
  <si>
    <t>Sub-Aktivitas 3 Dokumentasi Kurikulum Berbahasa Inggris</t>
  </si>
  <si>
    <t>Pemenuhan RPS dan Bahan Ajar berbahasa Inggris</t>
  </si>
  <si>
    <t>Pencetakan dokumen RPS dan Bahan Ajar</t>
  </si>
  <si>
    <t>GRAND TOTAL</t>
  </si>
  <si>
    <t>LAPORAN KEUANGAN</t>
  </si>
  <si>
    <t>RENCANA</t>
  </si>
  <si>
    <t>REALISASI</t>
  </si>
  <si>
    <t xml:space="preserve">LAPORAN KEUANGAN </t>
  </si>
  <si>
    <t xml:space="preserve">1.2.1 </t>
  </si>
  <si>
    <t>Pengembangan Kemitraan MBKM dengan Universitas Udayana</t>
  </si>
  <si>
    <t xml:space="preserve">Keterangan </t>
  </si>
  <si>
    <t>Detail</t>
  </si>
  <si>
    <t>Anggaran</t>
  </si>
  <si>
    <t xml:space="preserve">Pengeluaran </t>
  </si>
  <si>
    <t>pengeluaran real*</t>
  </si>
  <si>
    <t>sewa mobil</t>
  </si>
  <si>
    <t>taksi, bensin, tol, parkir</t>
  </si>
  <si>
    <t>box souvenir</t>
  </si>
  <si>
    <t>hampers</t>
  </si>
  <si>
    <t>toll</t>
  </si>
  <si>
    <t>parkir</t>
  </si>
  <si>
    <t>gocar BXC - Akasia valley</t>
  </si>
  <si>
    <t>gocar kademangan - UPJ</t>
  </si>
  <si>
    <t>gocar BXC-kost</t>
  </si>
  <si>
    <t>gocar aston-jumbo</t>
  </si>
  <si>
    <t>gocar jumbo-aston (ada bon)</t>
  </si>
  <si>
    <t>gocar soetta - BXC</t>
  </si>
  <si>
    <t>gocar BXC - cattleya</t>
  </si>
  <si>
    <t>toll soetta-BXC</t>
  </si>
  <si>
    <t>gocar UPJ - terminal 2D</t>
  </si>
  <si>
    <t>toll mas khalid (rahma)</t>
  </si>
  <si>
    <t>toll mas khalid</t>
  </si>
  <si>
    <t>go car soetta - mas khalid</t>
  </si>
  <si>
    <t>go car mas khalid - soetta</t>
  </si>
  <si>
    <t>Aston</t>
  </si>
  <si>
    <t>extrabed</t>
  </si>
  <si>
    <t>sudah tf</t>
  </si>
  <si>
    <t>akan transfer</t>
  </si>
  <si>
    <t>gofood mpek2</t>
  </si>
  <si>
    <t>pondok makan bengawan</t>
  </si>
  <si>
    <t>K1</t>
  </si>
  <si>
    <t>3 ags 2022</t>
  </si>
  <si>
    <t>AW</t>
  </si>
  <si>
    <t>K2</t>
  </si>
  <si>
    <t>Circle K</t>
  </si>
  <si>
    <t>K3</t>
  </si>
  <si>
    <t>Pempek Nony</t>
  </si>
  <si>
    <t>K4</t>
  </si>
  <si>
    <t>jumbo seafood</t>
  </si>
  <si>
    <t>K6</t>
  </si>
  <si>
    <t>4 ags 2022</t>
  </si>
  <si>
    <t>solaria</t>
  </si>
  <si>
    <t>K7</t>
  </si>
  <si>
    <t>oleh2 mpek2</t>
  </si>
  <si>
    <t>MDF souvenir</t>
  </si>
  <si>
    <t>Bolu bogor sangkuriang</t>
  </si>
  <si>
    <t>K5</t>
  </si>
  <si>
    <t>Pelaksanaan Pelatihan Pekerti</t>
  </si>
  <si>
    <t>Dosen/Peneliti dari PT lain/Praktisi dan Pengembangan Staf.
Training Pekerti (Bapak Titus dan Ibu Melan)</t>
  </si>
  <si>
    <t xml:space="preserve">Rapat dengan Kampus mitra dan studi banding ke ITB dan Unpar </t>
  </si>
  <si>
    <t>Tol Luar Kota</t>
  </si>
  <si>
    <t>BBM</t>
  </si>
  <si>
    <t>Antigen</t>
  </si>
  <si>
    <t>Parkir</t>
  </si>
  <si>
    <t>McDonald</t>
  </si>
  <si>
    <t>Solaria</t>
  </si>
  <si>
    <t>Bonfire 1</t>
  </si>
  <si>
    <t>Bolen Lilit 1</t>
  </si>
  <si>
    <t>Bolen Lilit 2</t>
  </si>
  <si>
    <t>Holland Bakery</t>
  </si>
  <si>
    <t>Manajemen Internal</t>
  </si>
  <si>
    <t>Transportasi</t>
  </si>
  <si>
    <t>Sewa Mobil</t>
  </si>
  <si>
    <t>Bonfire 2</t>
  </si>
  <si>
    <t>Bancakan</t>
  </si>
  <si>
    <t>Soto Sedaap</t>
  </si>
  <si>
    <t>Lontong Medan</t>
  </si>
  <si>
    <t>Nasi Bancakan</t>
  </si>
  <si>
    <t>Sangkan Hurip 1</t>
  </si>
  <si>
    <t>Sangkan Hurip 2</t>
  </si>
  <si>
    <t>Total</t>
  </si>
  <si>
    <t>Mbak Rahma</t>
  </si>
  <si>
    <t>Mas Titus</t>
  </si>
  <si>
    <t>Pak Surya</t>
  </si>
  <si>
    <t>Parkir McD</t>
  </si>
  <si>
    <t>Indy Bintaro</t>
  </si>
  <si>
    <t>Makan malam</t>
  </si>
  <si>
    <t>Tol Pondok Aren</t>
  </si>
  <si>
    <t>Galcim</t>
  </si>
  <si>
    <t>Bensin</t>
  </si>
  <si>
    <t>Tol Kaliurip</t>
  </si>
  <si>
    <t>toll kalihurip</t>
  </si>
  <si>
    <t>Makan malam dari Bu Dessy</t>
  </si>
  <si>
    <t>Parkir Bancakan</t>
  </si>
  <si>
    <t>pd ranji</t>
  </si>
  <si>
    <t>Etoll sebelum masuk toll</t>
  </si>
  <si>
    <t>pasteur</t>
  </si>
  <si>
    <t>Bensin pulang</t>
  </si>
  <si>
    <t>Tol</t>
  </si>
  <si>
    <t>kalihurip 2</t>
  </si>
  <si>
    <t>cikunir</t>
  </si>
  <si>
    <t>galcim</t>
  </si>
  <si>
    <t>Kelebihan</t>
  </si>
  <si>
    <t>Deposit Mobil</t>
  </si>
  <si>
    <t>Dikembalikan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</si>
</sst>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(* #,##0_);_(* \(#,##0\);_(* &quot;-&quot;??_);_(@_)"/>
  </numFmts>
  <fonts count="2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sz val="10"/>
      <color rgb="FFC00000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color rgb="FFE2EFDA"/>
      <name val="Arial Narrow"/>
      <family val="2"/>
    </font>
    <font>
      <sz val="10"/>
      <color rgb="FFE2EFDA"/>
      <name val="Arial Narrow"/>
      <family val="2"/>
    </font>
    <font>
      <sz val="11"/>
      <color rgb="FFE2EFDA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6" fillId="0" borderId="0"/>
  </cellStyleXfs>
  <cellXfs count="171">
    <xf numFmtId="0" fontId="0" fillId="0" borderId="0" xfId="0"/>
    <xf numFmtId="0" fontId="0" fillId="0" borderId="4" xfId="0" applyBorder="1"/>
    <xf numFmtId="0" fontId="7" fillId="0" borderId="0" xfId="2" applyFont="1"/>
    <xf numFmtId="0" fontId="7" fillId="0" borderId="0" xfId="2" applyFont="1" applyAlignment="1">
      <alignment horizontal="left" indent="7"/>
    </xf>
    <xf numFmtId="0" fontId="6" fillId="0" borderId="0" xfId="2"/>
    <xf numFmtId="0" fontId="2" fillId="0" borderId="0" xfId="2" applyFont="1"/>
    <xf numFmtId="0" fontId="8" fillId="2" borderId="2" xfId="0" applyFont="1" applyFill="1" applyBorder="1" applyAlignment="1">
      <alignment horizontal="center" vertical="center" wrapText="1"/>
    </xf>
    <xf numFmtId="0" fontId="9" fillId="3" borderId="4" xfId="2" applyFont="1" applyFill="1" applyBorder="1" applyAlignment="1">
      <alignment horizontal="left" vertical="center"/>
    </xf>
    <xf numFmtId="0" fontId="9" fillId="3" borderId="4" xfId="2" applyFont="1" applyFill="1" applyBorder="1" applyAlignment="1">
      <alignment horizontal="right" vertical="center"/>
    </xf>
    <xf numFmtId="0" fontId="9" fillId="3" borderId="4" xfId="2" applyFon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20" fontId="10" fillId="4" borderId="4" xfId="2" quotePrefix="1" applyNumberFormat="1" applyFont="1" applyFill="1" applyBorder="1" applyAlignment="1">
      <alignment horizontal="left"/>
    </xf>
    <xf numFmtId="0" fontId="9" fillId="4" borderId="4" xfId="2" applyFont="1" applyFill="1" applyBorder="1"/>
    <xf numFmtId="0" fontId="10" fillId="4" borderId="4" xfId="2" applyFont="1" applyFill="1" applyBorder="1" applyAlignment="1">
      <alignment horizontal="center"/>
    </xf>
    <xf numFmtId="0" fontId="10" fillId="4" borderId="4" xfId="2" applyFont="1" applyFill="1" applyBorder="1"/>
    <xf numFmtId="0" fontId="0" fillId="4" borderId="4" xfId="0" applyFill="1" applyBorder="1"/>
    <xf numFmtId="0" fontId="11" fillId="0" borderId="4" xfId="0" applyFont="1" applyBorder="1" applyAlignment="1">
      <alignment vertical="center" wrapText="1"/>
    </xf>
    <xf numFmtId="0" fontId="3" fillId="0" borderId="4" xfId="0" applyFont="1" applyBorder="1"/>
    <xf numFmtId="164" fontId="0" fillId="0" borderId="4" xfId="1" applyFont="1" applyBorder="1"/>
    <xf numFmtId="0" fontId="0" fillId="5" borderId="4" xfId="0" applyFill="1" applyBorder="1"/>
    <xf numFmtId="164" fontId="0" fillId="4" borderId="4" xfId="1" applyFont="1" applyFill="1" applyBorder="1"/>
    <xf numFmtId="164" fontId="3" fillId="0" borderId="4" xfId="1" applyFont="1" applyFill="1" applyBorder="1"/>
    <xf numFmtId="164" fontId="3" fillId="0" borderId="4" xfId="1" applyFont="1" applyBorder="1"/>
    <xf numFmtId="0" fontId="2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164" fontId="9" fillId="3" borderId="4" xfId="1" applyFont="1" applyFill="1" applyBorder="1" applyAlignment="1">
      <alignment vertical="center"/>
    </xf>
    <xf numFmtId="20" fontId="10" fillId="6" borderId="4" xfId="2" quotePrefix="1" applyNumberFormat="1" applyFont="1" applyFill="1" applyBorder="1" applyAlignment="1">
      <alignment horizontal="left"/>
    </xf>
    <xf numFmtId="0" fontId="9" fillId="6" borderId="4" xfId="2" applyFont="1" applyFill="1" applyBorder="1"/>
    <xf numFmtId="0" fontId="10" fillId="6" borderId="4" xfId="2" applyFont="1" applyFill="1" applyBorder="1" applyAlignment="1">
      <alignment horizontal="center"/>
    </xf>
    <xf numFmtId="0" fontId="10" fillId="6" borderId="4" xfId="2" applyFont="1" applyFill="1" applyBorder="1"/>
    <xf numFmtId="164" fontId="0" fillId="6" borderId="4" xfId="1" applyFont="1" applyFill="1" applyBorder="1"/>
    <xf numFmtId="0" fontId="0" fillId="6" borderId="4" xfId="0" applyFill="1" applyBorder="1"/>
    <xf numFmtId="164" fontId="0" fillId="0" borderId="0" xfId="1" applyFont="1"/>
    <xf numFmtId="0" fontId="12" fillId="0" borderId="4" xfId="0" applyFont="1" applyBorder="1" applyAlignment="1">
      <alignment vertical="center" wrapText="1"/>
    </xf>
    <xf numFmtId="20" fontId="10" fillId="7" borderId="4" xfId="2" quotePrefix="1" applyNumberFormat="1" applyFont="1" applyFill="1" applyBorder="1" applyAlignment="1">
      <alignment horizontal="left"/>
    </xf>
    <xf numFmtId="0" fontId="9" fillId="7" borderId="4" xfId="2" applyFont="1" applyFill="1" applyBorder="1"/>
    <xf numFmtId="0" fontId="10" fillId="7" borderId="4" xfId="2" applyFont="1" applyFill="1" applyBorder="1" applyAlignment="1">
      <alignment horizontal="center"/>
    </xf>
    <xf numFmtId="0" fontId="10" fillId="7" borderId="4" xfId="2" applyFont="1" applyFill="1" applyBorder="1"/>
    <xf numFmtId="164" fontId="0" fillId="7" borderId="4" xfId="1" applyFont="1" applyFill="1" applyBorder="1"/>
    <xf numFmtId="0" fontId="0" fillId="7" borderId="4" xfId="0" applyFill="1" applyBorder="1"/>
    <xf numFmtId="164" fontId="4" fillId="0" borderId="4" xfId="1" applyFont="1" applyBorder="1"/>
    <xf numFmtId="0" fontId="5" fillId="3" borderId="4" xfId="0" applyFont="1" applyFill="1" applyBorder="1" applyAlignment="1">
      <alignment vertical="center"/>
    </xf>
    <xf numFmtId="41" fontId="0" fillId="0" borderId="0" xfId="0" applyNumberFormat="1"/>
    <xf numFmtId="41" fontId="4" fillId="0" borderId="0" xfId="0" applyNumberFormat="1" applyFont="1"/>
    <xf numFmtId="164" fontId="0" fillId="0" borderId="0" xfId="0" applyNumberFormat="1"/>
    <xf numFmtId="164" fontId="0" fillId="8" borderId="4" xfId="1" applyFont="1" applyFill="1" applyBorder="1"/>
    <xf numFmtId="164" fontId="0" fillId="0" borderId="4" xfId="0" applyNumberFormat="1" applyBorder="1"/>
    <xf numFmtId="164" fontId="13" fillId="9" borderId="4" xfId="1" applyFont="1" applyFill="1" applyBorder="1"/>
    <xf numFmtId="164" fontId="0" fillId="9" borderId="4" xfId="1" applyFont="1" applyFill="1" applyBorder="1"/>
    <xf numFmtId="0" fontId="3" fillId="0" borderId="0" xfId="0" applyFont="1"/>
    <xf numFmtId="164" fontId="13" fillId="0" borderId="4" xfId="1" applyFont="1" applyFill="1" applyBorder="1"/>
    <xf numFmtId="0" fontId="11" fillId="0" borderId="4" xfId="0" applyFont="1" applyBorder="1" applyAlignment="1">
      <alignment horizontal="right" vertical="center" wrapText="1"/>
    </xf>
    <xf numFmtId="0" fontId="5" fillId="0" borderId="0" xfId="0" applyFont="1"/>
    <xf numFmtId="0" fontId="14" fillId="10" borderId="4" xfId="0" applyFont="1" applyFill="1" applyBorder="1" applyAlignment="1">
      <alignment vertical="center" wrapText="1"/>
    </xf>
    <xf numFmtId="0" fontId="15" fillId="10" borderId="7" xfId="0" applyFont="1" applyFill="1" applyBorder="1" applyAlignment="1">
      <alignment horizontal="left"/>
    </xf>
    <xf numFmtId="0" fontId="16" fillId="10" borderId="4" xfId="0" applyFont="1" applyFill="1" applyBorder="1"/>
    <xf numFmtId="164" fontId="16" fillId="10" borderId="4" xfId="1" applyFont="1" applyFill="1" applyBorder="1"/>
    <xf numFmtId="164" fontId="16" fillId="10" borderId="4" xfId="0" applyNumberFormat="1" applyFont="1" applyFill="1" applyBorder="1"/>
    <xf numFmtId="0" fontId="15" fillId="10" borderId="8" xfId="0" applyFont="1" applyFill="1" applyBorder="1" applyAlignment="1">
      <alignment horizontal="left"/>
    </xf>
    <xf numFmtId="0" fontId="15" fillId="10" borderId="9" xfId="0" applyFont="1" applyFill="1" applyBorder="1"/>
    <xf numFmtId="0" fontId="15" fillId="10" borderId="7" xfId="0" applyFont="1" applyFill="1" applyBorder="1"/>
    <xf numFmtId="0" fontId="11" fillId="10" borderId="4" xfId="0" applyFont="1" applyFill="1" applyBorder="1" applyAlignment="1">
      <alignment vertical="center" wrapText="1"/>
    </xf>
    <xf numFmtId="0" fontId="0" fillId="10" borderId="4" xfId="0" applyFill="1" applyBorder="1"/>
    <xf numFmtId="0" fontId="3" fillId="10" borderId="4" xfId="0" applyFont="1" applyFill="1" applyBorder="1"/>
    <xf numFmtId="164" fontId="13" fillId="10" borderId="4" xfId="1" applyFont="1" applyFill="1" applyBorder="1"/>
    <xf numFmtId="164" fontId="3" fillId="10" borderId="4" xfId="0" applyNumberFormat="1" applyFont="1" applyFill="1" applyBorder="1"/>
    <xf numFmtId="164" fontId="0" fillId="0" borderId="4" xfId="1" applyFont="1" applyFill="1" applyBorder="1"/>
    <xf numFmtId="0" fontId="11" fillId="10" borderId="4" xfId="0" applyFont="1" applyFill="1" applyBorder="1" applyAlignment="1">
      <alignment wrapText="1"/>
    </xf>
    <xf numFmtId="0" fontId="11" fillId="10" borderId="4" xfId="0" applyFont="1" applyFill="1" applyBorder="1" applyAlignment="1">
      <alignment horizontal="left" vertical="center" wrapText="1"/>
    </xf>
    <xf numFmtId="0" fontId="2" fillId="10" borderId="4" xfId="0" applyFont="1" applyFill="1" applyBorder="1" applyAlignment="1">
      <alignment vertical="center" wrapText="1"/>
    </xf>
    <xf numFmtId="164" fontId="0" fillId="0" borderId="0" xfId="1" applyFont="1" applyFill="1" applyBorder="1"/>
    <xf numFmtId="0" fontId="11" fillId="10" borderId="4" xfId="0" quotePrefix="1" applyFont="1" applyFill="1" applyBorder="1" applyAlignment="1">
      <alignment vertical="center" wrapText="1"/>
    </xf>
    <xf numFmtId="0" fontId="13" fillId="11" borderId="4" xfId="0" applyFont="1" applyFill="1" applyBorder="1"/>
    <xf numFmtId="164" fontId="5" fillId="3" borderId="4" xfId="1" applyFont="1" applyFill="1" applyBorder="1"/>
    <xf numFmtId="0" fontId="11" fillId="0" borderId="4" xfId="0" applyFont="1" applyBorder="1" applyAlignment="1">
      <alignment wrapText="1"/>
    </xf>
    <xf numFmtId="0" fontId="11" fillId="0" borderId="4" xfId="0" quotePrefix="1" applyFont="1" applyBorder="1" applyAlignment="1">
      <alignment vertical="center" wrapText="1"/>
    </xf>
    <xf numFmtId="164" fontId="0" fillId="10" borderId="4" xfId="1" applyFont="1" applyFill="1" applyBorder="1"/>
    <xf numFmtId="164" fontId="0" fillId="10" borderId="4" xfId="0" applyNumberFormat="1" applyFill="1" applyBorder="1"/>
    <xf numFmtId="0" fontId="5" fillId="0" borderId="4" xfId="0" applyFont="1" applyBorder="1"/>
    <xf numFmtId="164" fontId="5" fillId="10" borderId="4" xfId="0" applyNumberFormat="1" applyFont="1" applyFill="1" applyBorder="1"/>
    <xf numFmtId="164" fontId="5" fillId="10" borderId="4" xfId="1" applyFont="1" applyFill="1" applyBorder="1"/>
    <xf numFmtId="0" fontId="11" fillId="12" borderId="11" xfId="0" applyFont="1" applyFill="1" applyBorder="1" applyAlignment="1">
      <alignment vertical="center" wrapText="1"/>
    </xf>
    <xf numFmtId="0" fontId="0" fillId="12" borderId="11" xfId="0" applyFill="1" applyBorder="1"/>
    <xf numFmtId="41" fontId="0" fillId="12" borderId="11" xfId="0" applyNumberFormat="1" applyFill="1" applyBorder="1"/>
    <xf numFmtId="41" fontId="5" fillId="12" borderId="11" xfId="0" applyNumberFormat="1" applyFont="1" applyFill="1" applyBorder="1"/>
    <xf numFmtId="0" fontId="0" fillId="12" borderId="12" xfId="0" applyFill="1" applyBorder="1"/>
    <xf numFmtId="164" fontId="0" fillId="0" borderId="11" xfId="1" applyFont="1" applyFill="1" applyBorder="1"/>
    <xf numFmtId="164" fontId="0" fillId="0" borderId="11" xfId="0" applyNumberFormat="1" applyBorder="1"/>
    <xf numFmtId="164" fontId="16" fillId="10" borderId="6" xfId="0" applyNumberFormat="1" applyFont="1" applyFill="1" applyBorder="1"/>
    <xf numFmtId="164" fontId="5" fillId="10" borderId="6" xfId="1" applyFont="1" applyFill="1" applyBorder="1"/>
    <xf numFmtId="164" fontId="4" fillId="10" borderId="6" xfId="0" applyNumberFormat="1" applyFont="1" applyFill="1" applyBorder="1"/>
    <xf numFmtId="41" fontId="4" fillId="12" borderId="11" xfId="0" applyNumberFormat="1" applyFont="1" applyFill="1" applyBorder="1"/>
    <xf numFmtId="0" fontId="2" fillId="10" borderId="4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164" fontId="16" fillId="10" borderId="4" xfId="0" applyNumberFormat="1" applyFont="1" applyFill="1" applyBorder="1" applyAlignment="1">
      <alignment horizontal="center" vertical="center"/>
    </xf>
    <xf numFmtId="164" fontId="0" fillId="10" borderId="4" xfId="0" applyNumberFormat="1" applyFill="1" applyBorder="1" applyAlignment="1">
      <alignment horizontal="center" vertical="center"/>
    </xf>
    <xf numFmtId="164" fontId="0" fillId="10" borderId="4" xfId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164" fontId="13" fillId="10" borderId="6" xfId="0" applyNumberFormat="1" applyFont="1" applyFill="1" applyBorder="1"/>
    <xf numFmtId="41" fontId="13" fillId="12" borderId="11" xfId="0" applyNumberFormat="1" applyFont="1" applyFill="1" applyBorder="1"/>
    <xf numFmtId="0" fontId="11" fillId="10" borderId="11" xfId="0" applyFont="1" applyFill="1" applyBorder="1" applyAlignment="1">
      <alignment vertical="center" wrapText="1"/>
    </xf>
    <xf numFmtId="0" fontId="2" fillId="10" borderId="11" xfId="0" applyFont="1" applyFill="1" applyBorder="1" applyAlignment="1">
      <alignment vertical="center" wrapText="1"/>
    </xf>
    <xf numFmtId="0" fontId="0" fillId="10" borderId="11" xfId="0" applyFill="1" applyBorder="1"/>
    <xf numFmtId="164" fontId="16" fillId="10" borderId="11" xfId="0" applyNumberFormat="1" applyFont="1" applyFill="1" applyBorder="1"/>
    <xf numFmtId="0" fontId="11" fillId="10" borderId="18" xfId="0" applyFont="1" applyFill="1" applyBorder="1" applyAlignment="1">
      <alignment vertical="center" wrapText="1"/>
    </xf>
    <xf numFmtId="0" fontId="2" fillId="10" borderId="18" xfId="0" applyFont="1" applyFill="1" applyBorder="1" applyAlignment="1">
      <alignment vertical="center" wrapText="1"/>
    </xf>
    <xf numFmtId="0" fontId="0" fillId="10" borderId="18" xfId="0" applyFill="1" applyBorder="1"/>
    <xf numFmtId="164" fontId="16" fillId="10" borderId="18" xfId="0" applyNumberFormat="1" applyFont="1" applyFill="1" applyBorder="1"/>
    <xf numFmtId="164" fontId="5" fillId="13" borderId="0" xfId="0" applyNumberFormat="1" applyFont="1" applyFill="1"/>
    <xf numFmtId="0" fontId="5" fillId="13" borderId="0" xfId="0" applyFont="1" applyFill="1"/>
    <xf numFmtId="0" fontId="17" fillId="10" borderId="4" xfId="0" applyFont="1" applyFill="1" applyBorder="1"/>
    <xf numFmtId="165" fontId="0" fillId="0" borderId="0" xfId="0" applyNumberFormat="1"/>
    <xf numFmtId="165" fontId="16" fillId="10" borderId="4" xfId="0" applyNumberFormat="1" applyFont="1" applyFill="1" applyBorder="1"/>
    <xf numFmtId="165" fontId="5" fillId="0" borderId="0" xfId="0" applyNumberFormat="1" applyFont="1"/>
    <xf numFmtId="165" fontId="0" fillId="13" borderId="0" xfId="0" applyNumberFormat="1" applyFill="1"/>
    <xf numFmtId="0" fontId="11" fillId="10" borderId="19" xfId="0" applyFont="1" applyFill="1" applyBorder="1" applyAlignment="1">
      <alignment vertical="center" wrapText="1"/>
    </xf>
    <xf numFmtId="0" fontId="2" fillId="10" borderId="19" xfId="0" applyFont="1" applyFill="1" applyBorder="1" applyAlignment="1">
      <alignment vertical="center" wrapText="1"/>
    </xf>
    <xf numFmtId="0" fontId="0" fillId="10" borderId="19" xfId="0" applyFill="1" applyBorder="1"/>
    <xf numFmtId="164" fontId="16" fillId="10" borderId="19" xfId="0" applyNumberFormat="1" applyFont="1" applyFill="1" applyBorder="1"/>
    <xf numFmtId="0" fontId="4" fillId="10" borderId="19" xfId="0" applyFont="1" applyFill="1" applyBorder="1"/>
    <xf numFmtId="43" fontId="0" fillId="0" borderId="0" xfId="0" applyNumberFormat="1"/>
    <xf numFmtId="43" fontId="5" fillId="0" borderId="0" xfId="0" applyNumberFormat="1" applyFont="1"/>
    <xf numFmtId="0" fontId="4" fillId="0" borderId="0" xfId="0" applyFont="1"/>
    <xf numFmtId="43" fontId="4" fillId="0" borderId="0" xfId="0" applyNumberFormat="1" applyFont="1"/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1" fontId="5" fillId="0" borderId="0" xfId="0" applyNumberFormat="1" applyFont="1"/>
    <xf numFmtId="164" fontId="3" fillId="0" borderId="4" xfId="0" applyNumberFormat="1" applyFont="1" applyBorder="1"/>
    <xf numFmtId="0" fontId="18" fillId="3" borderId="4" xfId="2" applyFont="1" applyFill="1" applyBorder="1" applyAlignment="1">
      <alignment horizontal="left" vertical="center"/>
    </xf>
    <xf numFmtId="0" fontId="19" fillId="6" borderId="4" xfId="2" applyFont="1" applyFill="1" applyBorder="1"/>
    <xf numFmtId="0" fontId="20" fillId="0" borderId="4" xfId="0" applyFont="1" applyBorder="1"/>
    <xf numFmtId="164" fontId="20" fillId="10" borderId="4" xfId="0" applyNumberFormat="1" applyFont="1" applyFill="1" applyBorder="1"/>
    <xf numFmtId="0" fontId="20" fillId="0" borderId="0" xfId="0" applyFont="1"/>
    <xf numFmtId="164" fontId="20" fillId="10" borderId="18" xfId="0" applyNumberFormat="1" applyFont="1" applyFill="1" applyBorder="1"/>
    <xf numFmtId="164" fontId="20" fillId="10" borderId="11" xfId="0" applyNumberFormat="1" applyFont="1" applyFill="1" applyBorder="1"/>
    <xf numFmtId="164" fontId="20" fillId="10" borderId="19" xfId="0" applyNumberFormat="1" applyFont="1" applyFill="1" applyBorder="1"/>
    <xf numFmtId="164" fontId="20" fillId="0" borderId="0" xfId="0" applyNumberFormat="1" applyFont="1"/>
    <xf numFmtId="0" fontId="13" fillId="10" borderId="4" xfId="0" applyFont="1" applyFill="1" applyBorder="1"/>
    <xf numFmtId="164" fontId="13" fillId="10" borderId="4" xfId="0" applyNumberFormat="1" applyFont="1" applyFill="1" applyBorder="1"/>
    <xf numFmtId="164" fontId="13" fillId="10" borderId="18" xfId="0" applyNumberFormat="1" applyFont="1" applyFill="1" applyBorder="1"/>
    <xf numFmtId="0" fontId="0" fillId="0" borderId="20" xfId="0" applyBorder="1"/>
    <xf numFmtId="0" fontId="8" fillId="2" borderId="0" xfId="0" applyFont="1" applyFill="1" applyAlignment="1">
      <alignment horizontal="center" vertical="center" wrapText="1"/>
    </xf>
    <xf numFmtId="0" fontId="0" fillId="3" borderId="6" xfId="0" applyFill="1" applyBorder="1" applyAlignment="1">
      <alignment vertical="center"/>
    </xf>
    <xf numFmtId="0" fontId="0" fillId="4" borderId="6" xfId="0" applyFill="1" applyBorder="1"/>
    <xf numFmtId="0" fontId="0" fillId="0" borderId="6" xfId="0" applyBorder="1"/>
    <xf numFmtId="0" fontId="0" fillId="6" borderId="6" xfId="0" applyFill="1" applyBorder="1"/>
    <xf numFmtId="0" fontId="0" fillId="7" borderId="6" xfId="0" applyFill="1" applyBorder="1"/>
    <xf numFmtId="0" fontId="5" fillId="3" borderId="6" xfId="0" applyFont="1" applyFill="1" applyBorder="1" applyAlignment="1">
      <alignment vertical="center"/>
    </xf>
    <xf numFmtId="0" fontId="0" fillId="0" borderId="11" xfId="0" applyBorder="1"/>
    <xf numFmtId="0" fontId="0" fillId="0" borderId="23" xfId="0" applyBorder="1"/>
    <xf numFmtId="0" fontId="5" fillId="0" borderId="11" xfId="0" applyFont="1" applyBorder="1"/>
    <xf numFmtId="0" fontId="0" fillId="0" borderId="24" xfId="0" applyBorder="1"/>
    <xf numFmtId="0" fontId="0" fillId="0" borderId="25" xfId="0" applyBorder="1"/>
    <xf numFmtId="0" fontId="5" fillId="0" borderId="23" xfId="0" applyFont="1" applyBorder="1" applyAlignment="1">
      <alignment horizontal="center" vertical="center"/>
    </xf>
    <xf numFmtId="0" fontId="1" fillId="0" borderId="0" xfId="2" applyFont="1" applyAlignment="1">
      <alignment horizontal="left"/>
    </xf>
    <xf numFmtId="0" fontId="2" fillId="0" borderId="0" xfId="2" applyFont="1" applyAlignment="1">
      <alignment horizontal="left"/>
    </xf>
    <xf numFmtId="0" fontId="1" fillId="0" borderId="0" xfId="2" applyFont="1" applyAlignment="1">
      <alignment horizontal="left" vertical="top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9" fillId="6" borderId="6" xfId="2" applyFont="1" applyFill="1" applyBorder="1" applyAlignment="1">
      <alignment horizontal="left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</cellXfs>
  <cellStyles count="3">
    <cellStyle name="Comma [0]" xfId="1" builtinId="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8</xdr:row>
      <xdr:rowOff>0</xdr:rowOff>
    </xdr:from>
    <xdr:to>
      <xdr:col>0</xdr:col>
      <xdr:colOff>2333625</xdr:colOff>
      <xdr:row>32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AF3D45-1BDB-EA1E-CA2E-B2DCB405E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1933575"/>
          <a:ext cx="2057400" cy="4572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2552700</xdr:colOff>
      <xdr:row>8</xdr:row>
      <xdr:rowOff>0</xdr:rowOff>
    </xdr:from>
    <xdr:to>
      <xdr:col>3</xdr:col>
      <xdr:colOff>400050</xdr:colOff>
      <xdr:row>32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8DC8FD-131A-B43B-7831-DB63F8353692}"/>
            </a:ext>
            <a:ext uri="{147F2762-F138-4A5C-976F-8EAC2B608ADB}">
              <a16:predDERef xmlns:a16="http://schemas.microsoft.com/office/drawing/2014/main" pred="{2DAF3D45-1BDB-EA1E-CA2E-B2DCB405E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2700" y="1933575"/>
          <a:ext cx="20574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6FA3-CE6F-4379-89F6-8909D535CB4B}">
  <sheetPr>
    <pageSetUpPr fitToPage="1"/>
  </sheetPr>
  <dimension ref="B1:S201"/>
  <sheetViews>
    <sheetView topLeftCell="Q5" zoomScale="84" zoomScaleNormal="84" workbookViewId="0">
      <selection activeCell="Q5" sqref="Q5:S5"/>
    </sheetView>
  </sheetViews>
  <sheetFormatPr defaultColWidth="8.85546875" defaultRowHeight="15"/>
  <cols>
    <col min="3" max="3" width="36.42578125" customWidth="1"/>
    <col min="4" max="4" width="31.85546875" customWidth="1"/>
    <col min="5" max="5" width="13.28515625" hidden="1" customWidth="1"/>
    <col min="6" max="6" width="9.140625"/>
    <col min="7" max="9" width="13.7109375" customWidth="1"/>
    <col min="10" max="10" width="15.42578125" bestFit="1" customWidth="1"/>
    <col min="11" max="16" width="12.7109375" customWidth="1"/>
    <col min="17" max="17" width="14.140625" customWidth="1"/>
    <col min="18" max="18" width="15.140625" customWidth="1"/>
    <col min="19" max="19" width="15" customWidth="1"/>
  </cols>
  <sheetData>
    <row r="1" spans="2:19">
      <c r="B1" s="2" t="s">
        <v>0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</row>
    <row r="2" spans="2:19">
      <c r="B2" s="158" t="s">
        <v>1</v>
      </c>
      <c r="C2" s="158"/>
      <c r="D2" s="158"/>
      <c r="E2" s="158"/>
      <c r="F2" s="158"/>
      <c r="G2" s="158"/>
      <c r="H2" s="158"/>
      <c r="I2" s="158"/>
      <c r="J2" s="158"/>
      <c r="K2" s="157" t="s">
        <v>2</v>
      </c>
      <c r="L2" s="157"/>
      <c r="M2" s="157"/>
      <c r="N2" s="157"/>
    </row>
    <row r="3" spans="2:19">
      <c r="B3" s="156" t="s">
        <v>3</v>
      </c>
      <c r="C3" s="156"/>
      <c r="D3" s="156"/>
      <c r="E3" s="156"/>
      <c r="F3" s="156"/>
      <c r="G3" s="156"/>
      <c r="H3" s="156"/>
      <c r="I3" s="156"/>
      <c r="J3" s="156"/>
      <c r="K3" s="5" t="s">
        <v>4</v>
      </c>
      <c r="L3" s="4"/>
      <c r="M3" s="4"/>
      <c r="N3" s="4"/>
    </row>
    <row r="5" spans="2:19">
      <c r="B5" s="163" t="s">
        <v>5</v>
      </c>
      <c r="C5" s="163" t="s">
        <v>6</v>
      </c>
      <c r="D5" s="163" t="s">
        <v>7</v>
      </c>
      <c r="E5" s="163" t="s">
        <v>8</v>
      </c>
      <c r="F5" s="161" t="s">
        <v>9</v>
      </c>
      <c r="G5" s="161"/>
      <c r="H5" s="163" t="s">
        <v>10</v>
      </c>
      <c r="I5" s="163" t="s">
        <v>11</v>
      </c>
      <c r="J5" s="161" t="s">
        <v>12</v>
      </c>
      <c r="K5" s="162" t="s">
        <v>13</v>
      </c>
      <c r="L5" s="162"/>
      <c r="M5" s="162"/>
      <c r="N5" s="162"/>
      <c r="O5" s="162"/>
      <c r="P5" s="162"/>
      <c r="Q5" s="159" t="s">
        <v>14</v>
      </c>
      <c r="R5" s="159"/>
      <c r="S5" s="160"/>
    </row>
    <row r="6" spans="2:19" ht="24">
      <c r="B6" s="163"/>
      <c r="C6" s="163"/>
      <c r="D6" s="163"/>
      <c r="E6" s="163"/>
      <c r="F6" s="161"/>
      <c r="G6" s="161"/>
      <c r="H6" s="164"/>
      <c r="I6" s="164"/>
      <c r="J6" s="161"/>
      <c r="K6" s="6" t="s">
        <v>15</v>
      </c>
      <c r="L6" s="6" t="s">
        <v>16</v>
      </c>
      <c r="M6" s="6" t="s">
        <v>17</v>
      </c>
      <c r="N6" s="6" t="s">
        <v>16</v>
      </c>
      <c r="O6" s="6" t="s">
        <v>18</v>
      </c>
      <c r="P6" s="143" t="s">
        <v>16</v>
      </c>
      <c r="Q6" s="127" t="s">
        <v>9</v>
      </c>
      <c r="R6" s="127" t="s">
        <v>10</v>
      </c>
      <c r="S6" s="155" t="s">
        <v>11</v>
      </c>
    </row>
    <row r="7" spans="2:19" ht="28.35" customHeight="1">
      <c r="B7" s="7">
        <v>1</v>
      </c>
      <c r="C7" s="7" t="s">
        <v>19</v>
      </c>
      <c r="D7" s="7"/>
      <c r="E7" s="7"/>
      <c r="F7" s="8"/>
      <c r="G7" s="7"/>
      <c r="H7" s="7"/>
      <c r="I7" s="7"/>
      <c r="J7" s="9"/>
      <c r="K7" s="10"/>
      <c r="L7" s="10"/>
      <c r="M7" s="10"/>
      <c r="N7" s="10"/>
      <c r="O7" s="10"/>
      <c r="P7" s="144"/>
      <c r="Q7" s="150"/>
      <c r="R7" s="150"/>
      <c r="S7" s="151"/>
    </row>
    <row r="8" spans="2:19">
      <c r="B8" s="11" t="s">
        <v>20</v>
      </c>
      <c r="C8" s="12" t="s">
        <v>21</v>
      </c>
      <c r="D8" s="12"/>
      <c r="E8" s="12"/>
      <c r="F8" s="13"/>
      <c r="G8" s="14"/>
      <c r="H8" s="14"/>
      <c r="I8" s="14"/>
      <c r="J8" s="15"/>
      <c r="K8" s="15"/>
      <c r="L8" s="15"/>
      <c r="M8" s="15"/>
      <c r="N8" s="15"/>
      <c r="O8" s="15"/>
      <c r="P8" s="145"/>
      <c r="Q8" s="150"/>
      <c r="R8" s="150"/>
      <c r="S8" s="151"/>
    </row>
    <row r="9" spans="2:19" hidden="1">
      <c r="B9" s="1"/>
      <c r="C9" s="16" t="s">
        <v>22</v>
      </c>
      <c r="D9" s="16"/>
      <c r="E9" s="16"/>
      <c r="F9" s="1"/>
      <c r="G9" s="17" t="s">
        <v>23</v>
      </c>
      <c r="H9" s="17"/>
      <c r="I9" s="17"/>
      <c r="J9" s="18"/>
      <c r="K9" s="1"/>
      <c r="L9" s="1"/>
      <c r="M9" s="1"/>
      <c r="N9" s="1"/>
      <c r="O9" s="1"/>
      <c r="P9" s="146"/>
      <c r="Q9" s="150"/>
      <c r="R9" s="150"/>
      <c r="S9" s="151"/>
    </row>
    <row r="10" spans="2:19" hidden="1">
      <c r="B10" s="1"/>
      <c r="C10" s="16" t="s">
        <v>24</v>
      </c>
      <c r="D10" s="16"/>
      <c r="E10" s="16"/>
      <c r="F10" s="1"/>
      <c r="G10" s="17" t="s">
        <v>23</v>
      </c>
      <c r="H10" s="17"/>
      <c r="I10" s="17"/>
      <c r="J10" s="18"/>
      <c r="K10" s="1"/>
      <c r="L10" s="1"/>
      <c r="M10" s="19"/>
      <c r="N10" s="19"/>
      <c r="O10" s="1"/>
      <c r="P10" s="146"/>
      <c r="Q10" s="150"/>
      <c r="R10" s="150"/>
      <c r="S10" s="151"/>
    </row>
    <row r="11" spans="2:19" hidden="1">
      <c r="B11" s="1"/>
      <c r="C11" s="16" t="s">
        <v>25</v>
      </c>
      <c r="D11" s="16"/>
      <c r="E11" s="16"/>
      <c r="F11" s="1"/>
      <c r="G11" s="17" t="s">
        <v>23</v>
      </c>
      <c r="H11" s="17"/>
      <c r="I11" s="17"/>
      <c r="J11" s="18"/>
      <c r="K11" s="1"/>
      <c r="L11" s="1"/>
      <c r="M11" s="19"/>
      <c r="N11" s="19"/>
      <c r="O11" s="1"/>
      <c r="P11" s="146"/>
      <c r="Q11" s="150"/>
      <c r="R11" s="150"/>
      <c r="S11" s="151"/>
    </row>
    <row r="12" spans="2:19" ht="49.5" customHeight="1">
      <c r="B12" s="1"/>
      <c r="C12" s="16" t="s">
        <v>26</v>
      </c>
      <c r="D12" s="51" t="s">
        <v>27</v>
      </c>
      <c r="E12" s="16" t="s">
        <v>28</v>
      </c>
      <c r="F12" s="1">
        <v>2</v>
      </c>
      <c r="G12" s="17" t="s">
        <v>29</v>
      </c>
      <c r="H12" s="17"/>
      <c r="I12" s="17"/>
      <c r="J12" s="47">
        <f>16000000+3000000</f>
        <v>19000000</v>
      </c>
      <c r="K12" s="1"/>
      <c r="L12" s="1"/>
      <c r="M12" s="1"/>
      <c r="N12" s="1"/>
      <c r="O12" s="1"/>
      <c r="P12" s="146"/>
      <c r="Q12" s="150"/>
      <c r="R12" s="150"/>
      <c r="S12" s="151"/>
    </row>
    <row r="13" spans="2:19">
      <c r="B13" s="1"/>
      <c r="C13" s="61" t="s">
        <v>30</v>
      </c>
      <c r="D13" s="61"/>
      <c r="E13" s="61"/>
      <c r="F13" s="62">
        <v>2</v>
      </c>
      <c r="G13" s="63" t="s">
        <v>29</v>
      </c>
      <c r="H13" s="64">
        <v>8000000</v>
      </c>
      <c r="I13" s="65">
        <f>H13*F13</f>
        <v>16000000</v>
      </c>
      <c r="J13" s="50"/>
      <c r="K13" s="1"/>
      <c r="L13" s="1"/>
      <c r="M13" s="1"/>
      <c r="N13" s="1"/>
      <c r="O13" s="1"/>
      <c r="P13" s="146"/>
      <c r="Q13" s="150"/>
      <c r="R13" s="150"/>
      <c r="S13" s="151"/>
    </row>
    <row r="14" spans="2:19">
      <c r="B14" s="1"/>
      <c r="C14" s="61" t="s">
        <v>31</v>
      </c>
      <c r="D14" s="61"/>
      <c r="E14" s="61"/>
      <c r="F14" s="62">
        <v>2</v>
      </c>
      <c r="G14" s="63" t="s">
        <v>29</v>
      </c>
      <c r="H14" s="64">
        <v>1500000</v>
      </c>
      <c r="I14" s="65">
        <f>H14*F14</f>
        <v>3000000</v>
      </c>
      <c r="J14" s="50"/>
      <c r="K14" s="1"/>
      <c r="L14" s="1"/>
      <c r="M14" s="1"/>
      <c r="N14" s="1"/>
      <c r="O14" s="1"/>
      <c r="P14" s="146"/>
      <c r="Q14" s="150"/>
      <c r="R14" s="150"/>
      <c r="S14" s="151"/>
    </row>
    <row r="15" spans="2:19" ht="24" hidden="1">
      <c r="B15" s="1"/>
      <c r="C15" s="16" t="s">
        <v>32</v>
      </c>
      <c r="D15" s="16"/>
      <c r="E15" s="16"/>
      <c r="F15" s="1"/>
      <c r="G15" s="17" t="s">
        <v>33</v>
      </c>
      <c r="H15" s="17"/>
      <c r="I15" s="17"/>
      <c r="J15" s="18"/>
      <c r="K15" s="1"/>
      <c r="L15" s="1"/>
      <c r="M15" s="1"/>
      <c r="N15" s="1"/>
      <c r="O15" s="1"/>
      <c r="P15" s="146"/>
      <c r="Q15" s="150"/>
      <c r="R15" s="150"/>
      <c r="S15" s="151"/>
    </row>
    <row r="16" spans="2:19" hidden="1">
      <c r="B16" s="1"/>
      <c r="C16" s="16" t="s">
        <v>34</v>
      </c>
      <c r="D16" s="16"/>
      <c r="E16" s="16"/>
      <c r="F16" s="1"/>
      <c r="G16" s="17" t="s">
        <v>35</v>
      </c>
      <c r="H16" s="17"/>
      <c r="I16" s="17"/>
      <c r="J16" s="18"/>
      <c r="K16" s="1"/>
      <c r="L16" s="1"/>
      <c r="M16" s="1"/>
      <c r="N16" s="1"/>
      <c r="O16" s="1"/>
      <c r="P16" s="146"/>
      <c r="Q16" s="150"/>
      <c r="R16" s="150"/>
      <c r="S16" s="151"/>
    </row>
    <row r="17" spans="2:19" hidden="1">
      <c r="B17" s="1"/>
      <c r="C17" s="16" t="s">
        <v>36</v>
      </c>
      <c r="D17" s="16"/>
      <c r="E17" s="16"/>
      <c r="F17" s="1"/>
      <c r="G17" s="17" t="s">
        <v>29</v>
      </c>
      <c r="H17" s="17"/>
      <c r="I17" s="17"/>
      <c r="J17" s="18"/>
      <c r="K17" s="1"/>
      <c r="L17" s="1"/>
      <c r="M17" s="1"/>
      <c r="N17" s="1"/>
      <c r="O17" s="1"/>
      <c r="P17" s="146"/>
      <c r="Q17" s="150"/>
      <c r="R17" s="150"/>
      <c r="S17" s="151"/>
    </row>
    <row r="18" spans="2:19" hidden="1">
      <c r="B18" s="1"/>
      <c r="C18" s="16" t="s">
        <v>37</v>
      </c>
      <c r="D18" s="16"/>
      <c r="E18" s="16"/>
      <c r="F18" s="1"/>
      <c r="G18" s="17" t="s">
        <v>33</v>
      </c>
      <c r="H18" s="17"/>
      <c r="I18" s="17"/>
      <c r="J18" s="18"/>
      <c r="K18" s="19"/>
      <c r="L18" s="19"/>
      <c r="M18" s="1"/>
      <c r="N18" s="1"/>
      <c r="O18" s="1"/>
      <c r="P18" s="146"/>
      <c r="Q18" s="150"/>
      <c r="R18" s="150"/>
      <c r="S18" s="151"/>
    </row>
    <row r="19" spans="2:19">
      <c r="B19" s="11" t="s">
        <v>38</v>
      </c>
      <c r="C19" s="12" t="s">
        <v>39</v>
      </c>
      <c r="D19" s="12"/>
      <c r="E19" s="12"/>
      <c r="F19" s="13"/>
      <c r="G19" s="14"/>
      <c r="H19" s="14"/>
      <c r="I19" s="14"/>
      <c r="J19" s="20"/>
      <c r="K19" s="15"/>
      <c r="L19" s="15"/>
      <c r="M19" s="15"/>
      <c r="N19" s="15"/>
      <c r="O19" s="15"/>
      <c r="P19" s="145"/>
      <c r="Q19" s="150"/>
      <c r="R19" s="150"/>
      <c r="S19" s="151"/>
    </row>
    <row r="20" spans="2:19" hidden="1">
      <c r="B20" s="1"/>
      <c r="C20" s="16" t="s">
        <v>22</v>
      </c>
      <c r="D20" s="16"/>
      <c r="E20" s="16"/>
      <c r="F20" s="1"/>
      <c r="G20" s="17" t="s">
        <v>23</v>
      </c>
      <c r="H20" s="17"/>
      <c r="I20" s="17"/>
      <c r="J20" s="18"/>
      <c r="K20" s="1"/>
      <c r="L20" s="1"/>
      <c r="M20" s="1"/>
      <c r="N20" s="1"/>
      <c r="O20" s="1"/>
      <c r="P20" s="146"/>
      <c r="Q20" s="150"/>
      <c r="R20" s="150"/>
      <c r="S20" s="151"/>
    </row>
    <row r="21" spans="2:19" hidden="1">
      <c r="B21" s="1"/>
      <c r="C21" s="16" t="s">
        <v>24</v>
      </c>
      <c r="D21" s="16"/>
      <c r="E21" s="16"/>
      <c r="F21" s="1"/>
      <c r="G21" s="17" t="s">
        <v>23</v>
      </c>
      <c r="H21" s="17"/>
      <c r="I21" s="17"/>
      <c r="J21" s="18"/>
      <c r="K21" s="1"/>
      <c r="L21" s="1"/>
      <c r="M21" s="1"/>
      <c r="N21" s="1"/>
      <c r="O21" s="1"/>
      <c r="P21" s="146"/>
      <c r="Q21" s="150"/>
      <c r="R21" s="150"/>
      <c r="S21" s="151"/>
    </row>
    <row r="22" spans="2:19" hidden="1">
      <c r="B22" s="1"/>
      <c r="C22" s="16" t="s">
        <v>25</v>
      </c>
      <c r="D22" s="16"/>
      <c r="E22" s="16"/>
      <c r="F22" s="1"/>
      <c r="G22" s="17" t="s">
        <v>23</v>
      </c>
      <c r="H22" s="17"/>
      <c r="I22" s="17"/>
      <c r="J22" s="18"/>
      <c r="K22" s="1"/>
      <c r="L22" s="1"/>
      <c r="M22" s="1"/>
      <c r="N22" s="1"/>
      <c r="O22" s="1"/>
      <c r="P22" s="146"/>
      <c r="Q22" s="150"/>
      <c r="R22" s="150"/>
      <c r="S22" s="151"/>
    </row>
    <row r="23" spans="2:19" ht="24">
      <c r="B23" s="1"/>
      <c r="C23" s="16" t="s">
        <v>26</v>
      </c>
      <c r="D23" s="16" t="s">
        <v>40</v>
      </c>
      <c r="E23" s="16" t="s">
        <v>41</v>
      </c>
      <c r="F23" s="1">
        <v>2</v>
      </c>
      <c r="G23" s="17" t="s">
        <v>29</v>
      </c>
      <c r="H23" s="17"/>
      <c r="I23" s="17"/>
      <c r="J23" s="21">
        <f>1750000*2</f>
        <v>3500000</v>
      </c>
      <c r="K23" s="1"/>
      <c r="L23" s="1"/>
      <c r="M23" s="1"/>
      <c r="N23" s="1"/>
      <c r="O23" s="1"/>
      <c r="P23" s="146"/>
      <c r="Q23" s="150"/>
      <c r="R23" s="150"/>
      <c r="S23" s="151"/>
    </row>
    <row r="24" spans="2:19" ht="24" hidden="1">
      <c r="B24" s="1"/>
      <c r="C24" s="16" t="s">
        <v>32</v>
      </c>
      <c r="D24" s="16"/>
      <c r="E24" s="16"/>
      <c r="F24" s="1"/>
      <c r="G24" s="17" t="s">
        <v>33</v>
      </c>
      <c r="H24" s="17"/>
      <c r="I24" s="17"/>
      <c r="J24" s="18"/>
      <c r="K24" s="1"/>
      <c r="L24" s="1"/>
      <c r="M24" s="1"/>
      <c r="N24" s="1"/>
      <c r="O24" s="1"/>
      <c r="P24" s="146"/>
      <c r="Q24" s="150"/>
      <c r="R24" s="150"/>
      <c r="S24" s="151"/>
    </row>
    <row r="25" spans="2:19" hidden="1">
      <c r="B25" s="1"/>
      <c r="C25" s="16" t="s">
        <v>34</v>
      </c>
      <c r="D25" s="16"/>
      <c r="E25" s="16"/>
      <c r="F25" s="1"/>
      <c r="G25" s="17" t="s">
        <v>35</v>
      </c>
      <c r="H25" s="17"/>
      <c r="I25" s="17"/>
      <c r="J25" s="18"/>
      <c r="K25" s="1"/>
      <c r="L25" s="1"/>
      <c r="M25" s="1"/>
      <c r="N25" s="1"/>
      <c r="O25" s="1"/>
      <c r="P25" s="146"/>
      <c r="Q25" s="150"/>
      <c r="R25" s="150"/>
      <c r="S25" s="151"/>
    </row>
    <row r="26" spans="2:19" hidden="1">
      <c r="B26" s="1"/>
      <c r="C26" s="16" t="s">
        <v>36</v>
      </c>
      <c r="D26" s="16"/>
      <c r="E26" s="16"/>
      <c r="F26" s="1"/>
      <c r="G26" s="17" t="s">
        <v>29</v>
      </c>
      <c r="H26" s="17"/>
      <c r="I26" s="17"/>
      <c r="J26" s="18"/>
      <c r="K26" s="1"/>
      <c r="L26" s="1"/>
      <c r="M26" s="1"/>
      <c r="N26" s="1"/>
      <c r="O26" s="1"/>
      <c r="P26" s="146"/>
      <c r="Q26" s="150"/>
      <c r="R26" s="150"/>
      <c r="S26" s="151"/>
    </row>
    <row r="27" spans="2:19" hidden="1">
      <c r="B27" s="1"/>
      <c r="C27" s="16" t="s">
        <v>37</v>
      </c>
      <c r="D27" s="16"/>
      <c r="E27" s="16"/>
      <c r="F27" s="1"/>
      <c r="G27" s="17" t="s">
        <v>33</v>
      </c>
      <c r="H27" s="17"/>
      <c r="I27" s="17"/>
      <c r="J27" s="18"/>
      <c r="K27" s="1"/>
      <c r="L27" s="1"/>
      <c r="M27" s="1"/>
      <c r="N27" s="1"/>
      <c r="O27" s="1"/>
      <c r="P27" s="146"/>
      <c r="Q27" s="150"/>
      <c r="R27" s="150"/>
      <c r="S27" s="151"/>
    </row>
    <row r="28" spans="2:19">
      <c r="B28" s="11" t="s">
        <v>42</v>
      </c>
      <c r="C28" s="12" t="s">
        <v>43</v>
      </c>
      <c r="D28" s="12"/>
      <c r="E28" s="12"/>
      <c r="F28" s="13"/>
      <c r="G28" s="14"/>
      <c r="H28" s="14"/>
      <c r="I28" s="14"/>
      <c r="J28" s="20"/>
      <c r="K28" s="15"/>
      <c r="L28" s="15"/>
      <c r="M28" s="15"/>
      <c r="N28" s="15"/>
      <c r="O28" s="15"/>
      <c r="P28" s="145"/>
      <c r="Q28" s="150"/>
      <c r="R28" s="150"/>
      <c r="S28" s="151"/>
    </row>
    <row r="29" spans="2:19" hidden="1">
      <c r="B29" s="1"/>
      <c r="C29" s="16" t="s">
        <v>22</v>
      </c>
      <c r="D29" s="16"/>
      <c r="E29" s="16"/>
      <c r="F29" s="1"/>
      <c r="G29" s="17" t="s">
        <v>23</v>
      </c>
      <c r="H29" s="17"/>
      <c r="I29" s="17"/>
      <c r="J29" s="18"/>
      <c r="K29" s="1"/>
      <c r="L29" s="1"/>
      <c r="M29" s="1"/>
      <c r="N29" s="1"/>
      <c r="O29" s="1"/>
      <c r="P29" s="146"/>
      <c r="Q29" s="150"/>
      <c r="R29" s="150"/>
      <c r="S29" s="151"/>
    </row>
    <row r="30" spans="2:19" hidden="1">
      <c r="B30" s="1"/>
      <c r="C30" s="16" t="s">
        <v>24</v>
      </c>
      <c r="D30" s="16"/>
      <c r="E30" s="16"/>
      <c r="F30" s="1"/>
      <c r="G30" s="17" t="s">
        <v>23</v>
      </c>
      <c r="H30" s="17"/>
      <c r="I30" s="17"/>
      <c r="J30" s="18"/>
      <c r="K30" s="1"/>
      <c r="L30" s="1"/>
      <c r="M30" s="1"/>
      <c r="N30" s="1"/>
      <c r="O30" s="1"/>
      <c r="P30" s="146"/>
      <c r="Q30" s="150"/>
      <c r="R30" s="150"/>
      <c r="S30" s="151"/>
    </row>
    <row r="31" spans="2:19" hidden="1">
      <c r="B31" s="1"/>
      <c r="C31" s="16" t="s">
        <v>25</v>
      </c>
      <c r="D31" s="16"/>
      <c r="E31" s="16"/>
      <c r="F31" s="1"/>
      <c r="G31" s="17" t="s">
        <v>23</v>
      </c>
      <c r="H31" s="17"/>
      <c r="I31" s="17"/>
      <c r="J31" s="18"/>
      <c r="K31" s="1"/>
      <c r="L31" s="1"/>
      <c r="M31" s="1"/>
      <c r="N31" s="1"/>
      <c r="O31" s="1"/>
      <c r="P31" s="146"/>
      <c r="Q31" s="150"/>
      <c r="R31" s="150"/>
      <c r="S31" s="151"/>
    </row>
    <row r="32" spans="2:19" ht="24" hidden="1">
      <c r="B32" s="1"/>
      <c r="C32" s="16" t="s">
        <v>26</v>
      </c>
      <c r="D32" s="16"/>
      <c r="E32" s="16"/>
      <c r="F32" s="1"/>
      <c r="G32" s="17" t="s">
        <v>29</v>
      </c>
      <c r="H32" s="17"/>
      <c r="I32" s="17"/>
      <c r="J32" s="18"/>
      <c r="K32" s="1"/>
      <c r="L32" s="1"/>
      <c r="M32" s="1"/>
      <c r="N32" s="1"/>
      <c r="O32" s="1"/>
      <c r="P32" s="146"/>
      <c r="Q32" s="150"/>
      <c r="R32" s="150"/>
      <c r="S32" s="151"/>
    </row>
    <row r="33" spans="2:19" ht="24">
      <c r="B33" s="1"/>
      <c r="C33" s="16" t="s">
        <v>32</v>
      </c>
      <c r="D33" s="16" t="s">
        <v>44</v>
      </c>
      <c r="E33" s="16" t="s">
        <v>45</v>
      </c>
      <c r="F33" s="1"/>
      <c r="G33" s="17" t="s">
        <v>33</v>
      </c>
      <c r="H33" s="17"/>
      <c r="I33" s="17"/>
      <c r="J33" s="21">
        <v>6000000</v>
      </c>
      <c r="K33" s="1"/>
      <c r="L33" s="1"/>
      <c r="M33" s="1"/>
      <c r="N33" s="1"/>
      <c r="O33" s="1"/>
      <c r="P33" s="146"/>
      <c r="Q33" s="150"/>
      <c r="R33" s="150"/>
      <c r="S33" s="151"/>
    </row>
    <row r="34" spans="2:19" ht="24">
      <c r="B34" s="1"/>
      <c r="C34" s="53" t="s">
        <v>46</v>
      </c>
      <c r="D34" s="53" t="s">
        <v>47</v>
      </c>
      <c r="E34" s="54" t="s">
        <v>48</v>
      </c>
      <c r="F34" s="55">
        <v>1</v>
      </c>
      <c r="G34" s="55" t="s">
        <v>33</v>
      </c>
      <c r="H34" s="56">
        <v>300000</v>
      </c>
      <c r="I34" s="57">
        <f>H34*F34</f>
        <v>300000</v>
      </c>
      <c r="J34" s="21"/>
      <c r="K34" s="1"/>
      <c r="L34" s="1"/>
      <c r="M34" s="1"/>
      <c r="N34" s="1"/>
      <c r="O34" s="1"/>
      <c r="P34" s="146"/>
      <c r="Q34" s="150"/>
      <c r="R34" s="150"/>
      <c r="S34" s="151"/>
    </row>
    <row r="35" spans="2:19" ht="24">
      <c r="B35" s="1"/>
      <c r="C35" s="53"/>
      <c r="D35" s="53" t="s">
        <v>49</v>
      </c>
      <c r="E35" s="54" t="s">
        <v>48</v>
      </c>
      <c r="F35" s="55">
        <v>1</v>
      </c>
      <c r="G35" s="55" t="s">
        <v>33</v>
      </c>
      <c r="H35" s="56">
        <v>1000000</v>
      </c>
      <c r="I35" s="57">
        <f t="shared" ref="I35:I40" si="0">H35*F35</f>
        <v>1000000</v>
      </c>
      <c r="J35" s="21"/>
      <c r="K35" s="1"/>
      <c r="L35" s="1"/>
      <c r="M35" s="1"/>
      <c r="N35" s="1"/>
      <c r="O35" s="1"/>
      <c r="P35" s="146"/>
      <c r="Q35" s="150"/>
      <c r="R35" s="150"/>
      <c r="S35" s="151"/>
    </row>
    <row r="36" spans="2:19">
      <c r="B36" s="1"/>
      <c r="C36" s="53"/>
      <c r="D36" s="53" t="s">
        <v>50</v>
      </c>
      <c r="E36" s="58" t="s">
        <v>51</v>
      </c>
      <c r="F36" s="55">
        <v>1</v>
      </c>
      <c r="G36" s="55" t="s">
        <v>33</v>
      </c>
      <c r="H36" s="56">
        <v>50000</v>
      </c>
      <c r="I36" s="57">
        <f t="shared" si="0"/>
        <v>50000</v>
      </c>
      <c r="J36" s="21"/>
      <c r="K36" s="1"/>
      <c r="L36" s="1"/>
      <c r="M36" s="1"/>
      <c r="N36" s="1"/>
      <c r="O36" s="1"/>
      <c r="P36" s="146"/>
      <c r="Q36" s="150"/>
      <c r="R36" s="150"/>
      <c r="S36" s="151"/>
    </row>
    <row r="37" spans="2:19">
      <c r="B37" s="1"/>
      <c r="C37" s="53" t="s">
        <v>52</v>
      </c>
      <c r="D37" s="53" t="s">
        <v>53</v>
      </c>
      <c r="E37" s="53"/>
      <c r="F37" s="59">
        <v>6</v>
      </c>
      <c r="G37" s="59" t="s">
        <v>54</v>
      </c>
      <c r="H37" s="56">
        <v>30000</v>
      </c>
      <c r="I37" s="57">
        <f t="shared" si="0"/>
        <v>180000</v>
      </c>
      <c r="J37" s="21"/>
      <c r="K37" s="1"/>
      <c r="L37" s="1"/>
      <c r="M37" s="1"/>
      <c r="N37" s="1"/>
      <c r="O37" s="1"/>
      <c r="P37" s="146"/>
      <c r="Q37" s="150"/>
      <c r="R37" s="150"/>
      <c r="S37" s="151"/>
    </row>
    <row r="38" spans="2:19">
      <c r="B38" s="1"/>
      <c r="C38" s="53"/>
      <c r="D38" s="53" t="s">
        <v>55</v>
      </c>
      <c r="E38" s="53"/>
      <c r="F38" s="60">
        <v>15</v>
      </c>
      <c r="G38" s="60" t="s">
        <v>56</v>
      </c>
      <c r="H38" s="56">
        <v>10000</v>
      </c>
      <c r="I38" s="57">
        <f t="shared" si="0"/>
        <v>150000</v>
      </c>
      <c r="J38" s="21"/>
      <c r="K38" s="1"/>
      <c r="L38" s="1"/>
      <c r="M38" s="1"/>
      <c r="N38" s="1"/>
      <c r="O38" s="1"/>
      <c r="P38" s="146"/>
      <c r="Q38" s="150"/>
      <c r="R38" s="150"/>
      <c r="S38" s="151"/>
    </row>
    <row r="39" spans="2:19">
      <c r="B39" s="1"/>
      <c r="C39" s="53"/>
      <c r="D39" s="53" t="s">
        <v>57</v>
      </c>
      <c r="E39" s="53"/>
      <c r="F39" s="60">
        <v>60</v>
      </c>
      <c r="G39" s="60" t="s">
        <v>56</v>
      </c>
      <c r="H39" s="56">
        <v>70000</v>
      </c>
      <c r="I39" s="57">
        <f t="shared" si="0"/>
        <v>4200000</v>
      </c>
      <c r="J39" s="21"/>
      <c r="K39" s="1"/>
      <c r="L39" s="1"/>
      <c r="M39" s="1"/>
      <c r="N39" s="1"/>
      <c r="O39" s="1"/>
      <c r="P39" s="146"/>
      <c r="Q39" s="150"/>
      <c r="R39" s="150"/>
      <c r="S39" s="151"/>
    </row>
    <row r="40" spans="2:19">
      <c r="B40" s="1"/>
      <c r="C40" s="53"/>
      <c r="D40" s="53" t="s">
        <v>58</v>
      </c>
      <c r="E40" s="53"/>
      <c r="F40" s="60">
        <v>1</v>
      </c>
      <c r="G40" s="60" t="s">
        <v>56</v>
      </c>
      <c r="H40" s="56">
        <v>120000</v>
      </c>
      <c r="I40" s="57">
        <f t="shared" si="0"/>
        <v>120000</v>
      </c>
      <c r="J40" s="21"/>
      <c r="K40" s="1"/>
      <c r="L40" s="1"/>
      <c r="M40" s="1"/>
      <c r="N40" s="1"/>
      <c r="O40" s="1"/>
      <c r="P40" s="146"/>
      <c r="Q40" s="150"/>
      <c r="R40" s="150"/>
      <c r="S40" s="151"/>
    </row>
    <row r="41" spans="2:19" hidden="1">
      <c r="B41" s="1"/>
      <c r="C41" s="16" t="s">
        <v>34</v>
      </c>
      <c r="D41" s="16"/>
      <c r="E41" s="16"/>
      <c r="F41" s="1"/>
      <c r="G41" s="17" t="s">
        <v>35</v>
      </c>
      <c r="H41" s="17"/>
      <c r="I41" s="17"/>
      <c r="J41" s="18"/>
      <c r="K41" s="1"/>
      <c r="L41" s="1"/>
      <c r="M41" s="1"/>
      <c r="N41" s="1"/>
      <c r="O41" s="1"/>
      <c r="P41" s="146"/>
      <c r="Q41" s="150"/>
      <c r="R41" s="150"/>
      <c r="S41" s="151"/>
    </row>
    <row r="42" spans="2:19" hidden="1">
      <c r="B42" s="1"/>
      <c r="C42" s="16" t="s">
        <v>36</v>
      </c>
      <c r="D42" s="16"/>
      <c r="E42" s="16"/>
      <c r="F42" s="1"/>
      <c r="G42" s="17" t="s">
        <v>29</v>
      </c>
      <c r="H42" s="17"/>
      <c r="I42" s="17"/>
      <c r="J42" s="18"/>
      <c r="K42" s="1"/>
      <c r="L42" s="1"/>
      <c r="M42" s="1"/>
      <c r="N42" s="1"/>
      <c r="O42" s="1"/>
      <c r="P42" s="146"/>
      <c r="Q42" s="150"/>
      <c r="R42" s="150"/>
      <c r="S42" s="151"/>
    </row>
    <row r="43" spans="2:19" hidden="1">
      <c r="B43" s="1"/>
      <c r="C43" s="16" t="s">
        <v>37</v>
      </c>
      <c r="D43" s="16"/>
      <c r="E43" s="16"/>
      <c r="F43" s="1"/>
      <c r="G43" s="17" t="s">
        <v>33</v>
      </c>
      <c r="H43" s="17"/>
      <c r="I43" s="17"/>
      <c r="J43" s="18"/>
      <c r="K43" s="1"/>
      <c r="L43" s="1"/>
      <c r="M43" s="1"/>
      <c r="N43" s="1"/>
      <c r="O43" s="1"/>
      <c r="P43" s="146"/>
      <c r="Q43" s="150"/>
      <c r="R43" s="150"/>
      <c r="S43" s="151"/>
    </row>
    <row r="44" spans="2:19">
      <c r="B44" s="11" t="s">
        <v>59</v>
      </c>
      <c r="C44" s="12" t="s">
        <v>60</v>
      </c>
      <c r="D44" s="12"/>
      <c r="E44" s="12"/>
      <c r="F44" s="13"/>
      <c r="G44" s="14"/>
      <c r="H44" s="14"/>
      <c r="I44" s="14"/>
      <c r="J44" s="20"/>
      <c r="K44" s="15"/>
      <c r="L44" s="15"/>
      <c r="M44" s="15"/>
      <c r="N44" s="15"/>
      <c r="O44" s="15"/>
      <c r="P44" s="145"/>
      <c r="Q44" s="150"/>
      <c r="R44" s="150"/>
      <c r="S44" s="151"/>
    </row>
    <row r="45" spans="2:19" hidden="1">
      <c r="B45" s="1"/>
      <c r="C45" s="16" t="s">
        <v>22</v>
      </c>
      <c r="D45" s="16"/>
      <c r="E45" s="16"/>
      <c r="F45" s="1"/>
      <c r="G45" s="17" t="s">
        <v>23</v>
      </c>
      <c r="H45" s="17"/>
      <c r="I45" s="17"/>
      <c r="J45" s="18"/>
      <c r="K45" s="1"/>
      <c r="L45" s="1"/>
      <c r="M45" s="1"/>
      <c r="N45" s="1"/>
      <c r="O45" s="1"/>
      <c r="P45" s="146"/>
      <c r="Q45" s="150"/>
      <c r="R45" s="150"/>
      <c r="S45" s="151"/>
    </row>
    <row r="46" spans="2:19" hidden="1">
      <c r="B46" s="1"/>
      <c r="C46" s="16" t="s">
        <v>24</v>
      </c>
      <c r="D46" s="16"/>
      <c r="E46" s="16"/>
      <c r="F46" s="1"/>
      <c r="G46" s="17" t="s">
        <v>23</v>
      </c>
      <c r="H46" s="17"/>
      <c r="I46" s="17"/>
      <c r="J46" s="18"/>
      <c r="K46" s="1"/>
      <c r="L46" s="1"/>
      <c r="M46" s="1"/>
      <c r="N46" s="1"/>
      <c r="O46" s="1"/>
      <c r="P46" s="146"/>
      <c r="Q46" s="150"/>
      <c r="R46" s="150"/>
      <c r="S46" s="151"/>
    </row>
    <row r="47" spans="2:19" ht="14.45" hidden="1" customHeight="1">
      <c r="B47" s="1"/>
      <c r="C47" s="16" t="s">
        <v>25</v>
      </c>
      <c r="D47" s="16"/>
      <c r="E47" s="16"/>
      <c r="F47" s="1"/>
      <c r="G47" s="17" t="s">
        <v>23</v>
      </c>
      <c r="H47" s="17"/>
      <c r="I47" s="17"/>
      <c r="J47" s="18"/>
      <c r="K47" s="1"/>
      <c r="L47" s="1"/>
      <c r="M47" s="1"/>
      <c r="N47" s="1"/>
      <c r="O47" s="1"/>
      <c r="P47" s="146"/>
      <c r="Q47" s="150"/>
      <c r="R47" s="152"/>
      <c r="S47" s="151"/>
    </row>
    <row r="48" spans="2:19" ht="24">
      <c r="B48" s="1"/>
      <c r="C48" s="16" t="s">
        <v>26</v>
      </c>
      <c r="D48" s="16" t="s">
        <v>61</v>
      </c>
      <c r="E48" s="16" t="s">
        <v>45</v>
      </c>
      <c r="F48" s="1">
        <v>1</v>
      </c>
      <c r="G48" s="17" t="s">
        <v>29</v>
      </c>
      <c r="H48" s="17"/>
      <c r="I48" s="17"/>
      <c r="J48" s="22">
        <v>7000000</v>
      </c>
      <c r="K48" s="1"/>
      <c r="L48" s="1"/>
      <c r="M48" s="1"/>
      <c r="N48" s="1"/>
      <c r="O48" s="1"/>
      <c r="P48" s="146"/>
      <c r="Q48" s="150"/>
      <c r="R48" s="150"/>
      <c r="S48" s="151"/>
    </row>
    <row r="49" spans="2:19" ht="24" hidden="1">
      <c r="B49" s="1"/>
      <c r="C49" s="16" t="s">
        <v>32</v>
      </c>
      <c r="D49" s="16"/>
      <c r="E49" s="16"/>
      <c r="F49" s="1"/>
      <c r="G49" s="17" t="s">
        <v>33</v>
      </c>
      <c r="H49" s="17"/>
      <c r="I49" s="17"/>
      <c r="J49" s="18"/>
      <c r="K49" s="1"/>
      <c r="L49" s="1"/>
      <c r="M49" s="1"/>
      <c r="N49" s="1"/>
      <c r="O49" s="1"/>
      <c r="P49" s="146"/>
      <c r="Q49" s="150"/>
      <c r="R49" s="150"/>
      <c r="S49" s="151"/>
    </row>
    <row r="50" spans="2:19" hidden="1">
      <c r="B50" s="1"/>
      <c r="C50" s="16" t="s">
        <v>34</v>
      </c>
      <c r="D50" s="16"/>
      <c r="E50" s="16"/>
      <c r="F50" s="1"/>
      <c r="G50" s="17" t="s">
        <v>35</v>
      </c>
      <c r="H50" s="17"/>
      <c r="I50" s="17"/>
      <c r="J50" s="18"/>
      <c r="K50" s="1"/>
      <c r="L50" s="1"/>
      <c r="M50" s="1"/>
      <c r="N50" s="1"/>
      <c r="O50" s="1"/>
      <c r="P50" s="146"/>
      <c r="Q50" s="150"/>
      <c r="R50" s="150"/>
      <c r="S50" s="151"/>
    </row>
    <row r="51" spans="2:19" hidden="1">
      <c r="B51" s="1"/>
      <c r="C51" s="16" t="s">
        <v>36</v>
      </c>
      <c r="D51" s="16"/>
      <c r="E51" s="16"/>
      <c r="F51" s="1"/>
      <c r="G51" s="17" t="s">
        <v>29</v>
      </c>
      <c r="H51" s="17"/>
      <c r="I51" s="17"/>
      <c r="J51" s="18"/>
      <c r="K51" s="1"/>
      <c r="L51" s="1"/>
      <c r="M51" s="1"/>
      <c r="N51" s="1"/>
      <c r="O51" s="1"/>
      <c r="P51" s="146"/>
      <c r="Q51" s="150"/>
      <c r="R51" s="150"/>
      <c r="S51" s="151"/>
    </row>
    <row r="52" spans="2:19" hidden="1">
      <c r="B52" s="1"/>
      <c r="C52" s="16" t="s">
        <v>37</v>
      </c>
      <c r="D52" s="16"/>
      <c r="E52" s="16"/>
      <c r="F52" s="1"/>
      <c r="G52" s="17" t="s">
        <v>33</v>
      </c>
      <c r="H52" s="17"/>
      <c r="I52" s="17"/>
      <c r="J52" s="18"/>
      <c r="K52" s="1"/>
      <c r="L52" s="1"/>
      <c r="M52" s="1"/>
      <c r="N52" s="1"/>
      <c r="O52" s="1"/>
      <c r="P52" s="146"/>
      <c r="Q52" s="150"/>
      <c r="R52" s="150"/>
      <c r="S52" s="151"/>
    </row>
    <row r="53" spans="2:19">
      <c r="B53" s="11" t="s">
        <v>62</v>
      </c>
      <c r="C53" s="12" t="s">
        <v>63</v>
      </c>
      <c r="D53" s="12"/>
      <c r="E53" s="12"/>
      <c r="F53" s="13"/>
      <c r="G53" s="14"/>
      <c r="H53" s="14"/>
      <c r="I53" s="14"/>
      <c r="J53" s="20"/>
      <c r="K53" s="15"/>
      <c r="L53" s="15"/>
      <c r="M53" s="15"/>
      <c r="N53" s="15"/>
      <c r="O53" s="15"/>
      <c r="P53" s="145"/>
      <c r="Q53" s="150"/>
      <c r="R53" s="150"/>
      <c r="S53" s="151"/>
    </row>
    <row r="54" spans="2:19" hidden="1">
      <c r="B54" s="1"/>
      <c r="C54" s="16" t="s">
        <v>22</v>
      </c>
      <c r="D54" s="16"/>
      <c r="E54" s="16"/>
      <c r="F54" s="1"/>
      <c r="G54" s="17" t="s">
        <v>23</v>
      </c>
      <c r="H54" s="17"/>
      <c r="I54" s="17"/>
      <c r="J54" s="18"/>
      <c r="K54" s="1"/>
      <c r="L54" s="1"/>
      <c r="M54" s="1"/>
      <c r="N54" s="1"/>
      <c r="O54" s="1"/>
      <c r="P54" s="146"/>
      <c r="Q54" s="150"/>
      <c r="R54" s="150"/>
      <c r="S54" s="151"/>
    </row>
    <row r="55" spans="2:19" hidden="1">
      <c r="B55" s="1"/>
      <c r="C55" s="16" t="s">
        <v>24</v>
      </c>
      <c r="D55" s="16"/>
      <c r="E55" s="16"/>
      <c r="F55" s="1"/>
      <c r="G55" s="17" t="s">
        <v>23</v>
      </c>
      <c r="H55" s="17"/>
      <c r="I55" s="17"/>
      <c r="J55" s="18"/>
      <c r="K55" s="1"/>
      <c r="L55" s="1"/>
      <c r="M55" s="1"/>
      <c r="N55" s="1"/>
      <c r="O55" s="1"/>
      <c r="P55" s="146"/>
      <c r="Q55" s="150"/>
      <c r="R55" s="150"/>
      <c r="S55" s="151"/>
    </row>
    <row r="56" spans="2:19" hidden="1">
      <c r="B56" s="1"/>
      <c r="C56" s="16" t="s">
        <v>25</v>
      </c>
      <c r="D56" s="16"/>
      <c r="E56" s="16"/>
      <c r="F56" s="1"/>
      <c r="G56" s="17" t="s">
        <v>23</v>
      </c>
      <c r="H56" s="17"/>
      <c r="I56" s="17"/>
      <c r="J56" s="18"/>
      <c r="K56" s="1"/>
      <c r="L56" s="1"/>
      <c r="M56" s="1"/>
      <c r="N56" s="1"/>
      <c r="O56" s="1"/>
      <c r="P56" s="146"/>
      <c r="Q56" s="150"/>
      <c r="R56" s="150"/>
      <c r="S56" s="151"/>
    </row>
    <row r="57" spans="2:19" ht="24">
      <c r="B57" s="1"/>
      <c r="C57" s="16" t="s">
        <v>26</v>
      </c>
      <c r="D57" s="16" t="s">
        <v>64</v>
      </c>
      <c r="E57" s="16" t="s">
        <v>65</v>
      </c>
      <c r="F57" s="1">
        <v>3</v>
      </c>
      <c r="G57" s="17" t="s">
        <v>29</v>
      </c>
      <c r="H57" s="17"/>
      <c r="I57" s="17"/>
      <c r="J57" s="18">
        <f>F57*1000000</f>
        <v>3000000</v>
      </c>
      <c r="K57" s="1"/>
      <c r="L57" s="1"/>
      <c r="M57" s="1"/>
      <c r="N57" s="1"/>
      <c r="O57" s="1"/>
      <c r="P57" s="146"/>
      <c r="Q57" s="150"/>
      <c r="R57" s="150"/>
      <c r="S57" s="151"/>
    </row>
    <row r="58" spans="2:19" ht="24" hidden="1">
      <c r="B58" s="1"/>
      <c r="C58" s="16" t="s">
        <v>32</v>
      </c>
      <c r="D58" s="16"/>
      <c r="E58" s="16"/>
      <c r="F58" s="1"/>
      <c r="G58" s="17" t="s">
        <v>33</v>
      </c>
      <c r="H58" s="17"/>
      <c r="I58" s="17"/>
      <c r="J58" s="18"/>
      <c r="K58" s="1"/>
      <c r="L58" s="1"/>
      <c r="M58" s="1"/>
      <c r="N58" s="1"/>
      <c r="O58" s="1"/>
      <c r="P58" s="146"/>
      <c r="Q58" s="150"/>
      <c r="R58" s="150"/>
      <c r="S58" s="151"/>
    </row>
    <row r="59" spans="2:19" hidden="1">
      <c r="B59" s="1"/>
      <c r="C59" s="16" t="s">
        <v>34</v>
      </c>
      <c r="D59" s="16"/>
      <c r="E59" s="16"/>
      <c r="F59" s="1"/>
      <c r="G59" s="17" t="s">
        <v>35</v>
      </c>
      <c r="H59" s="17"/>
      <c r="I59" s="17"/>
      <c r="J59" s="18"/>
      <c r="K59" s="1"/>
      <c r="L59" s="1"/>
      <c r="M59" s="1"/>
      <c r="N59" s="1"/>
      <c r="O59" s="1"/>
      <c r="P59" s="146"/>
      <c r="Q59" s="150"/>
      <c r="R59" s="150"/>
      <c r="S59" s="151"/>
    </row>
    <row r="60" spans="2:19" hidden="1">
      <c r="B60" s="1"/>
      <c r="C60" s="16" t="s">
        <v>36</v>
      </c>
      <c r="D60" s="16"/>
      <c r="E60" s="16"/>
      <c r="F60" s="1"/>
      <c r="G60" s="17" t="s">
        <v>29</v>
      </c>
      <c r="H60" s="17"/>
      <c r="I60" s="17"/>
      <c r="J60" s="18"/>
      <c r="K60" s="1"/>
      <c r="L60" s="1"/>
      <c r="M60" s="1"/>
      <c r="N60" s="1"/>
      <c r="O60" s="1"/>
      <c r="P60" s="146"/>
      <c r="Q60" s="150"/>
      <c r="R60" s="150"/>
      <c r="S60" s="151"/>
    </row>
    <row r="61" spans="2:19" hidden="1">
      <c r="B61" s="1"/>
      <c r="C61" s="16" t="s">
        <v>37</v>
      </c>
      <c r="D61" s="16"/>
      <c r="E61" s="16"/>
      <c r="F61" s="1"/>
      <c r="G61" s="17" t="s">
        <v>33</v>
      </c>
      <c r="H61" s="17"/>
      <c r="I61" s="17"/>
      <c r="J61" s="18"/>
      <c r="K61" s="1"/>
      <c r="L61" s="1"/>
      <c r="M61" s="1"/>
      <c r="N61" s="1"/>
      <c r="O61" s="1"/>
      <c r="P61" s="146"/>
      <c r="Q61" s="150"/>
      <c r="R61" s="150"/>
      <c r="S61" s="151"/>
    </row>
    <row r="62" spans="2:19">
      <c r="B62" s="11" t="s">
        <v>66</v>
      </c>
      <c r="C62" s="12" t="s">
        <v>67</v>
      </c>
      <c r="D62" s="12"/>
      <c r="E62" s="12"/>
      <c r="F62" s="13"/>
      <c r="G62" s="14"/>
      <c r="H62" s="14"/>
      <c r="I62" s="14"/>
      <c r="J62" s="20"/>
      <c r="K62" s="15"/>
      <c r="L62" s="15"/>
      <c r="M62" s="15"/>
      <c r="N62" s="15"/>
      <c r="O62" s="15"/>
      <c r="P62" s="145"/>
      <c r="Q62" s="150"/>
      <c r="R62" s="150"/>
      <c r="S62" s="151"/>
    </row>
    <row r="63" spans="2:19" hidden="1">
      <c r="B63" s="1"/>
      <c r="C63" s="16" t="s">
        <v>22</v>
      </c>
      <c r="D63" s="16"/>
      <c r="E63" s="16"/>
      <c r="F63" s="1"/>
      <c r="G63" s="17" t="s">
        <v>23</v>
      </c>
      <c r="H63" s="17"/>
      <c r="I63" s="17"/>
      <c r="J63" s="18"/>
      <c r="K63" s="1"/>
      <c r="L63" s="1"/>
      <c r="M63" s="1"/>
      <c r="N63" s="1"/>
      <c r="O63" s="1"/>
      <c r="P63" s="146"/>
      <c r="Q63" s="150"/>
      <c r="R63" s="150"/>
      <c r="S63" s="151"/>
    </row>
    <row r="64" spans="2:19" ht="36">
      <c r="B64" s="1"/>
      <c r="C64" s="16" t="s">
        <v>24</v>
      </c>
      <c r="D64" s="74" t="s">
        <v>68</v>
      </c>
      <c r="E64" s="16"/>
      <c r="F64" s="1">
        <v>1</v>
      </c>
      <c r="G64" s="17" t="s">
        <v>23</v>
      </c>
      <c r="H64" s="17"/>
      <c r="I64" s="17"/>
      <c r="J64" s="48">
        <f>19500000+31000000</f>
        <v>50500000</v>
      </c>
      <c r="K64" s="1"/>
      <c r="L64" s="1"/>
      <c r="M64" s="1"/>
      <c r="N64" s="1"/>
      <c r="O64" s="1"/>
      <c r="P64" s="146"/>
      <c r="Q64" s="150"/>
      <c r="R64" s="150"/>
      <c r="S64" s="151"/>
    </row>
    <row r="65" spans="2:19">
      <c r="B65" s="1"/>
      <c r="C65" s="68" t="s">
        <v>69</v>
      </c>
      <c r="D65" s="67"/>
      <c r="E65" s="61"/>
      <c r="F65" s="62">
        <v>1</v>
      </c>
      <c r="G65" s="62" t="s">
        <v>23</v>
      </c>
      <c r="H65" s="57">
        <v>4670000</v>
      </c>
      <c r="I65" s="57">
        <f>H65*F65</f>
        <v>4670000</v>
      </c>
      <c r="J65" s="66"/>
      <c r="K65" s="1"/>
      <c r="L65" s="1"/>
      <c r="M65" s="1"/>
      <c r="N65" s="1"/>
      <c r="O65" s="1"/>
      <c r="P65" s="146"/>
      <c r="Q65" s="150"/>
      <c r="R65" s="150"/>
      <c r="S65" s="151"/>
    </row>
    <row r="66" spans="2:19">
      <c r="B66" s="1"/>
      <c r="C66" s="68" t="s">
        <v>70</v>
      </c>
      <c r="D66" s="67"/>
      <c r="E66" s="61"/>
      <c r="F66" s="62">
        <v>1</v>
      </c>
      <c r="G66" s="62" t="s">
        <v>23</v>
      </c>
      <c r="H66" s="57">
        <v>2800000</v>
      </c>
      <c r="I66" s="57">
        <f t="shared" ref="I66:I70" si="1">H66*F66</f>
        <v>2800000</v>
      </c>
      <c r="J66" s="66"/>
      <c r="K66" s="1"/>
      <c r="L66" s="1"/>
      <c r="M66" s="1"/>
      <c r="N66" s="1"/>
      <c r="O66" s="1"/>
      <c r="P66" s="146"/>
      <c r="Q66" s="150"/>
      <c r="R66" s="150"/>
      <c r="S66" s="151"/>
    </row>
    <row r="67" spans="2:19">
      <c r="B67" s="1"/>
      <c r="C67" s="68" t="s">
        <v>71</v>
      </c>
      <c r="D67" s="67"/>
      <c r="E67" s="61"/>
      <c r="F67" s="62">
        <v>15</v>
      </c>
      <c r="G67" s="62" t="s">
        <v>23</v>
      </c>
      <c r="H67" s="57">
        <v>2040000</v>
      </c>
      <c r="I67" s="57">
        <f t="shared" si="1"/>
        <v>30600000</v>
      </c>
      <c r="J67" s="66"/>
      <c r="K67" s="1"/>
      <c r="L67" s="1"/>
      <c r="M67" s="1"/>
      <c r="N67" s="1"/>
      <c r="O67" s="1"/>
      <c r="P67" s="146"/>
      <c r="Q67" s="150"/>
      <c r="R67" s="150"/>
      <c r="S67" s="151"/>
    </row>
    <row r="68" spans="2:19">
      <c r="B68" s="1"/>
      <c r="C68" s="68" t="s">
        <v>72</v>
      </c>
      <c r="D68" s="67"/>
      <c r="E68" s="61"/>
      <c r="F68" s="62">
        <v>15</v>
      </c>
      <c r="G68" s="62" t="s">
        <v>23</v>
      </c>
      <c r="H68" s="57">
        <v>700000</v>
      </c>
      <c r="I68" s="57">
        <f t="shared" si="1"/>
        <v>10500000</v>
      </c>
      <c r="J68" s="66"/>
      <c r="K68" s="1"/>
      <c r="L68" s="1"/>
      <c r="M68" s="1"/>
      <c r="N68" s="1"/>
      <c r="O68" s="1"/>
      <c r="P68" s="146"/>
      <c r="Q68" s="150"/>
      <c r="R68" s="150"/>
      <c r="S68" s="151"/>
    </row>
    <row r="69" spans="2:19">
      <c r="B69" s="1"/>
      <c r="C69" s="68" t="s">
        <v>73</v>
      </c>
      <c r="D69" s="67"/>
      <c r="E69" s="61"/>
      <c r="F69" s="62">
        <v>1</v>
      </c>
      <c r="G69" s="62" t="s">
        <v>23</v>
      </c>
      <c r="H69" s="57">
        <v>1650000</v>
      </c>
      <c r="I69" s="57">
        <f t="shared" si="1"/>
        <v>1650000</v>
      </c>
      <c r="J69" s="66"/>
      <c r="K69" s="1"/>
      <c r="L69" s="1"/>
      <c r="M69" s="1"/>
      <c r="N69" s="1"/>
      <c r="O69" s="1"/>
      <c r="P69" s="146"/>
      <c r="Q69" s="150"/>
      <c r="R69" s="150"/>
      <c r="S69" s="151"/>
    </row>
    <row r="70" spans="2:19">
      <c r="B70" s="1"/>
      <c r="C70" s="68" t="s">
        <v>74</v>
      </c>
      <c r="D70" s="67"/>
      <c r="E70" s="61"/>
      <c r="F70" s="62">
        <v>1</v>
      </c>
      <c r="G70" s="62" t="s">
        <v>23</v>
      </c>
      <c r="H70" s="57">
        <v>280000</v>
      </c>
      <c r="I70" s="57">
        <f t="shared" si="1"/>
        <v>280000</v>
      </c>
      <c r="J70" s="66"/>
      <c r="K70" s="1"/>
      <c r="L70" s="1"/>
      <c r="M70" s="1"/>
      <c r="N70" s="1"/>
      <c r="O70" s="1"/>
      <c r="P70" s="146"/>
      <c r="Q70" s="150"/>
      <c r="R70" s="150"/>
      <c r="S70" s="151"/>
    </row>
    <row r="71" spans="2:19" hidden="1">
      <c r="B71" s="1"/>
      <c r="C71" s="16" t="s">
        <v>25</v>
      </c>
      <c r="D71" s="16"/>
      <c r="E71" s="16"/>
      <c r="F71" s="1"/>
      <c r="G71" s="17" t="s">
        <v>23</v>
      </c>
      <c r="H71" s="17"/>
      <c r="I71" s="17"/>
      <c r="J71" s="18"/>
      <c r="K71" s="1"/>
      <c r="L71" s="1"/>
      <c r="M71" s="1"/>
      <c r="N71" s="1"/>
      <c r="O71" s="1"/>
      <c r="P71" s="146"/>
      <c r="Q71" s="150"/>
      <c r="R71" s="150"/>
      <c r="S71" s="151"/>
    </row>
    <row r="72" spans="2:19" ht="24">
      <c r="B72" s="1"/>
      <c r="C72" s="16" t="s">
        <v>26</v>
      </c>
      <c r="D72" s="16" t="s">
        <v>75</v>
      </c>
      <c r="E72" s="16" t="s">
        <v>76</v>
      </c>
      <c r="F72" s="1">
        <v>5</v>
      </c>
      <c r="G72" s="17" t="s">
        <v>29</v>
      </c>
      <c r="H72" s="17"/>
      <c r="I72" s="17"/>
      <c r="J72" s="18">
        <f>F72*1000000</f>
        <v>5000000</v>
      </c>
      <c r="K72" s="1"/>
      <c r="L72" s="1"/>
      <c r="M72" s="1"/>
      <c r="N72" s="1"/>
      <c r="O72" s="1"/>
      <c r="P72" s="146"/>
      <c r="Q72" s="150"/>
      <c r="R72" s="150"/>
      <c r="S72" s="151"/>
    </row>
    <row r="73" spans="2:19" ht="48">
      <c r="B73" s="1"/>
      <c r="C73" s="16" t="s">
        <v>32</v>
      </c>
      <c r="D73" s="23" t="s">
        <v>77</v>
      </c>
      <c r="E73" s="23" t="s">
        <v>78</v>
      </c>
      <c r="F73" s="1">
        <v>2</v>
      </c>
      <c r="G73" s="17" t="s">
        <v>33</v>
      </c>
      <c r="H73" s="17"/>
      <c r="I73" s="17"/>
      <c r="J73" s="48">
        <v>6000000</v>
      </c>
      <c r="K73" s="1"/>
      <c r="L73" s="1"/>
      <c r="M73" s="1"/>
      <c r="N73" s="1"/>
      <c r="O73" s="1"/>
      <c r="P73" s="146"/>
      <c r="Q73" s="150"/>
      <c r="R73" s="150"/>
      <c r="S73" s="151"/>
    </row>
    <row r="74" spans="2:19">
      <c r="B74" s="1"/>
      <c r="C74" s="61" t="s">
        <v>79</v>
      </c>
      <c r="D74" s="69"/>
      <c r="E74" s="69"/>
      <c r="F74" s="62">
        <v>1</v>
      </c>
      <c r="G74" s="62" t="s">
        <v>23</v>
      </c>
      <c r="H74" s="57">
        <v>800000</v>
      </c>
      <c r="I74" s="57">
        <f>H74*F74</f>
        <v>800000</v>
      </c>
      <c r="J74" s="66"/>
      <c r="K74" s="1"/>
      <c r="L74" s="1"/>
      <c r="M74" s="1"/>
      <c r="N74" s="1"/>
      <c r="O74" s="1"/>
      <c r="P74" s="146"/>
      <c r="Q74" s="150"/>
      <c r="R74" s="150"/>
      <c r="S74" s="151"/>
    </row>
    <row r="75" spans="2:19">
      <c r="B75" s="1"/>
      <c r="C75" s="61" t="s">
        <v>80</v>
      </c>
      <c r="D75" s="69"/>
      <c r="E75" s="69"/>
      <c r="F75" s="62">
        <v>1</v>
      </c>
      <c r="G75" s="62" t="s">
        <v>23</v>
      </c>
      <c r="H75" s="57">
        <v>1000000</v>
      </c>
      <c r="I75" s="57">
        <f t="shared" ref="I75:I78" si="2">H75*F75</f>
        <v>1000000</v>
      </c>
      <c r="J75" s="66"/>
      <c r="K75" s="1"/>
      <c r="L75" s="1"/>
      <c r="M75" s="1"/>
      <c r="N75" s="1"/>
      <c r="O75" s="1"/>
      <c r="P75" s="146"/>
      <c r="Q75" s="150"/>
      <c r="R75" s="150"/>
      <c r="S75" s="151"/>
    </row>
    <row r="76" spans="2:19">
      <c r="B76" s="1"/>
      <c r="C76" s="61" t="s">
        <v>81</v>
      </c>
      <c r="D76" s="69"/>
      <c r="E76" s="69"/>
      <c r="F76" s="62">
        <v>2</v>
      </c>
      <c r="G76" s="62" t="s">
        <v>23</v>
      </c>
      <c r="H76" s="57">
        <v>750000</v>
      </c>
      <c r="I76" s="57">
        <f t="shared" si="2"/>
        <v>1500000</v>
      </c>
      <c r="J76" s="66"/>
      <c r="K76" s="1"/>
      <c r="L76" s="1"/>
      <c r="M76" s="1"/>
      <c r="N76" s="1"/>
      <c r="O76" s="1"/>
      <c r="P76" s="146"/>
      <c r="Q76" s="150"/>
      <c r="R76" s="150"/>
      <c r="S76" s="151"/>
    </row>
    <row r="77" spans="2:19">
      <c r="B77" s="1"/>
      <c r="C77" s="61" t="s">
        <v>82</v>
      </c>
      <c r="D77" s="69"/>
      <c r="E77" s="69"/>
      <c r="F77" s="62">
        <v>8</v>
      </c>
      <c r="G77" s="62" t="s">
        <v>23</v>
      </c>
      <c r="H77" s="57">
        <v>250000</v>
      </c>
      <c r="I77" s="57">
        <f t="shared" si="2"/>
        <v>2000000</v>
      </c>
      <c r="J77" s="66"/>
      <c r="K77" s="1"/>
      <c r="L77" s="1"/>
      <c r="M77" s="1"/>
      <c r="N77" s="1"/>
      <c r="O77" s="1"/>
      <c r="P77" s="146"/>
      <c r="Q77" s="150"/>
      <c r="R77" s="150"/>
      <c r="S77" s="151"/>
    </row>
    <row r="78" spans="2:19">
      <c r="B78" s="1"/>
      <c r="C78" s="61" t="s">
        <v>83</v>
      </c>
      <c r="D78" s="69"/>
      <c r="E78" s="69"/>
      <c r="F78" s="62">
        <v>2</v>
      </c>
      <c r="G78" s="62" t="s">
        <v>23</v>
      </c>
      <c r="H78" s="57">
        <v>350000</v>
      </c>
      <c r="I78" s="57">
        <f t="shared" si="2"/>
        <v>700000</v>
      </c>
      <c r="J78" s="66"/>
      <c r="K78" s="1"/>
      <c r="L78" s="1"/>
      <c r="M78" s="1"/>
      <c r="N78" s="1"/>
      <c r="O78" s="1"/>
      <c r="P78" s="146"/>
      <c r="Q78" s="150"/>
      <c r="R78" s="150"/>
      <c r="S78" s="151"/>
    </row>
    <row r="79" spans="2:19" hidden="1">
      <c r="B79" s="1"/>
      <c r="C79" s="16" t="s">
        <v>34</v>
      </c>
      <c r="D79" s="16"/>
      <c r="E79" s="16"/>
      <c r="F79" s="1"/>
      <c r="G79" s="17" t="s">
        <v>35</v>
      </c>
      <c r="H79" s="17"/>
      <c r="I79" s="17"/>
      <c r="J79" s="66"/>
      <c r="K79" s="1"/>
      <c r="L79" s="1"/>
      <c r="M79" s="1"/>
      <c r="N79" s="1"/>
      <c r="O79" s="1"/>
      <c r="P79" s="146"/>
      <c r="Q79" s="150"/>
      <c r="R79" s="150"/>
      <c r="S79" s="151"/>
    </row>
    <row r="80" spans="2:19" hidden="1">
      <c r="B80" s="1"/>
      <c r="C80" s="16" t="s">
        <v>36</v>
      </c>
      <c r="D80" s="16"/>
      <c r="E80" s="16"/>
      <c r="F80" s="1"/>
      <c r="G80" s="17" t="s">
        <v>29</v>
      </c>
      <c r="H80" s="17"/>
      <c r="I80" s="17"/>
      <c r="J80" s="18"/>
      <c r="K80" s="1"/>
      <c r="L80" s="1"/>
      <c r="M80" s="1"/>
      <c r="N80" s="1"/>
      <c r="O80" s="1"/>
      <c r="P80" s="146"/>
      <c r="Q80" s="150"/>
      <c r="R80" s="150"/>
      <c r="S80" s="151"/>
    </row>
    <row r="81" spans="2:19" ht="24">
      <c r="B81" s="1"/>
      <c r="C81" s="16" t="s">
        <v>37</v>
      </c>
      <c r="D81" s="16" t="s">
        <v>84</v>
      </c>
      <c r="E81" s="16"/>
      <c r="F81" s="1">
        <v>4</v>
      </c>
      <c r="G81" s="17" t="s">
        <v>33</v>
      </c>
      <c r="H81" s="17"/>
      <c r="I81" s="17"/>
      <c r="J81" s="18">
        <v>0</v>
      </c>
      <c r="K81" s="1"/>
      <c r="L81" s="1"/>
      <c r="M81" s="18">
        <f>2000000+5000000</f>
        <v>7000000</v>
      </c>
      <c r="N81" s="1"/>
      <c r="O81" s="1"/>
      <c r="P81" s="146"/>
      <c r="Q81" s="150"/>
      <c r="R81" s="150"/>
      <c r="S81" s="151"/>
    </row>
    <row r="82" spans="2:19">
      <c r="B82" s="11" t="s">
        <v>85</v>
      </c>
      <c r="C82" s="12" t="s">
        <v>86</v>
      </c>
      <c r="D82" s="12"/>
      <c r="E82" s="12"/>
      <c r="F82" s="13"/>
      <c r="G82" s="14"/>
      <c r="H82" s="14"/>
      <c r="I82" s="14"/>
      <c r="J82" s="20"/>
      <c r="K82" s="15"/>
      <c r="L82" s="15"/>
      <c r="M82" s="15"/>
      <c r="N82" s="15"/>
      <c r="O82" s="15"/>
      <c r="P82" s="145"/>
      <c r="Q82" s="150"/>
      <c r="R82" s="150"/>
      <c r="S82" s="151"/>
    </row>
    <row r="83" spans="2:19" hidden="1">
      <c r="B83" s="1"/>
      <c r="C83" s="16" t="s">
        <v>22</v>
      </c>
      <c r="D83" s="16"/>
      <c r="E83" s="16"/>
      <c r="F83" s="1"/>
      <c r="G83" s="17" t="s">
        <v>23</v>
      </c>
      <c r="H83" s="17"/>
      <c r="I83" s="17"/>
      <c r="J83" s="18"/>
      <c r="K83" s="1"/>
      <c r="L83" s="1"/>
      <c r="M83" s="1"/>
      <c r="N83" s="1"/>
      <c r="O83" s="1"/>
      <c r="P83" s="146"/>
      <c r="Q83" s="150"/>
      <c r="R83" s="150"/>
      <c r="S83" s="151"/>
    </row>
    <row r="84" spans="2:19" hidden="1">
      <c r="B84" s="1"/>
      <c r="C84" s="16" t="s">
        <v>24</v>
      </c>
      <c r="D84" s="16"/>
      <c r="E84" s="16"/>
      <c r="F84" s="1"/>
      <c r="G84" s="17" t="s">
        <v>23</v>
      </c>
      <c r="H84" s="17"/>
      <c r="I84" s="17"/>
      <c r="J84" s="18"/>
      <c r="K84" s="1"/>
      <c r="L84" s="1"/>
      <c r="M84" s="1"/>
      <c r="N84" s="1"/>
      <c r="O84" s="1"/>
      <c r="P84" s="146"/>
      <c r="Q84" s="150"/>
      <c r="R84" s="150"/>
      <c r="S84" s="151"/>
    </row>
    <row r="85" spans="2:19" hidden="1">
      <c r="B85" s="1"/>
      <c r="C85" s="16" t="s">
        <v>25</v>
      </c>
      <c r="D85" s="16"/>
      <c r="E85" s="16"/>
      <c r="F85" s="1"/>
      <c r="G85" s="17" t="s">
        <v>23</v>
      </c>
      <c r="H85" s="17"/>
      <c r="I85" s="17"/>
      <c r="J85" s="18"/>
      <c r="K85" s="1"/>
      <c r="L85" s="1"/>
      <c r="M85" s="1"/>
      <c r="N85" s="1"/>
      <c r="O85" s="1"/>
      <c r="P85" s="146"/>
      <c r="Q85" s="150"/>
      <c r="R85" s="150"/>
      <c r="S85" s="151"/>
    </row>
    <row r="86" spans="2:19" ht="24">
      <c r="B86" s="1"/>
      <c r="C86" s="16" t="s">
        <v>26</v>
      </c>
      <c r="D86" s="16" t="s">
        <v>87</v>
      </c>
      <c r="E86" s="16" t="s">
        <v>76</v>
      </c>
      <c r="F86" s="1">
        <v>2</v>
      </c>
      <c r="G86" s="17" t="s">
        <v>29</v>
      </c>
      <c r="H86" s="17"/>
      <c r="I86" s="17"/>
      <c r="J86" s="18">
        <f>1350000*2</f>
        <v>2700000</v>
      </c>
      <c r="K86" s="1"/>
      <c r="L86" s="1"/>
      <c r="M86" s="1"/>
      <c r="N86" s="1"/>
      <c r="O86" s="1"/>
      <c r="P86" s="146"/>
      <c r="Q86" s="150"/>
      <c r="R86" s="150"/>
      <c r="S86" s="151"/>
    </row>
    <row r="87" spans="2:19" ht="24" hidden="1">
      <c r="B87" s="1"/>
      <c r="C87" s="16" t="s">
        <v>32</v>
      </c>
      <c r="D87" s="23"/>
      <c r="E87" s="23"/>
      <c r="F87" s="1"/>
      <c r="G87" s="17" t="s">
        <v>33</v>
      </c>
      <c r="H87" s="17"/>
      <c r="I87" s="17"/>
      <c r="J87" s="18"/>
      <c r="K87" s="1"/>
      <c r="L87" s="1"/>
      <c r="M87" s="1"/>
      <c r="N87" s="1"/>
      <c r="O87" s="1"/>
      <c r="P87" s="146"/>
      <c r="Q87" s="150"/>
      <c r="R87" s="150"/>
      <c r="S87" s="151"/>
    </row>
    <row r="88" spans="2:19" hidden="1">
      <c r="B88" s="1"/>
      <c r="C88" s="16" t="s">
        <v>34</v>
      </c>
      <c r="D88" s="16"/>
      <c r="E88" s="16"/>
      <c r="F88" s="1"/>
      <c r="G88" s="17" t="s">
        <v>35</v>
      </c>
      <c r="H88" s="17"/>
      <c r="I88" s="17"/>
      <c r="J88" s="18"/>
      <c r="K88" s="1"/>
      <c r="L88" s="1"/>
      <c r="M88" s="1"/>
      <c r="N88" s="1"/>
      <c r="O88" s="1"/>
      <c r="P88" s="146"/>
      <c r="Q88" s="150"/>
      <c r="R88" s="150"/>
      <c r="S88" s="151"/>
    </row>
    <row r="89" spans="2:19" hidden="1">
      <c r="B89" s="1"/>
      <c r="C89" s="16" t="s">
        <v>36</v>
      </c>
      <c r="D89" s="16"/>
      <c r="E89" s="16"/>
      <c r="F89" s="1"/>
      <c r="G89" s="17" t="s">
        <v>29</v>
      </c>
      <c r="H89" s="17"/>
      <c r="I89" s="17"/>
      <c r="J89" s="18"/>
      <c r="K89" s="1"/>
      <c r="L89" s="1"/>
      <c r="M89" s="1"/>
      <c r="N89" s="1"/>
      <c r="O89" s="1"/>
      <c r="P89" s="146"/>
      <c r="Q89" s="150"/>
      <c r="R89" s="150"/>
      <c r="S89" s="151"/>
    </row>
    <row r="90" spans="2:19" hidden="1">
      <c r="B90" s="1"/>
      <c r="C90" s="16" t="s">
        <v>37</v>
      </c>
      <c r="D90" s="16"/>
      <c r="E90" s="16"/>
      <c r="F90" s="1"/>
      <c r="G90" s="17" t="s">
        <v>33</v>
      </c>
      <c r="H90" s="17"/>
      <c r="I90" s="17"/>
      <c r="J90" s="18"/>
      <c r="K90" s="1"/>
      <c r="L90" s="1"/>
      <c r="M90" s="18"/>
      <c r="N90" s="1"/>
      <c r="O90" s="1"/>
      <c r="P90" s="146"/>
      <c r="Q90" s="150"/>
      <c r="R90" s="150"/>
      <c r="S90" s="151"/>
    </row>
    <row r="91" spans="2:19">
      <c r="B91" s="17"/>
      <c r="C91" s="24" t="s">
        <v>88</v>
      </c>
      <c r="D91" s="24"/>
      <c r="E91" s="24"/>
      <c r="F91" s="1"/>
      <c r="G91" s="17"/>
      <c r="H91" s="17"/>
      <c r="I91" s="17"/>
      <c r="J91" s="18">
        <f>J86+J73+J72+J64+J57+J48+J33+J23+J12</f>
        <v>102700000</v>
      </c>
      <c r="K91" s="1"/>
      <c r="L91" s="1"/>
      <c r="M91" s="1"/>
      <c r="N91" s="1"/>
      <c r="O91" s="1"/>
      <c r="P91" s="146"/>
      <c r="Q91" s="150"/>
      <c r="R91" s="150"/>
      <c r="S91" s="151"/>
    </row>
    <row r="92" spans="2:19" ht="34.35" customHeight="1">
      <c r="B92" s="7">
        <v>1</v>
      </c>
      <c r="C92" s="7" t="s">
        <v>89</v>
      </c>
      <c r="D92" s="7"/>
      <c r="E92" s="7"/>
      <c r="F92" s="8"/>
      <c r="G92" s="7"/>
      <c r="H92" s="7"/>
      <c r="I92" s="7"/>
      <c r="J92" s="25"/>
      <c r="K92" s="10"/>
      <c r="L92" s="10"/>
      <c r="M92" s="10"/>
      <c r="N92" s="10"/>
      <c r="O92" s="10"/>
      <c r="P92" s="144"/>
      <c r="Q92" s="150"/>
      <c r="R92" s="150"/>
      <c r="S92" s="151"/>
    </row>
    <row r="93" spans="2:19" ht="29.1" customHeight="1">
      <c r="B93" s="26" t="s">
        <v>90</v>
      </c>
      <c r="C93" s="165" t="s">
        <v>91</v>
      </c>
      <c r="D93" s="165"/>
      <c r="E93" s="27"/>
      <c r="F93" s="28"/>
      <c r="G93" s="29"/>
      <c r="H93" s="29"/>
      <c r="I93" s="29"/>
      <c r="J93" s="30"/>
      <c r="K93" s="31"/>
      <c r="L93" s="31"/>
      <c r="M93" s="31"/>
      <c r="N93" s="31"/>
      <c r="O93" s="31"/>
      <c r="P93" s="147"/>
      <c r="Q93" s="150"/>
      <c r="R93" s="150"/>
      <c r="S93" s="151"/>
    </row>
    <row r="94" spans="2:19" hidden="1">
      <c r="B94" s="1"/>
      <c r="C94" s="16" t="s">
        <v>22</v>
      </c>
      <c r="D94" s="16"/>
      <c r="E94" s="16"/>
      <c r="F94" s="1"/>
      <c r="G94" s="17" t="s">
        <v>23</v>
      </c>
      <c r="H94" s="17"/>
      <c r="I94" s="17"/>
      <c r="J94" s="18"/>
      <c r="K94" s="1"/>
      <c r="L94" s="1"/>
      <c r="M94" s="1"/>
      <c r="N94" s="1"/>
      <c r="O94" s="1"/>
      <c r="P94" s="146"/>
      <c r="Q94" s="150"/>
      <c r="R94" s="150"/>
      <c r="S94" s="151"/>
    </row>
    <row r="95" spans="2:19" ht="48">
      <c r="B95" s="1"/>
      <c r="C95" s="16" t="s">
        <v>24</v>
      </c>
      <c r="D95" s="75" t="s">
        <v>92</v>
      </c>
      <c r="E95" s="75" t="s">
        <v>41</v>
      </c>
      <c r="F95" s="1">
        <v>5</v>
      </c>
      <c r="G95" s="17" t="s">
        <v>23</v>
      </c>
      <c r="H95" s="17"/>
      <c r="I95" s="17"/>
      <c r="J95" s="21">
        <v>99026000</v>
      </c>
      <c r="K95" s="1"/>
      <c r="L95" s="1"/>
      <c r="M95" s="1"/>
      <c r="N95" s="1"/>
      <c r="O95" s="1"/>
      <c r="P95" s="146"/>
      <c r="Q95" s="150"/>
      <c r="R95" s="150"/>
      <c r="S95" s="151"/>
    </row>
    <row r="96" spans="2:19">
      <c r="B96" s="1"/>
      <c r="C96" s="61" t="s">
        <v>93</v>
      </c>
      <c r="D96" s="61"/>
      <c r="E96" s="71"/>
      <c r="F96" s="62">
        <v>5</v>
      </c>
      <c r="G96" s="63" t="s">
        <v>23</v>
      </c>
      <c r="H96" s="57">
        <v>18774000</v>
      </c>
      <c r="I96" s="57">
        <f>H96*F96</f>
        <v>93870000</v>
      </c>
      <c r="J96" s="18"/>
      <c r="K96" s="1"/>
      <c r="L96" s="1"/>
      <c r="M96" s="1"/>
      <c r="N96" s="1"/>
      <c r="O96" s="1"/>
      <c r="P96" s="146"/>
      <c r="Q96" s="150"/>
      <c r="R96" s="150"/>
      <c r="S96" s="151"/>
    </row>
    <row r="97" spans="2:19">
      <c r="B97" s="1"/>
      <c r="C97" s="61" t="s">
        <v>94</v>
      </c>
      <c r="D97" s="61"/>
      <c r="E97" s="71"/>
      <c r="F97" s="62">
        <v>2</v>
      </c>
      <c r="G97" s="63" t="s">
        <v>23</v>
      </c>
      <c r="H97" s="57">
        <v>2578000</v>
      </c>
      <c r="I97" s="57">
        <f t="shared" ref="I97" si="3">H97*F97</f>
        <v>5156000</v>
      </c>
      <c r="J97" s="18"/>
      <c r="K97" s="1"/>
      <c r="L97" s="1"/>
      <c r="M97" s="1"/>
      <c r="N97" s="1"/>
      <c r="O97" s="1"/>
      <c r="P97" s="146"/>
      <c r="Q97" s="150"/>
      <c r="R97" s="150"/>
      <c r="S97" s="151"/>
    </row>
    <row r="98" spans="2:19">
      <c r="B98" s="1"/>
      <c r="C98" s="16" t="s">
        <v>25</v>
      </c>
      <c r="D98" s="16" t="s">
        <v>95</v>
      </c>
      <c r="E98" s="16" t="s">
        <v>96</v>
      </c>
      <c r="F98" s="1">
        <v>4</v>
      </c>
      <c r="G98" s="17" t="s">
        <v>23</v>
      </c>
      <c r="H98" s="17"/>
      <c r="I98" s="17"/>
      <c r="J98" s="18">
        <v>5300000</v>
      </c>
      <c r="K98" s="1"/>
      <c r="L98" s="1"/>
      <c r="M98" s="1"/>
      <c r="N98" s="1"/>
      <c r="O98" s="1"/>
      <c r="P98" s="146"/>
      <c r="Q98" s="150"/>
      <c r="R98" s="150"/>
      <c r="S98" s="151"/>
    </row>
    <row r="99" spans="2:19" ht="24">
      <c r="B99" s="1"/>
      <c r="C99" s="16" t="s">
        <v>26</v>
      </c>
      <c r="D99" s="16" t="s">
        <v>97</v>
      </c>
      <c r="E99" s="16" t="s">
        <v>96</v>
      </c>
      <c r="F99" s="1">
        <f>10+2</f>
        <v>12</v>
      </c>
      <c r="G99" s="17" t="s">
        <v>29</v>
      </c>
      <c r="H99" s="49"/>
      <c r="I99" s="49"/>
      <c r="J99" s="70">
        <f>2500000*F99</f>
        <v>30000000</v>
      </c>
      <c r="K99" s="1"/>
      <c r="L99" s="1"/>
      <c r="M99" s="1"/>
      <c r="N99" s="1"/>
      <c r="O99" s="1"/>
      <c r="P99" s="146"/>
      <c r="Q99" s="150"/>
      <c r="R99" s="150"/>
      <c r="S99" s="151"/>
    </row>
    <row r="100" spans="2:19" ht="60">
      <c r="B100" s="1"/>
      <c r="C100" s="16" t="s">
        <v>32</v>
      </c>
      <c r="D100" s="16" t="s">
        <v>98</v>
      </c>
      <c r="E100" s="16" t="s">
        <v>99</v>
      </c>
      <c r="F100" s="1">
        <v>2</v>
      </c>
      <c r="G100" s="17" t="s">
        <v>33</v>
      </c>
      <c r="H100" s="17"/>
      <c r="I100" s="17"/>
      <c r="J100" s="66">
        <v>25000000</v>
      </c>
      <c r="K100" s="1"/>
      <c r="L100" s="1"/>
      <c r="M100" s="1"/>
      <c r="N100" s="1"/>
      <c r="O100" s="1"/>
      <c r="P100" s="146"/>
      <c r="Q100" s="150"/>
      <c r="R100" s="150"/>
      <c r="S100" s="151"/>
    </row>
    <row r="101" spans="2:19" ht="24">
      <c r="B101" s="1"/>
      <c r="C101" s="61" t="s">
        <v>100</v>
      </c>
      <c r="D101" s="69"/>
      <c r="E101" s="69"/>
      <c r="F101" s="62">
        <v>8</v>
      </c>
      <c r="G101" s="62" t="s">
        <v>23</v>
      </c>
      <c r="H101" s="57">
        <v>2000000</v>
      </c>
      <c r="I101" s="57">
        <f>H101*F101</f>
        <v>16000000</v>
      </c>
      <c r="J101" s="18"/>
      <c r="K101" s="1"/>
      <c r="L101" s="1"/>
      <c r="M101" s="1"/>
      <c r="N101" s="1"/>
      <c r="O101" s="1"/>
      <c r="P101" s="146"/>
      <c r="Q101" s="150"/>
      <c r="R101" s="150"/>
      <c r="S101" s="151"/>
    </row>
    <row r="102" spans="2:19">
      <c r="B102" s="1"/>
      <c r="C102" s="61" t="s">
        <v>101</v>
      </c>
      <c r="D102" s="69"/>
      <c r="E102" s="69"/>
      <c r="F102" s="62">
        <v>2</v>
      </c>
      <c r="G102" s="62" t="s">
        <v>23</v>
      </c>
      <c r="H102" s="57">
        <v>1000000</v>
      </c>
      <c r="I102" s="57">
        <f t="shared" ref="I102:I105" si="4">H102*F102</f>
        <v>2000000</v>
      </c>
      <c r="J102" s="18"/>
      <c r="K102" s="1"/>
      <c r="L102" s="1"/>
      <c r="M102" s="1"/>
      <c r="N102" s="1"/>
      <c r="O102" s="1"/>
      <c r="P102" s="146"/>
      <c r="Q102" s="150"/>
      <c r="R102" s="150"/>
      <c r="S102" s="151"/>
    </row>
    <row r="103" spans="2:19">
      <c r="B103" s="1"/>
      <c r="C103" s="61" t="s">
        <v>81</v>
      </c>
      <c r="D103" s="69"/>
      <c r="E103" s="69"/>
      <c r="F103" s="62">
        <v>4</v>
      </c>
      <c r="G103" s="62" t="s">
        <v>23</v>
      </c>
      <c r="H103" s="57">
        <v>750000</v>
      </c>
      <c r="I103" s="57">
        <f t="shared" si="4"/>
        <v>3000000</v>
      </c>
      <c r="J103" s="18"/>
      <c r="K103" s="1"/>
      <c r="L103" s="1"/>
      <c r="M103" s="1"/>
      <c r="N103" s="1"/>
      <c r="O103" s="1"/>
      <c r="P103" s="146"/>
      <c r="Q103" s="150"/>
      <c r="R103" s="150"/>
      <c r="S103" s="151"/>
    </row>
    <row r="104" spans="2:19">
      <c r="B104" s="1"/>
      <c r="C104" s="61" t="s">
        <v>102</v>
      </c>
      <c r="D104" s="69"/>
      <c r="E104" s="69"/>
      <c r="F104" s="62">
        <v>11</v>
      </c>
      <c r="G104" s="62" t="s">
        <v>23</v>
      </c>
      <c r="H104" s="57">
        <v>300000</v>
      </c>
      <c r="I104" s="57">
        <f t="shared" si="4"/>
        <v>3300000</v>
      </c>
      <c r="J104" s="18"/>
      <c r="K104" s="1"/>
      <c r="L104" s="1"/>
      <c r="M104" s="1"/>
      <c r="N104" s="1"/>
      <c r="O104" s="1"/>
      <c r="P104" s="146"/>
      <c r="Q104" s="150"/>
      <c r="R104" s="150"/>
      <c r="S104" s="151"/>
    </row>
    <row r="105" spans="2:19">
      <c r="B105" s="1"/>
      <c r="C105" s="61" t="s">
        <v>83</v>
      </c>
      <c r="D105" s="69"/>
      <c r="E105" s="69"/>
      <c r="F105" s="62">
        <v>2</v>
      </c>
      <c r="G105" s="62" t="s">
        <v>23</v>
      </c>
      <c r="H105" s="57">
        <v>350000</v>
      </c>
      <c r="I105" s="57">
        <f t="shared" si="4"/>
        <v>700000</v>
      </c>
      <c r="J105" s="18"/>
      <c r="K105" s="1"/>
      <c r="L105" s="1"/>
      <c r="M105" s="1"/>
      <c r="N105" s="1"/>
      <c r="O105" s="1"/>
      <c r="P105" s="146"/>
      <c r="Q105" s="150"/>
      <c r="R105" s="150"/>
      <c r="S105" s="151"/>
    </row>
    <row r="106" spans="2:19" hidden="1">
      <c r="B106" s="1"/>
      <c r="C106" s="16" t="s">
        <v>34</v>
      </c>
      <c r="D106" s="33"/>
      <c r="E106" s="33"/>
      <c r="F106" s="1"/>
      <c r="G106" s="17" t="s">
        <v>35</v>
      </c>
      <c r="H106" s="17"/>
      <c r="I106" s="17"/>
      <c r="J106" s="18"/>
      <c r="K106" s="1"/>
      <c r="L106" s="1"/>
      <c r="M106" s="1"/>
      <c r="N106" s="1"/>
      <c r="O106" s="1"/>
      <c r="P106" s="146"/>
      <c r="Q106" s="150"/>
      <c r="R106" s="150"/>
      <c r="S106" s="151"/>
    </row>
    <row r="107" spans="2:19" ht="72">
      <c r="B107" s="1"/>
      <c r="C107" s="16" t="s">
        <v>36</v>
      </c>
      <c r="D107" s="23" t="s">
        <v>103</v>
      </c>
      <c r="E107" s="23" t="s">
        <v>104</v>
      </c>
      <c r="F107" s="1">
        <f>100+50</f>
        <v>150</v>
      </c>
      <c r="G107" s="17" t="s">
        <v>29</v>
      </c>
      <c r="H107" s="17"/>
      <c r="I107" s="17"/>
      <c r="J107" s="48">
        <f>(100*500000)+(50*650000)</f>
        <v>82500000</v>
      </c>
      <c r="K107" s="1"/>
      <c r="L107" s="1"/>
      <c r="M107" s="1"/>
      <c r="N107" s="1"/>
      <c r="O107" s="1"/>
      <c r="P107" s="146"/>
      <c r="Q107" s="150"/>
      <c r="R107" s="150"/>
      <c r="S107" s="151"/>
    </row>
    <row r="108" spans="2:19">
      <c r="B108" s="1"/>
      <c r="C108" s="61" t="s">
        <v>105</v>
      </c>
      <c r="D108" s="69"/>
      <c r="E108" s="69"/>
      <c r="F108" s="62">
        <v>40</v>
      </c>
      <c r="G108" s="63" t="s">
        <v>29</v>
      </c>
      <c r="H108" s="57">
        <v>500000</v>
      </c>
      <c r="I108" s="57">
        <f>H108*F108</f>
        <v>20000000</v>
      </c>
      <c r="J108" s="17"/>
      <c r="K108" s="1"/>
      <c r="L108" s="1"/>
      <c r="M108" s="1"/>
      <c r="N108" s="1"/>
      <c r="O108" s="1"/>
      <c r="P108" s="146"/>
      <c r="Q108" s="150"/>
      <c r="R108" s="150"/>
      <c r="S108" s="151"/>
    </row>
    <row r="109" spans="2:19">
      <c r="B109" s="1"/>
      <c r="C109" s="61" t="s">
        <v>106</v>
      </c>
      <c r="D109" s="69"/>
      <c r="E109" s="69"/>
      <c r="F109" s="62">
        <v>35</v>
      </c>
      <c r="G109" s="63" t="s">
        <v>29</v>
      </c>
      <c r="H109" s="57">
        <v>500000</v>
      </c>
      <c r="I109" s="57">
        <f t="shared" ref="I109:I112" si="5">H109*F109</f>
        <v>17500000</v>
      </c>
      <c r="J109" s="17"/>
      <c r="K109" s="1"/>
      <c r="L109" s="1"/>
      <c r="M109" s="1"/>
      <c r="N109" s="1"/>
      <c r="O109" s="1"/>
      <c r="P109" s="146"/>
      <c r="Q109" s="150"/>
      <c r="R109" s="150"/>
      <c r="S109" s="151"/>
    </row>
    <row r="110" spans="2:19">
      <c r="B110" s="1"/>
      <c r="C110" s="61" t="s">
        <v>107</v>
      </c>
      <c r="D110" s="69"/>
      <c r="E110" s="69"/>
      <c r="F110" s="62">
        <v>15</v>
      </c>
      <c r="G110" s="63" t="s">
        <v>29</v>
      </c>
      <c r="H110" s="57">
        <v>500000</v>
      </c>
      <c r="I110" s="57">
        <f t="shared" si="5"/>
        <v>7500000</v>
      </c>
      <c r="J110" s="17"/>
      <c r="K110" s="1"/>
      <c r="L110" s="1"/>
      <c r="M110" s="1"/>
      <c r="N110" s="1"/>
      <c r="O110" s="1"/>
      <c r="P110" s="146"/>
      <c r="Q110" s="150"/>
      <c r="R110" s="150"/>
      <c r="S110" s="151"/>
    </row>
    <row r="111" spans="2:19">
      <c r="B111" s="1"/>
      <c r="C111" s="61" t="s">
        <v>108</v>
      </c>
      <c r="D111" s="69"/>
      <c r="E111" s="69"/>
      <c r="F111" s="62">
        <v>10</v>
      </c>
      <c r="G111" s="63" t="s">
        <v>29</v>
      </c>
      <c r="H111" s="57">
        <v>500000</v>
      </c>
      <c r="I111" s="57">
        <f t="shared" si="5"/>
        <v>5000000</v>
      </c>
      <c r="J111" s="17"/>
      <c r="K111" s="1"/>
      <c r="L111" s="1"/>
      <c r="M111" s="1"/>
      <c r="N111" s="1"/>
      <c r="O111" s="1"/>
      <c r="P111" s="146"/>
      <c r="Q111" s="150"/>
      <c r="R111" s="150"/>
      <c r="S111" s="151"/>
    </row>
    <row r="112" spans="2:19">
      <c r="B112" s="1"/>
      <c r="C112" s="61" t="s">
        <v>109</v>
      </c>
      <c r="D112" s="69"/>
      <c r="E112" s="69"/>
      <c r="F112" s="62">
        <v>50</v>
      </c>
      <c r="G112" s="63" t="s">
        <v>29</v>
      </c>
      <c r="H112" s="57">
        <v>650000</v>
      </c>
      <c r="I112" s="57">
        <f t="shared" si="5"/>
        <v>32500000</v>
      </c>
      <c r="J112" s="17"/>
      <c r="K112" s="1"/>
      <c r="L112" s="1"/>
      <c r="M112" s="1"/>
      <c r="N112" s="1"/>
      <c r="O112" s="1"/>
      <c r="P112" s="146"/>
      <c r="Q112" s="150"/>
      <c r="R112" s="150"/>
      <c r="S112" s="151"/>
    </row>
    <row r="113" spans="2:19" ht="24">
      <c r="B113" s="1"/>
      <c r="C113" s="16" t="s">
        <v>37</v>
      </c>
      <c r="D113" s="16" t="s">
        <v>110</v>
      </c>
      <c r="E113" s="16" t="s">
        <v>104</v>
      </c>
      <c r="F113" s="17">
        <v>4</v>
      </c>
      <c r="G113" s="17" t="s">
        <v>33</v>
      </c>
      <c r="H113" s="17"/>
      <c r="I113" s="17"/>
      <c r="J113" s="18"/>
      <c r="K113" s="1"/>
      <c r="L113" s="1"/>
      <c r="M113" s="18">
        <f>1000000+1100000</f>
        <v>2100000</v>
      </c>
      <c r="N113" s="1"/>
      <c r="O113" s="1"/>
      <c r="P113" s="146"/>
      <c r="Q113" s="150"/>
      <c r="R113" s="150"/>
      <c r="S113" s="151"/>
    </row>
    <row r="114" spans="2:19">
      <c r="B114" s="26" t="s">
        <v>111</v>
      </c>
      <c r="C114" s="27" t="s">
        <v>112</v>
      </c>
      <c r="D114" s="27"/>
      <c r="E114" s="27"/>
      <c r="F114" s="28"/>
      <c r="G114" s="29"/>
      <c r="H114" s="29"/>
      <c r="I114" s="29"/>
      <c r="J114" s="30"/>
      <c r="K114" s="31"/>
      <c r="L114" s="31"/>
      <c r="M114" s="31"/>
      <c r="N114" s="31"/>
      <c r="O114" s="31"/>
      <c r="P114" s="147"/>
      <c r="Q114" s="150"/>
      <c r="R114" s="150"/>
      <c r="S114" s="151"/>
    </row>
    <row r="115" spans="2:19" hidden="1">
      <c r="B115" s="1"/>
      <c r="C115" s="16" t="s">
        <v>22</v>
      </c>
      <c r="D115" s="16"/>
      <c r="E115" s="16"/>
      <c r="F115" s="1"/>
      <c r="G115" s="17" t="s">
        <v>23</v>
      </c>
      <c r="H115" s="17"/>
      <c r="I115" s="17"/>
      <c r="J115" s="18"/>
      <c r="K115" s="1"/>
      <c r="L115" s="1"/>
      <c r="M115" s="1"/>
      <c r="N115" s="1"/>
      <c r="O115" s="1"/>
      <c r="P115" s="146"/>
      <c r="Q115" s="150"/>
      <c r="R115" s="150"/>
      <c r="S115" s="151"/>
    </row>
    <row r="116" spans="2:19" hidden="1">
      <c r="B116" s="1"/>
      <c r="C116" s="16" t="s">
        <v>24</v>
      </c>
      <c r="D116" s="16"/>
      <c r="E116" s="16"/>
      <c r="F116" s="1"/>
      <c r="G116" s="17" t="s">
        <v>23</v>
      </c>
      <c r="H116" s="17"/>
      <c r="I116" s="17"/>
      <c r="J116" s="18"/>
      <c r="K116" s="1"/>
      <c r="L116" s="1"/>
      <c r="M116" s="1"/>
      <c r="N116" s="1"/>
      <c r="O116" s="1"/>
      <c r="P116" s="146"/>
      <c r="Q116" s="150"/>
      <c r="R116" s="150"/>
      <c r="S116" s="151"/>
    </row>
    <row r="117" spans="2:19" hidden="1">
      <c r="B117" s="1"/>
      <c r="C117" s="16" t="s">
        <v>25</v>
      </c>
      <c r="D117" s="16"/>
      <c r="E117" s="16"/>
      <c r="F117" s="1"/>
      <c r="G117" s="17" t="s">
        <v>23</v>
      </c>
      <c r="H117" s="17"/>
      <c r="I117" s="17"/>
      <c r="J117" s="18"/>
      <c r="K117" s="1"/>
      <c r="L117" s="1"/>
      <c r="M117" s="1"/>
      <c r="N117" s="1"/>
      <c r="O117" s="1"/>
      <c r="P117" s="146"/>
      <c r="Q117" s="150"/>
      <c r="R117" s="150"/>
      <c r="S117" s="151"/>
    </row>
    <row r="118" spans="2:19" ht="24" hidden="1">
      <c r="B118" s="1"/>
      <c r="C118" s="16" t="s">
        <v>26</v>
      </c>
      <c r="D118" s="16"/>
      <c r="E118" s="16"/>
      <c r="F118" s="1"/>
      <c r="G118" s="17" t="s">
        <v>29</v>
      </c>
      <c r="H118" s="17"/>
      <c r="I118" s="17"/>
      <c r="J118" s="18"/>
      <c r="K118" s="1"/>
      <c r="L118" s="1"/>
      <c r="M118" s="1"/>
      <c r="N118" s="1"/>
      <c r="O118" s="1"/>
      <c r="P118" s="146"/>
      <c r="Q118" s="150"/>
      <c r="R118" s="150"/>
      <c r="S118" s="151"/>
    </row>
    <row r="119" spans="2:19" ht="24" hidden="1">
      <c r="B119" s="1"/>
      <c r="C119" s="16" t="s">
        <v>32</v>
      </c>
      <c r="D119" s="16"/>
      <c r="E119" s="16"/>
      <c r="F119" s="1"/>
      <c r="G119" s="17" t="s">
        <v>33</v>
      </c>
      <c r="H119" s="17"/>
      <c r="I119" s="17"/>
      <c r="J119" s="18"/>
      <c r="K119" s="1"/>
      <c r="L119" s="1"/>
      <c r="M119" s="1"/>
      <c r="N119" s="1"/>
      <c r="O119" s="1"/>
      <c r="P119" s="146"/>
      <c r="Q119" s="150"/>
      <c r="R119" s="150"/>
      <c r="S119" s="151"/>
    </row>
    <row r="120" spans="2:19" hidden="1">
      <c r="B120" s="1"/>
      <c r="C120" s="16" t="s">
        <v>34</v>
      </c>
      <c r="D120" s="16"/>
      <c r="E120" s="16"/>
      <c r="F120" s="1"/>
      <c r="G120" s="17" t="s">
        <v>35</v>
      </c>
      <c r="H120" s="17"/>
      <c r="I120" s="17"/>
      <c r="J120" s="18"/>
      <c r="K120" s="1"/>
      <c r="L120" s="1"/>
      <c r="M120" s="1"/>
      <c r="N120" s="1"/>
      <c r="O120" s="1"/>
      <c r="P120" s="146"/>
      <c r="Q120" s="150"/>
      <c r="R120" s="150"/>
      <c r="S120" s="151"/>
    </row>
    <row r="121" spans="2:19" ht="36">
      <c r="B121" s="1"/>
      <c r="C121" s="16" t="s">
        <v>36</v>
      </c>
      <c r="D121" s="16" t="s">
        <v>113</v>
      </c>
      <c r="E121" s="16" t="s">
        <v>114</v>
      </c>
      <c r="F121" s="1">
        <v>50</v>
      </c>
      <c r="G121" s="17" t="s">
        <v>29</v>
      </c>
      <c r="H121" s="17"/>
      <c r="I121" s="17"/>
      <c r="J121" s="48">
        <f>(F121*650000)+(35*200000)+(15*100000)</f>
        <v>41000000</v>
      </c>
      <c r="K121" s="1"/>
      <c r="L121" s="1"/>
      <c r="M121" s="1"/>
      <c r="N121" s="1"/>
      <c r="O121" s="1"/>
      <c r="P121" s="146"/>
      <c r="Q121" s="150"/>
      <c r="R121" s="150"/>
      <c r="S121" s="151"/>
    </row>
    <row r="122" spans="2:19">
      <c r="B122" s="1"/>
      <c r="C122" s="61" t="s">
        <v>115</v>
      </c>
      <c r="D122" s="61"/>
      <c r="E122" s="61"/>
      <c r="F122" s="62">
        <v>35</v>
      </c>
      <c r="G122" s="63" t="s">
        <v>29</v>
      </c>
      <c r="H122" s="57">
        <v>650000</v>
      </c>
      <c r="I122" s="57">
        <f>H122*F122</f>
        <v>22750000</v>
      </c>
      <c r="J122" s="17"/>
      <c r="K122" s="1"/>
      <c r="L122" s="1"/>
      <c r="M122" s="1"/>
      <c r="N122" s="1"/>
      <c r="O122" s="1"/>
      <c r="P122" s="146"/>
      <c r="Q122" s="150"/>
      <c r="R122" s="150"/>
      <c r="S122" s="151"/>
    </row>
    <row r="123" spans="2:19">
      <c r="B123" s="1"/>
      <c r="C123" s="61" t="s">
        <v>116</v>
      </c>
      <c r="D123" s="61"/>
      <c r="E123" s="61"/>
      <c r="F123" s="62">
        <v>15</v>
      </c>
      <c r="G123" s="63" t="s">
        <v>29</v>
      </c>
      <c r="H123" s="57">
        <v>650000</v>
      </c>
      <c r="I123" s="57">
        <f t="shared" ref="I123:I125" si="6">H123*F123</f>
        <v>9750000</v>
      </c>
      <c r="J123" s="17"/>
      <c r="K123" s="1"/>
      <c r="L123" s="1"/>
      <c r="M123" s="1"/>
      <c r="N123" s="1"/>
      <c r="O123" s="1"/>
      <c r="P123" s="146"/>
      <c r="Q123" s="150"/>
      <c r="R123" s="150"/>
      <c r="S123" s="151"/>
    </row>
    <row r="124" spans="2:19">
      <c r="B124" s="1"/>
      <c r="C124" s="61" t="s">
        <v>117</v>
      </c>
      <c r="D124" s="61"/>
      <c r="E124" s="61"/>
      <c r="F124" s="62">
        <v>35</v>
      </c>
      <c r="G124" s="63" t="s">
        <v>29</v>
      </c>
      <c r="H124" s="57">
        <v>200000</v>
      </c>
      <c r="I124" s="57">
        <f t="shared" si="6"/>
        <v>7000000</v>
      </c>
      <c r="J124" s="17"/>
      <c r="K124" s="1"/>
      <c r="L124" s="1"/>
      <c r="M124" s="1"/>
      <c r="N124" s="1"/>
      <c r="O124" s="1"/>
      <c r="P124" s="146"/>
      <c r="Q124" s="150"/>
      <c r="R124" s="150"/>
      <c r="S124" s="151"/>
    </row>
    <row r="125" spans="2:19">
      <c r="B125" s="1"/>
      <c r="C125" s="61" t="s">
        <v>118</v>
      </c>
      <c r="D125" s="61"/>
      <c r="E125" s="61"/>
      <c r="F125" s="62">
        <v>15</v>
      </c>
      <c r="G125" s="63" t="s">
        <v>29</v>
      </c>
      <c r="H125" s="57">
        <v>100000</v>
      </c>
      <c r="I125" s="57">
        <f t="shared" si="6"/>
        <v>1500000</v>
      </c>
      <c r="J125" s="17"/>
      <c r="K125" s="1"/>
      <c r="L125" s="1"/>
      <c r="M125" s="1"/>
      <c r="N125" s="1"/>
      <c r="O125" s="1"/>
      <c r="P125" s="146"/>
      <c r="Q125" s="150"/>
      <c r="R125" s="150"/>
      <c r="S125" s="151"/>
    </row>
    <row r="126" spans="2:19" ht="24">
      <c r="B126" s="1"/>
      <c r="C126" s="16" t="s">
        <v>37</v>
      </c>
      <c r="D126" s="16" t="s">
        <v>119</v>
      </c>
      <c r="E126" s="16" t="s">
        <v>65</v>
      </c>
      <c r="F126" s="1"/>
      <c r="G126" s="17" t="s">
        <v>33</v>
      </c>
      <c r="H126" s="17"/>
      <c r="I126" s="17"/>
      <c r="J126" s="18"/>
      <c r="K126" s="1"/>
      <c r="L126" s="1"/>
      <c r="M126" s="18">
        <f>2000000+500000</f>
        <v>2500000</v>
      </c>
      <c r="N126" s="1"/>
      <c r="O126" s="1"/>
      <c r="P126" s="146"/>
      <c r="Q126" s="150"/>
      <c r="R126" s="150"/>
      <c r="S126" s="151"/>
    </row>
    <row r="127" spans="2:19">
      <c r="B127" s="26" t="s">
        <v>120</v>
      </c>
      <c r="C127" s="27" t="s">
        <v>121</v>
      </c>
      <c r="D127" s="27"/>
      <c r="E127" s="27"/>
      <c r="F127" s="28"/>
      <c r="G127" s="29"/>
      <c r="H127" s="29"/>
      <c r="I127" s="29"/>
      <c r="J127" s="30"/>
      <c r="K127" s="31"/>
      <c r="L127" s="31"/>
      <c r="M127" s="31"/>
      <c r="N127" s="31"/>
      <c r="O127" s="31"/>
      <c r="P127" s="147"/>
      <c r="Q127" s="150"/>
      <c r="R127" s="150"/>
      <c r="S127" s="151"/>
    </row>
    <row r="128" spans="2:19" hidden="1">
      <c r="B128" s="1"/>
      <c r="C128" s="16" t="s">
        <v>22</v>
      </c>
      <c r="D128" s="16"/>
      <c r="E128" s="16"/>
      <c r="F128" s="1"/>
      <c r="G128" s="17" t="s">
        <v>23</v>
      </c>
      <c r="H128" s="17"/>
      <c r="I128" s="17"/>
      <c r="J128" s="18"/>
      <c r="K128" s="1"/>
      <c r="L128" s="1"/>
      <c r="M128" s="1"/>
      <c r="N128" s="1"/>
      <c r="O128" s="1"/>
      <c r="P128" s="146"/>
      <c r="Q128" s="150"/>
      <c r="R128" s="150"/>
      <c r="S128" s="151"/>
    </row>
    <row r="129" spans="2:19" hidden="1">
      <c r="B129" s="1"/>
      <c r="C129" s="16" t="s">
        <v>24</v>
      </c>
      <c r="D129" s="16"/>
      <c r="E129" s="16"/>
      <c r="F129" s="1"/>
      <c r="G129" s="17" t="s">
        <v>23</v>
      </c>
      <c r="H129" s="17"/>
      <c r="I129" s="17"/>
      <c r="J129" s="18"/>
      <c r="K129" s="1"/>
      <c r="L129" s="1"/>
      <c r="M129" s="1"/>
      <c r="N129" s="1"/>
      <c r="O129" s="1"/>
      <c r="P129" s="146"/>
      <c r="Q129" s="150"/>
      <c r="R129" s="150"/>
      <c r="S129" s="151"/>
    </row>
    <row r="130" spans="2:19" hidden="1">
      <c r="B130" s="1"/>
      <c r="C130" s="16" t="s">
        <v>25</v>
      </c>
      <c r="D130" s="16"/>
      <c r="E130" s="16"/>
      <c r="F130" s="1"/>
      <c r="G130" s="17" t="s">
        <v>23</v>
      </c>
      <c r="H130" s="17"/>
      <c r="I130" s="17"/>
      <c r="J130" s="18"/>
      <c r="K130" s="1"/>
      <c r="L130" s="1"/>
      <c r="M130" s="1"/>
      <c r="N130" s="1"/>
      <c r="O130" s="1"/>
      <c r="P130" s="146"/>
      <c r="Q130" s="150"/>
      <c r="R130" s="150"/>
      <c r="S130" s="151"/>
    </row>
    <row r="131" spans="2:19" ht="24" hidden="1">
      <c r="B131" s="1"/>
      <c r="C131" s="16" t="s">
        <v>26</v>
      </c>
      <c r="D131" s="16"/>
      <c r="E131" s="16"/>
      <c r="F131" s="1"/>
      <c r="G131" s="17" t="s">
        <v>29</v>
      </c>
      <c r="H131" s="17"/>
      <c r="I131" s="17"/>
      <c r="J131" s="18"/>
      <c r="K131" s="1"/>
      <c r="L131" s="1"/>
      <c r="M131" s="1"/>
      <c r="N131" s="1"/>
      <c r="O131" s="1"/>
      <c r="P131" s="146"/>
      <c r="Q131" s="150"/>
      <c r="R131" s="150"/>
      <c r="S131" s="151"/>
    </row>
    <row r="132" spans="2:19" ht="96">
      <c r="B132" s="1"/>
      <c r="C132" s="16" t="s">
        <v>32</v>
      </c>
      <c r="D132" s="16" t="s">
        <v>122</v>
      </c>
      <c r="E132" s="16" t="s">
        <v>99</v>
      </c>
      <c r="F132" s="1">
        <v>2</v>
      </c>
      <c r="G132" s="17" t="s">
        <v>33</v>
      </c>
      <c r="H132" s="17"/>
      <c r="I132" s="17"/>
      <c r="J132" s="45">
        <f>20000000+(1*10000000)</f>
        <v>30000000</v>
      </c>
      <c r="K132" s="1"/>
      <c r="L132" s="1"/>
      <c r="M132" s="1"/>
      <c r="N132" s="1"/>
      <c r="O132" s="1"/>
      <c r="P132" s="146"/>
      <c r="Q132" s="150"/>
      <c r="R132" s="150"/>
      <c r="S132" s="151"/>
    </row>
    <row r="133" spans="2:19">
      <c r="B133" s="1"/>
      <c r="C133" s="61" t="s">
        <v>123</v>
      </c>
      <c r="D133" s="72" t="s">
        <v>124</v>
      </c>
      <c r="E133" s="61"/>
      <c r="F133" s="62">
        <v>1</v>
      </c>
      <c r="G133" s="62" t="s">
        <v>23</v>
      </c>
      <c r="H133" s="57">
        <v>5000000</v>
      </c>
      <c r="I133" s="57">
        <f t="shared" ref="I133:I135" si="7">F133*H133</f>
        <v>5000000</v>
      </c>
      <c r="J133" s="18"/>
      <c r="K133" s="18"/>
      <c r="L133" s="18"/>
      <c r="M133" s="18"/>
      <c r="N133" s="18"/>
      <c r="O133" s="18"/>
      <c r="P133" s="146"/>
      <c r="Q133" s="150"/>
      <c r="R133" s="150"/>
      <c r="S133" s="151"/>
    </row>
    <row r="134" spans="2:19">
      <c r="B134" s="1"/>
      <c r="C134" s="61"/>
      <c r="D134" s="72" t="s">
        <v>125</v>
      </c>
      <c r="E134" s="61"/>
      <c r="F134" s="62">
        <v>1</v>
      </c>
      <c r="G134" s="62" t="s">
        <v>23</v>
      </c>
      <c r="H134" s="57">
        <v>5000000</v>
      </c>
      <c r="I134" s="57">
        <f t="shared" si="7"/>
        <v>5000000</v>
      </c>
      <c r="J134" s="18"/>
      <c r="K134" s="18"/>
      <c r="L134" s="18"/>
      <c r="M134" s="18"/>
      <c r="N134" s="18"/>
      <c r="O134" s="18"/>
      <c r="P134" s="146"/>
      <c r="Q134" s="150"/>
      <c r="R134" s="150"/>
      <c r="S134" s="151"/>
    </row>
    <row r="135" spans="2:19">
      <c r="B135" s="1"/>
      <c r="C135" s="61"/>
      <c r="D135" s="72" t="s">
        <v>126</v>
      </c>
      <c r="E135" s="61"/>
      <c r="F135" s="62">
        <v>1</v>
      </c>
      <c r="G135" s="62" t="s">
        <v>23</v>
      </c>
      <c r="H135" s="57">
        <v>1000000</v>
      </c>
      <c r="I135" s="57">
        <f t="shared" si="7"/>
        <v>1000000</v>
      </c>
      <c r="J135" s="18"/>
      <c r="K135" s="18"/>
      <c r="L135" s="18"/>
      <c r="M135" s="18"/>
      <c r="N135" s="18"/>
      <c r="O135" s="18"/>
      <c r="P135" s="146"/>
      <c r="Q135" s="150"/>
      <c r="R135" s="150"/>
      <c r="S135" s="151"/>
    </row>
    <row r="136" spans="2:19">
      <c r="B136" s="1"/>
      <c r="C136" s="61"/>
      <c r="D136" s="72" t="s">
        <v>127</v>
      </c>
      <c r="E136" s="61"/>
      <c r="F136" s="62">
        <v>100</v>
      </c>
      <c r="G136" s="62" t="s">
        <v>128</v>
      </c>
      <c r="H136" s="57">
        <v>50000</v>
      </c>
      <c r="I136" s="57">
        <f>F136*H136</f>
        <v>5000000</v>
      </c>
      <c r="J136" s="18"/>
      <c r="K136" s="18"/>
      <c r="L136" s="18"/>
      <c r="M136" s="18"/>
      <c r="N136" s="18"/>
      <c r="O136" s="18"/>
      <c r="P136" s="146"/>
      <c r="Q136" s="150"/>
      <c r="R136" s="150"/>
      <c r="S136" s="151"/>
    </row>
    <row r="137" spans="2:19">
      <c r="B137" s="1"/>
      <c r="C137" s="61"/>
      <c r="D137" s="72" t="s">
        <v>129</v>
      </c>
      <c r="E137" s="61"/>
      <c r="F137" s="62">
        <v>1</v>
      </c>
      <c r="G137" s="62" t="s">
        <v>23</v>
      </c>
      <c r="H137" s="57">
        <v>500000</v>
      </c>
      <c r="I137" s="57">
        <f t="shared" ref="I137:I146" si="8">F137*H137</f>
        <v>500000</v>
      </c>
      <c r="J137" s="18"/>
      <c r="K137" s="18"/>
      <c r="L137" s="18"/>
      <c r="M137" s="18"/>
      <c r="N137" s="18"/>
      <c r="O137" s="18"/>
      <c r="P137" s="146"/>
      <c r="Q137" s="150"/>
      <c r="R137" s="150"/>
      <c r="S137" s="151"/>
    </row>
    <row r="138" spans="2:19">
      <c r="B138" s="1"/>
      <c r="C138" s="61"/>
      <c r="D138" s="72" t="s">
        <v>130</v>
      </c>
      <c r="E138" s="61"/>
      <c r="F138" s="62">
        <v>100</v>
      </c>
      <c r="G138" s="62" t="s">
        <v>128</v>
      </c>
      <c r="H138" s="57">
        <v>35000</v>
      </c>
      <c r="I138" s="57">
        <f t="shared" si="8"/>
        <v>3500000</v>
      </c>
      <c r="J138" s="18"/>
      <c r="K138" s="18"/>
      <c r="L138" s="18"/>
      <c r="M138" s="18"/>
      <c r="N138" s="18"/>
      <c r="O138" s="18"/>
      <c r="P138" s="146"/>
      <c r="Q138" s="150"/>
      <c r="R138" s="150"/>
      <c r="S138" s="151"/>
    </row>
    <row r="139" spans="2:19">
      <c r="B139" s="1"/>
      <c r="C139" s="61"/>
      <c r="D139" s="72" t="s">
        <v>131</v>
      </c>
      <c r="E139" s="61"/>
      <c r="F139" s="62">
        <v>1</v>
      </c>
      <c r="G139" s="62" t="s">
        <v>23</v>
      </c>
      <c r="H139" s="57">
        <v>150000</v>
      </c>
      <c r="I139" s="57">
        <f t="shared" si="8"/>
        <v>150000</v>
      </c>
      <c r="J139" s="18"/>
      <c r="K139" s="18"/>
      <c r="L139" s="18"/>
      <c r="M139" s="18"/>
      <c r="N139" s="18"/>
      <c r="O139" s="18"/>
      <c r="P139" s="146"/>
      <c r="Q139" s="150"/>
      <c r="R139" s="150"/>
      <c r="S139" s="151"/>
    </row>
    <row r="140" spans="2:19">
      <c r="B140" s="1"/>
      <c r="C140" s="61" t="s">
        <v>132</v>
      </c>
      <c r="D140" s="72" t="s">
        <v>124</v>
      </c>
      <c r="E140" s="61"/>
      <c r="F140" s="62">
        <v>1</v>
      </c>
      <c r="G140" s="62" t="s">
        <v>23</v>
      </c>
      <c r="H140" s="57">
        <v>3000000</v>
      </c>
      <c r="I140" s="57">
        <f t="shared" si="8"/>
        <v>3000000</v>
      </c>
      <c r="J140" s="18"/>
      <c r="K140" s="18"/>
      <c r="L140" s="18"/>
      <c r="M140" s="18"/>
      <c r="N140" s="18"/>
      <c r="O140" s="18"/>
      <c r="P140" s="146"/>
      <c r="Q140" s="150"/>
      <c r="R140" s="150"/>
      <c r="S140" s="151"/>
    </row>
    <row r="141" spans="2:19">
      <c r="B141" s="1"/>
      <c r="C141" s="61"/>
      <c r="D141" s="72" t="s">
        <v>125</v>
      </c>
      <c r="E141" s="61"/>
      <c r="F141" s="62">
        <v>1</v>
      </c>
      <c r="G141" s="62" t="s">
        <v>23</v>
      </c>
      <c r="H141" s="57">
        <v>1000000</v>
      </c>
      <c r="I141" s="57">
        <f t="shared" si="8"/>
        <v>1000000</v>
      </c>
      <c r="J141" s="18"/>
      <c r="K141" s="18"/>
      <c r="L141" s="18"/>
      <c r="M141" s="18"/>
      <c r="N141" s="18"/>
      <c r="O141" s="18"/>
      <c r="P141" s="146"/>
      <c r="Q141" s="150"/>
      <c r="R141" s="150"/>
      <c r="S141" s="151"/>
    </row>
    <row r="142" spans="2:19">
      <c r="B142" s="1"/>
      <c r="C142" s="61"/>
      <c r="D142" s="72" t="s">
        <v>126</v>
      </c>
      <c r="E142" s="61"/>
      <c r="F142" s="62">
        <v>1</v>
      </c>
      <c r="G142" s="62" t="s">
        <v>23</v>
      </c>
      <c r="H142" s="57">
        <v>1000000</v>
      </c>
      <c r="I142" s="57">
        <f t="shared" si="8"/>
        <v>1000000</v>
      </c>
      <c r="J142" s="18"/>
      <c r="K142" s="18"/>
      <c r="L142" s="18"/>
      <c r="M142" s="18"/>
      <c r="N142" s="18"/>
      <c r="O142" s="18"/>
      <c r="P142" s="146"/>
      <c r="Q142" s="150"/>
      <c r="R142" s="150"/>
      <c r="S142" s="151"/>
    </row>
    <row r="143" spans="2:19">
      <c r="B143" s="1"/>
      <c r="C143" s="61"/>
      <c r="D143" s="72" t="s">
        <v>127</v>
      </c>
      <c r="E143" s="61"/>
      <c r="F143" s="62">
        <v>60</v>
      </c>
      <c r="G143" s="62" t="s">
        <v>128</v>
      </c>
      <c r="H143" s="57">
        <v>50000</v>
      </c>
      <c r="I143" s="57">
        <f t="shared" si="8"/>
        <v>3000000</v>
      </c>
      <c r="J143" s="18"/>
      <c r="K143" s="18"/>
      <c r="L143" s="18"/>
      <c r="M143" s="18"/>
      <c r="N143" s="18"/>
      <c r="O143" s="18"/>
      <c r="P143" s="146"/>
      <c r="Q143" s="150"/>
      <c r="R143" s="150"/>
      <c r="S143" s="151"/>
    </row>
    <row r="144" spans="2:19">
      <c r="B144" s="1"/>
      <c r="C144" s="61"/>
      <c r="D144" s="72" t="s">
        <v>129</v>
      </c>
      <c r="E144" s="61"/>
      <c r="F144" s="62">
        <v>1</v>
      </c>
      <c r="G144" s="62" t="s">
        <v>23</v>
      </c>
      <c r="H144" s="57">
        <v>500000</v>
      </c>
      <c r="I144" s="57">
        <f t="shared" si="8"/>
        <v>500000</v>
      </c>
      <c r="J144" s="18"/>
      <c r="K144" s="18"/>
      <c r="L144" s="18"/>
      <c r="M144" s="18"/>
      <c r="N144" s="18"/>
      <c r="O144" s="18"/>
      <c r="P144" s="146"/>
      <c r="Q144" s="150"/>
      <c r="R144" s="150"/>
      <c r="S144" s="151"/>
    </row>
    <row r="145" spans="2:19">
      <c r="B145" s="1"/>
      <c r="C145" s="61"/>
      <c r="D145" s="72" t="s">
        <v>130</v>
      </c>
      <c r="E145" s="61"/>
      <c r="F145" s="62">
        <v>60</v>
      </c>
      <c r="G145" s="62" t="s">
        <v>128</v>
      </c>
      <c r="H145" s="57">
        <v>20000</v>
      </c>
      <c r="I145" s="57">
        <f t="shared" si="8"/>
        <v>1200000</v>
      </c>
      <c r="J145" s="18"/>
      <c r="K145" s="18"/>
      <c r="L145" s="18"/>
      <c r="M145" s="18"/>
      <c r="N145" s="18"/>
      <c r="O145" s="18"/>
      <c r="P145" s="146"/>
      <c r="Q145" s="150"/>
      <c r="R145" s="150"/>
      <c r="S145" s="151"/>
    </row>
    <row r="146" spans="2:19">
      <c r="B146" s="1"/>
      <c r="C146" s="61"/>
      <c r="D146" s="72" t="s">
        <v>131</v>
      </c>
      <c r="E146" s="61"/>
      <c r="F146" s="62">
        <v>1</v>
      </c>
      <c r="G146" s="62" t="s">
        <v>23</v>
      </c>
      <c r="H146" s="57">
        <v>150000</v>
      </c>
      <c r="I146" s="57">
        <f t="shared" si="8"/>
        <v>150000</v>
      </c>
      <c r="J146" s="18"/>
      <c r="K146" s="18"/>
      <c r="L146" s="18"/>
      <c r="M146" s="18"/>
      <c r="N146" s="18"/>
      <c r="O146" s="18"/>
      <c r="P146" s="146"/>
      <c r="Q146" s="150"/>
      <c r="R146" s="150"/>
      <c r="S146" s="151"/>
    </row>
    <row r="147" spans="2:19" hidden="1">
      <c r="B147" s="1"/>
      <c r="C147" s="16" t="s">
        <v>34</v>
      </c>
      <c r="D147" s="16"/>
      <c r="E147" s="16"/>
      <c r="F147" s="1"/>
      <c r="G147" s="17" t="s">
        <v>35</v>
      </c>
      <c r="H147" s="17"/>
      <c r="I147" s="17"/>
      <c r="J147" s="18"/>
      <c r="K147" s="1"/>
      <c r="L147" s="1"/>
      <c r="M147" s="1"/>
      <c r="N147" s="1"/>
      <c r="O147" s="1"/>
      <c r="P147" s="146"/>
      <c r="Q147" s="150"/>
      <c r="R147" s="150"/>
      <c r="S147" s="151"/>
    </row>
    <row r="148" spans="2:19" hidden="1">
      <c r="B148" s="1"/>
      <c r="C148" s="16" t="s">
        <v>36</v>
      </c>
      <c r="D148" s="16"/>
      <c r="E148" s="16"/>
      <c r="F148" s="1"/>
      <c r="G148" s="17" t="s">
        <v>29</v>
      </c>
      <c r="H148" s="17"/>
      <c r="I148" s="17"/>
      <c r="J148" s="18"/>
      <c r="K148" s="1"/>
      <c r="L148" s="1"/>
      <c r="M148" s="1"/>
      <c r="N148" s="1"/>
      <c r="O148" s="1"/>
      <c r="P148" s="146"/>
      <c r="Q148" s="150"/>
      <c r="R148" s="150"/>
      <c r="S148" s="151"/>
    </row>
    <row r="149" spans="2:19">
      <c r="B149" s="1"/>
      <c r="C149" s="16" t="s">
        <v>37</v>
      </c>
      <c r="D149" s="16" t="s">
        <v>133</v>
      </c>
      <c r="E149" s="16"/>
      <c r="F149" s="1"/>
      <c r="G149" s="17" t="s">
        <v>33</v>
      </c>
      <c r="H149" s="17"/>
      <c r="I149" s="129">
        <f>SUM(I140:I148)</f>
        <v>9850000</v>
      </c>
      <c r="J149" s="18"/>
      <c r="K149" s="1"/>
      <c r="L149" s="1"/>
      <c r="M149" s="18">
        <v>3000000</v>
      </c>
      <c r="N149" s="1"/>
      <c r="O149" s="1"/>
      <c r="P149" s="146"/>
      <c r="Q149" s="150"/>
      <c r="R149" s="150"/>
      <c r="S149" s="151"/>
    </row>
    <row r="150" spans="2:19">
      <c r="B150" s="26" t="s">
        <v>134</v>
      </c>
      <c r="C150" s="27" t="s">
        <v>135</v>
      </c>
      <c r="D150" s="27"/>
      <c r="E150" s="27"/>
      <c r="F150" s="28"/>
      <c r="G150" s="29"/>
      <c r="H150" s="29"/>
      <c r="I150" s="29"/>
      <c r="J150" s="30"/>
      <c r="K150" s="31"/>
      <c r="L150" s="31"/>
      <c r="M150" s="31"/>
      <c r="N150" s="31"/>
      <c r="O150" s="31"/>
      <c r="P150" s="147"/>
      <c r="Q150" s="150"/>
      <c r="R150" s="150"/>
      <c r="S150" s="151"/>
    </row>
    <row r="151" spans="2:19" hidden="1">
      <c r="B151" s="1"/>
      <c r="C151" s="16" t="s">
        <v>22</v>
      </c>
      <c r="D151" s="16"/>
      <c r="E151" s="16"/>
      <c r="F151" s="1"/>
      <c r="G151" s="17" t="s">
        <v>23</v>
      </c>
      <c r="H151" s="17"/>
      <c r="I151" s="17"/>
      <c r="J151" s="18"/>
      <c r="K151" s="1"/>
      <c r="L151" s="1"/>
      <c r="M151" s="1"/>
      <c r="N151" s="1"/>
      <c r="O151" s="1"/>
      <c r="P151" s="146"/>
      <c r="Q151" s="150"/>
      <c r="R151" s="150"/>
      <c r="S151" s="151"/>
    </row>
    <row r="152" spans="2:19">
      <c r="B152" s="1"/>
      <c r="C152" s="16" t="s">
        <v>24</v>
      </c>
      <c r="D152" s="16" t="s">
        <v>136</v>
      </c>
      <c r="E152" s="16" t="s">
        <v>28</v>
      </c>
      <c r="F152" s="1">
        <v>1</v>
      </c>
      <c r="G152" s="17" t="s">
        <v>23</v>
      </c>
      <c r="H152" s="17"/>
      <c r="I152" s="17"/>
      <c r="J152" s="22">
        <v>30000000</v>
      </c>
      <c r="K152" s="1"/>
      <c r="L152" s="1"/>
      <c r="M152" s="1"/>
      <c r="N152" s="1"/>
      <c r="O152" s="1"/>
      <c r="P152" s="146"/>
      <c r="Q152" s="150"/>
      <c r="R152" s="150"/>
      <c r="S152" s="151"/>
    </row>
    <row r="153" spans="2:19" hidden="1">
      <c r="B153" s="1"/>
      <c r="C153" s="16" t="s">
        <v>25</v>
      </c>
      <c r="D153" s="16"/>
      <c r="E153" s="16"/>
      <c r="F153" s="1"/>
      <c r="G153" s="17" t="s">
        <v>23</v>
      </c>
      <c r="H153" s="17"/>
      <c r="I153" s="17"/>
      <c r="J153" s="18"/>
      <c r="K153" s="1"/>
      <c r="L153" s="1"/>
      <c r="M153" s="1"/>
      <c r="N153" s="1"/>
      <c r="O153" s="1"/>
      <c r="P153" s="146"/>
      <c r="Q153" s="150"/>
      <c r="R153" s="150"/>
      <c r="S153" s="151"/>
    </row>
    <row r="154" spans="2:19" ht="97.5" customHeight="1">
      <c r="B154" s="1"/>
      <c r="C154" s="16" t="s">
        <v>26</v>
      </c>
      <c r="D154" s="16" t="s">
        <v>137</v>
      </c>
      <c r="E154" s="16" t="s">
        <v>76</v>
      </c>
      <c r="F154" s="1">
        <v>16</v>
      </c>
      <c r="G154" s="17" t="s">
        <v>29</v>
      </c>
      <c r="H154" s="17"/>
      <c r="I154" s="17"/>
      <c r="J154" s="48">
        <f>(8000000+8000000+774000)</f>
        <v>16774000</v>
      </c>
      <c r="K154" s="46"/>
      <c r="L154" s="1"/>
      <c r="M154" s="1"/>
      <c r="N154" s="1"/>
      <c r="O154" s="1"/>
      <c r="P154" s="146"/>
      <c r="Q154" s="150"/>
      <c r="R154" s="150"/>
      <c r="S154" s="151"/>
    </row>
    <row r="155" spans="2:19">
      <c r="B155" s="1"/>
      <c r="C155" s="61" t="s">
        <v>138</v>
      </c>
      <c r="D155" s="61"/>
      <c r="E155" s="61"/>
      <c r="F155" s="62">
        <v>8</v>
      </c>
      <c r="G155" s="63" t="s">
        <v>29</v>
      </c>
      <c r="H155" s="57">
        <v>1000000</v>
      </c>
      <c r="I155" s="57">
        <f>H155*F155</f>
        <v>8000000</v>
      </c>
      <c r="J155" s="18"/>
      <c r="K155" s="46"/>
      <c r="L155" s="1"/>
      <c r="M155" s="1"/>
      <c r="N155" s="1"/>
      <c r="O155" s="1"/>
      <c r="P155" s="146"/>
      <c r="Q155" s="150"/>
      <c r="R155" s="150"/>
      <c r="S155" s="151"/>
    </row>
    <row r="156" spans="2:19">
      <c r="B156" s="1"/>
      <c r="C156" s="61" t="s">
        <v>139</v>
      </c>
      <c r="D156" s="61"/>
      <c r="E156" s="61"/>
      <c r="F156" s="62">
        <v>8</v>
      </c>
      <c r="G156" s="63" t="s">
        <v>29</v>
      </c>
      <c r="H156" s="57">
        <v>1000000</v>
      </c>
      <c r="I156" s="57">
        <f t="shared" ref="I156:I157" si="9">H156*F156</f>
        <v>8000000</v>
      </c>
      <c r="J156" s="18"/>
      <c r="K156" s="46"/>
      <c r="L156" s="1"/>
      <c r="M156" s="1"/>
      <c r="N156" s="1"/>
      <c r="O156" s="1"/>
      <c r="P156" s="146"/>
      <c r="Q156" s="150"/>
      <c r="R156" s="150"/>
      <c r="S156" s="151"/>
    </row>
    <row r="157" spans="2:19">
      <c r="B157" s="1"/>
      <c r="C157" s="61" t="s">
        <v>140</v>
      </c>
      <c r="D157" s="61"/>
      <c r="E157" s="61"/>
      <c r="F157" s="62">
        <v>24</v>
      </c>
      <c r="G157" s="63" t="s">
        <v>29</v>
      </c>
      <c r="H157" s="57">
        <v>32250</v>
      </c>
      <c r="I157" s="57">
        <f t="shared" si="9"/>
        <v>774000</v>
      </c>
      <c r="J157" s="18"/>
      <c r="K157" s="46"/>
      <c r="L157" s="1"/>
      <c r="M157" s="1"/>
      <c r="N157" s="1"/>
      <c r="O157" s="1"/>
      <c r="P157" s="146"/>
      <c r="Q157" s="150"/>
      <c r="R157" s="150"/>
      <c r="S157" s="151"/>
    </row>
    <row r="158" spans="2:19" ht="24" hidden="1">
      <c r="B158" s="1"/>
      <c r="C158" s="16" t="s">
        <v>32</v>
      </c>
      <c r="D158" s="16"/>
      <c r="E158" s="16"/>
      <c r="F158" s="1"/>
      <c r="G158" s="17" t="s">
        <v>33</v>
      </c>
      <c r="H158" s="17"/>
      <c r="I158" s="17"/>
      <c r="J158" s="18"/>
      <c r="K158" s="1"/>
      <c r="L158" s="1"/>
      <c r="M158" s="1"/>
      <c r="N158" s="1"/>
      <c r="O158" s="1"/>
      <c r="P158" s="146"/>
      <c r="Q158" s="150"/>
      <c r="R158" s="150"/>
      <c r="S158" s="151"/>
    </row>
    <row r="159" spans="2:19" hidden="1">
      <c r="B159" s="1"/>
      <c r="C159" s="16" t="s">
        <v>34</v>
      </c>
      <c r="D159" s="16"/>
      <c r="E159" s="16"/>
      <c r="F159" s="1"/>
      <c r="G159" s="17" t="s">
        <v>35</v>
      </c>
      <c r="H159" s="17"/>
      <c r="I159" s="17"/>
      <c r="J159" s="18"/>
      <c r="K159" s="1"/>
      <c r="L159" s="1"/>
      <c r="M159" s="1"/>
      <c r="N159" s="1"/>
      <c r="O159" s="1"/>
      <c r="P159" s="146"/>
      <c r="Q159" s="150"/>
      <c r="R159" s="150"/>
      <c r="S159" s="151"/>
    </row>
    <row r="160" spans="2:19" hidden="1">
      <c r="B160" s="1"/>
      <c r="C160" s="16" t="s">
        <v>36</v>
      </c>
      <c r="D160" s="16"/>
      <c r="E160" s="16"/>
      <c r="F160" s="1"/>
      <c r="G160" s="17" t="s">
        <v>29</v>
      </c>
      <c r="H160" s="17"/>
      <c r="I160" s="17"/>
      <c r="J160" s="18"/>
      <c r="K160" s="1"/>
      <c r="L160" s="1"/>
      <c r="M160" s="1"/>
      <c r="N160" s="1"/>
      <c r="O160" s="1"/>
      <c r="P160" s="146"/>
      <c r="Q160" s="150"/>
      <c r="R160" s="150"/>
      <c r="S160" s="151"/>
    </row>
    <row r="161" spans="2:19">
      <c r="B161" s="1"/>
      <c r="C161" s="16" t="s">
        <v>37</v>
      </c>
      <c r="D161" s="16" t="s">
        <v>141</v>
      </c>
      <c r="E161" s="16"/>
      <c r="F161" s="1"/>
      <c r="G161" s="17" t="s">
        <v>33</v>
      </c>
      <c r="H161" s="17"/>
      <c r="I161" s="17"/>
      <c r="J161" s="18">
        <v>0</v>
      </c>
      <c r="K161" s="1"/>
      <c r="L161" s="1"/>
      <c r="M161" s="18">
        <v>1000000</v>
      </c>
      <c r="N161" s="1"/>
      <c r="O161" s="1"/>
      <c r="P161" s="146"/>
      <c r="Q161" s="150"/>
      <c r="R161" s="150"/>
      <c r="S161" s="151"/>
    </row>
    <row r="162" spans="2:19">
      <c r="B162" s="1"/>
      <c r="C162" s="24" t="s">
        <v>88</v>
      </c>
      <c r="D162" s="24"/>
      <c r="E162" s="24"/>
      <c r="F162" s="1"/>
      <c r="G162" s="17"/>
      <c r="H162" s="17"/>
      <c r="I162" s="17"/>
      <c r="J162" s="18">
        <f>SUM(J95:J161)</f>
        <v>359600000</v>
      </c>
      <c r="K162" s="1"/>
      <c r="L162" s="1"/>
      <c r="M162" s="1"/>
      <c r="N162" s="1"/>
      <c r="O162" s="1"/>
      <c r="P162" s="146"/>
      <c r="Q162" s="150"/>
      <c r="R162" s="150"/>
      <c r="S162" s="151"/>
    </row>
    <row r="163" spans="2:19" ht="32.1" customHeight="1">
      <c r="B163" s="7">
        <v>1</v>
      </c>
      <c r="C163" s="7" t="s">
        <v>142</v>
      </c>
      <c r="D163" s="7"/>
      <c r="E163" s="7"/>
      <c r="F163" s="8"/>
      <c r="G163" s="7"/>
      <c r="H163" s="7"/>
      <c r="I163" s="7"/>
      <c r="J163" s="25"/>
      <c r="K163" s="10"/>
      <c r="L163" s="10"/>
      <c r="M163" s="10"/>
      <c r="N163" s="10"/>
      <c r="O163" s="10"/>
      <c r="P163" s="144"/>
      <c r="Q163" s="150"/>
      <c r="R163" s="150"/>
      <c r="S163" s="151"/>
    </row>
    <row r="164" spans="2:19">
      <c r="B164" s="34" t="s">
        <v>143</v>
      </c>
      <c r="C164" s="35" t="s">
        <v>144</v>
      </c>
      <c r="D164" s="35"/>
      <c r="E164" s="35"/>
      <c r="F164" s="36"/>
      <c r="G164" s="37"/>
      <c r="H164" s="37"/>
      <c r="I164" s="37"/>
      <c r="J164" s="38"/>
      <c r="K164" s="39"/>
      <c r="L164" s="39"/>
      <c r="M164" s="39"/>
      <c r="N164" s="39"/>
      <c r="O164" s="39"/>
      <c r="P164" s="148"/>
      <c r="Q164" s="150"/>
      <c r="R164" s="150"/>
      <c r="S164" s="151"/>
    </row>
    <row r="165" spans="2:19" hidden="1">
      <c r="B165" s="1"/>
      <c r="C165" s="16" t="s">
        <v>22</v>
      </c>
      <c r="D165" s="16"/>
      <c r="E165" s="16"/>
      <c r="F165" s="1"/>
      <c r="G165" s="17" t="s">
        <v>23</v>
      </c>
      <c r="H165" s="17"/>
      <c r="I165" s="17"/>
      <c r="J165" s="18"/>
      <c r="K165" s="1"/>
      <c r="L165" s="1"/>
      <c r="M165" s="1"/>
      <c r="N165" s="1"/>
      <c r="O165" s="1"/>
      <c r="P165" s="146"/>
      <c r="Q165" s="150"/>
      <c r="R165" s="150"/>
      <c r="S165" s="151"/>
    </row>
    <row r="166" spans="2:19" hidden="1">
      <c r="B166" s="1"/>
      <c r="C166" s="16" t="s">
        <v>24</v>
      </c>
      <c r="D166" s="16"/>
      <c r="E166" s="16"/>
      <c r="F166" s="1"/>
      <c r="G166" s="17" t="s">
        <v>23</v>
      </c>
      <c r="H166" s="17"/>
      <c r="I166" s="17"/>
      <c r="J166" s="18"/>
      <c r="K166" s="1"/>
      <c r="L166" s="1"/>
      <c r="M166" s="1"/>
      <c r="N166" s="1"/>
      <c r="O166" s="1"/>
      <c r="P166" s="146"/>
      <c r="Q166" s="150"/>
      <c r="R166" s="150"/>
      <c r="S166" s="151"/>
    </row>
    <row r="167" spans="2:19" hidden="1">
      <c r="B167" s="1"/>
      <c r="C167" s="16" t="s">
        <v>25</v>
      </c>
      <c r="D167" s="16"/>
      <c r="E167" s="16"/>
      <c r="F167" s="1"/>
      <c r="G167" s="17" t="s">
        <v>23</v>
      </c>
      <c r="H167" s="17"/>
      <c r="I167" s="17"/>
      <c r="J167" s="18"/>
      <c r="K167" s="1"/>
      <c r="L167" s="1"/>
      <c r="M167" s="1"/>
      <c r="N167" s="1"/>
      <c r="O167" s="1"/>
      <c r="P167" s="146"/>
      <c r="Q167" s="150"/>
      <c r="R167" s="150"/>
      <c r="S167" s="151"/>
    </row>
    <row r="168" spans="2:19" ht="24" hidden="1">
      <c r="B168" s="1"/>
      <c r="C168" s="16" t="s">
        <v>26</v>
      </c>
      <c r="D168" s="16"/>
      <c r="E168" s="16"/>
      <c r="F168" s="1"/>
      <c r="G168" s="17" t="s">
        <v>29</v>
      </c>
      <c r="H168" s="17"/>
      <c r="I168" s="17"/>
      <c r="J168" s="18"/>
      <c r="K168" s="1"/>
      <c r="L168" s="1"/>
      <c r="M168" s="1"/>
      <c r="N168" s="1"/>
      <c r="O168" s="1"/>
      <c r="P168" s="146"/>
      <c r="Q168" s="150"/>
      <c r="R168" s="150"/>
      <c r="S168" s="151"/>
    </row>
    <row r="169" spans="2:19" ht="60">
      <c r="B169" s="1"/>
      <c r="C169" s="16" t="s">
        <v>32</v>
      </c>
      <c r="D169" s="16" t="s">
        <v>145</v>
      </c>
      <c r="E169" s="16" t="s">
        <v>78</v>
      </c>
      <c r="F169" s="1">
        <v>3</v>
      </c>
      <c r="G169" s="17" t="s">
        <v>33</v>
      </c>
      <c r="H169" s="17"/>
      <c r="I169" s="17"/>
      <c r="J169" s="47">
        <f>(F169*3000000)</f>
        <v>9000000</v>
      </c>
      <c r="K169" s="1"/>
      <c r="L169" s="1"/>
      <c r="M169" s="1"/>
      <c r="N169" s="1"/>
      <c r="O169" s="1"/>
      <c r="P169" s="146"/>
      <c r="Q169" s="150"/>
      <c r="R169" s="150"/>
      <c r="S169" s="151"/>
    </row>
    <row r="170" spans="2:19">
      <c r="B170" s="1"/>
      <c r="C170" s="61" t="s">
        <v>146</v>
      </c>
      <c r="D170" s="61"/>
      <c r="E170" s="61"/>
      <c r="F170" s="62">
        <v>6</v>
      </c>
      <c r="G170" s="62" t="s">
        <v>23</v>
      </c>
      <c r="H170" s="57">
        <v>500000</v>
      </c>
      <c r="I170" s="57">
        <f>H170*F170</f>
        <v>3000000</v>
      </c>
      <c r="J170" s="18"/>
      <c r="K170" s="1"/>
      <c r="L170" s="1"/>
      <c r="M170" s="1"/>
      <c r="N170" s="1"/>
      <c r="O170" s="1"/>
      <c r="P170" s="146"/>
      <c r="Q170" s="150"/>
      <c r="R170" s="150"/>
      <c r="S170" s="151"/>
    </row>
    <row r="171" spans="2:19">
      <c r="B171" s="1"/>
      <c r="C171" s="61" t="s">
        <v>147</v>
      </c>
      <c r="D171" s="61"/>
      <c r="E171" s="61"/>
      <c r="F171" s="62">
        <v>6</v>
      </c>
      <c r="G171" s="62" t="s">
        <v>23</v>
      </c>
      <c r="H171" s="57">
        <v>500000</v>
      </c>
      <c r="I171" s="57">
        <f t="shared" ref="I171:I172" si="10">H171*F171</f>
        <v>3000000</v>
      </c>
      <c r="J171" s="18"/>
      <c r="K171" s="1"/>
      <c r="L171" s="1"/>
      <c r="M171" s="1"/>
      <c r="N171" s="1"/>
      <c r="O171" s="1"/>
      <c r="P171" s="146"/>
      <c r="Q171" s="150"/>
      <c r="R171" s="150"/>
      <c r="S171" s="151"/>
    </row>
    <row r="172" spans="2:19">
      <c r="B172" s="1"/>
      <c r="C172" s="61" t="s">
        <v>148</v>
      </c>
      <c r="D172" s="61"/>
      <c r="E172" s="61"/>
      <c r="F172" s="62">
        <v>6</v>
      </c>
      <c r="G172" s="62" t="s">
        <v>23</v>
      </c>
      <c r="H172" s="57">
        <v>500000</v>
      </c>
      <c r="I172" s="57">
        <f t="shared" si="10"/>
        <v>3000000</v>
      </c>
      <c r="J172" s="18"/>
      <c r="K172" s="1"/>
      <c r="L172" s="1"/>
      <c r="M172" s="1"/>
      <c r="N172" s="1"/>
      <c r="O172" s="1"/>
      <c r="P172" s="146"/>
      <c r="Q172" s="150"/>
      <c r="R172" s="150"/>
      <c r="S172" s="151"/>
    </row>
    <row r="173" spans="2:19" hidden="1">
      <c r="B173" s="1"/>
      <c r="C173" s="16" t="s">
        <v>34</v>
      </c>
      <c r="D173" s="16"/>
      <c r="E173" s="16"/>
      <c r="F173" s="1"/>
      <c r="G173" s="17" t="s">
        <v>35</v>
      </c>
      <c r="H173" s="17"/>
      <c r="I173" s="17"/>
      <c r="J173" s="18"/>
      <c r="K173" s="1"/>
      <c r="L173" s="1"/>
      <c r="M173" s="1"/>
      <c r="N173" s="1"/>
      <c r="O173" s="1"/>
      <c r="P173" s="146"/>
      <c r="Q173" s="150"/>
      <c r="R173" s="150"/>
      <c r="S173" s="151"/>
    </row>
    <row r="174" spans="2:19" hidden="1">
      <c r="B174" s="1"/>
      <c r="C174" s="16" t="s">
        <v>36</v>
      </c>
      <c r="D174" s="16"/>
      <c r="E174" s="16"/>
      <c r="F174" s="1"/>
      <c r="G174" s="17" t="s">
        <v>29</v>
      </c>
      <c r="H174" s="17"/>
      <c r="I174" s="17"/>
      <c r="J174" s="18"/>
      <c r="K174" s="1"/>
      <c r="L174" s="1"/>
      <c r="M174" s="1"/>
      <c r="N174" s="1"/>
      <c r="O174" s="1"/>
      <c r="P174" s="146"/>
      <c r="Q174" s="150"/>
      <c r="R174" s="150"/>
      <c r="S174" s="151"/>
    </row>
    <row r="175" spans="2:19" ht="39.75" customHeight="1">
      <c r="B175" s="1"/>
      <c r="C175" s="16" t="s">
        <v>37</v>
      </c>
      <c r="D175" s="16" t="s">
        <v>149</v>
      </c>
      <c r="E175" s="16"/>
      <c r="F175" s="1">
        <v>1</v>
      </c>
      <c r="G175" s="17" t="s">
        <v>33</v>
      </c>
      <c r="H175" s="17"/>
      <c r="I175" s="17"/>
      <c r="J175" s="40">
        <v>0</v>
      </c>
      <c r="K175" s="1"/>
      <c r="L175" s="1"/>
      <c r="M175" s="18">
        <f>5000000+1500000</f>
        <v>6500000</v>
      </c>
      <c r="N175" s="1"/>
      <c r="O175" s="1"/>
      <c r="P175" s="146"/>
      <c r="Q175" s="150"/>
      <c r="R175" s="150"/>
      <c r="S175" s="151"/>
    </row>
    <row r="176" spans="2:19">
      <c r="B176" s="34" t="s">
        <v>150</v>
      </c>
      <c r="C176" s="35" t="s">
        <v>151</v>
      </c>
      <c r="D176" s="35"/>
      <c r="E176" s="35"/>
      <c r="F176" s="36"/>
      <c r="G176" s="37"/>
      <c r="H176" s="37"/>
      <c r="I176" s="37"/>
      <c r="J176" s="38"/>
      <c r="K176" s="39"/>
      <c r="L176" s="39"/>
      <c r="M176" s="39"/>
      <c r="N176" s="39"/>
      <c r="O176" s="39"/>
      <c r="P176" s="148"/>
      <c r="Q176" s="150"/>
      <c r="R176" s="150"/>
      <c r="S176" s="151"/>
    </row>
    <row r="177" spans="2:19" hidden="1">
      <c r="B177" s="1"/>
      <c r="C177" s="16" t="s">
        <v>22</v>
      </c>
      <c r="D177" s="16"/>
      <c r="E177" s="16"/>
      <c r="F177" s="1"/>
      <c r="G177" s="17" t="s">
        <v>23</v>
      </c>
      <c r="H177" s="17"/>
      <c r="I177" s="17"/>
      <c r="J177" s="18"/>
      <c r="K177" s="1"/>
      <c r="L177" s="1"/>
      <c r="M177" s="1"/>
      <c r="N177" s="1"/>
      <c r="O177" s="1"/>
      <c r="P177" s="146"/>
      <c r="Q177" s="150"/>
      <c r="R177" s="150"/>
      <c r="S177" s="151"/>
    </row>
    <row r="178" spans="2:19" hidden="1">
      <c r="B178" s="1"/>
      <c r="C178" s="16" t="s">
        <v>24</v>
      </c>
      <c r="D178" s="16"/>
      <c r="E178" s="16"/>
      <c r="F178" s="1"/>
      <c r="G178" s="17" t="s">
        <v>23</v>
      </c>
      <c r="H178" s="17"/>
      <c r="I178" s="17"/>
      <c r="J178" s="18"/>
      <c r="K178" s="1"/>
      <c r="L178" s="1"/>
      <c r="M178" s="1"/>
      <c r="N178" s="1"/>
      <c r="O178" s="1"/>
      <c r="P178" s="146"/>
      <c r="Q178" s="150"/>
      <c r="R178" s="150"/>
      <c r="S178" s="151"/>
    </row>
    <row r="179" spans="2:19" hidden="1">
      <c r="B179" s="1"/>
      <c r="C179" s="16" t="s">
        <v>25</v>
      </c>
      <c r="D179" s="16"/>
      <c r="E179" s="16"/>
      <c r="F179" s="1"/>
      <c r="G179" s="17" t="s">
        <v>23</v>
      </c>
      <c r="H179" s="17"/>
      <c r="I179" s="17"/>
      <c r="J179" s="18"/>
      <c r="K179" s="1"/>
      <c r="L179" s="1"/>
      <c r="M179" s="1"/>
      <c r="N179" s="1"/>
      <c r="O179" s="1"/>
      <c r="P179" s="146"/>
      <c r="Q179" s="150"/>
      <c r="R179" s="150"/>
      <c r="S179" s="151"/>
    </row>
    <row r="180" spans="2:19" ht="24" hidden="1">
      <c r="B180" s="1"/>
      <c r="C180" s="16" t="s">
        <v>26</v>
      </c>
      <c r="D180" s="16"/>
      <c r="E180" s="16"/>
      <c r="F180" s="1"/>
      <c r="G180" s="17" t="s">
        <v>29</v>
      </c>
      <c r="H180" s="17"/>
      <c r="I180" s="17"/>
      <c r="J180" s="18"/>
      <c r="K180" s="1"/>
      <c r="L180" s="1"/>
      <c r="M180" s="1"/>
      <c r="N180" s="1"/>
      <c r="O180" s="1"/>
      <c r="P180" s="146"/>
      <c r="Q180" s="150"/>
      <c r="R180" s="150"/>
      <c r="S180" s="151"/>
    </row>
    <row r="181" spans="2:19" ht="99" customHeight="1">
      <c r="B181" s="1"/>
      <c r="C181" s="16" t="s">
        <v>32</v>
      </c>
      <c r="D181" s="16" t="s">
        <v>152</v>
      </c>
      <c r="E181" s="16" t="s">
        <v>153</v>
      </c>
      <c r="F181" s="1">
        <v>2</v>
      </c>
      <c r="G181" s="17" t="s">
        <v>33</v>
      </c>
      <c r="H181" s="17"/>
      <c r="I181" s="17"/>
      <c r="J181" s="48">
        <v>5000000</v>
      </c>
      <c r="K181" s="1"/>
      <c r="L181" s="1"/>
      <c r="M181" s="1"/>
      <c r="N181" s="1"/>
      <c r="O181" s="1"/>
      <c r="P181" s="146"/>
      <c r="Q181" s="150"/>
      <c r="R181" s="150"/>
      <c r="S181" s="151"/>
    </row>
    <row r="182" spans="2:19">
      <c r="B182" s="1"/>
      <c r="C182" s="61" t="s">
        <v>154</v>
      </c>
      <c r="D182" s="61"/>
      <c r="E182" s="61"/>
      <c r="F182" s="62">
        <v>30</v>
      </c>
      <c r="G182" s="62" t="s">
        <v>23</v>
      </c>
      <c r="H182" s="57">
        <v>50000</v>
      </c>
      <c r="I182" s="57">
        <f t="shared" ref="I182:I184" si="11">H182*F182</f>
        <v>1500000</v>
      </c>
      <c r="J182" s="18"/>
      <c r="K182" s="1"/>
      <c r="L182" s="1"/>
      <c r="M182" s="1"/>
      <c r="N182" s="1"/>
      <c r="O182" s="1"/>
      <c r="P182" s="146"/>
      <c r="Q182" s="150"/>
      <c r="R182" s="150"/>
      <c r="S182" s="151"/>
    </row>
    <row r="183" spans="2:19">
      <c r="B183" s="1"/>
      <c r="C183" s="61" t="s">
        <v>155</v>
      </c>
      <c r="D183" s="61"/>
      <c r="E183" s="61"/>
      <c r="F183" s="62">
        <v>20</v>
      </c>
      <c r="G183" s="62" t="s">
        <v>23</v>
      </c>
      <c r="H183" s="57">
        <v>100000</v>
      </c>
      <c r="I183" s="57">
        <f t="shared" si="11"/>
        <v>2000000</v>
      </c>
      <c r="J183" s="18"/>
      <c r="K183" s="1"/>
      <c r="L183" s="1"/>
      <c r="M183" s="1"/>
      <c r="N183" s="1"/>
      <c r="O183" s="1"/>
      <c r="P183" s="146"/>
      <c r="Q183" s="150"/>
      <c r="R183" s="150"/>
      <c r="S183" s="151"/>
    </row>
    <row r="184" spans="2:19">
      <c r="B184" s="1"/>
      <c r="C184" s="61" t="s">
        <v>156</v>
      </c>
      <c r="D184" s="61"/>
      <c r="E184" s="61"/>
      <c r="F184" s="62">
        <v>2</v>
      </c>
      <c r="G184" s="62" t="s">
        <v>23</v>
      </c>
      <c r="H184" s="57">
        <v>750000</v>
      </c>
      <c r="I184" s="57">
        <f t="shared" si="11"/>
        <v>1500000</v>
      </c>
      <c r="J184" s="18"/>
      <c r="K184" s="1"/>
      <c r="L184" s="1"/>
      <c r="M184" s="1"/>
      <c r="N184" s="1"/>
      <c r="O184" s="1"/>
      <c r="P184" s="146"/>
      <c r="Q184" s="150"/>
      <c r="R184" s="150"/>
      <c r="S184" s="151"/>
    </row>
    <row r="185" spans="2:19" hidden="1">
      <c r="B185" s="1"/>
      <c r="C185" s="16" t="s">
        <v>34</v>
      </c>
      <c r="D185" s="16"/>
      <c r="E185" s="16"/>
      <c r="F185" s="1"/>
      <c r="G185" s="17" t="s">
        <v>35</v>
      </c>
      <c r="H185" s="17"/>
      <c r="I185" s="17"/>
      <c r="J185" s="18"/>
      <c r="K185" s="1"/>
      <c r="L185" s="1"/>
      <c r="M185" s="1"/>
      <c r="N185" s="1"/>
      <c r="O185" s="1"/>
      <c r="P185" s="146"/>
      <c r="Q185" s="150"/>
      <c r="R185" s="150"/>
      <c r="S185" s="151"/>
    </row>
    <row r="186" spans="2:19" hidden="1">
      <c r="B186" s="1"/>
      <c r="C186" s="16" t="s">
        <v>36</v>
      </c>
      <c r="D186" s="16"/>
      <c r="E186" s="16"/>
      <c r="F186" s="1"/>
      <c r="G186" s="17" t="s">
        <v>29</v>
      </c>
      <c r="H186" s="17"/>
      <c r="I186" s="17"/>
      <c r="J186" s="18"/>
      <c r="K186" s="1"/>
      <c r="L186" s="1"/>
      <c r="M186" s="1"/>
      <c r="N186" s="1"/>
      <c r="O186" s="1"/>
      <c r="P186" s="146"/>
      <c r="Q186" s="150"/>
      <c r="R186" s="150"/>
      <c r="S186" s="151"/>
    </row>
    <row r="187" spans="2:19">
      <c r="B187" s="1"/>
      <c r="C187" s="16" t="s">
        <v>37</v>
      </c>
      <c r="D187" s="16" t="s">
        <v>157</v>
      </c>
      <c r="E187" s="16"/>
      <c r="F187" s="1">
        <v>1</v>
      </c>
      <c r="G187" s="17" t="s">
        <v>33</v>
      </c>
      <c r="H187" s="17"/>
      <c r="I187" s="17"/>
      <c r="J187" s="18">
        <v>0</v>
      </c>
      <c r="K187" s="1"/>
      <c r="L187" s="1"/>
      <c r="M187" s="18">
        <v>1000000</v>
      </c>
      <c r="N187" s="1"/>
      <c r="O187" s="1"/>
      <c r="P187" s="146"/>
      <c r="Q187" s="150"/>
      <c r="R187" s="150"/>
      <c r="S187" s="151"/>
    </row>
    <row r="188" spans="2:19">
      <c r="B188" s="34" t="s">
        <v>158</v>
      </c>
      <c r="C188" s="35" t="s">
        <v>159</v>
      </c>
      <c r="D188" s="35"/>
      <c r="E188" s="35"/>
      <c r="F188" s="36"/>
      <c r="G188" s="37"/>
      <c r="H188" s="37"/>
      <c r="I188" s="37"/>
      <c r="J188" s="38"/>
      <c r="K188" s="39"/>
      <c r="L188" s="39"/>
      <c r="M188" s="39"/>
      <c r="N188" s="39"/>
      <c r="O188" s="39"/>
      <c r="P188" s="148"/>
      <c r="Q188" s="150"/>
      <c r="R188" s="150"/>
      <c r="S188" s="151"/>
    </row>
    <row r="189" spans="2:19" hidden="1">
      <c r="B189" s="1"/>
      <c r="C189" s="16" t="s">
        <v>22</v>
      </c>
      <c r="D189" s="16"/>
      <c r="E189" s="16"/>
      <c r="F189" s="1"/>
      <c r="G189" s="17" t="s">
        <v>23</v>
      </c>
      <c r="H189" s="17"/>
      <c r="I189" s="17"/>
      <c r="J189" s="18"/>
      <c r="K189" s="1"/>
      <c r="L189" s="1"/>
      <c r="M189" s="1"/>
      <c r="N189" s="1"/>
      <c r="O189" s="1"/>
      <c r="P189" s="146"/>
      <c r="Q189" s="150"/>
      <c r="R189" s="150"/>
      <c r="S189" s="151"/>
    </row>
    <row r="190" spans="2:19" hidden="1">
      <c r="B190" s="1"/>
      <c r="C190" s="16" t="s">
        <v>24</v>
      </c>
      <c r="D190" s="16"/>
      <c r="E190" s="16"/>
      <c r="F190" s="1"/>
      <c r="G190" s="17" t="s">
        <v>23</v>
      </c>
      <c r="H190" s="17"/>
      <c r="I190" s="17"/>
      <c r="J190" s="18"/>
      <c r="K190" s="1"/>
      <c r="L190" s="1"/>
      <c r="M190" s="1"/>
      <c r="N190" s="1"/>
      <c r="O190" s="1"/>
      <c r="P190" s="146"/>
      <c r="Q190" s="150"/>
      <c r="R190" s="150"/>
      <c r="S190" s="151"/>
    </row>
    <row r="191" spans="2:19" hidden="1">
      <c r="B191" s="1"/>
      <c r="C191" s="16" t="s">
        <v>25</v>
      </c>
      <c r="D191" s="16"/>
      <c r="E191" s="16"/>
      <c r="F191" s="1"/>
      <c r="G191" s="17" t="s">
        <v>23</v>
      </c>
      <c r="H191" s="17"/>
      <c r="I191" s="17"/>
      <c r="J191" s="18"/>
      <c r="K191" s="1"/>
      <c r="L191" s="1"/>
      <c r="M191" s="1"/>
      <c r="N191" s="1"/>
      <c r="O191" s="1"/>
      <c r="P191" s="146"/>
      <c r="Q191" s="150"/>
      <c r="R191" s="150"/>
      <c r="S191" s="151"/>
    </row>
    <row r="192" spans="2:19" ht="24" hidden="1">
      <c r="B192" s="1"/>
      <c r="C192" s="16" t="s">
        <v>26</v>
      </c>
      <c r="D192" s="16"/>
      <c r="E192" s="16"/>
      <c r="F192" s="1"/>
      <c r="G192" s="17" t="s">
        <v>29</v>
      </c>
      <c r="H192" s="17"/>
      <c r="I192" s="17"/>
      <c r="J192" s="18"/>
      <c r="K192" s="1"/>
      <c r="L192" s="1"/>
      <c r="M192" s="1"/>
      <c r="N192" s="1"/>
      <c r="O192" s="1"/>
      <c r="P192" s="146"/>
      <c r="Q192" s="150"/>
      <c r="R192" s="150"/>
      <c r="S192" s="151"/>
    </row>
    <row r="193" spans="2:19" ht="24" hidden="1">
      <c r="B193" s="1"/>
      <c r="C193" s="16" t="s">
        <v>32</v>
      </c>
      <c r="F193" s="1"/>
      <c r="G193" s="17" t="s">
        <v>33</v>
      </c>
      <c r="H193" s="17"/>
      <c r="I193" s="17"/>
      <c r="J193" s="18"/>
      <c r="K193" s="1"/>
      <c r="L193" s="1"/>
      <c r="M193" s="1"/>
      <c r="N193" s="1"/>
      <c r="O193" s="1"/>
      <c r="P193" s="146"/>
      <c r="Q193" s="150"/>
      <c r="R193" s="150"/>
      <c r="S193" s="151"/>
    </row>
    <row r="194" spans="2:19" ht="41.25" hidden="1" customHeight="1">
      <c r="B194" s="1"/>
      <c r="C194" s="16" t="s">
        <v>34</v>
      </c>
      <c r="D194" s="16" t="s">
        <v>160</v>
      </c>
      <c r="E194" s="16" t="s">
        <v>41</v>
      </c>
      <c r="F194" s="1">
        <v>2</v>
      </c>
      <c r="G194" s="17" t="s">
        <v>23</v>
      </c>
      <c r="H194" s="17"/>
      <c r="I194" s="17"/>
      <c r="J194" s="18">
        <f xml:space="preserve"> 4000000+1300000</f>
        <v>5300000</v>
      </c>
      <c r="K194" s="1"/>
      <c r="L194" s="1"/>
      <c r="M194" s="1"/>
      <c r="N194" s="1"/>
      <c r="O194" s="1"/>
      <c r="P194" s="146"/>
      <c r="Q194" s="150"/>
      <c r="R194" s="150"/>
      <c r="S194" s="151"/>
    </row>
    <row r="195" spans="2:19" hidden="1">
      <c r="B195" s="1"/>
      <c r="C195" s="16" t="s">
        <v>36</v>
      </c>
      <c r="D195" s="16"/>
      <c r="E195" s="16"/>
      <c r="F195" s="1"/>
      <c r="G195" s="17" t="s">
        <v>29</v>
      </c>
      <c r="H195" s="17"/>
      <c r="I195" s="17"/>
      <c r="J195" s="18"/>
      <c r="K195" s="1"/>
      <c r="L195" s="1"/>
      <c r="M195" s="1"/>
      <c r="N195" s="1"/>
      <c r="O195" s="1"/>
      <c r="P195" s="146"/>
      <c r="Q195" s="150"/>
      <c r="R195" s="150"/>
      <c r="S195" s="151"/>
    </row>
    <row r="196" spans="2:19" ht="24">
      <c r="B196" s="1"/>
      <c r="C196" s="16" t="s">
        <v>37</v>
      </c>
      <c r="D196" s="16" t="s">
        <v>161</v>
      </c>
      <c r="E196" s="16" t="s">
        <v>99</v>
      </c>
      <c r="F196" s="1">
        <v>1</v>
      </c>
      <c r="G196" s="17" t="s">
        <v>33</v>
      </c>
      <c r="H196" s="17"/>
      <c r="I196" s="17"/>
      <c r="J196" s="18">
        <v>0</v>
      </c>
      <c r="K196" s="1"/>
      <c r="L196" s="1"/>
      <c r="M196" s="18">
        <v>1000000</v>
      </c>
      <c r="N196" s="1"/>
      <c r="O196" s="1"/>
      <c r="P196" s="146"/>
      <c r="Q196" s="150"/>
      <c r="R196" s="150"/>
      <c r="S196" s="151"/>
    </row>
    <row r="197" spans="2:19">
      <c r="B197" s="1"/>
      <c r="C197" s="24" t="s">
        <v>88</v>
      </c>
      <c r="D197" s="24"/>
      <c r="E197" s="24"/>
      <c r="F197" s="1"/>
      <c r="G197" s="17"/>
      <c r="H197" s="17"/>
      <c r="I197" s="17"/>
      <c r="J197" s="18">
        <f>SUM(J165:J196)</f>
        <v>19300000</v>
      </c>
      <c r="K197" s="1"/>
      <c r="L197" s="1"/>
      <c r="M197" s="18"/>
      <c r="N197" s="1"/>
      <c r="O197" s="1"/>
      <c r="P197" s="146"/>
      <c r="Q197" s="150"/>
      <c r="R197" s="150"/>
      <c r="S197" s="151"/>
    </row>
    <row r="198" spans="2:19" ht="32.1" customHeight="1">
      <c r="B198" s="41"/>
      <c r="C198" s="41" t="s">
        <v>162</v>
      </c>
      <c r="D198" s="41"/>
      <c r="E198" s="41"/>
      <c r="F198" s="41"/>
      <c r="G198" s="41"/>
      <c r="H198" s="41"/>
      <c r="I198" s="41"/>
      <c r="J198" s="73">
        <f>J91+J162+J197</f>
        <v>481600000</v>
      </c>
      <c r="K198" s="41"/>
      <c r="L198" s="41"/>
      <c r="M198" s="41">
        <f>SUM(M34:M197)</f>
        <v>24100000</v>
      </c>
      <c r="N198" s="41"/>
      <c r="O198" s="41"/>
      <c r="P198" s="149"/>
      <c r="Q198" s="153"/>
      <c r="R198" s="153"/>
      <c r="S198" s="154"/>
    </row>
    <row r="199" spans="2:19">
      <c r="J199" s="32"/>
      <c r="M199" s="42"/>
    </row>
    <row r="200" spans="2:19">
      <c r="J200" s="43"/>
    </row>
    <row r="201" spans="2:19" ht="12.95" customHeight="1">
      <c r="J201" s="44"/>
    </row>
  </sheetData>
  <mergeCells count="14">
    <mergeCell ref="C93:D93"/>
    <mergeCell ref="B5:B6"/>
    <mergeCell ref="C5:C6"/>
    <mergeCell ref="D5:D6"/>
    <mergeCell ref="E5:E6"/>
    <mergeCell ref="B3:J3"/>
    <mergeCell ref="K2:N2"/>
    <mergeCell ref="B2:J2"/>
    <mergeCell ref="Q5:S5"/>
    <mergeCell ref="J5:J6"/>
    <mergeCell ref="K5:P5"/>
    <mergeCell ref="F5:G6"/>
    <mergeCell ref="H5:H6"/>
    <mergeCell ref="I5:I6"/>
  </mergeCells>
  <pageMargins left="0.25" right="0.25" top="0.75" bottom="0.75" header="0.3" footer="0.3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201"/>
  <sheetViews>
    <sheetView topLeftCell="A107" zoomScale="84" zoomScaleNormal="84" workbookViewId="0">
      <selection activeCell="B114" sqref="B114:M126"/>
    </sheetView>
  </sheetViews>
  <sheetFormatPr defaultColWidth="8.85546875" defaultRowHeight="15"/>
  <cols>
    <col min="3" max="3" width="36.42578125" customWidth="1"/>
    <col min="4" max="4" width="31.85546875" customWidth="1"/>
    <col min="5" max="5" width="13.28515625" hidden="1" customWidth="1"/>
    <col min="7" max="9" width="13.7109375" customWidth="1"/>
    <col min="10" max="10" width="15.42578125" bestFit="1" customWidth="1"/>
    <col min="11" max="16" width="12.7109375" customWidth="1"/>
  </cols>
  <sheetData>
    <row r="1" spans="2:16">
      <c r="B1" s="2" t="s">
        <v>0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</row>
    <row r="2" spans="2:16">
      <c r="B2" s="158" t="s">
        <v>1</v>
      </c>
      <c r="C2" s="158"/>
      <c r="D2" s="158"/>
      <c r="E2" s="158"/>
      <c r="F2" s="158"/>
      <c r="G2" s="158"/>
      <c r="H2" s="158"/>
      <c r="I2" s="158"/>
      <c r="J2" s="158"/>
      <c r="K2" s="157" t="s">
        <v>2</v>
      </c>
      <c r="L2" s="157"/>
      <c r="M2" s="157"/>
      <c r="N2" s="157"/>
    </row>
    <row r="3" spans="2:16">
      <c r="B3" s="156" t="s">
        <v>3</v>
      </c>
      <c r="C3" s="156"/>
      <c r="D3" s="156"/>
      <c r="E3" s="156"/>
      <c r="F3" s="156"/>
      <c r="G3" s="156"/>
      <c r="H3" s="156"/>
      <c r="I3" s="156"/>
      <c r="J3" s="156"/>
      <c r="K3" s="5" t="s">
        <v>4</v>
      </c>
      <c r="L3" s="4"/>
      <c r="M3" s="4"/>
      <c r="N3" s="4"/>
    </row>
    <row r="4" spans="2:16" ht="15.75" thickBot="1"/>
    <row r="5" spans="2:16" ht="15.75" thickBot="1">
      <c r="B5" s="163" t="s">
        <v>5</v>
      </c>
      <c r="C5" s="163" t="s">
        <v>6</v>
      </c>
      <c r="D5" s="163" t="s">
        <v>7</v>
      </c>
      <c r="E5" s="163" t="s">
        <v>8</v>
      </c>
      <c r="F5" s="161" t="s">
        <v>9</v>
      </c>
      <c r="G5" s="161"/>
      <c r="H5" s="163" t="s">
        <v>10</v>
      </c>
      <c r="I5" s="163" t="s">
        <v>11</v>
      </c>
      <c r="J5" s="161" t="s">
        <v>12</v>
      </c>
      <c r="K5" s="162" t="s">
        <v>13</v>
      </c>
      <c r="L5" s="162"/>
      <c r="M5" s="162"/>
      <c r="N5" s="162"/>
      <c r="O5" s="162"/>
      <c r="P5" s="162"/>
    </row>
    <row r="6" spans="2:16" ht="25.5">
      <c r="B6" s="163"/>
      <c r="C6" s="163"/>
      <c r="D6" s="163"/>
      <c r="E6" s="163"/>
      <c r="F6" s="161"/>
      <c r="G6" s="161"/>
      <c r="H6" s="164"/>
      <c r="I6" s="164"/>
      <c r="J6" s="161"/>
      <c r="K6" s="6" t="s">
        <v>15</v>
      </c>
      <c r="L6" s="6" t="s">
        <v>16</v>
      </c>
      <c r="M6" s="6" t="s">
        <v>17</v>
      </c>
      <c r="N6" s="6" t="s">
        <v>16</v>
      </c>
      <c r="O6" s="6" t="s">
        <v>18</v>
      </c>
      <c r="P6" s="6" t="s">
        <v>16</v>
      </c>
    </row>
    <row r="7" spans="2:16" ht="28.35" customHeight="1">
      <c r="B7" s="7">
        <v>1</v>
      </c>
      <c r="C7" s="7" t="s">
        <v>19</v>
      </c>
      <c r="D7" s="7"/>
      <c r="E7" s="7"/>
      <c r="F7" s="8"/>
      <c r="G7" s="7"/>
      <c r="H7" s="7"/>
      <c r="I7" s="7"/>
      <c r="J7" s="9"/>
      <c r="K7" s="10"/>
      <c r="L7" s="10"/>
      <c r="M7" s="10"/>
      <c r="N7" s="10"/>
      <c r="O7" s="10"/>
      <c r="P7" s="10"/>
    </row>
    <row r="8" spans="2:16">
      <c r="B8" s="11" t="s">
        <v>20</v>
      </c>
      <c r="C8" s="12" t="s">
        <v>21</v>
      </c>
      <c r="D8" s="12"/>
      <c r="E8" s="12"/>
      <c r="F8" s="13"/>
      <c r="G8" s="14"/>
      <c r="H8" s="14"/>
      <c r="I8" s="14"/>
      <c r="J8" s="15"/>
      <c r="K8" s="15"/>
      <c r="L8" s="15"/>
      <c r="M8" s="15"/>
      <c r="N8" s="15"/>
      <c r="O8" s="15"/>
      <c r="P8" s="15"/>
    </row>
    <row r="9" spans="2:16" hidden="1">
      <c r="B9" s="1"/>
      <c r="C9" s="16" t="s">
        <v>22</v>
      </c>
      <c r="D9" s="16"/>
      <c r="E9" s="16"/>
      <c r="F9" s="1"/>
      <c r="G9" s="17" t="s">
        <v>23</v>
      </c>
      <c r="H9" s="17"/>
      <c r="I9" s="17"/>
      <c r="J9" s="18"/>
      <c r="K9" s="1"/>
      <c r="L9" s="1"/>
      <c r="M9" s="1"/>
      <c r="N9" s="1"/>
      <c r="O9" s="1"/>
      <c r="P9" s="1"/>
    </row>
    <row r="10" spans="2:16" hidden="1">
      <c r="B10" s="1"/>
      <c r="C10" s="16" t="s">
        <v>24</v>
      </c>
      <c r="D10" s="16"/>
      <c r="E10" s="16"/>
      <c r="F10" s="1"/>
      <c r="G10" s="17" t="s">
        <v>23</v>
      </c>
      <c r="H10" s="17"/>
      <c r="I10" s="17"/>
      <c r="J10" s="18"/>
      <c r="K10" s="1"/>
      <c r="L10" s="1"/>
      <c r="M10" s="19"/>
      <c r="N10" s="19"/>
      <c r="O10" s="1"/>
      <c r="P10" s="1"/>
    </row>
    <row r="11" spans="2:16" hidden="1">
      <c r="B11" s="1"/>
      <c r="C11" s="16" t="s">
        <v>25</v>
      </c>
      <c r="D11" s="16"/>
      <c r="E11" s="16"/>
      <c r="F11" s="1"/>
      <c r="G11" s="17" t="s">
        <v>23</v>
      </c>
      <c r="H11" s="17"/>
      <c r="I11" s="17"/>
      <c r="J11" s="18"/>
      <c r="K11" s="1"/>
      <c r="L11" s="1"/>
      <c r="M11" s="19"/>
      <c r="N11" s="19"/>
      <c r="O11" s="1"/>
      <c r="P11" s="1"/>
    </row>
    <row r="12" spans="2:16" ht="49.5" customHeight="1">
      <c r="B12" s="1"/>
      <c r="C12" s="16" t="s">
        <v>26</v>
      </c>
      <c r="D12" s="51" t="s">
        <v>27</v>
      </c>
      <c r="E12" s="16" t="s">
        <v>28</v>
      </c>
      <c r="F12" s="1">
        <v>2</v>
      </c>
      <c r="G12" s="17" t="s">
        <v>29</v>
      </c>
      <c r="H12" s="17"/>
      <c r="I12" s="17"/>
      <c r="J12" s="47">
        <f>16000000+3000000</f>
        <v>19000000</v>
      </c>
      <c r="K12" s="1"/>
      <c r="L12" s="1"/>
      <c r="M12" s="1"/>
      <c r="N12" s="1"/>
      <c r="O12" s="1"/>
      <c r="P12" s="1"/>
    </row>
    <row r="13" spans="2:16">
      <c r="B13" s="1"/>
      <c r="C13" s="61" t="s">
        <v>30</v>
      </c>
      <c r="D13" s="61"/>
      <c r="E13" s="61"/>
      <c r="F13" s="62">
        <v>2</v>
      </c>
      <c r="G13" s="63" t="s">
        <v>29</v>
      </c>
      <c r="H13" s="64">
        <v>8000000</v>
      </c>
      <c r="I13" s="65">
        <f>H13*F13</f>
        <v>16000000</v>
      </c>
      <c r="J13" s="50"/>
      <c r="K13" s="1"/>
      <c r="L13" s="1"/>
      <c r="M13" s="1"/>
      <c r="N13" s="1"/>
      <c r="O13" s="1"/>
      <c r="P13" s="1"/>
    </row>
    <row r="14" spans="2:16">
      <c r="B14" s="1"/>
      <c r="C14" s="61" t="s">
        <v>31</v>
      </c>
      <c r="D14" s="61"/>
      <c r="E14" s="61"/>
      <c r="F14" s="62">
        <v>2</v>
      </c>
      <c r="G14" s="63" t="s">
        <v>29</v>
      </c>
      <c r="H14" s="64">
        <v>1500000</v>
      </c>
      <c r="I14" s="65">
        <f>H14*F14</f>
        <v>3000000</v>
      </c>
      <c r="J14" s="50"/>
      <c r="K14" s="1"/>
      <c r="L14" s="1"/>
      <c r="M14" s="1"/>
      <c r="N14" s="1"/>
      <c r="O14" s="1"/>
      <c r="P14" s="1"/>
    </row>
    <row r="15" spans="2:16" ht="25.5" hidden="1">
      <c r="B15" s="1"/>
      <c r="C15" s="16" t="s">
        <v>32</v>
      </c>
      <c r="D15" s="16"/>
      <c r="E15" s="16"/>
      <c r="F15" s="1"/>
      <c r="G15" s="17" t="s">
        <v>33</v>
      </c>
      <c r="H15" s="17"/>
      <c r="I15" s="17"/>
      <c r="J15" s="18"/>
      <c r="K15" s="1"/>
      <c r="L15" s="1"/>
      <c r="M15" s="1"/>
      <c r="N15" s="1"/>
      <c r="O15" s="1"/>
      <c r="P15" s="1"/>
    </row>
    <row r="16" spans="2:16" hidden="1">
      <c r="B16" s="1"/>
      <c r="C16" s="16" t="s">
        <v>34</v>
      </c>
      <c r="D16" s="16"/>
      <c r="E16" s="16"/>
      <c r="F16" s="1"/>
      <c r="G16" s="17" t="s">
        <v>35</v>
      </c>
      <c r="H16" s="17"/>
      <c r="I16" s="17"/>
      <c r="J16" s="18"/>
      <c r="K16" s="1"/>
      <c r="L16" s="1"/>
      <c r="M16" s="1"/>
      <c r="N16" s="1"/>
      <c r="O16" s="1"/>
      <c r="P16" s="1"/>
    </row>
    <row r="17" spans="2:16" hidden="1">
      <c r="B17" s="1"/>
      <c r="C17" s="16" t="s">
        <v>36</v>
      </c>
      <c r="D17" s="16"/>
      <c r="E17" s="16"/>
      <c r="F17" s="1"/>
      <c r="G17" s="17" t="s">
        <v>29</v>
      </c>
      <c r="H17" s="17"/>
      <c r="I17" s="17"/>
      <c r="J17" s="18"/>
      <c r="K17" s="1"/>
      <c r="L17" s="1"/>
      <c r="M17" s="1"/>
      <c r="N17" s="1"/>
      <c r="O17" s="1"/>
      <c r="P17" s="1"/>
    </row>
    <row r="18" spans="2:16" hidden="1">
      <c r="B18" s="1"/>
      <c r="C18" s="16" t="s">
        <v>37</v>
      </c>
      <c r="D18" s="16"/>
      <c r="E18" s="16"/>
      <c r="F18" s="1"/>
      <c r="G18" s="17" t="s">
        <v>33</v>
      </c>
      <c r="H18" s="17"/>
      <c r="I18" s="17"/>
      <c r="J18" s="18"/>
      <c r="K18" s="19"/>
      <c r="L18" s="19"/>
      <c r="M18" s="1"/>
      <c r="N18" s="1"/>
      <c r="O18" s="1"/>
      <c r="P18" s="1"/>
    </row>
    <row r="19" spans="2:16">
      <c r="B19" s="11" t="s">
        <v>38</v>
      </c>
      <c r="C19" s="12" t="s">
        <v>39</v>
      </c>
      <c r="D19" s="12"/>
      <c r="E19" s="12"/>
      <c r="F19" s="13"/>
      <c r="G19" s="14"/>
      <c r="H19" s="14"/>
      <c r="I19" s="14"/>
      <c r="J19" s="20"/>
      <c r="K19" s="15"/>
      <c r="L19" s="15"/>
      <c r="M19" s="15"/>
      <c r="N19" s="15"/>
      <c r="O19" s="15"/>
      <c r="P19" s="15"/>
    </row>
    <row r="20" spans="2:16" hidden="1">
      <c r="B20" s="1"/>
      <c r="C20" s="16" t="s">
        <v>22</v>
      </c>
      <c r="D20" s="16"/>
      <c r="E20" s="16"/>
      <c r="F20" s="1"/>
      <c r="G20" s="17" t="s">
        <v>23</v>
      </c>
      <c r="H20" s="17"/>
      <c r="I20" s="17"/>
      <c r="J20" s="18"/>
      <c r="K20" s="1"/>
      <c r="L20" s="1"/>
      <c r="M20" s="1"/>
      <c r="N20" s="1"/>
      <c r="O20" s="1"/>
      <c r="P20" s="1"/>
    </row>
    <row r="21" spans="2:16" hidden="1">
      <c r="B21" s="1"/>
      <c r="C21" s="16" t="s">
        <v>24</v>
      </c>
      <c r="D21" s="16"/>
      <c r="E21" s="16"/>
      <c r="F21" s="1"/>
      <c r="G21" s="17" t="s">
        <v>23</v>
      </c>
      <c r="H21" s="17"/>
      <c r="I21" s="17"/>
      <c r="J21" s="18"/>
      <c r="K21" s="1"/>
      <c r="L21" s="1"/>
      <c r="M21" s="1"/>
      <c r="N21" s="1"/>
      <c r="O21" s="1"/>
      <c r="P21" s="1"/>
    </row>
    <row r="22" spans="2:16" hidden="1">
      <c r="B22" s="1"/>
      <c r="C22" s="16" t="s">
        <v>25</v>
      </c>
      <c r="D22" s="16"/>
      <c r="E22" s="16"/>
      <c r="F22" s="1"/>
      <c r="G22" s="17" t="s">
        <v>23</v>
      </c>
      <c r="H22" s="17"/>
      <c r="I22" s="17"/>
      <c r="J22" s="18"/>
      <c r="K22" s="1"/>
      <c r="L22" s="1"/>
      <c r="M22" s="1"/>
      <c r="N22" s="1"/>
      <c r="O22" s="1"/>
      <c r="P22" s="1"/>
    </row>
    <row r="23" spans="2:16" ht="24">
      <c r="B23" s="1"/>
      <c r="C23" s="16" t="s">
        <v>26</v>
      </c>
      <c r="D23" s="16" t="s">
        <v>40</v>
      </c>
      <c r="E23" s="16" t="s">
        <v>41</v>
      </c>
      <c r="F23" s="1">
        <v>2</v>
      </c>
      <c r="G23" s="17" t="s">
        <v>29</v>
      </c>
      <c r="H23" s="17"/>
      <c r="I23" s="17"/>
      <c r="J23" s="21">
        <f>1750000*2</f>
        <v>3500000</v>
      </c>
      <c r="K23" s="1"/>
      <c r="L23" s="1"/>
      <c r="M23" s="1"/>
      <c r="N23" s="1"/>
      <c r="O23" s="1"/>
      <c r="P23" s="1"/>
    </row>
    <row r="24" spans="2:16" ht="25.5" hidden="1">
      <c r="B24" s="1"/>
      <c r="C24" s="16" t="s">
        <v>32</v>
      </c>
      <c r="D24" s="16"/>
      <c r="E24" s="16"/>
      <c r="F24" s="1"/>
      <c r="G24" s="17" t="s">
        <v>33</v>
      </c>
      <c r="H24" s="17"/>
      <c r="I24" s="17"/>
      <c r="J24" s="18"/>
      <c r="K24" s="1"/>
      <c r="L24" s="1"/>
      <c r="M24" s="1"/>
      <c r="N24" s="1"/>
      <c r="O24" s="1"/>
      <c r="P24" s="1"/>
    </row>
    <row r="25" spans="2:16" hidden="1">
      <c r="B25" s="1"/>
      <c r="C25" s="16" t="s">
        <v>34</v>
      </c>
      <c r="D25" s="16"/>
      <c r="E25" s="16"/>
      <c r="F25" s="1"/>
      <c r="G25" s="17" t="s">
        <v>35</v>
      </c>
      <c r="H25" s="17"/>
      <c r="I25" s="17"/>
      <c r="J25" s="18"/>
      <c r="K25" s="1"/>
      <c r="L25" s="1"/>
      <c r="M25" s="1"/>
      <c r="N25" s="1"/>
      <c r="O25" s="1"/>
      <c r="P25" s="1"/>
    </row>
    <row r="26" spans="2:16" hidden="1">
      <c r="B26" s="1"/>
      <c r="C26" s="16" t="s">
        <v>36</v>
      </c>
      <c r="D26" s="16"/>
      <c r="E26" s="16"/>
      <c r="F26" s="1"/>
      <c r="G26" s="17" t="s">
        <v>29</v>
      </c>
      <c r="H26" s="17"/>
      <c r="I26" s="17"/>
      <c r="J26" s="18"/>
      <c r="K26" s="1"/>
      <c r="L26" s="1"/>
      <c r="M26" s="1"/>
      <c r="N26" s="1"/>
      <c r="O26" s="1"/>
      <c r="P26" s="1"/>
    </row>
    <row r="27" spans="2:16" hidden="1">
      <c r="B27" s="1"/>
      <c r="C27" s="16" t="s">
        <v>37</v>
      </c>
      <c r="D27" s="16"/>
      <c r="E27" s="16"/>
      <c r="F27" s="1"/>
      <c r="G27" s="17" t="s">
        <v>33</v>
      </c>
      <c r="H27" s="17"/>
      <c r="I27" s="17"/>
      <c r="J27" s="18"/>
      <c r="K27" s="1"/>
      <c r="L27" s="1"/>
      <c r="M27" s="1"/>
      <c r="N27" s="1"/>
      <c r="O27" s="1"/>
      <c r="P27" s="1"/>
    </row>
    <row r="28" spans="2:16">
      <c r="B28" s="11" t="s">
        <v>42</v>
      </c>
      <c r="C28" s="12" t="s">
        <v>43</v>
      </c>
      <c r="D28" s="12"/>
      <c r="E28" s="12"/>
      <c r="F28" s="13"/>
      <c r="G28" s="14"/>
      <c r="H28" s="14"/>
      <c r="I28" s="14"/>
      <c r="J28" s="20"/>
      <c r="K28" s="15"/>
      <c r="L28" s="15"/>
      <c r="M28" s="15"/>
      <c r="N28" s="15"/>
      <c r="O28" s="15"/>
      <c r="P28" s="15"/>
    </row>
    <row r="29" spans="2:16" hidden="1">
      <c r="B29" s="1"/>
      <c r="C29" s="16" t="s">
        <v>22</v>
      </c>
      <c r="D29" s="16"/>
      <c r="E29" s="16"/>
      <c r="F29" s="1"/>
      <c r="G29" s="17" t="s">
        <v>23</v>
      </c>
      <c r="H29" s="17"/>
      <c r="I29" s="17"/>
      <c r="J29" s="18"/>
      <c r="K29" s="1"/>
      <c r="L29" s="1"/>
      <c r="M29" s="1"/>
      <c r="N29" s="1"/>
      <c r="O29" s="1"/>
      <c r="P29" s="1"/>
    </row>
    <row r="30" spans="2:16" hidden="1">
      <c r="B30" s="1"/>
      <c r="C30" s="16" t="s">
        <v>24</v>
      </c>
      <c r="D30" s="16"/>
      <c r="E30" s="16"/>
      <c r="F30" s="1"/>
      <c r="G30" s="17" t="s">
        <v>23</v>
      </c>
      <c r="H30" s="17"/>
      <c r="I30" s="17"/>
      <c r="J30" s="18"/>
      <c r="K30" s="1"/>
      <c r="L30" s="1"/>
      <c r="M30" s="1"/>
      <c r="N30" s="1"/>
      <c r="O30" s="1"/>
      <c r="P30" s="1"/>
    </row>
    <row r="31" spans="2:16" hidden="1">
      <c r="B31" s="1"/>
      <c r="C31" s="16" t="s">
        <v>25</v>
      </c>
      <c r="D31" s="16"/>
      <c r="E31" s="16"/>
      <c r="F31" s="1"/>
      <c r="G31" s="17" t="s">
        <v>23</v>
      </c>
      <c r="H31" s="17"/>
      <c r="I31" s="17"/>
      <c r="J31" s="18"/>
      <c r="K31" s="1"/>
      <c r="L31" s="1"/>
      <c r="M31" s="1"/>
      <c r="N31" s="1"/>
      <c r="O31" s="1"/>
      <c r="P31" s="1"/>
    </row>
    <row r="32" spans="2:16" ht="25.5" hidden="1">
      <c r="B32" s="1"/>
      <c r="C32" s="16" t="s">
        <v>26</v>
      </c>
      <c r="D32" s="16"/>
      <c r="E32" s="16"/>
      <c r="F32" s="1"/>
      <c r="G32" s="17" t="s">
        <v>29</v>
      </c>
      <c r="H32" s="17"/>
      <c r="I32" s="17"/>
      <c r="J32" s="18"/>
      <c r="K32" s="1"/>
      <c r="L32" s="1"/>
      <c r="M32" s="1"/>
      <c r="N32" s="1"/>
      <c r="O32" s="1"/>
      <c r="P32" s="1"/>
    </row>
    <row r="33" spans="2:18" ht="25.5">
      <c r="B33" s="1"/>
      <c r="C33" s="16" t="s">
        <v>32</v>
      </c>
      <c r="D33" s="16" t="s">
        <v>44</v>
      </c>
      <c r="E33" s="16" t="s">
        <v>45</v>
      </c>
      <c r="F33" s="1"/>
      <c r="G33" s="17" t="s">
        <v>33</v>
      </c>
      <c r="H33" s="17"/>
      <c r="I33" s="17"/>
      <c r="J33" s="21">
        <v>6000000</v>
      </c>
      <c r="K33" s="1"/>
      <c r="L33" s="1"/>
      <c r="M33" s="1"/>
      <c r="N33" s="1"/>
      <c r="O33" s="1"/>
      <c r="P33" s="1"/>
    </row>
    <row r="34" spans="2:18" ht="25.5">
      <c r="B34" s="1"/>
      <c r="C34" s="53" t="s">
        <v>46</v>
      </c>
      <c r="D34" s="53" t="s">
        <v>47</v>
      </c>
      <c r="E34" s="54" t="s">
        <v>48</v>
      </c>
      <c r="F34" s="55">
        <v>1</v>
      </c>
      <c r="G34" s="55" t="s">
        <v>33</v>
      </c>
      <c r="H34" s="56">
        <v>300000</v>
      </c>
      <c r="I34" s="57">
        <f>H34*F34</f>
        <v>300000</v>
      </c>
      <c r="J34" s="21"/>
      <c r="K34" s="1"/>
      <c r="L34" s="1"/>
      <c r="M34" s="1"/>
      <c r="N34" s="1"/>
      <c r="O34" s="1"/>
      <c r="P34" s="1"/>
    </row>
    <row r="35" spans="2:18" ht="25.5">
      <c r="B35" s="1"/>
      <c r="C35" s="53"/>
      <c r="D35" s="53" t="s">
        <v>49</v>
      </c>
      <c r="E35" s="54" t="s">
        <v>48</v>
      </c>
      <c r="F35" s="55">
        <v>1</v>
      </c>
      <c r="G35" s="55" t="s">
        <v>33</v>
      </c>
      <c r="H35" s="56">
        <v>1000000</v>
      </c>
      <c r="I35" s="57">
        <f t="shared" ref="I35:I40" si="0">H35*F35</f>
        <v>1000000</v>
      </c>
      <c r="J35" s="21"/>
      <c r="K35" s="1"/>
      <c r="L35" s="1"/>
      <c r="M35" s="1"/>
      <c r="N35" s="1"/>
      <c r="O35" s="1"/>
      <c r="P35" s="1"/>
    </row>
    <row r="36" spans="2:18">
      <c r="B36" s="1"/>
      <c r="C36" s="53"/>
      <c r="D36" s="53" t="s">
        <v>50</v>
      </c>
      <c r="E36" s="58" t="s">
        <v>51</v>
      </c>
      <c r="F36" s="55">
        <v>1</v>
      </c>
      <c r="G36" s="55" t="s">
        <v>33</v>
      </c>
      <c r="H36" s="56">
        <v>50000</v>
      </c>
      <c r="I36" s="57">
        <f t="shared" si="0"/>
        <v>50000</v>
      </c>
      <c r="J36" s="21"/>
      <c r="K36" s="1"/>
      <c r="L36" s="1"/>
      <c r="M36" s="1"/>
      <c r="N36" s="1"/>
      <c r="O36" s="1"/>
      <c r="P36" s="1"/>
    </row>
    <row r="37" spans="2:18">
      <c r="B37" s="1"/>
      <c r="C37" s="53" t="s">
        <v>52</v>
      </c>
      <c r="D37" s="53" t="s">
        <v>53</v>
      </c>
      <c r="E37" s="53"/>
      <c r="F37" s="59">
        <v>6</v>
      </c>
      <c r="G37" s="59" t="s">
        <v>54</v>
      </c>
      <c r="H37" s="56">
        <v>30000</v>
      </c>
      <c r="I37" s="57">
        <f t="shared" si="0"/>
        <v>180000</v>
      </c>
      <c r="J37" s="21"/>
      <c r="K37" s="1"/>
      <c r="L37" s="1"/>
      <c r="M37" s="1"/>
      <c r="N37" s="1"/>
      <c r="O37" s="1"/>
      <c r="P37" s="1"/>
    </row>
    <row r="38" spans="2:18">
      <c r="B38" s="1"/>
      <c r="C38" s="53"/>
      <c r="D38" s="53" t="s">
        <v>55</v>
      </c>
      <c r="E38" s="53"/>
      <c r="F38" s="60">
        <v>15</v>
      </c>
      <c r="G38" s="60" t="s">
        <v>56</v>
      </c>
      <c r="H38" s="56">
        <v>10000</v>
      </c>
      <c r="I38" s="57">
        <f t="shared" si="0"/>
        <v>150000</v>
      </c>
      <c r="J38" s="21"/>
      <c r="K38" s="1"/>
      <c r="L38" s="1"/>
      <c r="M38" s="1"/>
      <c r="N38" s="1"/>
      <c r="O38" s="1"/>
      <c r="P38" s="1"/>
    </row>
    <row r="39" spans="2:18">
      <c r="B39" s="1"/>
      <c r="C39" s="53"/>
      <c r="D39" s="53" t="s">
        <v>57</v>
      </c>
      <c r="E39" s="53"/>
      <c r="F39" s="60">
        <v>60</v>
      </c>
      <c r="G39" s="60" t="s">
        <v>56</v>
      </c>
      <c r="H39" s="56">
        <v>70000</v>
      </c>
      <c r="I39" s="57">
        <f t="shared" si="0"/>
        <v>4200000</v>
      </c>
      <c r="J39" s="21"/>
      <c r="K39" s="1"/>
      <c r="L39" s="1"/>
      <c r="M39" s="1"/>
      <c r="N39" s="1"/>
      <c r="O39" s="1"/>
      <c r="P39" s="1"/>
    </row>
    <row r="40" spans="2:18">
      <c r="B40" s="1"/>
      <c r="C40" s="53"/>
      <c r="D40" s="53" t="s">
        <v>58</v>
      </c>
      <c r="E40" s="53"/>
      <c r="F40" s="60">
        <v>1</v>
      </c>
      <c r="G40" s="60" t="s">
        <v>56</v>
      </c>
      <c r="H40" s="56">
        <v>120000</v>
      </c>
      <c r="I40" s="57">
        <f t="shared" si="0"/>
        <v>120000</v>
      </c>
      <c r="J40" s="21"/>
      <c r="K40" s="1"/>
      <c r="L40" s="1"/>
      <c r="M40" s="1"/>
      <c r="N40" s="1"/>
      <c r="O40" s="1"/>
      <c r="P40" s="1"/>
    </row>
    <row r="41" spans="2:18" hidden="1">
      <c r="B41" s="1"/>
      <c r="C41" s="16" t="s">
        <v>34</v>
      </c>
      <c r="D41" s="16"/>
      <c r="E41" s="16"/>
      <c r="F41" s="1"/>
      <c r="G41" s="17" t="s">
        <v>35</v>
      </c>
      <c r="H41" s="17"/>
      <c r="I41" s="17"/>
      <c r="J41" s="18"/>
      <c r="K41" s="1"/>
      <c r="L41" s="1"/>
      <c r="M41" s="1"/>
      <c r="N41" s="1"/>
      <c r="O41" s="1"/>
      <c r="P41" s="1"/>
    </row>
    <row r="42" spans="2:18" hidden="1">
      <c r="B42" s="1"/>
      <c r="C42" s="16" t="s">
        <v>36</v>
      </c>
      <c r="D42" s="16"/>
      <c r="E42" s="16"/>
      <c r="F42" s="1"/>
      <c r="G42" s="17" t="s">
        <v>29</v>
      </c>
      <c r="H42" s="17"/>
      <c r="I42" s="17"/>
      <c r="J42" s="18"/>
      <c r="K42" s="1"/>
      <c r="L42" s="1"/>
      <c r="M42" s="1"/>
      <c r="N42" s="1"/>
      <c r="O42" s="1"/>
      <c r="P42" s="1"/>
    </row>
    <row r="43" spans="2:18" hidden="1">
      <c r="B43" s="1"/>
      <c r="C43" s="16" t="s">
        <v>37</v>
      </c>
      <c r="D43" s="16"/>
      <c r="E43" s="16"/>
      <c r="F43" s="1"/>
      <c r="G43" s="17" t="s">
        <v>33</v>
      </c>
      <c r="H43" s="17"/>
      <c r="I43" s="17"/>
      <c r="J43" s="18"/>
      <c r="K43" s="1"/>
      <c r="L43" s="1"/>
      <c r="M43" s="1"/>
      <c r="N43" s="1"/>
      <c r="O43" s="1"/>
      <c r="P43" s="1"/>
    </row>
    <row r="44" spans="2:18">
      <c r="B44" s="11" t="s">
        <v>59</v>
      </c>
      <c r="C44" s="12" t="s">
        <v>60</v>
      </c>
      <c r="D44" s="12"/>
      <c r="E44" s="12"/>
      <c r="F44" s="13"/>
      <c r="G44" s="14"/>
      <c r="H44" s="14"/>
      <c r="I44" s="14"/>
      <c r="J44" s="20"/>
      <c r="K44" s="15"/>
      <c r="L44" s="15"/>
      <c r="M44" s="15"/>
      <c r="N44" s="15"/>
      <c r="O44" s="15"/>
      <c r="P44" s="15"/>
    </row>
    <row r="45" spans="2:18" hidden="1">
      <c r="B45" s="1"/>
      <c r="C45" s="16" t="s">
        <v>22</v>
      </c>
      <c r="D45" s="16"/>
      <c r="E45" s="16"/>
      <c r="F45" s="1"/>
      <c r="G45" s="17" t="s">
        <v>23</v>
      </c>
      <c r="H45" s="17"/>
      <c r="I45" s="17"/>
      <c r="J45" s="18"/>
      <c r="K45" s="1"/>
      <c r="L45" s="1"/>
      <c r="M45" s="1"/>
      <c r="N45" s="1"/>
      <c r="O45" s="1"/>
      <c r="P45" s="1"/>
    </row>
    <row r="46" spans="2:18" hidden="1">
      <c r="B46" s="1"/>
      <c r="C46" s="16" t="s">
        <v>24</v>
      </c>
      <c r="D46" s="16"/>
      <c r="E46" s="16"/>
      <c r="F46" s="1"/>
      <c r="G46" s="17" t="s">
        <v>23</v>
      </c>
      <c r="H46" s="17"/>
      <c r="I46" s="17"/>
      <c r="J46" s="18"/>
      <c r="K46" s="1"/>
      <c r="L46" s="1"/>
      <c r="M46" s="1"/>
      <c r="N46" s="1"/>
      <c r="O46" s="1"/>
      <c r="P46" s="1"/>
    </row>
    <row r="47" spans="2:18" ht="14.45" hidden="1" customHeight="1">
      <c r="B47" s="1"/>
      <c r="C47" s="16" t="s">
        <v>25</v>
      </c>
      <c r="D47" s="16"/>
      <c r="E47" s="16"/>
      <c r="F47" s="1"/>
      <c r="G47" s="17" t="s">
        <v>23</v>
      </c>
      <c r="H47" s="17"/>
      <c r="I47" s="17"/>
      <c r="J47" s="18"/>
      <c r="K47" s="1"/>
      <c r="L47" s="1"/>
      <c r="M47" s="1"/>
      <c r="N47" s="1"/>
      <c r="O47" s="1"/>
      <c r="P47" s="1"/>
      <c r="R47" s="52"/>
    </row>
    <row r="48" spans="2:18" ht="25.5">
      <c r="B48" s="1"/>
      <c r="C48" s="16" t="s">
        <v>26</v>
      </c>
      <c r="D48" s="16" t="s">
        <v>61</v>
      </c>
      <c r="E48" s="16" t="s">
        <v>45</v>
      </c>
      <c r="F48" s="1">
        <v>1</v>
      </c>
      <c r="G48" s="17" t="s">
        <v>29</v>
      </c>
      <c r="H48" s="17"/>
      <c r="I48" s="17"/>
      <c r="J48" s="22">
        <v>7000000</v>
      </c>
      <c r="K48" s="1"/>
      <c r="L48" s="1"/>
      <c r="M48" s="1"/>
      <c r="N48" s="1"/>
      <c r="O48" s="1"/>
      <c r="P48" s="1"/>
    </row>
    <row r="49" spans="2:16" ht="25.5" hidden="1">
      <c r="B49" s="1"/>
      <c r="C49" s="16" t="s">
        <v>32</v>
      </c>
      <c r="D49" s="16"/>
      <c r="E49" s="16"/>
      <c r="F49" s="1"/>
      <c r="G49" s="17" t="s">
        <v>33</v>
      </c>
      <c r="H49" s="17"/>
      <c r="I49" s="17"/>
      <c r="J49" s="18"/>
      <c r="K49" s="1"/>
      <c r="L49" s="1"/>
      <c r="M49" s="1"/>
      <c r="N49" s="1"/>
      <c r="O49" s="1"/>
      <c r="P49" s="1"/>
    </row>
    <row r="50" spans="2:16" hidden="1">
      <c r="B50" s="1"/>
      <c r="C50" s="16" t="s">
        <v>34</v>
      </c>
      <c r="D50" s="16"/>
      <c r="E50" s="16"/>
      <c r="F50" s="1"/>
      <c r="G50" s="17" t="s">
        <v>35</v>
      </c>
      <c r="H50" s="17"/>
      <c r="I50" s="17"/>
      <c r="J50" s="18"/>
      <c r="K50" s="1"/>
      <c r="L50" s="1"/>
      <c r="M50" s="1"/>
      <c r="N50" s="1"/>
      <c r="O50" s="1"/>
      <c r="P50" s="1"/>
    </row>
    <row r="51" spans="2:16" hidden="1">
      <c r="B51" s="1"/>
      <c r="C51" s="16" t="s">
        <v>36</v>
      </c>
      <c r="D51" s="16"/>
      <c r="E51" s="16"/>
      <c r="F51" s="1"/>
      <c r="G51" s="17" t="s">
        <v>29</v>
      </c>
      <c r="H51" s="17"/>
      <c r="I51" s="17"/>
      <c r="J51" s="18"/>
      <c r="K51" s="1"/>
      <c r="L51" s="1"/>
      <c r="M51" s="1"/>
      <c r="N51" s="1"/>
      <c r="O51" s="1"/>
      <c r="P51" s="1"/>
    </row>
    <row r="52" spans="2:16" hidden="1">
      <c r="B52" s="1"/>
      <c r="C52" s="16" t="s">
        <v>37</v>
      </c>
      <c r="D52" s="16"/>
      <c r="E52" s="16"/>
      <c r="F52" s="1"/>
      <c r="G52" s="17" t="s">
        <v>33</v>
      </c>
      <c r="H52" s="17"/>
      <c r="I52" s="17"/>
      <c r="J52" s="18"/>
      <c r="K52" s="1"/>
      <c r="L52" s="1"/>
      <c r="M52" s="1"/>
      <c r="N52" s="1"/>
      <c r="O52" s="1"/>
      <c r="P52" s="1"/>
    </row>
    <row r="53" spans="2:16">
      <c r="B53" s="11" t="s">
        <v>62</v>
      </c>
      <c r="C53" s="12" t="s">
        <v>63</v>
      </c>
      <c r="D53" s="12"/>
      <c r="E53" s="12"/>
      <c r="F53" s="13"/>
      <c r="G53" s="14"/>
      <c r="H53" s="14"/>
      <c r="I53" s="14"/>
      <c r="J53" s="20"/>
      <c r="K53" s="15"/>
      <c r="L53" s="15"/>
      <c r="M53" s="15"/>
      <c r="N53" s="15"/>
      <c r="O53" s="15"/>
      <c r="P53" s="15"/>
    </row>
    <row r="54" spans="2:16" hidden="1">
      <c r="B54" s="1"/>
      <c r="C54" s="16" t="s">
        <v>22</v>
      </c>
      <c r="D54" s="16"/>
      <c r="E54" s="16"/>
      <c r="F54" s="1"/>
      <c r="G54" s="17" t="s">
        <v>23</v>
      </c>
      <c r="H54" s="17"/>
      <c r="I54" s="17"/>
      <c r="J54" s="18"/>
      <c r="K54" s="1"/>
      <c r="L54" s="1"/>
      <c r="M54" s="1"/>
      <c r="N54" s="1"/>
      <c r="O54" s="1"/>
      <c r="P54" s="1"/>
    </row>
    <row r="55" spans="2:16" hidden="1">
      <c r="B55" s="1"/>
      <c r="C55" s="16" t="s">
        <v>24</v>
      </c>
      <c r="D55" s="16"/>
      <c r="E55" s="16"/>
      <c r="F55" s="1"/>
      <c r="G55" s="17" t="s">
        <v>23</v>
      </c>
      <c r="H55" s="17"/>
      <c r="I55" s="17"/>
      <c r="J55" s="18"/>
      <c r="K55" s="1"/>
      <c r="L55" s="1"/>
      <c r="M55" s="1"/>
      <c r="N55" s="1"/>
      <c r="O55" s="1"/>
      <c r="P55" s="1"/>
    </row>
    <row r="56" spans="2:16" hidden="1">
      <c r="B56" s="1"/>
      <c r="C56" s="16" t="s">
        <v>25</v>
      </c>
      <c r="D56" s="16"/>
      <c r="E56" s="16"/>
      <c r="F56" s="1"/>
      <c r="G56" s="17" t="s">
        <v>23</v>
      </c>
      <c r="H56" s="17"/>
      <c r="I56" s="17"/>
      <c r="J56" s="18"/>
      <c r="K56" s="1"/>
      <c r="L56" s="1"/>
      <c r="M56" s="1"/>
      <c r="N56" s="1"/>
      <c r="O56" s="1"/>
      <c r="P56" s="1"/>
    </row>
    <row r="57" spans="2:16" ht="25.5">
      <c r="B57" s="1"/>
      <c r="C57" s="16" t="s">
        <v>26</v>
      </c>
      <c r="D57" s="16" t="s">
        <v>64</v>
      </c>
      <c r="E57" s="16" t="s">
        <v>65</v>
      </c>
      <c r="F57" s="1">
        <v>3</v>
      </c>
      <c r="G57" s="17" t="s">
        <v>29</v>
      </c>
      <c r="H57" s="17"/>
      <c r="I57" s="17"/>
      <c r="J57" s="18">
        <f>F57*1000000</f>
        <v>3000000</v>
      </c>
      <c r="K57" s="1"/>
      <c r="L57" s="1"/>
      <c r="M57" s="1"/>
      <c r="N57" s="1"/>
      <c r="O57" s="1"/>
      <c r="P57" s="1"/>
    </row>
    <row r="58" spans="2:16" ht="25.5" hidden="1">
      <c r="B58" s="1"/>
      <c r="C58" s="16" t="s">
        <v>32</v>
      </c>
      <c r="D58" s="16"/>
      <c r="E58" s="16"/>
      <c r="F58" s="1"/>
      <c r="G58" s="17" t="s">
        <v>33</v>
      </c>
      <c r="H58" s="17"/>
      <c r="I58" s="17"/>
      <c r="J58" s="18"/>
      <c r="K58" s="1"/>
      <c r="L58" s="1"/>
      <c r="M58" s="1"/>
      <c r="N58" s="1"/>
      <c r="O58" s="1"/>
      <c r="P58" s="1"/>
    </row>
    <row r="59" spans="2:16" hidden="1">
      <c r="B59" s="1"/>
      <c r="C59" s="16" t="s">
        <v>34</v>
      </c>
      <c r="D59" s="16"/>
      <c r="E59" s="16"/>
      <c r="F59" s="1"/>
      <c r="G59" s="17" t="s">
        <v>35</v>
      </c>
      <c r="H59" s="17"/>
      <c r="I59" s="17"/>
      <c r="J59" s="18"/>
      <c r="K59" s="1"/>
      <c r="L59" s="1"/>
      <c r="M59" s="1"/>
      <c r="N59" s="1"/>
      <c r="O59" s="1"/>
      <c r="P59" s="1"/>
    </row>
    <row r="60" spans="2:16" hidden="1">
      <c r="B60" s="1"/>
      <c r="C60" s="16" t="s">
        <v>36</v>
      </c>
      <c r="D60" s="16"/>
      <c r="E60" s="16"/>
      <c r="F60" s="1"/>
      <c r="G60" s="17" t="s">
        <v>29</v>
      </c>
      <c r="H60" s="17"/>
      <c r="I60" s="17"/>
      <c r="J60" s="18"/>
      <c r="K60" s="1"/>
      <c r="L60" s="1"/>
      <c r="M60" s="1"/>
      <c r="N60" s="1"/>
      <c r="O60" s="1"/>
      <c r="P60" s="1"/>
    </row>
    <row r="61" spans="2:16" hidden="1">
      <c r="B61" s="1"/>
      <c r="C61" s="16" t="s">
        <v>37</v>
      </c>
      <c r="D61" s="16"/>
      <c r="E61" s="16"/>
      <c r="F61" s="1"/>
      <c r="G61" s="17" t="s">
        <v>33</v>
      </c>
      <c r="H61" s="17"/>
      <c r="I61" s="17"/>
      <c r="J61" s="18"/>
      <c r="K61" s="1"/>
      <c r="L61" s="1"/>
      <c r="M61" s="1"/>
      <c r="N61" s="1"/>
      <c r="O61" s="1"/>
      <c r="P61" s="1"/>
    </row>
    <row r="62" spans="2:16">
      <c r="B62" s="11" t="s">
        <v>66</v>
      </c>
      <c r="C62" s="12" t="s">
        <v>67</v>
      </c>
      <c r="D62" s="12"/>
      <c r="E62" s="12"/>
      <c r="F62" s="13"/>
      <c r="G62" s="14"/>
      <c r="H62" s="14"/>
      <c r="I62" s="14"/>
      <c r="J62" s="20"/>
      <c r="K62" s="15"/>
      <c r="L62" s="15"/>
      <c r="M62" s="15"/>
      <c r="N62" s="15"/>
      <c r="O62" s="15"/>
      <c r="P62" s="15"/>
    </row>
    <row r="63" spans="2:16" hidden="1">
      <c r="B63" s="1"/>
      <c r="C63" s="16" t="s">
        <v>22</v>
      </c>
      <c r="D63" s="16"/>
      <c r="E63" s="16"/>
      <c r="F63" s="1"/>
      <c r="G63" s="17" t="s">
        <v>23</v>
      </c>
      <c r="H63" s="17"/>
      <c r="I63" s="17"/>
      <c r="J63" s="18"/>
      <c r="K63" s="1"/>
      <c r="L63" s="1"/>
      <c r="M63" s="1"/>
      <c r="N63" s="1"/>
      <c r="O63" s="1"/>
      <c r="P63" s="1"/>
    </row>
    <row r="64" spans="2:16" ht="39">
      <c r="B64" s="1"/>
      <c r="C64" s="16" t="s">
        <v>24</v>
      </c>
      <c r="D64" s="74" t="s">
        <v>68</v>
      </c>
      <c r="E64" s="16"/>
      <c r="F64" s="1">
        <v>1</v>
      </c>
      <c r="G64" s="17" t="s">
        <v>23</v>
      </c>
      <c r="H64" s="17"/>
      <c r="I64" s="17"/>
      <c r="J64" s="48">
        <f>19500000+31000000</f>
        <v>50500000</v>
      </c>
      <c r="K64" s="1"/>
      <c r="L64" s="1"/>
      <c r="M64" s="1"/>
      <c r="N64" s="1"/>
      <c r="O64" s="1"/>
      <c r="P64" s="1"/>
    </row>
    <row r="65" spans="2:16">
      <c r="B65" s="1"/>
      <c r="C65" s="68" t="s">
        <v>69</v>
      </c>
      <c r="D65" s="67"/>
      <c r="E65" s="61"/>
      <c r="F65" s="62">
        <v>1</v>
      </c>
      <c r="G65" s="62" t="s">
        <v>23</v>
      </c>
      <c r="H65" s="57">
        <v>4670000</v>
      </c>
      <c r="I65" s="57">
        <f>H65*F65</f>
        <v>4670000</v>
      </c>
      <c r="J65" s="66"/>
      <c r="K65" s="1"/>
      <c r="L65" s="1"/>
      <c r="M65" s="1"/>
      <c r="N65" s="1"/>
      <c r="O65" s="1"/>
      <c r="P65" s="1"/>
    </row>
    <row r="66" spans="2:16">
      <c r="B66" s="1"/>
      <c r="C66" s="68" t="s">
        <v>70</v>
      </c>
      <c r="D66" s="67"/>
      <c r="E66" s="61"/>
      <c r="F66" s="62">
        <v>1</v>
      </c>
      <c r="G66" s="62" t="s">
        <v>23</v>
      </c>
      <c r="H66" s="57">
        <v>2800000</v>
      </c>
      <c r="I66" s="57">
        <f t="shared" ref="I66:I70" si="1">H66*F66</f>
        <v>2800000</v>
      </c>
      <c r="J66" s="66"/>
      <c r="K66" s="1"/>
      <c r="L66" s="1"/>
      <c r="M66" s="1"/>
      <c r="N66" s="1"/>
      <c r="O66" s="1"/>
      <c r="P66" s="1"/>
    </row>
    <row r="67" spans="2:16">
      <c r="B67" s="1"/>
      <c r="C67" s="68" t="s">
        <v>71</v>
      </c>
      <c r="D67" s="67"/>
      <c r="E67" s="61"/>
      <c r="F67" s="62">
        <v>15</v>
      </c>
      <c r="G67" s="62" t="s">
        <v>23</v>
      </c>
      <c r="H67" s="57">
        <v>2040000</v>
      </c>
      <c r="I67" s="57">
        <f t="shared" si="1"/>
        <v>30600000</v>
      </c>
      <c r="J67" s="66"/>
      <c r="K67" s="1"/>
      <c r="L67" s="1"/>
      <c r="M67" s="1"/>
      <c r="N67" s="1"/>
      <c r="O67" s="1"/>
      <c r="P67" s="1"/>
    </row>
    <row r="68" spans="2:16">
      <c r="B68" s="1"/>
      <c r="C68" s="68" t="s">
        <v>72</v>
      </c>
      <c r="D68" s="67"/>
      <c r="E68" s="61"/>
      <c r="F68" s="62">
        <v>15</v>
      </c>
      <c r="G68" s="62" t="s">
        <v>23</v>
      </c>
      <c r="H68" s="57">
        <v>700000</v>
      </c>
      <c r="I68" s="57">
        <f t="shared" si="1"/>
        <v>10500000</v>
      </c>
      <c r="J68" s="66"/>
      <c r="K68" s="1"/>
      <c r="L68" s="1"/>
      <c r="M68" s="1"/>
      <c r="N68" s="1"/>
      <c r="O68" s="1"/>
      <c r="P68" s="1"/>
    </row>
    <row r="69" spans="2:16">
      <c r="B69" s="1"/>
      <c r="C69" s="68" t="s">
        <v>73</v>
      </c>
      <c r="D69" s="67"/>
      <c r="E69" s="61"/>
      <c r="F69" s="62">
        <v>1</v>
      </c>
      <c r="G69" s="62" t="s">
        <v>23</v>
      </c>
      <c r="H69" s="57">
        <v>1650000</v>
      </c>
      <c r="I69" s="57">
        <f t="shared" si="1"/>
        <v>1650000</v>
      </c>
      <c r="J69" s="66"/>
      <c r="K69" s="1"/>
      <c r="L69" s="1"/>
      <c r="M69" s="1"/>
      <c r="N69" s="1"/>
      <c r="O69" s="1"/>
      <c r="P69" s="1"/>
    </row>
    <row r="70" spans="2:16">
      <c r="B70" s="1"/>
      <c r="C70" s="68" t="s">
        <v>74</v>
      </c>
      <c r="D70" s="67"/>
      <c r="E70" s="61"/>
      <c r="F70" s="62">
        <v>1</v>
      </c>
      <c r="G70" s="62" t="s">
        <v>23</v>
      </c>
      <c r="H70" s="57">
        <v>280000</v>
      </c>
      <c r="I70" s="57">
        <f t="shared" si="1"/>
        <v>280000</v>
      </c>
      <c r="J70" s="66"/>
      <c r="K70" s="1"/>
      <c r="L70" s="1"/>
      <c r="M70" s="1"/>
      <c r="N70" s="1"/>
      <c r="O70" s="1"/>
      <c r="P70" s="1"/>
    </row>
    <row r="71" spans="2:16" hidden="1">
      <c r="B71" s="1"/>
      <c r="C71" s="16" t="s">
        <v>25</v>
      </c>
      <c r="D71" s="16"/>
      <c r="E71" s="16"/>
      <c r="F71" s="1"/>
      <c r="G71" s="17" t="s">
        <v>23</v>
      </c>
      <c r="H71" s="17"/>
      <c r="I71" s="17"/>
      <c r="J71" s="18"/>
      <c r="K71" s="1"/>
      <c r="L71" s="1"/>
      <c r="M71" s="1"/>
      <c r="N71" s="1"/>
      <c r="O71" s="1"/>
      <c r="P71" s="1"/>
    </row>
    <row r="72" spans="2:16" ht="25.5">
      <c r="B72" s="1"/>
      <c r="C72" s="16" t="s">
        <v>26</v>
      </c>
      <c r="D72" s="16" t="s">
        <v>75</v>
      </c>
      <c r="E72" s="16" t="s">
        <v>76</v>
      </c>
      <c r="F72" s="1">
        <v>5</v>
      </c>
      <c r="G72" s="17" t="s">
        <v>29</v>
      </c>
      <c r="H72" s="17"/>
      <c r="I72" s="17"/>
      <c r="J72" s="18">
        <f>F72*1000000</f>
        <v>5000000</v>
      </c>
      <c r="K72" s="1"/>
      <c r="L72" s="1"/>
      <c r="M72" s="1"/>
      <c r="N72" s="1"/>
      <c r="O72" s="1"/>
      <c r="P72" s="1"/>
    </row>
    <row r="73" spans="2:16" ht="48">
      <c r="B73" s="1"/>
      <c r="C73" s="16" t="s">
        <v>32</v>
      </c>
      <c r="D73" s="23" t="s">
        <v>77</v>
      </c>
      <c r="E73" s="23" t="s">
        <v>78</v>
      </c>
      <c r="F73" s="1">
        <v>2</v>
      </c>
      <c r="G73" s="17" t="s">
        <v>33</v>
      </c>
      <c r="H73" s="17"/>
      <c r="I73" s="17"/>
      <c r="J73" s="48">
        <v>6000000</v>
      </c>
      <c r="K73" s="1"/>
      <c r="L73" s="1"/>
      <c r="M73" s="1"/>
      <c r="N73" s="1"/>
      <c r="O73" s="1"/>
      <c r="P73" s="1"/>
    </row>
    <row r="74" spans="2:16">
      <c r="B74" s="1"/>
      <c r="C74" s="61" t="s">
        <v>79</v>
      </c>
      <c r="D74" s="69"/>
      <c r="E74" s="69"/>
      <c r="F74" s="62">
        <v>1</v>
      </c>
      <c r="G74" s="62" t="s">
        <v>23</v>
      </c>
      <c r="H74" s="57">
        <v>800000</v>
      </c>
      <c r="I74" s="57">
        <f>H74*F74</f>
        <v>800000</v>
      </c>
      <c r="J74" s="66"/>
      <c r="K74" s="1"/>
      <c r="L74" s="1"/>
      <c r="M74" s="1"/>
      <c r="N74" s="1"/>
      <c r="O74" s="1"/>
      <c r="P74" s="1"/>
    </row>
    <row r="75" spans="2:16">
      <c r="B75" s="1"/>
      <c r="C75" s="61" t="s">
        <v>80</v>
      </c>
      <c r="D75" s="69"/>
      <c r="E75" s="69"/>
      <c r="F75" s="62">
        <v>1</v>
      </c>
      <c r="G75" s="62" t="s">
        <v>23</v>
      </c>
      <c r="H75" s="57">
        <v>1000000</v>
      </c>
      <c r="I75" s="57">
        <f t="shared" ref="I75:I78" si="2">H75*F75</f>
        <v>1000000</v>
      </c>
      <c r="J75" s="66"/>
      <c r="K75" s="1"/>
      <c r="L75" s="1"/>
      <c r="M75" s="1"/>
      <c r="N75" s="1"/>
      <c r="O75" s="1"/>
      <c r="P75" s="1"/>
    </row>
    <row r="76" spans="2:16">
      <c r="B76" s="1"/>
      <c r="C76" s="61" t="s">
        <v>81</v>
      </c>
      <c r="D76" s="69"/>
      <c r="E76" s="69"/>
      <c r="F76" s="62">
        <v>2</v>
      </c>
      <c r="G76" s="62" t="s">
        <v>23</v>
      </c>
      <c r="H76" s="57">
        <v>750000</v>
      </c>
      <c r="I76" s="57">
        <f t="shared" si="2"/>
        <v>1500000</v>
      </c>
      <c r="J76" s="66"/>
      <c r="K76" s="1"/>
      <c r="L76" s="1"/>
      <c r="M76" s="1"/>
      <c r="N76" s="1"/>
      <c r="O76" s="1"/>
      <c r="P76" s="1"/>
    </row>
    <row r="77" spans="2:16">
      <c r="B77" s="1"/>
      <c r="C77" s="61" t="s">
        <v>82</v>
      </c>
      <c r="D77" s="69"/>
      <c r="E77" s="69"/>
      <c r="F77" s="62">
        <v>8</v>
      </c>
      <c r="G77" s="62" t="s">
        <v>23</v>
      </c>
      <c r="H77" s="57">
        <v>250000</v>
      </c>
      <c r="I77" s="57">
        <f t="shared" si="2"/>
        <v>2000000</v>
      </c>
      <c r="J77" s="66"/>
      <c r="K77" s="1"/>
      <c r="L77" s="1"/>
      <c r="M77" s="1"/>
      <c r="N77" s="1"/>
      <c r="O77" s="1"/>
      <c r="P77" s="1"/>
    </row>
    <row r="78" spans="2:16">
      <c r="B78" s="1"/>
      <c r="C78" s="61" t="s">
        <v>83</v>
      </c>
      <c r="D78" s="69"/>
      <c r="E78" s="69"/>
      <c r="F78" s="62">
        <v>2</v>
      </c>
      <c r="G78" s="62" t="s">
        <v>23</v>
      </c>
      <c r="H78" s="57">
        <v>350000</v>
      </c>
      <c r="I78" s="57">
        <f t="shared" si="2"/>
        <v>700000</v>
      </c>
      <c r="J78" s="66"/>
      <c r="K78" s="1"/>
      <c r="L78" s="1"/>
      <c r="M78" s="1"/>
      <c r="N78" s="1"/>
      <c r="O78" s="1"/>
      <c r="P78" s="1"/>
    </row>
    <row r="79" spans="2:16" hidden="1">
      <c r="B79" s="1"/>
      <c r="C79" s="16" t="s">
        <v>34</v>
      </c>
      <c r="D79" s="16"/>
      <c r="E79" s="16"/>
      <c r="F79" s="1"/>
      <c r="G79" s="17" t="s">
        <v>35</v>
      </c>
      <c r="H79" s="17"/>
      <c r="I79" s="17"/>
      <c r="J79" s="66"/>
      <c r="K79" s="1"/>
      <c r="L79" s="1"/>
      <c r="M79" s="1"/>
      <c r="N79" s="1"/>
      <c r="O79" s="1"/>
      <c r="P79" s="1"/>
    </row>
    <row r="80" spans="2:16" hidden="1">
      <c r="B80" s="1"/>
      <c r="C80" s="16" t="s">
        <v>36</v>
      </c>
      <c r="D80" s="16"/>
      <c r="E80" s="16"/>
      <c r="F80" s="1"/>
      <c r="G80" s="17" t="s">
        <v>29</v>
      </c>
      <c r="H80" s="17"/>
      <c r="I80" s="17"/>
      <c r="J80" s="18"/>
      <c r="K80" s="1"/>
      <c r="L80" s="1"/>
      <c r="M80" s="1"/>
      <c r="N80" s="1"/>
      <c r="O80" s="1"/>
      <c r="P80" s="1"/>
    </row>
    <row r="81" spans="2:16" ht="25.5">
      <c r="B81" s="1"/>
      <c r="C81" s="16" t="s">
        <v>37</v>
      </c>
      <c r="D81" s="16" t="s">
        <v>84</v>
      </c>
      <c r="E81" s="16"/>
      <c r="F81" s="1">
        <v>4</v>
      </c>
      <c r="G81" s="17" t="s">
        <v>33</v>
      </c>
      <c r="H81" s="17"/>
      <c r="I81" s="17"/>
      <c r="J81" s="18">
        <v>0</v>
      </c>
      <c r="K81" s="1"/>
      <c r="L81" s="1"/>
      <c r="M81" s="18">
        <f>2000000+5000000</f>
        <v>7000000</v>
      </c>
      <c r="N81" s="1"/>
      <c r="O81" s="1"/>
      <c r="P81" s="1"/>
    </row>
    <row r="82" spans="2:16">
      <c r="B82" s="11" t="s">
        <v>85</v>
      </c>
      <c r="C82" s="12" t="s">
        <v>86</v>
      </c>
      <c r="D82" s="12"/>
      <c r="E82" s="12"/>
      <c r="F82" s="13"/>
      <c r="G82" s="14"/>
      <c r="H82" s="14"/>
      <c r="I82" s="14"/>
      <c r="J82" s="20"/>
      <c r="K82" s="15"/>
      <c r="L82" s="15"/>
      <c r="M82" s="15"/>
      <c r="N82" s="15"/>
      <c r="O82" s="15"/>
      <c r="P82" s="15"/>
    </row>
    <row r="83" spans="2:16" hidden="1">
      <c r="B83" s="1"/>
      <c r="C83" s="16" t="s">
        <v>22</v>
      </c>
      <c r="D83" s="16"/>
      <c r="E83" s="16"/>
      <c r="F83" s="1"/>
      <c r="G83" s="17" t="s">
        <v>23</v>
      </c>
      <c r="H83" s="17"/>
      <c r="I83" s="17"/>
      <c r="J83" s="18"/>
      <c r="K83" s="1"/>
      <c r="L83" s="1"/>
      <c r="M83" s="1"/>
      <c r="N83" s="1"/>
      <c r="O83" s="1"/>
      <c r="P83" s="1"/>
    </row>
    <row r="84" spans="2:16" hidden="1">
      <c r="B84" s="1"/>
      <c r="C84" s="16" t="s">
        <v>24</v>
      </c>
      <c r="D84" s="16"/>
      <c r="E84" s="16"/>
      <c r="F84" s="1"/>
      <c r="G84" s="17" t="s">
        <v>23</v>
      </c>
      <c r="H84" s="17"/>
      <c r="I84" s="17"/>
      <c r="J84" s="18"/>
      <c r="K84" s="1"/>
      <c r="L84" s="1"/>
      <c r="M84" s="1"/>
      <c r="N84" s="1"/>
      <c r="O84" s="1"/>
      <c r="P84" s="1"/>
    </row>
    <row r="85" spans="2:16" hidden="1">
      <c r="B85" s="1"/>
      <c r="C85" s="16" t="s">
        <v>25</v>
      </c>
      <c r="D85" s="16"/>
      <c r="E85" s="16"/>
      <c r="F85" s="1"/>
      <c r="G85" s="17" t="s">
        <v>23</v>
      </c>
      <c r="H85" s="17"/>
      <c r="I85" s="17"/>
      <c r="J85" s="18"/>
      <c r="K85" s="1"/>
      <c r="L85" s="1"/>
      <c r="M85" s="1"/>
      <c r="N85" s="1"/>
      <c r="O85" s="1"/>
      <c r="P85" s="1"/>
    </row>
    <row r="86" spans="2:16" ht="25.5">
      <c r="B86" s="1"/>
      <c r="C86" s="16" t="s">
        <v>26</v>
      </c>
      <c r="D86" s="16" t="s">
        <v>87</v>
      </c>
      <c r="E86" s="16" t="s">
        <v>76</v>
      </c>
      <c r="F86" s="1">
        <v>2</v>
      </c>
      <c r="G86" s="17" t="s">
        <v>29</v>
      </c>
      <c r="H86" s="17"/>
      <c r="I86" s="17"/>
      <c r="J86" s="18">
        <f>1350000*2</f>
        <v>2700000</v>
      </c>
      <c r="K86" s="1"/>
      <c r="L86" s="1"/>
      <c r="M86" s="1"/>
      <c r="N86" s="1"/>
      <c r="O86" s="1"/>
      <c r="P86" s="1"/>
    </row>
    <row r="87" spans="2:16" ht="25.5" hidden="1">
      <c r="B87" s="1"/>
      <c r="C87" s="16" t="s">
        <v>32</v>
      </c>
      <c r="D87" s="23"/>
      <c r="E87" s="23"/>
      <c r="F87" s="1"/>
      <c r="G87" s="17" t="s">
        <v>33</v>
      </c>
      <c r="H87" s="17"/>
      <c r="I87" s="17"/>
      <c r="J87" s="18"/>
      <c r="K87" s="1"/>
      <c r="L87" s="1"/>
      <c r="M87" s="1"/>
      <c r="N87" s="1"/>
      <c r="O87" s="1"/>
      <c r="P87" s="1"/>
    </row>
    <row r="88" spans="2:16" hidden="1">
      <c r="B88" s="1"/>
      <c r="C88" s="16" t="s">
        <v>34</v>
      </c>
      <c r="D88" s="16"/>
      <c r="E88" s="16"/>
      <c r="F88" s="1"/>
      <c r="G88" s="17" t="s">
        <v>35</v>
      </c>
      <c r="H88" s="17"/>
      <c r="I88" s="17"/>
      <c r="J88" s="18"/>
      <c r="K88" s="1"/>
      <c r="L88" s="1"/>
      <c r="M88" s="1"/>
      <c r="N88" s="1"/>
      <c r="O88" s="1"/>
      <c r="P88" s="1"/>
    </row>
    <row r="89" spans="2:16" hidden="1">
      <c r="B89" s="1"/>
      <c r="C89" s="16" t="s">
        <v>36</v>
      </c>
      <c r="D89" s="16"/>
      <c r="E89" s="16"/>
      <c r="F89" s="1"/>
      <c r="G89" s="17" t="s">
        <v>29</v>
      </c>
      <c r="H89" s="17"/>
      <c r="I89" s="17"/>
      <c r="J89" s="18"/>
      <c r="K89" s="1"/>
      <c r="L89" s="1"/>
      <c r="M89" s="1"/>
      <c r="N89" s="1"/>
      <c r="O89" s="1"/>
      <c r="P89" s="1"/>
    </row>
    <row r="90" spans="2:16" hidden="1">
      <c r="B90" s="1"/>
      <c r="C90" s="16" t="s">
        <v>37</v>
      </c>
      <c r="D90" s="16"/>
      <c r="E90" s="16"/>
      <c r="F90" s="1"/>
      <c r="G90" s="17" t="s">
        <v>33</v>
      </c>
      <c r="H90" s="17"/>
      <c r="I90" s="17"/>
      <c r="J90" s="18"/>
      <c r="K90" s="1"/>
      <c r="L90" s="1"/>
      <c r="M90" s="18"/>
      <c r="N90" s="1"/>
      <c r="O90" s="1"/>
      <c r="P90" s="1"/>
    </row>
    <row r="91" spans="2:16">
      <c r="B91" s="17"/>
      <c r="C91" s="24" t="s">
        <v>88</v>
      </c>
      <c r="D91" s="24"/>
      <c r="E91" s="24"/>
      <c r="F91" s="1"/>
      <c r="G91" s="17"/>
      <c r="H91" s="17"/>
      <c r="I91" s="17"/>
      <c r="J91" s="18">
        <f>J86+J73+J72+J64+J57+J48+J33+J23+J12</f>
        <v>102700000</v>
      </c>
      <c r="K91" s="1"/>
      <c r="L91" s="1"/>
      <c r="M91" s="1"/>
      <c r="N91" s="1"/>
      <c r="O91" s="1"/>
      <c r="P91" s="1"/>
    </row>
    <row r="92" spans="2:16" ht="34.35" customHeight="1">
      <c r="B92" s="7">
        <v>1</v>
      </c>
      <c r="C92" s="7" t="s">
        <v>89</v>
      </c>
      <c r="D92" s="7"/>
      <c r="E92" s="7"/>
      <c r="F92" s="8"/>
      <c r="G92" s="7"/>
      <c r="H92" s="7"/>
      <c r="I92" s="7"/>
      <c r="J92" s="25"/>
      <c r="K92" s="10"/>
      <c r="L92" s="10"/>
      <c r="M92" s="10"/>
      <c r="N92" s="10"/>
      <c r="O92" s="10"/>
      <c r="P92" s="10"/>
    </row>
    <row r="93" spans="2:16" ht="29.1" customHeight="1">
      <c r="B93" s="26" t="s">
        <v>90</v>
      </c>
      <c r="C93" s="165" t="s">
        <v>91</v>
      </c>
      <c r="D93" s="165"/>
      <c r="E93" s="27"/>
      <c r="F93" s="28"/>
      <c r="G93" s="29"/>
      <c r="H93" s="29"/>
      <c r="I93" s="29"/>
      <c r="J93" s="30"/>
      <c r="K93" s="31"/>
      <c r="L93" s="31"/>
      <c r="M93" s="31"/>
      <c r="N93" s="31"/>
      <c r="O93" s="31"/>
      <c r="P93" s="31"/>
    </row>
    <row r="94" spans="2:16" hidden="1">
      <c r="B94" s="1"/>
      <c r="C94" s="16" t="s">
        <v>22</v>
      </c>
      <c r="D94" s="16"/>
      <c r="E94" s="16"/>
      <c r="F94" s="1"/>
      <c r="G94" s="17" t="s">
        <v>23</v>
      </c>
      <c r="H94" s="17"/>
      <c r="I94" s="17"/>
      <c r="J94" s="18"/>
      <c r="K94" s="1"/>
      <c r="L94" s="1"/>
      <c r="M94" s="1"/>
      <c r="N94" s="1"/>
      <c r="O94" s="1"/>
      <c r="P94" s="1"/>
    </row>
    <row r="95" spans="2:16" ht="51">
      <c r="B95" s="1"/>
      <c r="C95" s="16" t="s">
        <v>24</v>
      </c>
      <c r="D95" s="75" t="s">
        <v>92</v>
      </c>
      <c r="E95" s="75" t="s">
        <v>41</v>
      </c>
      <c r="F95" s="1">
        <v>5</v>
      </c>
      <c r="G95" s="17" t="s">
        <v>23</v>
      </c>
      <c r="H95" s="17"/>
      <c r="I95" s="17"/>
      <c r="J95" s="21">
        <v>99026000</v>
      </c>
      <c r="K95" s="1"/>
      <c r="L95" s="1"/>
      <c r="M95" s="1"/>
      <c r="N95" s="1"/>
      <c r="O95" s="1"/>
      <c r="P95" s="1"/>
    </row>
    <row r="96" spans="2:16">
      <c r="B96" s="1"/>
      <c r="C96" s="61" t="s">
        <v>93</v>
      </c>
      <c r="D96" s="61"/>
      <c r="E96" s="71"/>
      <c r="F96" s="62">
        <v>5</v>
      </c>
      <c r="G96" s="63" t="s">
        <v>23</v>
      </c>
      <c r="H96" s="57">
        <v>18774000</v>
      </c>
      <c r="I96" s="57">
        <f>H96*F96</f>
        <v>93870000</v>
      </c>
      <c r="J96" s="18"/>
      <c r="K96" s="1"/>
      <c r="L96" s="1"/>
      <c r="M96" s="1"/>
      <c r="N96" s="1"/>
      <c r="O96" s="1"/>
      <c r="P96" s="1"/>
    </row>
    <row r="97" spans="2:16">
      <c r="B97" s="1"/>
      <c r="C97" s="61" t="s">
        <v>94</v>
      </c>
      <c r="D97" s="61"/>
      <c r="E97" s="71"/>
      <c r="F97" s="62">
        <v>2</v>
      </c>
      <c r="G97" s="63" t="s">
        <v>23</v>
      </c>
      <c r="H97" s="57">
        <v>2578000</v>
      </c>
      <c r="I97" s="57">
        <f t="shared" ref="I97" si="3">H97*F97</f>
        <v>5156000</v>
      </c>
      <c r="J97" s="18"/>
      <c r="K97" s="1"/>
      <c r="L97" s="1"/>
      <c r="M97" s="1"/>
      <c r="N97" s="1"/>
      <c r="O97" s="1"/>
      <c r="P97" s="1"/>
    </row>
    <row r="98" spans="2:16">
      <c r="B98" s="1"/>
      <c r="C98" s="16" t="s">
        <v>25</v>
      </c>
      <c r="D98" s="16" t="s">
        <v>95</v>
      </c>
      <c r="E98" s="16" t="s">
        <v>96</v>
      </c>
      <c r="F98" s="1">
        <v>4</v>
      </c>
      <c r="G98" s="17" t="s">
        <v>23</v>
      </c>
      <c r="H98" s="17"/>
      <c r="I98" s="17"/>
      <c r="J98" s="18">
        <v>5300000</v>
      </c>
      <c r="K98" s="1"/>
      <c r="L98" s="1"/>
      <c r="M98" s="1"/>
      <c r="N98" s="1"/>
      <c r="O98" s="1"/>
      <c r="P98" s="1"/>
    </row>
    <row r="99" spans="2:16" ht="25.5">
      <c r="B99" s="1"/>
      <c r="C99" s="16" t="s">
        <v>26</v>
      </c>
      <c r="D99" s="16" t="s">
        <v>97</v>
      </c>
      <c r="E99" s="16" t="s">
        <v>96</v>
      </c>
      <c r="F99" s="1">
        <f>10+2</f>
        <v>12</v>
      </c>
      <c r="G99" s="17" t="s">
        <v>29</v>
      </c>
      <c r="H99" s="49"/>
      <c r="I99" s="49"/>
      <c r="J99" s="70">
        <f>2500000*F99</f>
        <v>30000000</v>
      </c>
      <c r="K99" s="1"/>
      <c r="L99" s="1"/>
      <c r="M99" s="1"/>
      <c r="N99" s="1"/>
      <c r="O99" s="1"/>
      <c r="P99" s="1"/>
    </row>
    <row r="100" spans="2:16" ht="63.75">
      <c r="B100" s="1"/>
      <c r="C100" s="16" t="s">
        <v>32</v>
      </c>
      <c r="D100" s="16" t="s">
        <v>98</v>
      </c>
      <c r="E100" s="16" t="s">
        <v>99</v>
      </c>
      <c r="F100" s="1">
        <v>2</v>
      </c>
      <c r="G100" s="17" t="s">
        <v>33</v>
      </c>
      <c r="H100" s="17"/>
      <c r="I100" s="17"/>
      <c r="J100" s="66">
        <v>25000000</v>
      </c>
      <c r="K100" s="1"/>
      <c r="L100" s="1"/>
      <c r="M100" s="1"/>
      <c r="N100" s="1"/>
      <c r="O100" s="1"/>
      <c r="P100" s="1"/>
    </row>
    <row r="101" spans="2:16" ht="25.5">
      <c r="B101" s="1"/>
      <c r="C101" s="61" t="s">
        <v>100</v>
      </c>
      <c r="D101" s="69"/>
      <c r="E101" s="69"/>
      <c r="F101" s="62">
        <v>8</v>
      </c>
      <c r="G101" s="62" t="s">
        <v>23</v>
      </c>
      <c r="H101" s="57">
        <v>2000000</v>
      </c>
      <c r="I101" s="57">
        <f>H101*F101</f>
        <v>16000000</v>
      </c>
      <c r="J101" s="18"/>
      <c r="K101" s="1"/>
      <c r="L101" s="1"/>
      <c r="M101" s="1"/>
      <c r="N101" s="1"/>
      <c r="O101" s="1"/>
      <c r="P101" s="1"/>
    </row>
    <row r="102" spans="2:16">
      <c r="B102" s="1"/>
      <c r="C102" s="61" t="s">
        <v>101</v>
      </c>
      <c r="D102" s="69"/>
      <c r="E102" s="69"/>
      <c r="F102" s="62">
        <v>2</v>
      </c>
      <c r="G102" s="62" t="s">
        <v>23</v>
      </c>
      <c r="H102" s="57">
        <v>1000000</v>
      </c>
      <c r="I102" s="57">
        <f t="shared" ref="I102:I105" si="4">H102*F102</f>
        <v>2000000</v>
      </c>
      <c r="J102" s="18"/>
      <c r="K102" s="1"/>
      <c r="L102" s="1"/>
      <c r="M102" s="1"/>
      <c r="N102" s="1"/>
      <c r="O102" s="1"/>
      <c r="P102" s="1"/>
    </row>
    <row r="103" spans="2:16">
      <c r="B103" s="1"/>
      <c r="C103" s="61" t="s">
        <v>81</v>
      </c>
      <c r="D103" s="69"/>
      <c r="E103" s="69"/>
      <c r="F103" s="62">
        <v>4</v>
      </c>
      <c r="G103" s="62" t="s">
        <v>23</v>
      </c>
      <c r="H103" s="57">
        <v>750000</v>
      </c>
      <c r="I103" s="57">
        <f t="shared" si="4"/>
        <v>3000000</v>
      </c>
      <c r="J103" s="18"/>
      <c r="K103" s="1"/>
      <c r="L103" s="1"/>
      <c r="M103" s="1"/>
      <c r="N103" s="1"/>
      <c r="O103" s="1"/>
      <c r="P103" s="1"/>
    </row>
    <row r="104" spans="2:16">
      <c r="B104" s="1"/>
      <c r="C104" s="61" t="s">
        <v>102</v>
      </c>
      <c r="D104" s="69"/>
      <c r="E104" s="69"/>
      <c r="F104" s="62">
        <v>11</v>
      </c>
      <c r="G104" s="62" t="s">
        <v>23</v>
      </c>
      <c r="H104" s="57">
        <v>300000</v>
      </c>
      <c r="I104" s="57">
        <f t="shared" si="4"/>
        <v>3300000</v>
      </c>
      <c r="J104" s="18"/>
      <c r="K104" s="1"/>
      <c r="L104" s="1"/>
      <c r="M104" s="1"/>
      <c r="N104" s="1"/>
      <c r="O104" s="1"/>
      <c r="P104" s="1"/>
    </row>
    <row r="105" spans="2:16">
      <c r="B105" s="1"/>
      <c r="C105" s="61" t="s">
        <v>83</v>
      </c>
      <c r="D105" s="69"/>
      <c r="E105" s="69"/>
      <c r="F105" s="62">
        <v>2</v>
      </c>
      <c r="G105" s="62" t="s">
        <v>23</v>
      </c>
      <c r="H105" s="57">
        <v>350000</v>
      </c>
      <c r="I105" s="57">
        <f t="shared" si="4"/>
        <v>700000</v>
      </c>
      <c r="J105" s="18"/>
      <c r="K105" s="1"/>
      <c r="L105" s="1"/>
      <c r="M105" s="1"/>
      <c r="N105" s="1"/>
      <c r="O105" s="1"/>
      <c r="P105" s="1"/>
    </row>
    <row r="106" spans="2:16" hidden="1">
      <c r="B106" s="1"/>
      <c r="C106" s="16" t="s">
        <v>34</v>
      </c>
      <c r="D106" s="33"/>
      <c r="E106" s="33"/>
      <c r="F106" s="1"/>
      <c r="G106" s="17" t="s">
        <v>35</v>
      </c>
      <c r="H106" s="17"/>
      <c r="I106" s="17"/>
      <c r="J106" s="18"/>
      <c r="K106" s="1"/>
      <c r="L106" s="1"/>
      <c r="M106" s="1"/>
      <c r="N106" s="1"/>
      <c r="O106" s="1"/>
      <c r="P106" s="1"/>
    </row>
    <row r="107" spans="2:16" ht="76.5">
      <c r="B107" s="1"/>
      <c r="C107" s="16" t="s">
        <v>36</v>
      </c>
      <c r="D107" s="23" t="s">
        <v>103</v>
      </c>
      <c r="E107" s="23" t="s">
        <v>104</v>
      </c>
      <c r="F107" s="1">
        <f>100+50</f>
        <v>150</v>
      </c>
      <c r="G107" s="17" t="s">
        <v>29</v>
      </c>
      <c r="H107" s="17"/>
      <c r="I107" s="17"/>
      <c r="J107" s="48">
        <f>(100*500000)+(50*650000)</f>
        <v>82500000</v>
      </c>
      <c r="K107" s="1"/>
      <c r="L107" s="1"/>
      <c r="M107" s="1"/>
      <c r="N107" s="1"/>
      <c r="O107" s="1"/>
      <c r="P107" s="1"/>
    </row>
    <row r="108" spans="2:16">
      <c r="B108" s="1"/>
      <c r="C108" s="61" t="s">
        <v>105</v>
      </c>
      <c r="D108" s="69"/>
      <c r="E108" s="69"/>
      <c r="F108" s="62">
        <v>40</v>
      </c>
      <c r="G108" s="63" t="s">
        <v>29</v>
      </c>
      <c r="H108" s="57">
        <v>500000</v>
      </c>
      <c r="I108" s="57">
        <f>H108*F108</f>
        <v>20000000</v>
      </c>
      <c r="J108" s="17"/>
      <c r="K108" s="1"/>
      <c r="L108" s="1"/>
      <c r="M108" s="1"/>
      <c r="N108" s="1"/>
      <c r="O108" s="1"/>
      <c r="P108" s="1"/>
    </row>
    <row r="109" spans="2:16">
      <c r="B109" s="1"/>
      <c r="C109" s="61" t="s">
        <v>106</v>
      </c>
      <c r="D109" s="69"/>
      <c r="E109" s="69"/>
      <c r="F109" s="62">
        <v>35</v>
      </c>
      <c r="G109" s="63" t="s">
        <v>29</v>
      </c>
      <c r="H109" s="57">
        <v>500000</v>
      </c>
      <c r="I109" s="57">
        <f t="shared" ref="I109:I112" si="5">H109*F109</f>
        <v>17500000</v>
      </c>
      <c r="J109" s="17"/>
      <c r="K109" s="1"/>
      <c r="L109" s="1"/>
      <c r="M109" s="1"/>
      <c r="N109" s="1"/>
      <c r="O109" s="1"/>
      <c r="P109" s="1"/>
    </row>
    <row r="110" spans="2:16">
      <c r="B110" s="1"/>
      <c r="C110" s="61" t="s">
        <v>107</v>
      </c>
      <c r="D110" s="69"/>
      <c r="E110" s="69"/>
      <c r="F110" s="62">
        <v>15</v>
      </c>
      <c r="G110" s="63" t="s">
        <v>29</v>
      </c>
      <c r="H110" s="57">
        <v>500000</v>
      </c>
      <c r="I110" s="57">
        <f t="shared" si="5"/>
        <v>7500000</v>
      </c>
      <c r="J110" s="17"/>
      <c r="K110" s="1"/>
      <c r="L110" s="1"/>
      <c r="M110" s="1"/>
      <c r="N110" s="1"/>
      <c r="O110" s="1"/>
      <c r="P110" s="1"/>
    </row>
    <row r="111" spans="2:16">
      <c r="B111" s="1"/>
      <c r="C111" s="61" t="s">
        <v>108</v>
      </c>
      <c r="D111" s="69"/>
      <c r="E111" s="69"/>
      <c r="F111" s="62">
        <v>10</v>
      </c>
      <c r="G111" s="63" t="s">
        <v>29</v>
      </c>
      <c r="H111" s="57">
        <v>500000</v>
      </c>
      <c r="I111" s="57">
        <f t="shared" si="5"/>
        <v>5000000</v>
      </c>
      <c r="J111" s="17"/>
      <c r="K111" s="1"/>
      <c r="L111" s="1"/>
      <c r="M111" s="1"/>
      <c r="N111" s="1"/>
      <c r="O111" s="1"/>
      <c r="P111" s="1"/>
    </row>
    <row r="112" spans="2:16">
      <c r="B112" s="1"/>
      <c r="C112" s="61" t="s">
        <v>109</v>
      </c>
      <c r="D112" s="69"/>
      <c r="E112" s="69"/>
      <c r="F112" s="62">
        <v>50</v>
      </c>
      <c r="G112" s="63" t="s">
        <v>29</v>
      </c>
      <c r="H112" s="57">
        <v>650000</v>
      </c>
      <c r="I112" s="57">
        <f t="shared" si="5"/>
        <v>32500000</v>
      </c>
      <c r="J112" s="17"/>
      <c r="K112" s="1"/>
      <c r="L112" s="1"/>
      <c r="M112" s="1"/>
      <c r="N112" s="1"/>
      <c r="O112" s="1"/>
      <c r="P112" s="1"/>
    </row>
    <row r="113" spans="2:16" ht="25.5">
      <c r="B113" s="1"/>
      <c r="C113" s="16" t="s">
        <v>37</v>
      </c>
      <c r="D113" s="16" t="s">
        <v>110</v>
      </c>
      <c r="E113" s="16" t="s">
        <v>104</v>
      </c>
      <c r="F113" s="17">
        <v>4</v>
      </c>
      <c r="G113" s="17" t="s">
        <v>33</v>
      </c>
      <c r="H113" s="17"/>
      <c r="I113" s="17"/>
      <c r="J113" s="18"/>
      <c r="K113" s="1"/>
      <c r="L113" s="1"/>
      <c r="M113" s="18">
        <f>1000000+1100000</f>
        <v>2100000</v>
      </c>
      <c r="N113" s="1"/>
      <c r="O113" s="1"/>
      <c r="P113" s="1"/>
    </row>
    <row r="114" spans="2:16">
      <c r="B114" s="26" t="s">
        <v>111</v>
      </c>
      <c r="C114" s="27" t="s">
        <v>112</v>
      </c>
      <c r="D114" s="27"/>
      <c r="E114" s="27"/>
      <c r="F114" s="28"/>
      <c r="G114" s="29"/>
      <c r="H114" s="29"/>
      <c r="I114" s="29"/>
      <c r="J114" s="30"/>
      <c r="K114" s="31"/>
      <c r="L114" s="31"/>
      <c r="M114" s="31"/>
      <c r="N114" s="31"/>
      <c r="O114" s="31"/>
      <c r="P114" s="31"/>
    </row>
    <row r="115" spans="2:16" hidden="1">
      <c r="B115" s="1"/>
      <c r="C115" s="16" t="s">
        <v>22</v>
      </c>
      <c r="D115" s="16"/>
      <c r="E115" s="16"/>
      <c r="F115" s="1"/>
      <c r="G115" s="17" t="s">
        <v>23</v>
      </c>
      <c r="H115" s="17"/>
      <c r="I115" s="17"/>
      <c r="J115" s="18"/>
      <c r="K115" s="1"/>
      <c r="L115" s="1"/>
      <c r="M115" s="1"/>
      <c r="N115" s="1"/>
      <c r="O115" s="1"/>
      <c r="P115" s="1"/>
    </row>
    <row r="116" spans="2:16" hidden="1">
      <c r="B116" s="1"/>
      <c r="C116" s="16" t="s">
        <v>24</v>
      </c>
      <c r="D116" s="16"/>
      <c r="E116" s="16"/>
      <c r="F116" s="1"/>
      <c r="G116" s="17" t="s">
        <v>23</v>
      </c>
      <c r="H116" s="17"/>
      <c r="I116" s="17"/>
      <c r="J116" s="18"/>
      <c r="K116" s="1"/>
      <c r="L116" s="1"/>
      <c r="M116" s="1"/>
      <c r="N116" s="1"/>
      <c r="O116" s="1"/>
      <c r="P116" s="1"/>
    </row>
    <row r="117" spans="2:16" hidden="1">
      <c r="B117" s="1"/>
      <c r="C117" s="16" t="s">
        <v>25</v>
      </c>
      <c r="D117" s="16"/>
      <c r="E117" s="16"/>
      <c r="F117" s="1"/>
      <c r="G117" s="17" t="s">
        <v>23</v>
      </c>
      <c r="H117" s="17"/>
      <c r="I117" s="17"/>
      <c r="J117" s="18"/>
      <c r="K117" s="1"/>
      <c r="L117" s="1"/>
      <c r="M117" s="1"/>
      <c r="N117" s="1"/>
      <c r="O117" s="1"/>
      <c r="P117" s="1"/>
    </row>
    <row r="118" spans="2:16" ht="25.5" hidden="1">
      <c r="B118" s="1"/>
      <c r="C118" s="16" t="s">
        <v>26</v>
      </c>
      <c r="D118" s="16"/>
      <c r="E118" s="16"/>
      <c r="F118" s="1"/>
      <c r="G118" s="17" t="s">
        <v>29</v>
      </c>
      <c r="H118" s="17"/>
      <c r="I118" s="17"/>
      <c r="J118" s="18"/>
      <c r="K118" s="1"/>
      <c r="L118" s="1"/>
      <c r="M118" s="1"/>
      <c r="N118" s="1"/>
      <c r="O118" s="1"/>
      <c r="P118" s="1"/>
    </row>
    <row r="119" spans="2:16" ht="25.5" hidden="1">
      <c r="B119" s="1"/>
      <c r="C119" s="16" t="s">
        <v>32</v>
      </c>
      <c r="D119" s="16"/>
      <c r="E119" s="16"/>
      <c r="F119" s="1"/>
      <c r="G119" s="17" t="s">
        <v>33</v>
      </c>
      <c r="H119" s="17"/>
      <c r="I119" s="17"/>
      <c r="J119" s="18"/>
      <c r="K119" s="1"/>
      <c r="L119" s="1"/>
      <c r="M119" s="1"/>
      <c r="N119" s="1"/>
      <c r="O119" s="1"/>
      <c r="P119" s="1"/>
    </row>
    <row r="120" spans="2:16" hidden="1">
      <c r="B120" s="1"/>
      <c r="C120" s="16" t="s">
        <v>34</v>
      </c>
      <c r="D120" s="16"/>
      <c r="E120" s="16"/>
      <c r="F120" s="1"/>
      <c r="G120" s="17" t="s">
        <v>35</v>
      </c>
      <c r="H120" s="17"/>
      <c r="I120" s="17"/>
      <c r="J120" s="18"/>
      <c r="K120" s="1"/>
      <c r="L120" s="1"/>
      <c r="M120" s="1"/>
      <c r="N120" s="1"/>
      <c r="O120" s="1"/>
      <c r="P120" s="1"/>
    </row>
    <row r="121" spans="2:16" ht="38.25">
      <c r="B121" s="1"/>
      <c r="C121" s="16" t="s">
        <v>36</v>
      </c>
      <c r="D121" s="16" t="s">
        <v>113</v>
      </c>
      <c r="E121" s="16" t="s">
        <v>114</v>
      </c>
      <c r="F121" s="1">
        <v>50</v>
      </c>
      <c r="G121" s="17" t="s">
        <v>29</v>
      </c>
      <c r="H121" s="17"/>
      <c r="I121" s="17"/>
      <c r="J121" s="48">
        <f>(F121*650000)+(35*200000)+(15*100000)</f>
        <v>41000000</v>
      </c>
      <c r="K121" s="1"/>
      <c r="L121" s="1"/>
      <c r="M121" s="1"/>
      <c r="N121" s="1"/>
      <c r="O121" s="1"/>
      <c r="P121" s="1"/>
    </row>
    <row r="122" spans="2:16">
      <c r="B122" s="1"/>
      <c r="C122" s="61" t="s">
        <v>115</v>
      </c>
      <c r="D122" s="61"/>
      <c r="E122" s="61"/>
      <c r="F122" s="62">
        <v>35</v>
      </c>
      <c r="G122" s="63" t="s">
        <v>29</v>
      </c>
      <c r="H122" s="57">
        <v>650000</v>
      </c>
      <c r="I122" s="57">
        <f>H122*F122</f>
        <v>22750000</v>
      </c>
      <c r="J122" s="17"/>
      <c r="K122" s="1"/>
      <c r="L122" s="1"/>
      <c r="M122" s="1"/>
      <c r="N122" s="1"/>
      <c r="O122" s="1"/>
      <c r="P122" s="1"/>
    </row>
    <row r="123" spans="2:16">
      <c r="B123" s="1"/>
      <c r="C123" s="61" t="s">
        <v>116</v>
      </c>
      <c r="D123" s="61"/>
      <c r="E123" s="61"/>
      <c r="F123" s="62">
        <v>15</v>
      </c>
      <c r="G123" s="63" t="s">
        <v>29</v>
      </c>
      <c r="H123" s="57">
        <v>650000</v>
      </c>
      <c r="I123" s="57">
        <f t="shared" ref="I123:I125" si="6">H123*F123</f>
        <v>9750000</v>
      </c>
      <c r="J123" s="17"/>
      <c r="K123" s="1"/>
      <c r="L123" s="1"/>
      <c r="M123" s="1"/>
      <c r="N123" s="1"/>
      <c r="O123" s="1"/>
      <c r="P123" s="1"/>
    </row>
    <row r="124" spans="2:16">
      <c r="B124" s="1"/>
      <c r="C124" s="61" t="s">
        <v>117</v>
      </c>
      <c r="D124" s="61"/>
      <c r="E124" s="61"/>
      <c r="F124" s="62">
        <v>35</v>
      </c>
      <c r="G124" s="63" t="s">
        <v>29</v>
      </c>
      <c r="H124" s="57">
        <v>200000</v>
      </c>
      <c r="I124" s="57">
        <f t="shared" si="6"/>
        <v>7000000</v>
      </c>
      <c r="J124" s="17"/>
      <c r="K124" s="1"/>
      <c r="L124" s="1"/>
      <c r="M124" s="1"/>
      <c r="N124" s="1"/>
      <c r="O124" s="1"/>
      <c r="P124" s="1"/>
    </row>
    <row r="125" spans="2:16">
      <c r="B125" s="1"/>
      <c r="C125" s="61" t="s">
        <v>118</v>
      </c>
      <c r="D125" s="61"/>
      <c r="E125" s="61"/>
      <c r="F125" s="62">
        <v>15</v>
      </c>
      <c r="G125" s="63" t="s">
        <v>29</v>
      </c>
      <c r="H125" s="57">
        <v>100000</v>
      </c>
      <c r="I125" s="57">
        <f t="shared" si="6"/>
        <v>1500000</v>
      </c>
      <c r="J125" s="17"/>
      <c r="K125" s="1"/>
      <c r="L125" s="1"/>
      <c r="M125" s="1"/>
      <c r="N125" s="1"/>
      <c r="O125" s="1"/>
      <c r="P125" s="1"/>
    </row>
    <row r="126" spans="2:16" ht="25.5">
      <c r="B126" s="1"/>
      <c r="C126" s="16" t="s">
        <v>37</v>
      </c>
      <c r="D126" s="16" t="s">
        <v>119</v>
      </c>
      <c r="E126" s="16" t="s">
        <v>65</v>
      </c>
      <c r="F126" s="1"/>
      <c r="G126" s="17" t="s">
        <v>33</v>
      </c>
      <c r="H126" s="17"/>
      <c r="I126" s="17"/>
      <c r="J126" s="18"/>
      <c r="K126" s="1"/>
      <c r="L126" s="1"/>
      <c r="M126" s="18">
        <f>2000000+500000</f>
        <v>2500000</v>
      </c>
      <c r="N126" s="1"/>
      <c r="O126" s="1"/>
      <c r="P126" s="1"/>
    </row>
    <row r="127" spans="2:16">
      <c r="B127" s="26" t="s">
        <v>120</v>
      </c>
      <c r="C127" s="27" t="s">
        <v>121</v>
      </c>
      <c r="D127" s="27"/>
      <c r="E127" s="27"/>
      <c r="F127" s="28"/>
      <c r="G127" s="29"/>
      <c r="H127" s="29"/>
      <c r="I127" s="29"/>
      <c r="J127" s="30"/>
      <c r="K127" s="31"/>
      <c r="L127" s="31"/>
      <c r="M127" s="31"/>
      <c r="N127" s="31"/>
      <c r="O127" s="31"/>
      <c r="P127" s="31"/>
    </row>
    <row r="128" spans="2:16" hidden="1">
      <c r="B128" s="1"/>
      <c r="C128" s="16" t="s">
        <v>22</v>
      </c>
      <c r="D128" s="16"/>
      <c r="E128" s="16"/>
      <c r="F128" s="1"/>
      <c r="G128" s="17" t="s">
        <v>23</v>
      </c>
      <c r="H128" s="17"/>
      <c r="I128" s="17"/>
      <c r="J128" s="18"/>
      <c r="K128" s="1"/>
      <c r="L128" s="1"/>
      <c r="M128" s="1"/>
      <c r="N128" s="1"/>
      <c r="O128" s="1"/>
      <c r="P128" s="1"/>
    </row>
    <row r="129" spans="2:16" hidden="1">
      <c r="B129" s="1"/>
      <c r="C129" s="16" t="s">
        <v>24</v>
      </c>
      <c r="D129" s="16"/>
      <c r="E129" s="16"/>
      <c r="F129" s="1"/>
      <c r="G129" s="17" t="s">
        <v>23</v>
      </c>
      <c r="H129" s="17"/>
      <c r="I129" s="17"/>
      <c r="J129" s="18"/>
      <c r="K129" s="1"/>
      <c r="L129" s="1"/>
      <c r="M129" s="1"/>
      <c r="N129" s="1"/>
      <c r="O129" s="1"/>
      <c r="P129" s="1"/>
    </row>
    <row r="130" spans="2:16" hidden="1">
      <c r="B130" s="1"/>
      <c r="C130" s="16" t="s">
        <v>25</v>
      </c>
      <c r="D130" s="16"/>
      <c r="E130" s="16"/>
      <c r="F130" s="1"/>
      <c r="G130" s="17" t="s">
        <v>23</v>
      </c>
      <c r="H130" s="17"/>
      <c r="I130" s="17"/>
      <c r="J130" s="18"/>
      <c r="K130" s="1"/>
      <c r="L130" s="1"/>
      <c r="M130" s="1"/>
      <c r="N130" s="1"/>
      <c r="O130" s="1"/>
      <c r="P130" s="1"/>
    </row>
    <row r="131" spans="2:16" ht="25.5" hidden="1">
      <c r="B131" s="1"/>
      <c r="C131" s="16" t="s">
        <v>26</v>
      </c>
      <c r="D131" s="16"/>
      <c r="E131" s="16"/>
      <c r="F131" s="1"/>
      <c r="G131" s="17" t="s">
        <v>29</v>
      </c>
      <c r="H131" s="17"/>
      <c r="I131" s="17"/>
      <c r="J131" s="18"/>
      <c r="K131" s="1"/>
      <c r="L131" s="1"/>
      <c r="M131" s="1"/>
      <c r="N131" s="1"/>
      <c r="O131" s="1"/>
      <c r="P131" s="1"/>
    </row>
    <row r="132" spans="2:16" ht="102">
      <c r="B132" s="1"/>
      <c r="C132" s="16" t="s">
        <v>32</v>
      </c>
      <c r="D132" s="16" t="s">
        <v>122</v>
      </c>
      <c r="E132" s="16" t="s">
        <v>99</v>
      </c>
      <c r="F132" s="1">
        <v>2</v>
      </c>
      <c r="G132" s="17" t="s">
        <v>33</v>
      </c>
      <c r="H132" s="17"/>
      <c r="I132" s="17"/>
      <c r="J132" s="45">
        <f>20000000+(1*10000000)</f>
        <v>30000000</v>
      </c>
      <c r="K132" s="1"/>
      <c r="L132" s="1"/>
      <c r="M132" s="1"/>
      <c r="N132" s="1"/>
      <c r="O132" s="1"/>
      <c r="P132" s="1"/>
    </row>
    <row r="133" spans="2:16">
      <c r="B133" s="1"/>
      <c r="C133" s="61" t="s">
        <v>123</v>
      </c>
      <c r="D133" s="72" t="s">
        <v>124</v>
      </c>
      <c r="E133" s="61"/>
      <c r="F133" s="62">
        <v>1</v>
      </c>
      <c r="G133" s="62" t="s">
        <v>23</v>
      </c>
      <c r="H133" s="57">
        <v>5000000</v>
      </c>
      <c r="I133" s="57">
        <f t="shared" ref="I133:I135" si="7">F133*H133</f>
        <v>5000000</v>
      </c>
      <c r="J133" s="18"/>
      <c r="K133" s="18"/>
      <c r="L133" s="18"/>
      <c r="M133" s="18"/>
      <c r="N133" s="18"/>
      <c r="O133" s="18"/>
      <c r="P133" s="1"/>
    </row>
    <row r="134" spans="2:16">
      <c r="B134" s="1"/>
      <c r="C134" s="61"/>
      <c r="D134" s="72" t="s">
        <v>125</v>
      </c>
      <c r="E134" s="61"/>
      <c r="F134" s="62">
        <v>1</v>
      </c>
      <c r="G134" s="62" t="s">
        <v>23</v>
      </c>
      <c r="H134" s="57">
        <v>5000000</v>
      </c>
      <c r="I134" s="57">
        <f t="shared" si="7"/>
        <v>5000000</v>
      </c>
      <c r="J134" s="18"/>
      <c r="K134" s="18"/>
      <c r="L134" s="18"/>
      <c r="M134" s="18"/>
      <c r="N134" s="18"/>
      <c r="O134" s="18"/>
      <c r="P134" s="1"/>
    </row>
    <row r="135" spans="2:16">
      <c r="B135" s="1"/>
      <c r="C135" s="61"/>
      <c r="D135" s="72" t="s">
        <v>126</v>
      </c>
      <c r="E135" s="61"/>
      <c r="F135" s="62">
        <v>1</v>
      </c>
      <c r="G135" s="62" t="s">
        <v>23</v>
      </c>
      <c r="H135" s="57">
        <v>1000000</v>
      </c>
      <c r="I135" s="57">
        <f t="shared" si="7"/>
        <v>1000000</v>
      </c>
      <c r="J135" s="18"/>
      <c r="K135" s="18"/>
      <c r="L135" s="18"/>
      <c r="M135" s="18"/>
      <c r="N135" s="18"/>
      <c r="O135" s="18"/>
      <c r="P135" s="1"/>
    </row>
    <row r="136" spans="2:16">
      <c r="B136" s="1"/>
      <c r="C136" s="61"/>
      <c r="D136" s="72" t="s">
        <v>127</v>
      </c>
      <c r="E136" s="61"/>
      <c r="F136" s="62">
        <v>100</v>
      </c>
      <c r="G136" s="62" t="s">
        <v>128</v>
      </c>
      <c r="H136" s="57">
        <v>50000</v>
      </c>
      <c r="I136" s="57">
        <f>F136*H136</f>
        <v>5000000</v>
      </c>
      <c r="J136" s="18"/>
      <c r="K136" s="18"/>
      <c r="L136" s="18"/>
      <c r="M136" s="18"/>
      <c r="N136" s="18"/>
      <c r="O136" s="18"/>
      <c r="P136" s="1"/>
    </row>
    <row r="137" spans="2:16">
      <c r="B137" s="1"/>
      <c r="C137" s="61"/>
      <c r="D137" s="72" t="s">
        <v>129</v>
      </c>
      <c r="E137" s="61"/>
      <c r="F137" s="62">
        <v>1</v>
      </c>
      <c r="G137" s="62" t="s">
        <v>23</v>
      </c>
      <c r="H137" s="57">
        <v>500000</v>
      </c>
      <c r="I137" s="57">
        <f t="shared" ref="I137:I146" si="8">F137*H137</f>
        <v>500000</v>
      </c>
      <c r="J137" s="18"/>
      <c r="K137" s="18"/>
      <c r="L137" s="18"/>
      <c r="M137" s="18"/>
      <c r="N137" s="18"/>
      <c r="O137" s="18"/>
      <c r="P137" s="1"/>
    </row>
    <row r="138" spans="2:16">
      <c r="B138" s="1"/>
      <c r="C138" s="61"/>
      <c r="D138" s="72" t="s">
        <v>130</v>
      </c>
      <c r="E138" s="61"/>
      <c r="F138" s="62">
        <v>100</v>
      </c>
      <c r="G138" s="62" t="s">
        <v>128</v>
      </c>
      <c r="H138" s="57">
        <v>35000</v>
      </c>
      <c r="I138" s="57">
        <f t="shared" si="8"/>
        <v>3500000</v>
      </c>
      <c r="J138" s="18"/>
      <c r="K138" s="18"/>
      <c r="L138" s="18"/>
      <c r="M138" s="18"/>
      <c r="N138" s="18"/>
      <c r="O138" s="18"/>
      <c r="P138" s="1"/>
    </row>
    <row r="139" spans="2:16">
      <c r="B139" s="1"/>
      <c r="C139" s="61"/>
      <c r="D139" s="72" t="s">
        <v>131</v>
      </c>
      <c r="E139" s="61"/>
      <c r="F139" s="62">
        <v>1</v>
      </c>
      <c r="G139" s="62" t="s">
        <v>23</v>
      </c>
      <c r="H139" s="57">
        <v>150000</v>
      </c>
      <c r="I139" s="57">
        <f t="shared" si="8"/>
        <v>150000</v>
      </c>
      <c r="J139" s="18"/>
      <c r="K139" s="18"/>
      <c r="L139" s="18"/>
      <c r="M139" s="18"/>
      <c r="N139" s="18"/>
      <c r="O139" s="18"/>
      <c r="P139" s="1"/>
    </row>
    <row r="140" spans="2:16">
      <c r="B140" s="1"/>
      <c r="C140" s="61" t="s">
        <v>132</v>
      </c>
      <c r="D140" s="72" t="s">
        <v>124</v>
      </c>
      <c r="E140" s="61"/>
      <c r="F140" s="62">
        <v>1</v>
      </c>
      <c r="G140" s="62" t="s">
        <v>23</v>
      </c>
      <c r="H140" s="57">
        <v>3000000</v>
      </c>
      <c r="I140" s="57">
        <f t="shared" si="8"/>
        <v>3000000</v>
      </c>
      <c r="J140" s="18"/>
      <c r="K140" s="18"/>
      <c r="L140" s="18"/>
      <c r="M140" s="18"/>
      <c r="N140" s="18"/>
      <c r="O140" s="18"/>
      <c r="P140" s="1"/>
    </row>
    <row r="141" spans="2:16">
      <c r="B141" s="1"/>
      <c r="C141" s="61"/>
      <c r="D141" s="72" t="s">
        <v>125</v>
      </c>
      <c r="E141" s="61"/>
      <c r="F141" s="62">
        <v>1</v>
      </c>
      <c r="G141" s="62" t="s">
        <v>23</v>
      </c>
      <c r="H141" s="57">
        <v>1000000</v>
      </c>
      <c r="I141" s="57">
        <f t="shared" si="8"/>
        <v>1000000</v>
      </c>
      <c r="J141" s="18"/>
      <c r="K141" s="18"/>
      <c r="L141" s="18"/>
      <c r="M141" s="18"/>
      <c r="N141" s="18"/>
      <c r="O141" s="18"/>
      <c r="P141" s="1"/>
    </row>
    <row r="142" spans="2:16">
      <c r="B142" s="1"/>
      <c r="C142" s="61"/>
      <c r="D142" s="72" t="s">
        <v>126</v>
      </c>
      <c r="E142" s="61"/>
      <c r="F142" s="62">
        <v>1</v>
      </c>
      <c r="G142" s="62" t="s">
        <v>23</v>
      </c>
      <c r="H142" s="57">
        <v>1000000</v>
      </c>
      <c r="I142" s="57">
        <f t="shared" si="8"/>
        <v>1000000</v>
      </c>
      <c r="J142" s="18"/>
      <c r="K142" s="18"/>
      <c r="L142" s="18"/>
      <c r="M142" s="18"/>
      <c r="N142" s="18"/>
      <c r="O142" s="18"/>
      <c r="P142" s="1"/>
    </row>
    <row r="143" spans="2:16">
      <c r="B143" s="1"/>
      <c r="C143" s="61"/>
      <c r="D143" s="72" t="s">
        <v>127</v>
      </c>
      <c r="E143" s="61"/>
      <c r="F143" s="62">
        <v>60</v>
      </c>
      <c r="G143" s="62" t="s">
        <v>128</v>
      </c>
      <c r="H143" s="57">
        <v>50000</v>
      </c>
      <c r="I143" s="57">
        <f t="shared" si="8"/>
        <v>3000000</v>
      </c>
      <c r="J143" s="18"/>
      <c r="K143" s="18"/>
      <c r="L143" s="18"/>
      <c r="M143" s="18"/>
      <c r="N143" s="18"/>
      <c r="O143" s="18"/>
      <c r="P143" s="1"/>
    </row>
    <row r="144" spans="2:16">
      <c r="B144" s="1"/>
      <c r="C144" s="61"/>
      <c r="D144" s="72" t="s">
        <v>129</v>
      </c>
      <c r="E144" s="61"/>
      <c r="F144" s="62">
        <v>1</v>
      </c>
      <c r="G144" s="62" t="s">
        <v>23</v>
      </c>
      <c r="H144" s="57">
        <v>500000</v>
      </c>
      <c r="I144" s="57">
        <f t="shared" si="8"/>
        <v>500000</v>
      </c>
      <c r="J144" s="18"/>
      <c r="K144" s="18"/>
      <c r="L144" s="18"/>
      <c r="M144" s="18"/>
      <c r="N144" s="18"/>
      <c r="O144" s="18"/>
      <c r="P144" s="1"/>
    </row>
    <row r="145" spans="2:16">
      <c r="B145" s="1"/>
      <c r="C145" s="61"/>
      <c r="D145" s="72" t="s">
        <v>130</v>
      </c>
      <c r="E145" s="61"/>
      <c r="F145" s="62">
        <v>60</v>
      </c>
      <c r="G145" s="62" t="s">
        <v>128</v>
      </c>
      <c r="H145" s="57">
        <v>20000</v>
      </c>
      <c r="I145" s="57">
        <f t="shared" si="8"/>
        <v>1200000</v>
      </c>
      <c r="J145" s="18"/>
      <c r="K145" s="18"/>
      <c r="L145" s="18"/>
      <c r="M145" s="18"/>
      <c r="N145" s="18"/>
      <c r="O145" s="18"/>
      <c r="P145" s="1"/>
    </row>
    <row r="146" spans="2:16">
      <c r="B146" s="1"/>
      <c r="C146" s="61"/>
      <c r="D146" s="72" t="s">
        <v>131</v>
      </c>
      <c r="E146" s="61"/>
      <c r="F146" s="62">
        <v>1</v>
      </c>
      <c r="G146" s="62" t="s">
        <v>23</v>
      </c>
      <c r="H146" s="57">
        <v>150000</v>
      </c>
      <c r="I146" s="57">
        <f t="shared" si="8"/>
        <v>150000</v>
      </c>
      <c r="J146" s="18"/>
      <c r="K146" s="18"/>
      <c r="L146" s="18"/>
      <c r="M146" s="18"/>
      <c r="N146" s="18"/>
      <c r="O146" s="18"/>
      <c r="P146" s="1"/>
    </row>
    <row r="147" spans="2:16" hidden="1">
      <c r="B147" s="1"/>
      <c r="C147" s="16" t="s">
        <v>34</v>
      </c>
      <c r="D147" s="16"/>
      <c r="E147" s="16"/>
      <c r="F147" s="1"/>
      <c r="G147" s="17" t="s">
        <v>35</v>
      </c>
      <c r="H147" s="17"/>
      <c r="I147" s="17"/>
      <c r="J147" s="18"/>
      <c r="K147" s="1"/>
      <c r="L147" s="1"/>
      <c r="M147" s="1"/>
      <c r="N147" s="1"/>
      <c r="O147" s="1"/>
      <c r="P147" s="1"/>
    </row>
    <row r="148" spans="2:16" hidden="1">
      <c r="B148" s="1"/>
      <c r="C148" s="16" t="s">
        <v>36</v>
      </c>
      <c r="D148" s="16"/>
      <c r="E148" s="16"/>
      <c r="F148" s="1"/>
      <c r="G148" s="17" t="s">
        <v>29</v>
      </c>
      <c r="H148" s="17"/>
      <c r="I148" s="17"/>
      <c r="J148" s="18"/>
      <c r="K148" s="1"/>
      <c r="L148" s="1"/>
      <c r="M148" s="1"/>
      <c r="N148" s="1"/>
      <c r="O148" s="1"/>
      <c r="P148" s="1"/>
    </row>
    <row r="149" spans="2:16">
      <c r="B149" s="1"/>
      <c r="C149" s="16" t="s">
        <v>37</v>
      </c>
      <c r="D149" s="16" t="s">
        <v>133</v>
      </c>
      <c r="E149" s="16"/>
      <c r="F149" s="1"/>
      <c r="G149" s="17" t="s">
        <v>33</v>
      </c>
      <c r="H149" s="17"/>
      <c r="I149" s="129">
        <f>SUM(I140:I148)</f>
        <v>9850000</v>
      </c>
      <c r="J149" s="18"/>
      <c r="K149" s="1"/>
      <c r="L149" s="1"/>
      <c r="M149" s="18">
        <v>3000000</v>
      </c>
      <c r="N149" s="1"/>
      <c r="O149" s="1"/>
      <c r="P149" s="1"/>
    </row>
    <row r="150" spans="2:16">
      <c r="B150" s="26" t="s">
        <v>134</v>
      </c>
      <c r="C150" s="27" t="s">
        <v>135</v>
      </c>
      <c r="D150" s="27"/>
      <c r="E150" s="27"/>
      <c r="F150" s="28"/>
      <c r="G150" s="29"/>
      <c r="H150" s="29"/>
      <c r="I150" s="29"/>
      <c r="J150" s="30"/>
      <c r="K150" s="31"/>
      <c r="L150" s="31"/>
      <c r="M150" s="31"/>
      <c r="N150" s="31"/>
      <c r="O150" s="31"/>
      <c r="P150" s="31"/>
    </row>
    <row r="151" spans="2:16" hidden="1">
      <c r="B151" s="1"/>
      <c r="C151" s="16" t="s">
        <v>22</v>
      </c>
      <c r="D151" s="16"/>
      <c r="E151" s="16"/>
      <c r="F151" s="1"/>
      <c r="G151" s="17" t="s">
        <v>23</v>
      </c>
      <c r="H151" s="17"/>
      <c r="I151" s="17"/>
      <c r="J151" s="18"/>
      <c r="K151" s="1"/>
      <c r="L151" s="1"/>
      <c r="M151" s="1"/>
      <c r="N151" s="1"/>
      <c r="O151" s="1"/>
      <c r="P151" s="1"/>
    </row>
    <row r="152" spans="2:16">
      <c r="B152" s="1"/>
      <c r="C152" s="16" t="s">
        <v>24</v>
      </c>
      <c r="D152" s="16" t="s">
        <v>136</v>
      </c>
      <c r="E152" s="16" t="s">
        <v>28</v>
      </c>
      <c r="F152" s="1">
        <v>1</v>
      </c>
      <c r="G152" s="17" t="s">
        <v>23</v>
      </c>
      <c r="H152" s="17"/>
      <c r="I152" s="17"/>
      <c r="J152" s="22">
        <v>30000000</v>
      </c>
      <c r="K152" s="1"/>
      <c r="L152" s="1"/>
      <c r="M152" s="1"/>
      <c r="N152" s="1"/>
      <c r="O152" s="1"/>
      <c r="P152" s="1"/>
    </row>
    <row r="153" spans="2:16" hidden="1">
      <c r="B153" s="1"/>
      <c r="C153" s="16" t="s">
        <v>25</v>
      </c>
      <c r="D153" s="16"/>
      <c r="E153" s="16"/>
      <c r="F153" s="1"/>
      <c r="G153" s="17" t="s">
        <v>23</v>
      </c>
      <c r="H153" s="17"/>
      <c r="I153" s="17"/>
      <c r="J153" s="18"/>
      <c r="K153" s="1"/>
      <c r="L153" s="1"/>
      <c r="M153" s="1"/>
      <c r="N153" s="1"/>
      <c r="O153" s="1"/>
      <c r="P153" s="1"/>
    </row>
    <row r="154" spans="2:16" ht="97.5" customHeight="1">
      <c r="B154" s="1"/>
      <c r="C154" s="16" t="s">
        <v>26</v>
      </c>
      <c r="D154" s="16" t="s">
        <v>137</v>
      </c>
      <c r="E154" s="16" t="s">
        <v>76</v>
      </c>
      <c r="F154" s="1">
        <v>16</v>
      </c>
      <c r="G154" s="17" t="s">
        <v>29</v>
      </c>
      <c r="H154" s="17"/>
      <c r="I154" s="17"/>
      <c r="J154" s="48">
        <f>(8000000+8000000+774000)</f>
        <v>16774000</v>
      </c>
      <c r="K154" s="46"/>
      <c r="L154" s="1"/>
      <c r="M154" s="1"/>
      <c r="N154" s="1"/>
      <c r="O154" s="1"/>
      <c r="P154" s="1"/>
    </row>
    <row r="155" spans="2:16">
      <c r="B155" s="1"/>
      <c r="C155" s="61" t="s">
        <v>138</v>
      </c>
      <c r="D155" s="61"/>
      <c r="E155" s="61"/>
      <c r="F155" s="62">
        <v>8</v>
      </c>
      <c r="G155" s="63" t="s">
        <v>29</v>
      </c>
      <c r="H155" s="57">
        <v>1000000</v>
      </c>
      <c r="I155" s="57">
        <f>H155*F155</f>
        <v>8000000</v>
      </c>
      <c r="J155" s="18"/>
      <c r="K155" s="46"/>
      <c r="L155" s="1"/>
      <c r="M155" s="1"/>
      <c r="N155" s="1"/>
      <c r="O155" s="1"/>
      <c r="P155" s="1"/>
    </row>
    <row r="156" spans="2:16">
      <c r="B156" s="1"/>
      <c r="C156" s="61" t="s">
        <v>139</v>
      </c>
      <c r="D156" s="61"/>
      <c r="E156" s="61"/>
      <c r="F156" s="62">
        <v>8</v>
      </c>
      <c r="G156" s="63" t="s">
        <v>29</v>
      </c>
      <c r="H156" s="57">
        <v>1000000</v>
      </c>
      <c r="I156" s="57">
        <f t="shared" ref="I156:I157" si="9">H156*F156</f>
        <v>8000000</v>
      </c>
      <c r="J156" s="18"/>
      <c r="K156" s="46"/>
      <c r="L156" s="1"/>
      <c r="M156" s="1"/>
      <c r="N156" s="1"/>
      <c r="O156" s="1"/>
      <c r="P156" s="1"/>
    </row>
    <row r="157" spans="2:16">
      <c r="B157" s="1"/>
      <c r="C157" s="61" t="s">
        <v>140</v>
      </c>
      <c r="D157" s="61"/>
      <c r="E157" s="61"/>
      <c r="F157" s="62">
        <v>24</v>
      </c>
      <c r="G157" s="63" t="s">
        <v>29</v>
      </c>
      <c r="H157" s="57">
        <v>32250</v>
      </c>
      <c r="I157" s="57">
        <f t="shared" si="9"/>
        <v>774000</v>
      </c>
      <c r="J157" s="18"/>
      <c r="K157" s="46"/>
      <c r="L157" s="1"/>
      <c r="M157" s="1"/>
      <c r="N157" s="1"/>
      <c r="O157" s="1"/>
      <c r="P157" s="1"/>
    </row>
    <row r="158" spans="2:16" ht="25.5" hidden="1">
      <c r="B158" s="1"/>
      <c r="C158" s="16" t="s">
        <v>32</v>
      </c>
      <c r="D158" s="16"/>
      <c r="E158" s="16"/>
      <c r="F158" s="1"/>
      <c r="G158" s="17" t="s">
        <v>33</v>
      </c>
      <c r="H158" s="17"/>
      <c r="I158" s="17"/>
      <c r="J158" s="18"/>
      <c r="K158" s="1"/>
      <c r="L158" s="1"/>
      <c r="M158" s="1"/>
      <c r="N158" s="1"/>
      <c r="O158" s="1"/>
      <c r="P158" s="1"/>
    </row>
    <row r="159" spans="2:16" hidden="1">
      <c r="B159" s="1"/>
      <c r="C159" s="16" t="s">
        <v>34</v>
      </c>
      <c r="D159" s="16"/>
      <c r="E159" s="16"/>
      <c r="F159" s="1"/>
      <c r="G159" s="17" t="s">
        <v>35</v>
      </c>
      <c r="H159" s="17"/>
      <c r="I159" s="17"/>
      <c r="J159" s="18"/>
      <c r="K159" s="1"/>
      <c r="L159" s="1"/>
      <c r="M159" s="1"/>
      <c r="N159" s="1"/>
      <c r="O159" s="1"/>
      <c r="P159" s="1"/>
    </row>
    <row r="160" spans="2:16" hidden="1">
      <c r="B160" s="1"/>
      <c r="C160" s="16" t="s">
        <v>36</v>
      </c>
      <c r="D160" s="16"/>
      <c r="E160" s="16"/>
      <c r="F160" s="1"/>
      <c r="G160" s="17" t="s">
        <v>29</v>
      </c>
      <c r="H160" s="17"/>
      <c r="I160" s="17"/>
      <c r="J160" s="18"/>
      <c r="K160" s="1"/>
      <c r="L160" s="1"/>
      <c r="M160" s="1"/>
      <c r="N160" s="1"/>
      <c r="O160" s="1"/>
      <c r="P160" s="1"/>
    </row>
    <row r="161" spans="2:16">
      <c r="B161" s="1"/>
      <c r="C161" s="16" t="s">
        <v>37</v>
      </c>
      <c r="D161" s="16" t="s">
        <v>141</v>
      </c>
      <c r="E161" s="16"/>
      <c r="F161" s="1"/>
      <c r="G161" s="17" t="s">
        <v>33</v>
      </c>
      <c r="H161" s="17"/>
      <c r="I161" s="17"/>
      <c r="J161" s="18">
        <v>0</v>
      </c>
      <c r="K161" s="1"/>
      <c r="L161" s="1"/>
      <c r="M161" s="18">
        <v>1000000</v>
      </c>
      <c r="N161" s="1"/>
      <c r="O161" s="1"/>
      <c r="P161" s="1"/>
    </row>
    <row r="162" spans="2:16">
      <c r="B162" s="1"/>
      <c r="C162" s="24" t="s">
        <v>88</v>
      </c>
      <c r="D162" s="24"/>
      <c r="E162" s="24"/>
      <c r="F162" s="1"/>
      <c r="G162" s="17"/>
      <c r="H162" s="17"/>
      <c r="I162" s="17"/>
      <c r="J162" s="18">
        <f>SUM(J95:J161)</f>
        <v>359600000</v>
      </c>
      <c r="K162" s="1"/>
      <c r="L162" s="1"/>
      <c r="M162" s="1"/>
      <c r="N162" s="1"/>
      <c r="O162" s="1"/>
      <c r="P162" s="1"/>
    </row>
    <row r="163" spans="2:16" ht="32.1" customHeight="1">
      <c r="B163" s="7">
        <v>1</v>
      </c>
      <c r="C163" s="7" t="s">
        <v>142</v>
      </c>
      <c r="D163" s="7"/>
      <c r="E163" s="7"/>
      <c r="F163" s="8"/>
      <c r="G163" s="7"/>
      <c r="H163" s="7"/>
      <c r="I163" s="7"/>
      <c r="J163" s="25"/>
      <c r="K163" s="10"/>
      <c r="L163" s="10"/>
      <c r="M163" s="10"/>
      <c r="N163" s="10"/>
      <c r="O163" s="10"/>
      <c r="P163" s="10"/>
    </row>
    <row r="164" spans="2:16">
      <c r="B164" s="34" t="s">
        <v>143</v>
      </c>
      <c r="C164" s="35" t="s">
        <v>144</v>
      </c>
      <c r="D164" s="35"/>
      <c r="E164" s="35"/>
      <c r="F164" s="36"/>
      <c r="G164" s="37"/>
      <c r="H164" s="37"/>
      <c r="I164" s="37"/>
      <c r="J164" s="38"/>
      <c r="K164" s="39"/>
      <c r="L164" s="39"/>
      <c r="M164" s="39"/>
      <c r="N164" s="39"/>
      <c r="O164" s="39"/>
      <c r="P164" s="39"/>
    </row>
    <row r="165" spans="2:16" hidden="1">
      <c r="B165" s="1"/>
      <c r="C165" s="16" t="s">
        <v>22</v>
      </c>
      <c r="D165" s="16"/>
      <c r="E165" s="16"/>
      <c r="F165" s="1"/>
      <c r="G165" s="17" t="s">
        <v>23</v>
      </c>
      <c r="H165" s="17"/>
      <c r="I165" s="17"/>
      <c r="J165" s="18"/>
      <c r="K165" s="1"/>
      <c r="L165" s="1"/>
      <c r="M165" s="1"/>
      <c r="N165" s="1"/>
      <c r="O165" s="1"/>
      <c r="P165" s="1"/>
    </row>
    <row r="166" spans="2:16" hidden="1">
      <c r="B166" s="1"/>
      <c r="C166" s="16" t="s">
        <v>24</v>
      </c>
      <c r="D166" s="16"/>
      <c r="E166" s="16"/>
      <c r="F166" s="1"/>
      <c r="G166" s="17" t="s">
        <v>23</v>
      </c>
      <c r="H166" s="17"/>
      <c r="I166" s="17"/>
      <c r="J166" s="18"/>
      <c r="K166" s="1"/>
      <c r="L166" s="1"/>
      <c r="M166" s="1"/>
      <c r="N166" s="1"/>
      <c r="O166" s="1"/>
      <c r="P166" s="1"/>
    </row>
    <row r="167" spans="2:16" hidden="1">
      <c r="B167" s="1"/>
      <c r="C167" s="16" t="s">
        <v>25</v>
      </c>
      <c r="D167" s="16"/>
      <c r="E167" s="16"/>
      <c r="F167" s="1"/>
      <c r="G167" s="17" t="s">
        <v>23</v>
      </c>
      <c r="H167" s="17"/>
      <c r="I167" s="17"/>
      <c r="J167" s="18"/>
      <c r="K167" s="1"/>
      <c r="L167" s="1"/>
      <c r="M167" s="1"/>
      <c r="N167" s="1"/>
      <c r="O167" s="1"/>
      <c r="P167" s="1"/>
    </row>
    <row r="168" spans="2:16" ht="25.5" hidden="1">
      <c r="B168" s="1"/>
      <c r="C168" s="16" t="s">
        <v>26</v>
      </c>
      <c r="D168" s="16"/>
      <c r="E168" s="16"/>
      <c r="F168" s="1"/>
      <c r="G168" s="17" t="s">
        <v>29</v>
      </c>
      <c r="H168" s="17"/>
      <c r="I168" s="17"/>
      <c r="J168" s="18"/>
      <c r="K168" s="1"/>
      <c r="L168" s="1"/>
      <c r="M168" s="1"/>
      <c r="N168" s="1"/>
      <c r="O168" s="1"/>
      <c r="P168" s="1"/>
    </row>
    <row r="169" spans="2:16" ht="63.75">
      <c r="B169" s="1"/>
      <c r="C169" s="16" t="s">
        <v>32</v>
      </c>
      <c r="D169" s="16" t="s">
        <v>145</v>
      </c>
      <c r="E169" s="16" t="s">
        <v>78</v>
      </c>
      <c r="F169" s="1">
        <v>3</v>
      </c>
      <c r="G169" s="17" t="s">
        <v>33</v>
      </c>
      <c r="H169" s="17"/>
      <c r="I169" s="17"/>
      <c r="J169" s="47">
        <f>(F169*3000000)</f>
        <v>9000000</v>
      </c>
      <c r="K169" s="1"/>
      <c r="L169" s="1"/>
      <c r="M169" s="1"/>
      <c r="N169" s="1"/>
      <c r="O169" s="1"/>
      <c r="P169" s="1"/>
    </row>
    <row r="170" spans="2:16">
      <c r="B170" s="1"/>
      <c r="C170" s="61" t="s">
        <v>146</v>
      </c>
      <c r="D170" s="61"/>
      <c r="E170" s="61"/>
      <c r="F170" s="62">
        <v>6</v>
      </c>
      <c r="G170" s="62" t="s">
        <v>23</v>
      </c>
      <c r="H170" s="57">
        <v>500000</v>
      </c>
      <c r="I170" s="57">
        <f>H170*F170</f>
        <v>3000000</v>
      </c>
      <c r="J170" s="18"/>
      <c r="K170" s="1"/>
      <c r="L170" s="1"/>
      <c r="M170" s="1"/>
      <c r="N170" s="1"/>
      <c r="O170" s="1"/>
      <c r="P170" s="1"/>
    </row>
    <row r="171" spans="2:16">
      <c r="B171" s="1"/>
      <c r="C171" s="61" t="s">
        <v>147</v>
      </c>
      <c r="D171" s="61"/>
      <c r="E171" s="61"/>
      <c r="F171" s="62">
        <v>6</v>
      </c>
      <c r="G171" s="62" t="s">
        <v>23</v>
      </c>
      <c r="H171" s="57">
        <v>500000</v>
      </c>
      <c r="I171" s="57">
        <f t="shared" ref="I171:I172" si="10">H171*F171</f>
        <v>3000000</v>
      </c>
      <c r="J171" s="18"/>
      <c r="K171" s="1"/>
      <c r="L171" s="1"/>
      <c r="M171" s="1"/>
      <c r="N171" s="1"/>
      <c r="O171" s="1"/>
      <c r="P171" s="1"/>
    </row>
    <row r="172" spans="2:16">
      <c r="B172" s="1"/>
      <c r="C172" s="61" t="s">
        <v>148</v>
      </c>
      <c r="D172" s="61"/>
      <c r="E172" s="61"/>
      <c r="F172" s="62">
        <v>6</v>
      </c>
      <c r="G172" s="62" t="s">
        <v>23</v>
      </c>
      <c r="H172" s="57">
        <v>500000</v>
      </c>
      <c r="I172" s="57">
        <f t="shared" si="10"/>
        <v>3000000</v>
      </c>
      <c r="J172" s="18"/>
      <c r="K172" s="1"/>
      <c r="L172" s="1"/>
      <c r="M172" s="1"/>
      <c r="N172" s="1"/>
      <c r="O172" s="1"/>
      <c r="P172" s="1"/>
    </row>
    <row r="173" spans="2:16" hidden="1">
      <c r="B173" s="1"/>
      <c r="C173" s="16" t="s">
        <v>34</v>
      </c>
      <c r="D173" s="16"/>
      <c r="E173" s="16"/>
      <c r="F173" s="1"/>
      <c r="G173" s="17" t="s">
        <v>35</v>
      </c>
      <c r="H173" s="17"/>
      <c r="I173" s="17"/>
      <c r="J173" s="18"/>
      <c r="K173" s="1"/>
      <c r="L173" s="1"/>
      <c r="M173" s="1"/>
      <c r="N173" s="1"/>
      <c r="O173" s="1"/>
      <c r="P173" s="1"/>
    </row>
    <row r="174" spans="2:16" hidden="1">
      <c r="B174" s="1"/>
      <c r="C174" s="16" t="s">
        <v>36</v>
      </c>
      <c r="D174" s="16"/>
      <c r="E174" s="16"/>
      <c r="F174" s="1"/>
      <c r="G174" s="17" t="s">
        <v>29</v>
      </c>
      <c r="H174" s="17"/>
      <c r="I174" s="17"/>
      <c r="J174" s="18"/>
      <c r="K174" s="1"/>
      <c r="L174" s="1"/>
      <c r="M174" s="1"/>
      <c r="N174" s="1"/>
      <c r="O174" s="1"/>
      <c r="P174" s="1"/>
    </row>
    <row r="175" spans="2:16" ht="39.75" customHeight="1">
      <c r="B175" s="1"/>
      <c r="C175" s="16" t="s">
        <v>37</v>
      </c>
      <c r="D175" s="16" t="s">
        <v>149</v>
      </c>
      <c r="E175" s="16"/>
      <c r="F175" s="1">
        <v>1</v>
      </c>
      <c r="G175" s="17" t="s">
        <v>33</v>
      </c>
      <c r="H175" s="17"/>
      <c r="I175" s="17"/>
      <c r="J175" s="40">
        <v>0</v>
      </c>
      <c r="K175" s="1"/>
      <c r="L175" s="1"/>
      <c r="M175" s="18">
        <f>5000000+1500000</f>
        <v>6500000</v>
      </c>
      <c r="N175" s="1"/>
      <c r="O175" s="1"/>
      <c r="P175" s="1"/>
    </row>
    <row r="176" spans="2:16">
      <c r="B176" s="34" t="s">
        <v>150</v>
      </c>
      <c r="C176" s="35" t="s">
        <v>151</v>
      </c>
      <c r="D176" s="35"/>
      <c r="E176" s="35"/>
      <c r="F176" s="36"/>
      <c r="G176" s="37"/>
      <c r="H176" s="37"/>
      <c r="I176" s="37"/>
      <c r="J176" s="38"/>
      <c r="K176" s="39"/>
      <c r="L176" s="39"/>
      <c r="M176" s="39"/>
      <c r="N176" s="39"/>
      <c r="O176" s="39"/>
      <c r="P176" s="39"/>
    </row>
    <row r="177" spans="2:16" hidden="1">
      <c r="B177" s="1"/>
      <c r="C177" s="16" t="s">
        <v>22</v>
      </c>
      <c r="D177" s="16"/>
      <c r="E177" s="16"/>
      <c r="F177" s="1"/>
      <c r="G177" s="17" t="s">
        <v>23</v>
      </c>
      <c r="H177" s="17"/>
      <c r="I177" s="17"/>
      <c r="J177" s="18"/>
      <c r="K177" s="1"/>
      <c r="L177" s="1"/>
      <c r="M177" s="1"/>
      <c r="N177" s="1"/>
      <c r="O177" s="1"/>
      <c r="P177" s="1"/>
    </row>
    <row r="178" spans="2:16" hidden="1">
      <c r="B178" s="1"/>
      <c r="C178" s="16" t="s">
        <v>24</v>
      </c>
      <c r="D178" s="16"/>
      <c r="E178" s="16"/>
      <c r="F178" s="1"/>
      <c r="G178" s="17" t="s">
        <v>23</v>
      </c>
      <c r="H178" s="17"/>
      <c r="I178" s="17"/>
      <c r="J178" s="18"/>
      <c r="K178" s="1"/>
      <c r="L178" s="1"/>
      <c r="M178" s="1"/>
      <c r="N178" s="1"/>
      <c r="O178" s="1"/>
      <c r="P178" s="1"/>
    </row>
    <row r="179" spans="2:16" hidden="1">
      <c r="B179" s="1"/>
      <c r="C179" s="16" t="s">
        <v>25</v>
      </c>
      <c r="D179" s="16"/>
      <c r="E179" s="16"/>
      <c r="F179" s="1"/>
      <c r="G179" s="17" t="s">
        <v>23</v>
      </c>
      <c r="H179" s="17"/>
      <c r="I179" s="17"/>
      <c r="J179" s="18"/>
      <c r="K179" s="1"/>
      <c r="L179" s="1"/>
      <c r="M179" s="1"/>
      <c r="N179" s="1"/>
      <c r="O179" s="1"/>
      <c r="P179" s="1"/>
    </row>
    <row r="180" spans="2:16" ht="25.5" hidden="1">
      <c r="B180" s="1"/>
      <c r="C180" s="16" t="s">
        <v>26</v>
      </c>
      <c r="D180" s="16"/>
      <c r="E180" s="16"/>
      <c r="F180" s="1"/>
      <c r="G180" s="17" t="s">
        <v>29</v>
      </c>
      <c r="H180" s="17"/>
      <c r="I180" s="17"/>
      <c r="J180" s="18"/>
      <c r="K180" s="1"/>
      <c r="L180" s="1"/>
      <c r="M180" s="1"/>
      <c r="N180" s="1"/>
      <c r="O180" s="1"/>
      <c r="P180" s="1"/>
    </row>
    <row r="181" spans="2:16" ht="99" customHeight="1">
      <c r="B181" s="1"/>
      <c r="C181" s="16" t="s">
        <v>32</v>
      </c>
      <c r="D181" s="16" t="s">
        <v>152</v>
      </c>
      <c r="E181" s="16" t="s">
        <v>153</v>
      </c>
      <c r="F181" s="1">
        <v>2</v>
      </c>
      <c r="G181" s="17" t="s">
        <v>33</v>
      </c>
      <c r="H181" s="17"/>
      <c r="I181" s="17"/>
      <c r="J181" s="48">
        <v>5000000</v>
      </c>
      <c r="K181" s="1"/>
      <c r="L181" s="1"/>
      <c r="M181" s="1"/>
      <c r="N181" s="1"/>
      <c r="O181" s="1"/>
      <c r="P181" s="1"/>
    </row>
    <row r="182" spans="2:16">
      <c r="B182" s="1"/>
      <c r="C182" s="61" t="s">
        <v>154</v>
      </c>
      <c r="D182" s="61"/>
      <c r="E182" s="61"/>
      <c r="F182" s="62">
        <v>30</v>
      </c>
      <c r="G182" s="62" t="s">
        <v>23</v>
      </c>
      <c r="H182" s="57">
        <v>50000</v>
      </c>
      <c r="I182" s="57">
        <f t="shared" ref="I182:I184" si="11">H182*F182</f>
        <v>1500000</v>
      </c>
      <c r="J182" s="18"/>
      <c r="K182" s="1"/>
      <c r="L182" s="1"/>
      <c r="M182" s="1"/>
      <c r="N182" s="1"/>
      <c r="O182" s="1"/>
      <c r="P182" s="1"/>
    </row>
    <row r="183" spans="2:16">
      <c r="B183" s="1"/>
      <c r="C183" s="61" t="s">
        <v>155</v>
      </c>
      <c r="D183" s="61"/>
      <c r="E183" s="61"/>
      <c r="F183" s="62">
        <v>20</v>
      </c>
      <c r="G183" s="62" t="s">
        <v>23</v>
      </c>
      <c r="H183" s="57">
        <v>100000</v>
      </c>
      <c r="I183" s="57">
        <f t="shared" si="11"/>
        <v>2000000</v>
      </c>
      <c r="J183" s="18"/>
      <c r="K183" s="1"/>
      <c r="L183" s="1"/>
      <c r="M183" s="1"/>
      <c r="N183" s="1"/>
      <c r="O183" s="1"/>
      <c r="P183" s="1"/>
    </row>
    <row r="184" spans="2:16">
      <c r="B184" s="1"/>
      <c r="C184" s="61" t="s">
        <v>156</v>
      </c>
      <c r="D184" s="61"/>
      <c r="E184" s="61"/>
      <c r="F184" s="62">
        <v>2</v>
      </c>
      <c r="G184" s="62" t="s">
        <v>23</v>
      </c>
      <c r="H184" s="57">
        <v>750000</v>
      </c>
      <c r="I184" s="57">
        <f t="shared" si="11"/>
        <v>1500000</v>
      </c>
      <c r="J184" s="18"/>
      <c r="K184" s="1"/>
      <c r="L184" s="1"/>
      <c r="M184" s="1"/>
      <c r="N184" s="1"/>
      <c r="O184" s="1"/>
      <c r="P184" s="1"/>
    </row>
    <row r="185" spans="2:16" hidden="1">
      <c r="B185" s="1"/>
      <c r="C185" s="16" t="s">
        <v>34</v>
      </c>
      <c r="D185" s="16"/>
      <c r="E185" s="16"/>
      <c r="F185" s="1"/>
      <c r="G185" s="17" t="s">
        <v>35</v>
      </c>
      <c r="H185" s="17"/>
      <c r="I185" s="17"/>
      <c r="J185" s="18"/>
      <c r="K185" s="1"/>
      <c r="L185" s="1"/>
      <c r="M185" s="1"/>
      <c r="N185" s="1"/>
      <c r="O185" s="1"/>
      <c r="P185" s="1"/>
    </row>
    <row r="186" spans="2:16" hidden="1">
      <c r="B186" s="1"/>
      <c r="C186" s="16" t="s">
        <v>36</v>
      </c>
      <c r="D186" s="16"/>
      <c r="E186" s="16"/>
      <c r="F186" s="1"/>
      <c r="G186" s="17" t="s">
        <v>29</v>
      </c>
      <c r="H186" s="17"/>
      <c r="I186" s="17"/>
      <c r="J186" s="18"/>
      <c r="K186" s="1"/>
      <c r="L186" s="1"/>
      <c r="M186" s="1"/>
      <c r="N186" s="1"/>
      <c r="O186" s="1"/>
      <c r="P186" s="1"/>
    </row>
    <row r="187" spans="2:16">
      <c r="B187" s="1"/>
      <c r="C187" s="16" t="s">
        <v>37</v>
      </c>
      <c r="D187" s="16" t="s">
        <v>157</v>
      </c>
      <c r="E187" s="16"/>
      <c r="F187" s="1">
        <v>1</v>
      </c>
      <c r="G187" s="17" t="s">
        <v>33</v>
      </c>
      <c r="H187" s="17"/>
      <c r="I187" s="17"/>
      <c r="J187" s="18">
        <v>0</v>
      </c>
      <c r="K187" s="1"/>
      <c r="L187" s="1"/>
      <c r="M187" s="18">
        <v>1000000</v>
      </c>
      <c r="N187" s="1"/>
      <c r="O187" s="1"/>
      <c r="P187" s="1"/>
    </row>
    <row r="188" spans="2:16">
      <c r="B188" s="34" t="s">
        <v>158</v>
      </c>
      <c r="C188" s="35" t="s">
        <v>159</v>
      </c>
      <c r="D188" s="35"/>
      <c r="E188" s="35"/>
      <c r="F188" s="36"/>
      <c r="G188" s="37"/>
      <c r="H188" s="37"/>
      <c r="I188" s="37"/>
      <c r="J188" s="38"/>
      <c r="K188" s="39"/>
      <c r="L188" s="39"/>
      <c r="M188" s="39"/>
      <c r="N188" s="39"/>
      <c r="O188" s="39"/>
      <c r="P188" s="39"/>
    </row>
    <row r="189" spans="2:16" hidden="1">
      <c r="B189" s="1"/>
      <c r="C189" s="16" t="s">
        <v>22</v>
      </c>
      <c r="D189" s="16"/>
      <c r="E189" s="16"/>
      <c r="F189" s="1"/>
      <c r="G189" s="17" t="s">
        <v>23</v>
      </c>
      <c r="H189" s="17"/>
      <c r="I189" s="17"/>
      <c r="J189" s="18"/>
      <c r="K189" s="1"/>
      <c r="L189" s="1"/>
      <c r="M189" s="1"/>
      <c r="N189" s="1"/>
      <c r="O189" s="1"/>
      <c r="P189" s="1"/>
    </row>
    <row r="190" spans="2:16" hidden="1">
      <c r="B190" s="1"/>
      <c r="C190" s="16" t="s">
        <v>24</v>
      </c>
      <c r="D190" s="16"/>
      <c r="E190" s="16"/>
      <c r="F190" s="1"/>
      <c r="G190" s="17" t="s">
        <v>23</v>
      </c>
      <c r="H190" s="17"/>
      <c r="I190" s="17"/>
      <c r="J190" s="18"/>
      <c r="K190" s="1"/>
      <c r="L190" s="1"/>
      <c r="M190" s="1"/>
      <c r="N190" s="1"/>
      <c r="O190" s="1"/>
      <c r="P190" s="1"/>
    </row>
    <row r="191" spans="2:16" hidden="1">
      <c r="B191" s="1"/>
      <c r="C191" s="16" t="s">
        <v>25</v>
      </c>
      <c r="D191" s="16"/>
      <c r="E191" s="16"/>
      <c r="F191" s="1"/>
      <c r="G191" s="17" t="s">
        <v>23</v>
      </c>
      <c r="H191" s="17"/>
      <c r="I191" s="17"/>
      <c r="J191" s="18"/>
      <c r="K191" s="1"/>
      <c r="L191" s="1"/>
      <c r="M191" s="1"/>
      <c r="N191" s="1"/>
      <c r="O191" s="1"/>
      <c r="P191" s="1"/>
    </row>
    <row r="192" spans="2:16" ht="25.5" hidden="1">
      <c r="B192" s="1"/>
      <c r="C192" s="16" t="s">
        <v>26</v>
      </c>
      <c r="D192" s="16"/>
      <c r="E192" s="16"/>
      <c r="F192" s="1"/>
      <c r="G192" s="17" t="s">
        <v>29</v>
      </c>
      <c r="H192" s="17"/>
      <c r="I192" s="17"/>
      <c r="J192" s="18"/>
      <c r="K192" s="1"/>
      <c r="L192" s="1"/>
      <c r="M192" s="1"/>
      <c r="N192" s="1"/>
      <c r="O192" s="1"/>
      <c r="P192" s="1"/>
    </row>
    <row r="193" spans="2:16" ht="25.5" hidden="1">
      <c r="B193" s="1"/>
      <c r="C193" s="16" t="s">
        <v>32</v>
      </c>
      <c r="F193" s="1"/>
      <c r="G193" s="17" t="s">
        <v>33</v>
      </c>
      <c r="H193" s="17"/>
      <c r="I193" s="17"/>
      <c r="J193" s="18"/>
      <c r="K193" s="1"/>
      <c r="L193" s="1"/>
      <c r="M193" s="1"/>
      <c r="N193" s="1"/>
      <c r="O193" s="1"/>
      <c r="P193" s="1"/>
    </row>
    <row r="194" spans="2:16" ht="41.25" hidden="1" customHeight="1">
      <c r="B194" s="1"/>
      <c r="C194" s="16" t="s">
        <v>34</v>
      </c>
      <c r="D194" s="16" t="s">
        <v>160</v>
      </c>
      <c r="E194" s="16" t="s">
        <v>41</v>
      </c>
      <c r="F194" s="1">
        <v>2</v>
      </c>
      <c r="G194" s="17" t="s">
        <v>23</v>
      </c>
      <c r="H194" s="17"/>
      <c r="I194" s="17"/>
      <c r="J194" s="18">
        <f xml:space="preserve"> 4000000+1300000</f>
        <v>5300000</v>
      </c>
      <c r="K194" s="1"/>
      <c r="L194" s="1"/>
      <c r="M194" s="1"/>
      <c r="N194" s="1"/>
      <c r="O194" s="1"/>
      <c r="P194" s="1"/>
    </row>
    <row r="195" spans="2:16" hidden="1">
      <c r="B195" s="1"/>
      <c r="C195" s="16" t="s">
        <v>36</v>
      </c>
      <c r="D195" s="16"/>
      <c r="E195" s="16"/>
      <c r="F195" s="1"/>
      <c r="G195" s="17" t="s">
        <v>29</v>
      </c>
      <c r="H195" s="17"/>
      <c r="I195" s="17"/>
      <c r="J195" s="18"/>
      <c r="K195" s="1"/>
      <c r="L195" s="1"/>
      <c r="M195" s="1"/>
      <c r="N195" s="1"/>
      <c r="O195" s="1"/>
      <c r="P195" s="1"/>
    </row>
    <row r="196" spans="2:16" ht="25.5">
      <c r="B196" s="1"/>
      <c r="C196" s="16" t="s">
        <v>37</v>
      </c>
      <c r="D196" s="16" t="s">
        <v>161</v>
      </c>
      <c r="E196" s="16" t="s">
        <v>99</v>
      </c>
      <c r="F196" s="1">
        <v>1</v>
      </c>
      <c r="G196" s="17" t="s">
        <v>33</v>
      </c>
      <c r="H196" s="17"/>
      <c r="I196" s="17"/>
      <c r="J196" s="18">
        <v>0</v>
      </c>
      <c r="K196" s="1"/>
      <c r="L196" s="1"/>
      <c r="M196" s="18">
        <v>1000000</v>
      </c>
      <c r="N196" s="1"/>
      <c r="O196" s="1"/>
      <c r="P196" s="1"/>
    </row>
    <row r="197" spans="2:16">
      <c r="B197" s="1"/>
      <c r="C197" s="24" t="s">
        <v>88</v>
      </c>
      <c r="D197" s="24"/>
      <c r="E197" s="24"/>
      <c r="F197" s="1"/>
      <c r="G197" s="17"/>
      <c r="H197" s="17"/>
      <c r="I197" s="17"/>
      <c r="J197" s="18">
        <f>SUM(J165:J196)</f>
        <v>19300000</v>
      </c>
      <c r="K197" s="1"/>
      <c r="L197" s="1"/>
      <c r="M197" s="18"/>
      <c r="N197" s="1"/>
      <c r="O197" s="1"/>
      <c r="P197" s="1"/>
    </row>
    <row r="198" spans="2:16" ht="32.1" customHeight="1">
      <c r="B198" s="41"/>
      <c r="C198" s="41" t="s">
        <v>162</v>
      </c>
      <c r="D198" s="41"/>
      <c r="E198" s="41"/>
      <c r="F198" s="41"/>
      <c r="G198" s="41"/>
      <c r="H198" s="41"/>
      <c r="I198" s="41"/>
      <c r="J198" s="73">
        <f>J91+J162+J197</f>
        <v>481600000</v>
      </c>
      <c r="K198" s="41"/>
      <c r="L198" s="41"/>
      <c r="M198" s="41">
        <f>SUM(M34:M197)</f>
        <v>24100000</v>
      </c>
      <c r="N198" s="41"/>
      <c r="O198" s="41"/>
      <c r="P198" s="41"/>
    </row>
    <row r="199" spans="2:16">
      <c r="J199" s="32"/>
      <c r="M199" s="42"/>
    </row>
    <row r="200" spans="2:16">
      <c r="J200" s="43"/>
    </row>
    <row r="201" spans="2:16" ht="12.95" customHeight="1">
      <c r="J201" s="44"/>
    </row>
  </sheetData>
  <mergeCells count="13">
    <mergeCell ref="C93:D93"/>
    <mergeCell ref="D5:D6"/>
    <mergeCell ref="E5:E6"/>
    <mergeCell ref="B2:J2"/>
    <mergeCell ref="K2:N2"/>
    <mergeCell ref="B3:J3"/>
    <mergeCell ref="B5:B6"/>
    <mergeCell ref="C5:C6"/>
    <mergeCell ref="F5:G6"/>
    <mergeCell ref="J5:J6"/>
    <mergeCell ref="K5:P5"/>
    <mergeCell ref="H5:H6"/>
    <mergeCell ref="I5:I6"/>
  </mergeCells>
  <pageMargins left="0.25" right="0.25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8653-AFFD-4FA6-847A-AB869B105D20}">
  <dimension ref="A1:M16"/>
  <sheetViews>
    <sheetView workbookViewId="0">
      <selection activeCell="H15" sqref="H15"/>
    </sheetView>
  </sheetViews>
  <sheetFormatPr defaultRowHeight="15"/>
  <cols>
    <col min="2" max="2" width="32" customWidth="1"/>
    <col min="3" max="3" width="29.85546875" customWidth="1"/>
    <col min="4" max="4" width="23.85546875" customWidth="1"/>
    <col min="8" max="8" width="14.28515625" customWidth="1"/>
    <col min="9" max="9" width="13" customWidth="1"/>
    <col min="12" max="12" width="13" customWidth="1"/>
  </cols>
  <sheetData>
    <row r="1" spans="1:13">
      <c r="A1" t="s">
        <v>163</v>
      </c>
      <c r="E1" s="166" t="s">
        <v>164</v>
      </c>
      <c r="F1" s="167"/>
      <c r="G1" s="167"/>
      <c r="H1" s="167"/>
      <c r="I1" s="166" t="s">
        <v>165</v>
      </c>
      <c r="J1" s="167"/>
      <c r="K1" s="167"/>
      <c r="L1" s="167"/>
      <c r="M1" s="168"/>
    </row>
    <row r="2" spans="1:13">
      <c r="E2" s="169" t="s">
        <v>9</v>
      </c>
      <c r="F2" s="169"/>
      <c r="G2" s="170" t="s">
        <v>10</v>
      </c>
      <c r="H2" s="170" t="s">
        <v>11</v>
      </c>
      <c r="I2" s="169" t="s">
        <v>9</v>
      </c>
      <c r="J2" s="169"/>
      <c r="K2" s="170" t="s">
        <v>10</v>
      </c>
      <c r="L2" s="98"/>
      <c r="M2" s="170" t="s">
        <v>11</v>
      </c>
    </row>
    <row r="3" spans="1:13">
      <c r="A3" s="26" t="s">
        <v>111</v>
      </c>
      <c r="B3" s="27" t="s">
        <v>112</v>
      </c>
      <c r="C3" s="27"/>
      <c r="D3" s="27"/>
      <c r="E3" s="161"/>
      <c r="F3" s="161"/>
      <c r="G3" s="164"/>
      <c r="H3" s="164"/>
      <c r="I3" s="161"/>
      <c r="J3" s="161"/>
      <c r="K3" s="164"/>
      <c r="L3" s="97"/>
      <c r="M3" s="164"/>
    </row>
    <row r="4" spans="1:13">
      <c r="A4" s="1"/>
      <c r="B4" s="16" t="s">
        <v>22</v>
      </c>
      <c r="C4" s="16"/>
      <c r="D4" s="16"/>
      <c r="E4" s="1"/>
      <c r="F4" s="17" t="s">
        <v>23</v>
      </c>
      <c r="G4" s="17"/>
      <c r="H4" s="17"/>
      <c r="I4" s="18"/>
      <c r="J4" s="1"/>
      <c r="K4" s="1"/>
      <c r="L4" s="1"/>
    </row>
    <row r="5" spans="1:13">
      <c r="A5" s="1"/>
      <c r="B5" s="16" t="s">
        <v>24</v>
      </c>
      <c r="C5" s="16"/>
      <c r="D5" s="16"/>
      <c r="E5" s="1"/>
      <c r="F5" s="17" t="s">
        <v>23</v>
      </c>
      <c r="G5" s="17"/>
      <c r="H5" s="17"/>
      <c r="I5" s="18"/>
      <c r="J5" s="1"/>
      <c r="K5" s="1"/>
      <c r="L5" s="1"/>
    </row>
    <row r="6" spans="1:13">
      <c r="A6" s="1"/>
      <c r="B6" s="16" t="s">
        <v>25</v>
      </c>
      <c r="C6" s="16"/>
      <c r="D6" s="16"/>
      <c r="E6" s="1"/>
      <c r="F6" s="17" t="s">
        <v>23</v>
      </c>
      <c r="G6" s="17"/>
      <c r="H6" s="17"/>
      <c r="I6" s="18"/>
      <c r="J6" s="1"/>
      <c r="K6" s="1"/>
      <c r="L6" s="1"/>
    </row>
    <row r="7" spans="1:13" ht="24">
      <c r="A7" s="1"/>
      <c r="B7" s="16" t="s">
        <v>26</v>
      </c>
      <c r="C7" s="16"/>
      <c r="D7" s="16"/>
      <c r="E7" s="1"/>
      <c r="F7" s="17" t="s">
        <v>29</v>
      </c>
      <c r="G7" s="17"/>
      <c r="H7" s="17"/>
      <c r="I7" s="18"/>
      <c r="J7" s="1"/>
      <c r="K7" s="1"/>
      <c r="L7" s="1"/>
    </row>
    <row r="8" spans="1:13" ht="24">
      <c r="A8" s="1"/>
      <c r="B8" s="16" t="s">
        <v>32</v>
      </c>
      <c r="C8" s="16"/>
      <c r="D8" s="16"/>
      <c r="E8" s="1"/>
      <c r="F8" s="17" t="s">
        <v>33</v>
      </c>
      <c r="G8" s="17"/>
      <c r="H8" s="17"/>
      <c r="I8" s="18"/>
      <c r="J8" s="1"/>
      <c r="K8" s="1"/>
      <c r="L8" s="1"/>
    </row>
    <row r="9" spans="1:13">
      <c r="A9" s="1"/>
      <c r="B9" s="16" t="s">
        <v>34</v>
      </c>
      <c r="C9" s="16"/>
      <c r="D9" s="16"/>
      <c r="E9" s="1"/>
      <c r="F9" s="17" t="s">
        <v>35</v>
      </c>
      <c r="G9" s="17"/>
      <c r="H9" s="17"/>
      <c r="I9" s="18"/>
      <c r="J9" s="1"/>
      <c r="K9" s="1"/>
      <c r="L9" s="1"/>
    </row>
    <row r="10" spans="1:13" ht="36">
      <c r="A10" s="1"/>
      <c r="B10" s="16" t="s">
        <v>36</v>
      </c>
      <c r="C10" s="16" t="s">
        <v>113</v>
      </c>
      <c r="D10" s="16" t="s">
        <v>114</v>
      </c>
      <c r="E10" s="1">
        <v>50</v>
      </c>
      <c r="F10" s="17" t="s">
        <v>29</v>
      </c>
      <c r="G10" s="17"/>
      <c r="H10" s="17"/>
      <c r="I10" s="1"/>
      <c r="J10" s="1"/>
      <c r="K10" s="1"/>
      <c r="L10" s="1"/>
    </row>
    <row r="11" spans="1:13">
      <c r="A11" s="1"/>
      <c r="B11" s="61" t="s">
        <v>115</v>
      </c>
      <c r="C11" s="61"/>
      <c r="D11" s="61"/>
      <c r="E11" s="62">
        <v>35</v>
      </c>
      <c r="F11" s="63" t="s">
        <v>29</v>
      </c>
      <c r="G11" s="57">
        <v>650000</v>
      </c>
      <c r="H11" s="57">
        <f>G11*E11</f>
        <v>22750000</v>
      </c>
      <c r="I11" s="17"/>
      <c r="J11" s="1"/>
      <c r="K11" s="1"/>
      <c r="L11" s="1"/>
    </row>
    <row r="12" spans="1:13">
      <c r="A12" s="1"/>
      <c r="B12" s="61" t="s">
        <v>116</v>
      </c>
      <c r="C12" s="61"/>
      <c r="D12" s="61"/>
      <c r="E12" s="62">
        <v>15</v>
      </c>
      <c r="F12" s="63" t="s">
        <v>29</v>
      </c>
      <c r="G12" s="57">
        <v>650000</v>
      </c>
      <c r="H12" s="57">
        <f t="shared" ref="H12:H14" si="0">G12*E12</f>
        <v>9750000</v>
      </c>
      <c r="I12" s="17"/>
      <c r="J12" s="1"/>
      <c r="K12" s="1"/>
      <c r="L12" s="1"/>
    </row>
    <row r="13" spans="1:13">
      <c r="A13" s="1"/>
      <c r="B13" s="61" t="s">
        <v>117</v>
      </c>
      <c r="C13" s="61"/>
      <c r="D13" s="61"/>
      <c r="E13" s="62">
        <v>35</v>
      </c>
      <c r="F13" s="63" t="s">
        <v>29</v>
      </c>
      <c r="G13" s="57">
        <v>200000</v>
      </c>
      <c r="H13" s="57">
        <f t="shared" si="0"/>
        <v>7000000</v>
      </c>
      <c r="I13" s="17"/>
      <c r="J13" s="1"/>
      <c r="K13" s="1"/>
      <c r="L13" s="1"/>
    </row>
    <row r="14" spans="1:13">
      <c r="A14" s="1"/>
      <c r="B14" s="61" t="s">
        <v>118</v>
      </c>
      <c r="C14" s="61"/>
      <c r="D14" s="61"/>
      <c r="E14" s="62">
        <v>15</v>
      </c>
      <c r="F14" s="63" t="s">
        <v>29</v>
      </c>
      <c r="G14" s="57">
        <v>100000</v>
      </c>
      <c r="H14" s="57">
        <f t="shared" si="0"/>
        <v>1500000</v>
      </c>
      <c r="I14" s="17"/>
      <c r="J14" s="1"/>
      <c r="K14" s="1"/>
      <c r="L14" s="1"/>
    </row>
    <row r="15" spans="1:13" ht="24">
      <c r="A15" s="1"/>
      <c r="B15" s="16" t="s">
        <v>37</v>
      </c>
      <c r="C15" s="16" t="s">
        <v>119</v>
      </c>
      <c r="D15" s="16" t="s">
        <v>65</v>
      </c>
      <c r="E15" s="1"/>
      <c r="F15" s="17" t="s">
        <v>33</v>
      </c>
      <c r="G15" s="17"/>
      <c r="H15" s="18">
        <f>2000000+500000</f>
        <v>2500000</v>
      </c>
      <c r="I15" s="18"/>
      <c r="J15" s="1"/>
      <c r="K15" s="1"/>
    </row>
    <row r="16" spans="1:13">
      <c r="H16" s="44">
        <f>SUM(H11:H15)</f>
        <v>43500000</v>
      </c>
    </row>
  </sheetData>
  <mergeCells count="8">
    <mergeCell ref="E1:H1"/>
    <mergeCell ref="I1:M1"/>
    <mergeCell ref="E2:F3"/>
    <mergeCell ref="G2:G3"/>
    <mergeCell ref="H2:H3"/>
    <mergeCell ref="I2:J3"/>
    <mergeCell ref="K2:K3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="98" zoomScaleNormal="98" workbookViewId="0">
      <selection activeCell="G14" sqref="G14"/>
    </sheetView>
  </sheetViews>
  <sheetFormatPr defaultRowHeight="15"/>
  <cols>
    <col min="1" max="1" width="21.42578125" customWidth="1"/>
    <col min="2" max="2" width="18.140625" customWidth="1"/>
    <col min="3" max="3" width="5.85546875" customWidth="1"/>
    <col min="5" max="5" width="14" customWidth="1"/>
    <col min="6" max="6" width="14.140625" customWidth="1"/>
    <col min="7" max="7" width="13.42578125" customWidth="1"/>
    <col min="8" max="8" width="17.42578125" hidden="1" customWidth="1"/>
  </cols>
  <sheetData>
    <row r="1" spans="1:9">
      <c r="A1" s="52" t="s">
        <v>166</v>
      </c>
      <c r="B1" s="52"/>
      <c r="C1" s="52"/>
      <c r="D1" s="52"/>
      <c r="E1" s="52"/>
    </row>
    <row r="2" spans="1:9">
      <c r="A2" s="52" t="s">
        <v>167</v>
      </c>
      <c r="B2" s="52" t="s">
        <v>168</v>
      </c>
      <c r="C2" s="52"/>
      <c r="D2" s="52"/>
      <c r="E2" s="52"/>
    </row>
    <row r="3" spans="1:9">
      <c r="A3" s="52"/>
      <c r="B3" s="52"/>
      <c r="C3" s="52"/>
      <c r="D3" s="52"/>
      <c r="E3" s="52"/>
    </row>
    <row r="4" spans="1:9">
      <c r="A4" s="78" t="s">
        <v>169</v>
      </c>
      <c r="B4" s="78"/>
      <c r="C4" s="78"/>
      <c r="D4" s="78"/>
      <c r="E4" s="78" t="s">
        <v>170</v>
      </c>
      <c r="F4" s="78" t="s">
        <v>171</v>
      </c>
      <c r="G4" s="78" t="s">
        <v>172</v>
      </c>
      <c r="H4" s="52" t="s">
        <v>173</v>
      </c>
    </row>
    <row r="5" spans="1:9" ht="38.25">
      <c r="A5" s="61" t="s">
        <v>100</v>
      </c>
      <c r="B5" s="69"/>
      <c r="C5" s="62">
        <v>4</v>
      </c>
      <c r="D5" s="62" t="s">
        <v>23</v>
      </c>
      <c r="E5" s="57">
        <v>2000000</v>
      </c>
      <c r="F5" s="77">
        <f>C5*E5</f>
        <v>8000000</v>
      </c>
      <c r="G5" s="76">
        <v>8181600</v>
      </c>
      <c r="H5" s="44">
        <f>G5</f>
        <v>8181600</v>
      </c>
    </row>
    <row r="6" spans="1:9" ht="25.5">
      <c r="A6" s="61" t="s">
        <v>101</v>
      </c>
      <c r="B6" s="69" t="s">
        <v>174</v>
      </c>
      <c r="C6" s="62">
        <v>1</v>
      </c>
      <c r="D6" s="62" t="s">
        <v>23</v>
      </c>
      <c r="E6" s="57">
        <v>1000000</v>
      </c>
      <c r="F6" s="77">
        <f t="shared" ref="F6:F10" si="0">C6*E6</f>
        <v>1000000</v>
      </c>
      <c r="G6" s="76">
        <f>568734</f>
        <v>568734</v>
      </c>
      <c r="H6" s="44">
        <f>G6</f>
        <v>568734</v>
      </c>
      <c r="I6" s="44"/>
    </row>
    <row r="7" spans="1:9" ht="25.5">
      <c r="A7" s="61"/>
      <c r="B7" s="69" t="s">
        <v>175</v>
      </c>
      <c r="C7" s="62"/>
      <c r="D7" s="62"/>
      <c r="E7" s="57"/>
      <c r="F7" s="77"/>
      <c r="G7" s="76">
        <f>186247+87000+550200</f>
        <v>823447</v>
      </c>
      <c r="H7" s="44">
        <f>G7</f>
        <v>823447</v>
      </c>
      <c r="I7" s="44"/>
    </row>
    <row r="8" spans="1:9">
      <c r="A8" s="61" t="s">
        <v>81</v>
      </c>
      <c r="B8" s="69"/>
      <c r="C8" s="62">
        <v>2</v>
      </c>
      <c r="D8" s="62" t="s">
        <v>23</v>
      </c>
      <c r="E8" s="57">
        <v>750000</v>
      </c>
      <c r="F8" s="77">
        <f t="shared" si="0"/>
        <v>1500000</v>
      </c>
      <c r="G8" s="76">
        <f>946384+24000+3000</f>
        <v>973384</v>
      </c>
      <c r="H8" s="44">
        <f>G8</f>
        <v>973384</v>
      </c>
    </row>
    <row r="9" spans="1:9">
      <c r="A9" s="61" t="s">
        <v>102</v>
      </c>
      <c r="B9" s="69"/>
      <c r="C9" s="62"/>
      <c r="D9" s="62" t="s">
        <v>23</v>
      </c>
      <c r="E9" s="57"/>
      <c r="F9" s="77">
        <f>3300000/2</f>
        <v>1650000</v>
      </c>
      <c r="G9" s="76">
        <f>200000+220000+201500+342000+200000+226000</f>
        <v>1389500</v>
      </c>
      <c r="H9" s="44">
        <f>363000+220000+201500+342000+226000+146000</f>
        <v>1498500</v>
      </c>
    </row>
    <row r="10" spans="1:9">
      <c r="A10" s="61" t="s">
        <v>83</v>
      </c>
      <c r="B10" s="69" t="s">
        <v>176</v>
      </c>
      <c r="C10" s="62">
        <v>1</v>
      </c>
      <c r="D10" s="62" t="s">
        <v>23</v>
      </c>
      <c r="E10" s="57">
        <v>350000</v>
      </c>
      <c r="F10" s="77">
        <f t="shared" si="0"/>
        <v>350000</v>
      </c>
      <c r="G10" s="76">
        <v>104400</v>
      </c>
      <c r="H10" s="44">
        <f>G10</f>
        <v>104400</v>
      </c>
    </row>
    <row r="11" spans="1:9">
      <c r="A11" s="61"/>
      <c r="B11" s="69" t="s">
        <v>177</v>
      </c>
      <c r="C11" s="62"/>
      <c r="D11" s="62"/>
      <c r="E11" s="57"/>
      <c r="F11" s="77"/>
      <c r="G11" s="76">
        <v>459200</v>
      </c>
      <c r="H11" s="44">
        <f>G11</f>
        <v>459200</v>
      </c>
    </row>
    <row r="12" spans="1:9">
      <c r="A12" s="61"/>
      <c r="B12" s="69"/>
      <c r="C12" s="62"/>
      <c r="D12" s="62"/>
      <c r="E12" s="57"/>
      <c r="F12" s="77"/>
      <c r="G12" s="76"/>
      <c r="H12" s="44">
        <f>(21000*3)+(23000*2)</f>
        <v>109000</v>
      </c>
    </row>
    <row r="13" spans="1:9">
      <c r="A13" s="62" t="s">
        <v>88</v>
      </c>
      <c r="B13" s="62"/>
      <c r="C13" s="62"/>
      <c r="D13" s="62"/>
      <c r="E13" s="62"/>
      <c r="F13" s="79">
        <f>SUM(F5:F10)</f>
        <v>12500000</v>
      </c>
      <c r="G13" s="80">
        <f>SUM(G5:G11)</f>
        <v>12500265</v>
      </c>
      <c r="H13" s="44">
        <f>SUM(H5:H12)</f>
        <v>12718265</v>
      </c>
    </row>
    <row r="14" spans="1:9">
      <c r="F14" s="44"/>
      <c r="G14" s="32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C819-C307-4259-8071-BFD8BC8610EA}">
  <dimension ref="A1:AD62"/>
  <sheetViews>
    <sheetView topLeftCell="B1" workbookViewId="0">
      <selection activeCell="E1" sqref="E1:M3"/>
    </sheetView>
  </sheetViews>
  <sheetFormatPr defaultRowHeight="15"/>
  <cols>
    <col min="1" max="1" width="24.28515625" customWidth="1"/>
    <col min="2" max="2" width="31.42578125" customWidth="1"/>
    <col min="3" max="3" width="52.5703125" customWidth="1"/>
    <col min="5" max="5" width="5.85546875" customWidth="1"/>
    <col min="7" max="7" width="12.140625" customWidth="1"/>
    <col min="8" max="8" width="15" customWidth="1"/>
    <col min="9" max="9" width="5.85546875" customWidth="1"/>
    <col min="10" max="10" width="26.7109375" customWidth="1"/>
    <col min="11" max="12" width="14.85546875" customWidth="1"/>
    <col min="13" max="13" width="13.42578125" customWidth="1"/>
    <col min="14" max="14" width="12.7109375" customWidth="1"/>
    <col min="29" max="29" width="23.7109375" bestFit="1" customWidth="1"/>
    <col min="30" max="30" width="11.85546875" style="112" bestFit="1" customWidth="1"/>
  </cols>
  <sheetData>
    <row r="1" spans="1:13" ht="30" customHeight="1">
      <c r="E1" s="166" t="s">
        <v>164</v>
      </c>
      <c r="F1" s="167"/>
      <c r="G1" s="167"/>
      <c r="H1" s="167"/>
      <c r="I1" s="166" t="s">
        <v>165</v>
      </c>
      <c r="J1" s="167"/>
      <c r="K1" s="167"/>
      <c r="L1" s="167"/>
      <c r="M1" s="168"/>
    </row>
    <row r="2" spans="1:13" ht="15" customHeight="1">
      <c r="A2" s="163" t="s">
        <v>5</v>
      </c>
      <c r="B2" s="163" t="s">
        <v>6</v>
      </c>
      <c r="C2" s="163" t="s">
        <v>7</v>
      </c>
      <c r="D2" s="163" t="s">
        <v>8</v>
      </c>
      <c r="E2" s="169" t="s">
        <v>9</v>
      </c>
      <c r="F2" s="169"/>
      <c r="G2" s="170" t="s">
        <v>10</v>
      </c>
      <c r="H2" s="170" t="s">
        <v>11</v>
      </c>
      <c r="I2" s="169" t="s">
        <v>9</v>
      </c>
      <c r="J2" s="169"/>
      <c r="K2" s="170" t="s">
        <v>10</v>
      </c>
      <c r="L2" s="98"/>
      <c r="M2" s="170" t="s">
        <v>11</v>
      </c>
    </row>
    <row r="3" spans="1:13">
      <c r="A3" s="163"/>
      <c r="B3" s="163"/>
      <c r="C3" s="163"/>
      <c r="D3" s="163"/>
      <c r="E3" s="161"/>
      <c r="F3" s="161"/>
      <c r="G3" s="164"/>
      <c r="H3" s="164"/>
      <c r="I3" s="161"/>
      <c r="J3" s="161"/>
      <c r="K3" s="164"/>
      <c r="L3" s="97"/>
      <c r="M3" s="164"/>
    </row>
    <row r="4" spans="1:13">
      <c r="A4" s="7">
        <v>1</v>
      </c>
      <c r="B4" s="7" t="s">
        <v>89</v>
      </c>
      <c r="C4" s="7"/>
      <c r="D4" s="7"/>
      <c r="E4" s="8"/>
      <c r="F4" s="7"/>
      <c r="G4" s="7"/>
      <c r="H4" s="7"/>
      <c r="I4" s="8"/>
      <c r="J4" s="7"/>
      <c r="K4" s="7"/>
      <c r="L4" s="130"/>
      <c r="M4" s="130"/>
    </row>
    <row r="5" spans="1:13" ht="26.25" customHeight="1">
      <c r="A5" s="26" t="s">
        <v>90</v>
      </c>
      <c r="B5" s="165" t="s">
        <v>91</v>
      </c>
      <c r="C5" s="165"/>
      <c r="D5" s="27"/>
      <c r="E5" s="28"/>
      <c r="F5" s="29"/>
      <c r="G5" s="29"/>
      <c r="H5" s="29"/>
      <c r="I5" s="28"/>
      <c r="J5" s="29"/>
      <c r="K5" s="29"/>
      <c r="L5" s="131"/>
      <c r="M5" s="131"/>
    </row>
    <row r="6" spans="1:13" ht="36">
      <c r="B6" s="16" t="s">
        <v>32</v>
      </c>
      <c r="C6" s="16" t="s">
        <v>98</v>
      </c>
      <c r="D6" s="16" t="s">
        <v>99</v>
      </c>
      <c r="E6" s="1">
        <v>2</v>
      </c>
      <c r="F6" s="17" t="s">
        <v>33</v>
      </c>
      <c r="G6" s="17"/>
      <c r="H6" s="17"/>
      <c r="I6" s="1">
        <v>2</v>
      </c>
      <c r="J6" s="17" t="s">
        <v>33</v>
      </c>
      <c r="K6" s="17"/>
      <c r="L6" s="132"/>
      <c r="M6" s="132"/>
    </row>
    <row r="7" spans="1:13" ht="24">
      <c r="B7" s="61" t="s">
        <v>100</v>
      </c>
      <c r="C7" s="69"/>
      <c r="D7" s="69"/>
      <c r="E7" s="62">
        <v>4</v>
      </c>
      <c r="F7" s="62" t="s">
        <v>23</v>
      </c>
      <c r="G7" s="57">
        <v>2000000</v>
      </c>
      <c r="H7" s="57">
        <f>G7*E7</f>
        <v>8000000</v>
      </c>
      <c r="I7" s="62">
        <v>4</v>
      </c>
      <c r="J7" s="139" t="s">
        <v>23</v>
      </c>
      <c r="K7" s="57">
        <v>8095600</v>
      </c>
      <c r="L7" s="133"/>
      <c r="M7" s="133"/>
    </row>
    <row r="8" spans="1:13">
      <c r="B8" s="61" t="s">
        <v>101</v>
      </c>
      <c r="C8" s="69"/>
      <c r="D8" s="69"/>
      <c r="E8" s="62">
        <v>1</v>
      </c>
      <c r="F8" s="62" t="s">
        <v>23</v>
      </c>
      <c r="G8" s="57">
        <v>1000000</v>
      </c>
      <c r="H8" s="57">
        <f t="shared" ref="H8:H38" si="0">G8*E8</f>
        <v>1000000</v>
      </c>
      <c r="I8" s="62">
        <v>1</v>
      </c>
      <c r="J8" s="62" t="s">
        <v>23</v>
      </c>
      <c r="K8" s="57"/>
      <c r="L8" s="133"/>
      <c r="M8" s="133"/>
    </row>
    <row r="9" spans="1:13">
      <c r="B9" s="61"/>
      <c r="C9" s="69"/>
      <c r="D9" s="69"/>
      <c r="E9" s="62"/>
      <c r="F9" s="62"/>
      <c r="G9" s="57"/>
      <c r="H9" s="57"/>
      <c r="I9" s="62"/>
      <c r="J9" s="139" t="s">
        <v>178</v>
      </c>
      <c r="K9" s="57">
        <v>37500</v>
      </c>
      <c r="L9" s="133"/>
      <c r="M9" s="133"/>
    </row>
    <row r="10" spans="1:13" hidden="1">
      <c r="B10" s="61"/>
      <c r="C10" s="69"/>
      <c r="D10" s="69"/>
      <c r="E10" s="62"/>
      <c r="F10" s="62"/>
      <c r="G10" s="57"/>
      <c r="H10" s="57"/>
      <c r="I10" s="62"/>
      <c r="J10" s="139" t="s">
        <v>178</v>
      </c>
      <c r="K10" s="57"/>
      <c r="L10" s="133">
        <v>7000</v>
      </c>
      <c r="M10" s="133"/>
    </row>
    <row r="11" spans="1:13" hidden="1">
      <c r="B11" s="61"/>
      <c r="C11" s="69"/>
      <c r="D11" s="69"/>
      <c r="E11" s="62"/>
      <c r="F11" s="62"/>
      <c r="G11" s="57"/>
      <c r="H11" s="57"/>
      <c r="I11" s="62"/>
      <c r="J11" s="139" t="s">
        <v>179</v>
      </c>
      <c r="K11" s="57"/>
      <c r="L11" s="133">
        <v>3000</v>
      </c>
      <c r="M11" s="133"/>
    </row>
    <row r="12" spans="1:13">
      <c r="B12" s="61"/>
      <c r="C12" s="69"/>
      <c r="D12" s="69"/>
      <c r="E12" s="62"/>
      <c r="F12" s="62"/>
      <c r="G12" s="57"/>
      <c r="H12" s="57"/>
      <c r="I12" s="62"/>
      <c r="J12" s="139" t="s">
        <v>180</v>
      </c>
      <c r="K12" s="57">
        <v>57000</v>
      </c>
      <c r="L12" s="133"/>
      <c r="M12" s="133"/>
    </row>
    <row r="13" spans="1:13">
      <c r="B13" s="61"/>
      <c r="C13" s="69"/>
      <c r="D13" s="69"/>
      <c r="E13" s="62"/>
      <c r="F13" s="62"/>
      <c r="G13" s="57"/>
      <c r="H13" s="57"/>
      <c r="I13" s="62"/>
      <c r="J13" s="139" t="s">
        <v>181</v>
      </c>
      <c r="K13" s="57">
        <v>59000</v>
      </c>
      <c r="L13" s="133"/>
      <c r="M13" s="133"/>
    </row>
    <row r="14" spans="1:13" hidden="1">
      <c r="B14" s="61"/>
      <c r="C14" s="69"/>
      <c r="D14" s="69"/>
      <c r="E14" s="62"/>
      <c r="F14" s="62"/>
      <c r="G14" s="57"/>
      <c r="H14" s="57"/>
      <c r="I14" s="62"/>
      <c r="J14" s="139" t="s">
        <v>182</v>
      </c>
      <c r="K14" s="57"/>
      <c r="L14" s="133"/>
      <c r="M14" s="133"/>
    </row>
    <row r="15" spans="1:13">
      <c r="B15" s="61"/>
      <c r="C15" s="69"/>
      <c r="D15" s="69"/>
      <c r="E15" s="62"/>
      <c r="F15" s="62"/>
      <c r="G15" s="57"/>
      <c r="H15" s="57"/>
      <c r="I15" s="62"/>
      <c r="J15" s="139" t="s">
        <v>183</v>
      </c>
      <c r="K15" s="57">
        <v>12000</v>
      </c>
      <c r="L15" s="133"/>
      <c r="M15" s="133"/>
    </row>
    <row r="16" spans="1:13" hidden="1">
      <c r="B16" s="61"/>
      <c r="C16" s="69"/>
      <c r="D16" s="69"/>
      <c r="E16" s="62"/>
      <c r="F16" s="62"/>
      <c r="G16" s="57"/>
      <c r="H16" s="57"/>
      <c r="I16" s="62"/>
      <c r="J16" s="139" t="s">
        <v>184</v>
      </c>
      <c r="K16" s="57"/>
      <c r="L16" s="133">
        <v>13000</v>
      </c>
      <c r="M16" s="133"/>
    </row>
    <row r="17" spans="2:30">
      <c r="B17" s="61"/>
      <c r="C17" s="69"/>
      <c r="D17" s="69"/>
      <c r="E17" s="62"/>
      <c r="F17" s="62"/>
      <c r="G17" s="57"/>
      <c r="H17" s="57"/>
      <c r="I17" s="62"/>
      <c r="J17" s="139" t="s">
        <v>185</v>
      </c>
      <c r="K17" s="57">
        <v>182000</v>
      </c>
      <c r="L17" s="133"/>
      <c r="M17" s="133"/>
    </row>
    <row r="18" spans="2:30">
      <c r="B18" s="61"/>
      <c r="C18" s="69"/>
      <c r="D18" s="69"/>
      <c r="E18" s="62"/>
      <c r="F18" s="62"/>
      <c r="G18" s="57"/>
      <c r="H18" s="57"/>
      <c r="I18" s="62"/>
      <c r="J18" s="139" t="s">
        <v>186</v>
      </c>
      <c r="K18" s="57">
        <v>12000</v>
      </c>
      <c r="L18" s="133"/>
      <c r="M18" s="133"/>
    </row>
    <row r="19" spans="2:30" hidden="1">
      <c r="B19" s="61"/>
      <c r="C19" s="69"/>
      <c r="D19" s="69"/>
      <c r="E19" s="62"/>
      <c r="F19" s="62"/>
      <c r="G19" s="57"/>
      <c r="H19" s="57"/>
      <c r="I19" s="62"/>
      <c r="J19" s="139" t="s">
        <v>187</v>
      </c>
      <c r="K19" s="57"/>
      <c r="L19" s="133"/>
      <c r="M19" s="133"/>
    </row>
    <row r="20" spans="2:30">
      <c r="B20" s="61"/>
      <c r="C20" s="69"/>
      <c r="D20" s="69"/>
      <c r="E20" s="62"/>
      <c r="F20" s="62"/>
      <c r="G20" s="57"/>
      <c r="H20" s="57"/>
      <c r="I20" s="62"/>
      <c r="J20" s="139" t="s">
        <v>188</v>
      </c>
      <c r="K20" s="57">
        <v>128000</v>
      </c>
      <c r="L20" s="133"/>
      <c r="M20" s="133"/>
    </row>
    <row r="21" spans="2:30" hidden="1">
      <c r="B21" s="61"/>
      <c r="C21" s="69"/>
      <c r="D21" s="69"/>
      <c r="E21" s="62"/>
      <c r="F21" s="62"/>
      <c r="G21" s="57"/>
      <c r="H21" s="57"/>
      <c r="I21" s="62"/>
      <c r="J21" s="139" t="s">
        <v>189</v>
      </c>
      <c r="K21" s="57"/>
      <c r="L21" s="133">
        <v>37500</v>
      </c>
      <c r="M21" s="133"/>
    </row>
    <row r="22" spans="2:30">
      <c r="B22" s="61"/>
      <c r="C22" s="69"/>
      <c r="D22" s="69"/>
      <c r="E22" s="62"/>
      <c r="F22" s="62"/>
      <c r="G22" s="57"/>
      <c r="H22" s="57"/>
      <c r="I22" s="62"/>
      <c r="J22" s="139" t="s">
        <v>190</v>
      </c>
      <c r="K22" s="57"/>
      <c r="L22" s="133">
        <v>18500</v>
      </c>
      <c r="M22" s="133"/>
    </row>
    <row r="23" spans="2:30">
      <c r="B23" s="61"/>
      <c r="C23" s="69"/>
      <c r="D23" s="69"/>
      <c r="E23" s="62"/>
      <c r="F23" s="62"/>
      <c r="G23" s="57"/>
      <c r="H23" s="57"/>
      <c r="I23" s="62"/>
      <c r="J23" s="139" t="s">
        <v>191</v>
      </c>
      <c r="K23" s="57">
        <v>266000</v>
      </c>
      <c r="L23" s="133"/>
      <c r="M23" s="133"/>
      <c r="AC23" s="111" t="s">
        <v>190</v>
      </c>
      <c r="AD23" s="113">
        <v>18500</v>
      </c>
    </row>
    <row r="24" spans="2:30">
      <c r="B24" s="61"/>
      <c r="C24" s="69"/>
      <c r="D24" s="69"/>
      <c r="E24" s="62"/>
      <c r="F24" s="62"/>
      <c r="G24" s="57"/>
      <c r="H24" s="57"/>
      <c r="I24" s="62"/>
      <c r="J24" s="139" t="s">
        <v>192</v>
      </c>
      <c r="K24" s="57">
        <v>179391</v>
      </c>
      <c r="L24" s="133"/>
      <c r="M24" s="133" cm="1">
        <f t="array" ref="M24">SUM(K22:K24+L31)</f>
        <v>551891</v>
      </c>
      <c r="AC24" s="111" t="s">
        <v>191</v>
      </c>
      <c r="AD24" s="113">
        <v>266000</v>
      </c>
    </row>
    <row r="25" spans="2:30">
      <c r="B25" s="61" t="s">
        <v>81</v>
      </c>
      <c r="C25" s="69"/>
      <c r="D25" s="69"/>
      <c r="E25" s="62">
        <v>2</v>
      </c>
      <c r="F25" s="62" t="s">
        <v>23</v>
      </c>
      <c r="G25" s="57">
        <v>750000</v>
      </c>
      <c r="H25" s="57">
        <f t="shared" si="0"/>
        <v>1500000</v>
      </c>
      <c r="I25" s="62">
        <v>2</v>
      </c>
      <c r="J25" s="62" t="s">
        <v>23</v>
      </c>
      <c r="K25" s="57"/>
      <c r="L25" s="133"/>
      <c r="M25" s="133"/>
      <c r="AC25" s="111" t="s">
        <v>192</v>
      </c>
      <c r="AD25" s="113">
        <v>179391</v>
      </c>
    </row>
    <row r="26" spans="2:30">
      <c r="B26" s="61"/>
      <c r="C26" s="69"/>
      <c r="D26" s="69"/>
      <c r="E26" s="62"/>
      <c r="F26" s="62"/>
      <c r="G26" s="57"/>
      <c r="H26" s="57"/>
      <c r="I26" s="62"/>
      <c r="J26" s="139" t="s">
        <v>193</v>
      </c>
      <c r="K26" s="57">
        <v>1018966</v>
      </c>
      <c r="L26" s="133"/>
      <c r="M26" s="133"/>
      <c r="AD26" s="114">
        <f>SUM(AD23:AD25)</f>
        <v>463891</v>
      </c>
    </row>
    <row r="27" spans="2:30">
      <c r="B27" s="61"/>
      <c r="C27" s="69"/>
      <c r="D27" s="69"/>
      <c r="E27" s="62"/>
      <c r="F27" s="62"/>
      <c r="G27" s="57"/>
      <c r="H27" s="57"/>
      <c r="I27" s="62"/>
      <c r="J27" s="139" t="s">
        <v>194</v>
      </c>
      <c r="K27" s="57">
        <v>350000</v>
      </c>
      <c r="L27" s="133"/>
      <c r="M27" s="133"/>
      <c r="AC27" t="s">
        <v>195</v>
      </c>
      <c r="AD27" s="112">
        <v>430000</v>
      </c>
    </row>
    <row r="28" spans="2:30">
      <c r="B28" s="61" t="s">
        <v>102</v>
      </c>
      <c r="C28" s="69"/>
      <c r="D28" s="69"/>
      <c r="E28" s="62">
        <v>5.5</v>
      </c>
      <c r="F28" s="62" t="s">
        <v>23</v>
      </c>
      <c r="G28" s="57">
        <v>300000</v>
      </c>
      <c r="H28" s="57">
        <f>G28*E28</f>
        <v>1650000</v>
      </c>
      <c r="I28" s="62">
        <v>5.5</v>
      </c>
      <c r="J28" s="62" t="s">
        <v>23</v>
      </c>
      <c r="K28" s="57"/>
      <c r="L28" s="133"/>
      <c r="M28" s="133"/>
      <c r="AC28" t="s">
        <v>196</v>
      </c>
      <c r="AD28" s="115">
        <f>AD26-AD27</f>
        <v>33891</v>
      </c>
    </row>
    <row r="29" spans="2:30" hidden="1">
      <c r="B29" s="61"/>
      <c r="C29" s="69"/>
      <c r="D29" s="69"/>
      <c r="E29" s="62"/>
      <c r="F29" s="62"/>
      <c r="G29" s="57"/>
      <c r="H29" s="57"/>
      <c r="I29" s="62"/>
      <c r="J29" s="111" t="s">
        <v>197</v>
      </c>
      <c r="K29" s="57"/>
      <c r="L29" s="133">
        <v>160125</v>
      </c>
      <c r="M29" s="133"/>
    </row>
    <row r="30" spans="2:30">
      <c r="B30" s="61"/>
      <c r="C30" s="69"/>
      <c r="D30" s="69"/>
      <c r="E30" s="62"/>
      <c r="F30" s="62"/>
      <c r="G30" s="57"/>
      <c r="H30" s="57"/>
      <c r="I30" s="57"/>
      <c r="J30" s="140" t="s">
        <v>198</v>
      </c>
      <c r="K30" s="57">
        <v>420000</v>
      </c>
      <c r="L30" s="133"/>
      <c r="M30" s="133" t="s">
        <v>199</v>
      </c>
      <c r="N30" t="s">
        <v>200</v>
      </c>
    </row>
    <row r="31" spans="2:30" hidden="1">
      <c r="B31" s="61"/>
      <c r="C31" s="69"/>
      <c r="D31" s="69"/>
      <c r="E31" s="62"/>
      <c r="F31" s="62"/>
      <c r="G31" s="57"/>
      <c r="H31" s="57"/>
      <c r="I31" s="57"/>
      <c r="J31" s="140" t="s">
        <v>201</v>
      </c>
      <c r="K31" s="57"/>
      <c r="L31" s="133">
        <v>35500</v>
      </c>
      <c r="M31" s="133" t="s">
        <v>202</v>
      </c>
      <c r="N31" t="s">
        <v>200</v>
      </c>
    </row>
    <row r="32" spans="2:30">
      <c r="B32" s="61"/>
      <c r="C32" s="69"/>
      <c r="D32" s="69"/>
      <c r="E32" s="62"/>
      <c r="F32" s="62"/>
      <c r="G32" s="57"/>
      <c r="H32" s="57"/>
      <c r="I32" s="57"/>
      <c r="J32" s="140" t="s">
        <v>203</v>
      </c>
      <c r="K32" s="57">
        <v>86500</v>
      </c>
      <c r="L32" s="133"/>
      <c r="M32" s="133" t="s">
        <v>204</v>
      </c>
      <c r="N32" t="s">
        <v>200</v>
      </c>
    </row>
    <row r="33" spans="1:30">
      <c r="B33" s="61"/>
      <c r="C33" s="69"/>
      <c r="D33" s="69"/>
      <c r="E33" s="62"/>
      <c r="F33" s="62"/>
      <c r="G33" s="57"/>
      <c r="H33" s="57"/>
      <c r="I33" s="57"/>
      <c r="J33" s="140" t="s">
        <v>205</v>
      </c>
      <c r="K33" s="57">
        <v>119500</v>
      </c>
      <c r="L33" s="133"/>
      <c r="M33" s="133" t="s">
        <v>206</v>
      </c>
      <c r="N33" t="s">
        <v>200</v>
      </c>
    </row>
    <row r="34" spans="1:30" hidden="1">
      <c r="B34" s="61"/>
      <c r="C34" s="69"/>
      <c r="D34" s="69"/>
      <c r="E34" s="62"/>
      <c r="F34" s="62"/>
      <c r="G34" s="57"/>
      <c r="H34" s="57"/>
      <c r="I34" s="57"/>
      <c r="J34" s="140"/>
      <c r="K34" s="57"/>
      <c r="L34" s="133"/>
      <c r="M34" s="133"/>
      <c r="N34" t="s">
        <v>200</v>
      </c>
    </row>
    <row r="35" spans="1:30">
      <c r="B35" s="61"/>
      <c r="C35" s="69"/>
      <c r="D35" s="69"/>
      <c r="E35" s="62"/>
      <c r="F35" s="62"/>
      <c r="G35" s="57"/>
      <c r="H35" s="57"/>
      <c r="I35" s="57"/>
      <c r="J35" s="140" t="s">
        <v>207</v>
      </c>
      <c r="K35" s="57">
        <v>566500</v>
      </c>
      <c r="L35" s="133"/>
      <c r="M35" s="133" t="s">
        <v>208</v>
      </c>
      <c r="N35" t="s">
        <v>209</v>
      </c>
    </row>
    <row r="36" spans="1:30">
      <c r="B36" s="61"/>
      <c r="C36" s="69"/>
      <c r="D36" s="69"/>
      <c r="E36" s="62"/>
      <c r="F36" s="62"/>
      <c r="G36" s="57"/>
      <c r="H36" s="57"/>
      <c r="I36" s="57"/>
      <c r="J36" s="140" t="s">
        <v>210</v>
      </c>
      <c r="K36" s="57">
        <v>275000</v>
      </c>
      <c r="L36" s="133"/>
      <c r="M36" s="133" t="s">
        <v>211</v>
      </c>
      <c r="N36" t="s">
        <v>209</v>
      </c>
    </row>
    <row r="37" spans="1:30">
      <c r="B37" s="105"/>
      <c r="C37" s="106"/>
      <c r="D37" s="106"/>
      <c r="E37" s="107"/>
      <c r="F37" s="107"/>
      <c r="G37" s="108"/>
      <c r="H37" s="108"/>
      <c r="I37" s="108"/>
      <c r="J37" s="141" t="s">
        <v>212</v>
      </c>
      <c r="K37" s="108">
        <v>570900</v>
      </c>
      <c r="L37" s="133"/>
      <c r="M37" s="135"/>
    </row>
    <row r="38" spans="1:30">
      <c r="B38" s="101" t="s">
        <v>83</v>
      </c>
      <c r="C38" s="102"/>
      <c r="D38" s="102"/>
      <c r="E38" s="103">
        <v>1</v>
      </c>
      <c r="F38" s="103" t="s">
        <v>23</v>
      </c>
      <c r="G38" s="104">
        <v>350000</v>
      </c>
      <c r="H38" s="104">
        <f t="shared" si="0"/>
        <v>350000</v>
      </c>
      <c r="I38" s="103">
        <v>1</v>
      </c>
      <c r="J38" s="103" t="s">
        <v>23</v>
      </c>
      <c r="K38" s="104"/>
      <c r="L38" s="133"/>
      <c r="M38" s="136"/>
    </row>
    <row r="39" spans="1:30">
      <c r="A39" s="142"/>
      <c r="B39" s="101"/>
      <c r="C39" s="102"/>
      <c r="D39" s="102"/>
      <c r="E39" s="103"/>
      <c r="F39" s="103"/>
      <c r="G39" s="104"/>
      <c r="H39" s="104"/>
      <c r="I39" s="103"/>
      <c r="J39" s="103" t="s">
        <v>213</v>
      </c>
      <c r="K39" s="104">
        <v>65000</v>
      </c>
      <c r="L39" s="133"/>
      <c r="M39" s="136"/>
    </row>
    <row r="40" spans="1:30" hidden="1">
      <c r="B40" s="116"/>
      <c r="C40" s="117"/>
      <c r="D40" s="117"/>
      <c r="E40" s="118"/>
      <c r="F40" s="118"/>
      <c r="G40" s="119"/>
      <c r="H40" s="119"/>
      <c r="I40" s="118"/>
      <c r="J40" s="120" t="s">
        <v>214</v>
      </c>
      <c r="K40" s="119"/>
      <c r="L40" s="133">
        <v>70000</v>
      </c>
      <c r="M40" s="137" t="s">
        <v>215</v>
      </c>
    </row>
    <row r="41" spans="1:30">
      <c r="G41" s="44"/>
      <c r="H41" s="109">
        <f>SUM(H7:H38)</f>
        <v>12500000</v>
      </c>
      <c r="I41" s="110"/>
      <c r="J41" s="110"/>
      <c r="K41" s="109">
        <f>SUM(K7:K40)</f>
        <v>12500857</v>
      </c>
      <c r="L41" s="138">
        <f>SUM(L7:L40)</f>
        <v>344625</v>
      </c>
      <c r="M41" s="138">
        <f>SUM(M7:M38)</f>
        <v>551891</v>
      </c>
    </row>
    <row r="42" spans="1:30">
      <c r="H42" s="52"/>
      <c r="I42" s="52"/>
      <c r="J42" s="52"/>
      <c r="K42" s="52"/>
      <c r="L42" s="134"/>
      <c r="M42" s="134"/>
    </row>
    <row r="43" spans="1:30">
      <c r="H43" s="52"/>
      <c r="I43" s="52"/>
      <c r="J43" s="52"/>
      <c r="K43" s="52"/>
      <c r="L43" s="138">
        <f>H41-K41</f>
        <v>-857</v>
      </c>
      <c r="M43" s="138">
        <f>K30+K35-L41</f>
        <v>641875</v>
      </c>
    </row>
    <row r="44" spans="1:30">
      <c r="L44" s="134"/>
      <c r="M44" s="134"/>
    </row>
    <row r="46" spans="1:30">
      <c r="W46" s="112"/>
      <c r="AD46"/>
    </row>
    <row r="47" spans="1:30">
      <c r="W47" s="112"/>
      <c r="AD47"/>
    </row>
    <row r="48" spans="1:30">
      <c r="W48" s="112"/>
      <c r="AD48"/>
    </row>
    <row r="49" spans="23:30">
      <c r="W49" s="112"/>
      <c r="AD49"/>
    </row>
    <row r="50" spans="23:30">
      <c r="W50" s="112"/>
      <c r="AD50"/>
    </row>
    <row r="51" spans="23:30">
      <c r="W51" s="112"/>
      <c r="AD51"/>
    </row>
    <row r="52" spans="23:30">
      <c r="W52" s="112"/>
      <c r="AD52"/>
    </row>
    <row r="53" spans="23:30">
      <c r="W53" s="112"/>
      <c r="AD53"/>
    </row>
    <row r="54" spans="23:30">
      <c r="W54" s="112"/>
      <c r="AD54"/>
    </row>
    <row r="55" spans="23:30">
      <c r="W55" s="112"/>
      <c r="AD55"/>
    </row>
    <row r="56" spans="23:30">
      <c r="W56" s="112"/>
      <c r="AD56"/>
    </row>
    <row r="57" spans="23:30">
      <c r="W57" s="112"/>
      <c r="AD57"/>
    </row>
    <row r="58" spans="23:30">
      <c r="W58" s="112"/>
      <c r="AD58"/>
    </row>
    <row r="59" spans="23:30">
      <c r="W59" s="112"/>
      <c r="AD59"/>
    </row>
    <row r="60" spans="23:30">
      <c r="W60" s="112"/>
      <c r="AD60"/>
    </row>
    <row r="61" spans="23:30">
      <c r="W61" s="112"/>
      <c r="AD61"/>
    </row>
    <row r="62" spans="23:30">
      <c r="W62" s="112"/>
      <c r="AD62"/>
    </row>
  </sheetData>
  <mergeCells count="13">
    <mergeCell ref="A2:A3"/>
    <mergeCell ref="B2:B3"/>
    <mergeCell ref="C2:C3"/>
    <mergeCell ref="D2:D3"/>
    <mergeCell ref="E2:F3"/>
    <mergeCell ref="M2:M3"/>
    <mergeCell ref="I1:M1"/>
    <mergeCell ref="H2:H3"/>
    <mergeCell ref="B5:C5"/>
    <mergeCell ref="E1:H1"/>
    <mergeCell ref="I2:J3"/>
    <mergeCell ref="K2:K3"/>
    <mergeCell ref="G2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293B-94F4-46CE-89EB-3D7D8131901B}">
  <dimension ref="A1:G6"/>
  <sheetViews>
    <sheetView workbookViewId="0">
      <selection activeCell="G17" sqref="G17"/>
    </sheetView>
  </sheetViews>
  <sheetFormatPr defaultRowHeight="15"/>
  <cols>
    <col min="1" max="1" width="44.85546875" customWidth="1"/>
    <col min="5" max="5" width="15.85546875" customWidth="1"/>
    <col min="6" max="6" width="17.140625" customWidth="1"/>
    <col min="7" max="7" width="21.28515625" customWidth="1"/>
  </cols>
  <sheetData>
    <row r="1" spans="1:7">
      <c r="A1" s="52" t="s">
        <v>216</v>
      </c>
    </row>
    <row r="3" spans="1:7">
      <c r="A3" s="78" t="s">
        <v>169</v>
      </c>
      <c r="B3" s="78"/>
      <c r="C3" s="78"/>
      <c r="D3" s="78"/>
      <c r="E3" s="78" t="s">
        <v>170</v>
      </c>
      <c r="F3" s="78" t="s">
        <v>171</v>
      </c>
      <c r="G3" s="78" t="s">
        <v>172</v>
      </c>
    </row>
    <row r="4" spans="1:7" ht="47.25" customHeight="1">
      <c r="A4" s="68" t="s">
        <v>217</v>
      </c>
      <c r="B4" s="92"/>
      <c r="C4" s="93">
        <v>2</v>
      </c>
      <c r="D4" s="93" t="s">
        <v>23</v>
      </c>
      <c r="E4" s="94">
        <v>1750000</v>
      </c>
      <c r="F4" s="95">
        <f>C4*E4</f>
        <v>3500000</v>
      </c>
      <c r="G4" s="96">
        <v>3500000</v>
      </c>
    </row>
    <row r="5" spans="1:7">
      <c r="A5" s="61"/>
      <c r="B5" s="69"/>
      <c r="C5" s="62"/>
      <c r="D5" s="62"/>
      <c r="E5" s="57"/>
      <c r="F5" s="77"/>
      <c r="G5" s="76"/>
    </row>
    <row r="6" spans="1:7">
      <c r="A6" s="62" t="s">
        <v>88</v>
      </c>
      <c r="B6" s="62"/>
      <c r="C6" s="62"/>
      <c r="D6" s="62"/>
      <c r="E6" s="62"/>
      <c r="F6" s="79">
        <f>SUM(F4:F4)</f>
        <v>3500000</v>
      </c>
      <c r="G6" s="80">
        <f>SUM(G4:G4)</f>
        <v>3500000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29EB-FE65-4931-A045-24B2953F99E2}">
  <sheetPr>
    <pageSetUpPr fitToPage="1"/>
  </sheetPr>
  <dimension ref="A1:N88"/>
  <sheetViews>
    <sheetView tabSelected="1" topLeftCell="A26" zoomScale="98" zoomScaleNormal="98" workbookViewId="0">
      <selection activeCell="E43" sqref="E43"/>
    </sheetView>
  </sheetViews>
  <sheetFormatPr defaultRowHeight="15"/>
  <cols>
    <col min="1" max="1" width="21.42578125" customWidth="1"/>
    <col min="2" max="2" width="25.140625" customWidth="1"/>
    <col min="3" max="3" width="5.85546875" customWidth="1"/>
    <col min="5" max="5" width="14" customWidth="1"/>
    <col min="6" max="6" width="14.140625" customWidth="1"/>
    <col min="7" max="7" width="15" customWidth="1"/>
    <col min="8" max="8" width="17.42578125" customWidth="1"/>
    <col min="9" max="9" width="11.85546875" bestFit="1" customWidth="1"/>
    <col min="10" max="10" width="10.7109375" bestFit="1" customWidth="1"/>
    <col min="11" max="11" width="27" customWidth="1"/>
    <col min="12" max="13" width="11.85546875" bestFit="1" customWidth="1"/>
    <col min="17" max="17" width="17.28515625" customWidth="1"/>
    <col min="18" max="19" width="11.85546875" bestFit="1" customWidth="1"/>
    <col min="23" max="23" width="11.85546875" bestFit="1" customWidth="1"/>
  </cols>
  <sheetData>
    <row r="1" spans="1:9">
      <c r="A1" s="52" t="s">
        <v>166</v>
      </c>
      <c r="B1" s="52"/>
      <c r="C1" s="52"/>
      <c r="D1" s="52"/>
      <c r="E1" s="52"/>
    </row>
    <row r="2" spans="1:9">
      <c r="A2" s="52" t="s">
        <v>66</v>
      </c>
      <c r="B2" s="52" t="s">
        <v>218</v>
      </c>
      <c r="C2" s="52"/>
      <c r="D2" s="52"/>
      <c r="E2" s="52"/>
    </row>
    <row r="3" spans="1:9">
      <c r="A3" s="52"/>
      <c r="B3" s="52"/>
      <c r="C3" s="52"/>
      <c r="D3" s="52"/>
      <c r="E3" s="52"/>
    </row>
    <row r="4" spans="1:9">
      <c r="A4" s="125" t="s">
        <v>169</v>
      </c>
      <c r="B4" s="125"/>
      <c r="C4" s="125"/>
      <c r="D4" s="125"/>
      <c r="E4" s="125" t="s">
        <v>170</v>
      </c>
      <c r="F4" s="125" t="s">
        <v>171</v>
      </c>
      <c r="G4" s="126" t="s">
        <v>172</v>
      </c>
      <c r="H4" s="127" t="s">
        <v>173</v>
      </c>
    </row>
    <row r="5" spans="1:9" ht="24">
      <c r="A5" s="61" t="s">
        <v>79</v>
      </c>
      <c r="B5" s="69"/>
      <c r="C5" s="62">
        <v>1</v>
      </c>
      <c r="D5" s="62" t="s">
        <v>23</v>
      </c>
      <c r="E5" s="57">
        <v>800000</v>
      </c>
      <c r="F5" s="57">
        <f>E5*C5</f>
        <v>800000</v>
      </c>
      <c r="G5" s="99">
        <v>869346</v>
      </c>
      <c r="H5" s="86">
        <v>869346</v>
      </c>
      <c r="I5" s="44">
        <f>SUM(G5:G36)</f>
        <v>3406846</v>
      </c>
    </row>
    <row r="6" spans="1:9">
      <c r="A6" s="61"/>
      <c r="B6" s="69"/>
      <c r="C6" s="62"/>
      <c r="D6" s="62"/>
      <c r="E6" s="57"/>
      <c r="F6" s="57"/>
      <c r="G6" s="99">
        <v>779500</v>
      </c>
      <c r="H6" s="86">
        <v>779500</v>
      </c>
    </row>
    <row r="7" spans="1:9">
      <c r="A7" s="61" t="s">
        <v>80</v>
      </c>
      <c r="B7" s="69"/>
      <c r="C7" s="62">
        <v>1</v>
      </c>
      <c r="D7" s="62" t="s">
        <v>23</v>
      </c>
      <c r="E7" s="57">
        <v>1000000</v>
      </c>
      <c r="F7" s="57">
        <f>E7*C7</f>
        <v>1000000</v>
      </c>
      <c r="G7" s="90"/>
      <c r="H7" s="86"/>
    </row>
    <row r="8" spans="1:9">
      <c r="A8" s="61"/>
      <c r="B8" s="69" t="s">
        <v>219</v>
      </c>
      <c r="C8" s="62"/>
      <c r="D8" s="62"/>
      <c r="E8" s="57"/>
      <c r="F8" s="57"/>
      <c r="G8" s="99">
        <v>16000</v>
      </c>
      <c r="H8" s="86">
        <v>16000</v>
      </c>
    </row>
    <row r="9" spans="1:9">
      <c r="A9" s="61"/>
      <c r="B9" s="69"/>
      <c r="C9" s="62"/>
      <c r="D9" s="62"/>
      <c r="E9" s="57"/>
      <c r="F9" s="57"/>
      <c r="G9" s="99">
        <v>46000</v>
      </c>
      <c r="H9" s="86">
        <v>46000</v>
      </c>
    </row>
    <row r="10" spans="1:9">
      <c r="A10" s="61"/>
      <c r="B10" s="69"/>
      <c r="C10" s="62"/>
      <c r="D10" s="62"/>
      <c r="E10" s="57"/>
      <c r="F10" s="57"/>
      <c r="G10" s="99">
        <v>66000</v>
      </c>
      <c r="H10" s="86">
        <v>66000</v>
      </c>
    </row>
    <row r="11" spans="1:9">
      <c r="A11" s="61"/>
      <c r="B11" s="69"/>
      <c r="C11" s="62"/>
      <c r="D11" s="62"/>
      <c r="E11" s="57"/>
      <c r="F11" s="57"/>
      <c r="G11" s="99">
        <v>8000</v>
      </c>
      <c r="H11" s="86">
        <v>8000</v>
      </c>
    </row>
    <row r="12" spans="1:9">
      <c r="A12" s="61"/>
      <c r="B12" s="69"/>
      <c r="C12" s="62"/>
      <c r="D12" s="62"/>
      <c r="E12" s="57"/>
      <c r="F12" s="57"/>
      <c r="G12" s="99">
        <v>16000</v>
      </c>
      <c r="H12" s="86">
        <v>16000</v>
      </c>
    </row>
    <row r="13" spans="1:9">
      <c r="A13" s="61"/>
      <c r="B13" s="69"/>
      <c r="C13" s="62"/>
      <c r="D13" s="62"/>
      <c r="E13" s="57"/>
      <c r="F13" s="57"/>
      <c r="G13" s="99">
        <v>16000</v>
      </c>
      <c r="H13" s="86">
        <v>16000</v>
      </c>
    </row>
    <row r="14" spans="1:9">
      <c r="A14" s="61"/>
      <c r="B14" s="69"/>
      <c r="C14" s="62"/>
      <c r="D14" s="62"/>
      <c r="E14" s="57"/>
      <c r="F14" s="57"/>
      <c r="G14" s="99">
        <v>20000</v>
      </c>
      <c r="H14" s="86">
        <v>20000</v>
      </c>
    </row>
    <row r="15" spans="1:9">
      <c r="A15" s="61"/>
      <c r="B15" s="69"/>
      <c r="C15" s="62"/>
      <c r="D15" s="62"/>
      <c r="E15" s="57"/>
      <c r="F15" s="57"/>
      <c r="G15" s="99">
        <v>20000</v>
      </c>
      <c r="H15" s="86">
        <v>20000</v>
      </c>
    </row>
    <row r="16" spans="1:9">
      <c r="A16" s="61"/>
      <c r="B16" s="69"/>
      <c r="C16" s="62"/>
      <c r="D16" s="62"/>
      <c r="E16" s="57"/>
      <c r="F16" s="57"/>
      <c r="G16" s="99">
        <v>16000</v>
      </c>
      <c r="H16" s="86">
        <v>16000</v>
      </c>
    </row>
    <row r="17" spans="1:8">
      <c r="A17" s="61"/>
      <c r="B17" s="69"/>
      <c r="C17" s="62"/>
      <c r="D17" s="62"/>
      <c r="E17" s="57"/>
      <c r="F17" s="57"/>
      <c r="G17" s="99">
        <v>46000</v>
      </c>
      <c r="H17" s="86">
        <v>46000</v>
      </c>
    </row>
    <row r="18" spans="1:8">
      <c r="A18" s="61"/>
      <c r="B18" s="69"/>
      <c r="C18" s="62"/>
      <c r="D18" s="62"/>
      <c r="E18" s="57"/>
      <c r="F18" s="57"/>
      <c r="G18" s="99">
        <v>66000</v>
      </c>
      <c r="H18" s="86">
        <v>66000</v>
      </c>
    </row>
    <row r="19" spans="1:8">
      <c r="A19" s="61"/>
      <c r="B19" s="69"/>
      <c r="C19" s="62"/>
      <c r="D19" s="62"/>
      <c r="E19" s="57"/>
      <c r="F19" s="57"/>
      <c r="G19" s="99">
        <v>16000</v>
      </c>
      <c r="H19" s="86">
        <v>16000</v>
      </c>
    </row>
    <row r="20" spans="1:8">
      <c r="A20" s="61"/>
      <c r="B20" s="69"/>
      <c r="C20" s="62"/>
      <c r="D20" s="62"/>
      <c r="E20" s="57"/>
      <c r="F20" s="57"/>
      <c r="G20" s="99"/>
      <c r="H20" s="86">
        <v>12500</v>
      </c>
    </row>
    <row r="21" spans="1:8">
      <c r="A21" s="61"/>
      <c r="B21" s="69"/>
      <c r="C21" s="62"/>
      <c r="D21" s="62"/>
      <c r="E21" s="57"/>
      <c r="F21" s="57"/>
      <c r="G21" s="99"/>
      <c r="H21" s="86">
        <v>20000</v>
      </c>
    </row>
    <row r="22" spans="1:8">
      <c r="A22" s="61"/>
      <c r="B22" s="69" t="s">
        <v>220</v>
      </c>
      <c r="C22" s="62"/>
      <c r="D22" s="62"/>
      <c r="E22" s="57"/>
      <c r="F22" s="57"/>
      <c r="G22" s="99">
        <v>200000</v>
      </c>
      <c r="H22" s="86">
        <v>200000</v>
      </c>
    </row>
    <row r="23" spans="1:8">
      <c r="A23" s="61"/>
      <c r="B23" s="69"/>
      <c r="C23" s="62"/>
      <c r="D23" s="62"/>
      <c r="E23" s="57"/>
      <c r="F23" s="57"/>
      <c r="G23" s="99">
        <v>200000</v>
      </c>
      <c r="H23" s="86">
        <v>200000</v>
      </c>
    </row>
    <row r="24" spans="1:8">
      <c r="A24" s="61"/>
      <c r="B24" s="69"/>
      <c r="C24" s="62"/>
      <c r="D24" s="62"/>
      <c r="E24" s="57"/>
      <c r="F24" s="57"/>
      <c r="G24" s="99">
        <v>50000</v>
      </c>
      <c r="H24" s="86">
        <v>50000</v>
      </c>
    </row>
    <row r="25" spans="1:8">
      <c r="A25" s="61"/>
      <c r="B25" s="69"/>
      <c r="C25" s="62"/>
      <c r="D25" s="62"/>
      <c r="E25" s="57"/>
      <c r="F25" s="57"/>
      <c r="G25" s="99">
        <v>100000</v>
      </c>
      <c r="H25" s="86">
        <v>100000</v>
      </c>
    </row>
    <row r="26" spans="1:8">
      <c r="A26" s="61"/>
      <c r="B26" s="69" t="s">
        <v>221</v>
      </c>
      <c r="C26" s="62"/>
      <c r="D26" s="62"/>
      <c r="E26" s="57"/>
      <c r="F26" s="57"/>
      <c r="G26" s="99">
        <f>8*95000</f>
        <v>760000</v>
      </c>
      <c r="H26" s="86">
        <v>760000</v>
      </c>
    </row>
    <row r="27" spans="1:8">
      <c r="A27" s="61"/>
      <c r="B27" s="69" t="s">
        <v>222</v>
      </c>
      <c r="C27" s="62"/>
      <c r="D27" s="62"/>
      <c r="E27" s="57"/>
      <c r="F27" s="57"/>
      <c r="G27" s="99">
        <v>9000</v>
      </c>
      <c r="H27" s="86">
        <v>9000</v>
      </c>
    </row>
    <row r="28" spans="1:8">
      <c r="A28" s="61"/>
      <c r="B28" s="69"/>
      <c r="C28" s="62"/>
      <c r="D28" s="62"/>
      <c r="E28" s="57"/>
      <c r="F28" s="57"/>
      <c r="G28" s="99">
        <v>6000</v>
      </c>
      <c r="H28" s="86">
        <v>6000</v>
      </c>
    </row>
    <row r="29" spans="1:8">
      <c r="A29" s="61"/>
      <c r="B29" s="69"/>
      <c r="C29" s="62"/>
      <c r="D29" s="62"/>
      <c r="E29" s="57"/>
      <c r="F29" s="57"/>
      <c r="G29" s="99">
        <v>36000</v>
      </c>
      <c r="H29" s="86">
        <v>36000</v>
      </c>
    </row>
    <row r="30" spans="1:8">
      <c r="A30" s="61"/>
      <c r="B30" s="69"/>
      <c r="C30" s="62"/>
      <c r="D30" s="62"/>
      <c r="E30" s="57"/>
      <c r="F30" s="57"/>
      <c r="G30" s="99">
        <v>9000</v>
      </c>
      <c r="H30" s="86">
        <v>9000</v>
      </c>
    </row>
    <row r="31" spans="1:8">
      <c r="A31" s="61"/>
      <c r="B31" s="69"/>
      <c r="C31" s="62"/>
      <c r="D31" s="62"/>
      <c r="E31" s="57"/>
      <c r="F31" s="57"/>
      <c r="G31" s="99">
        <v>3000</v>
      </c>
      <c r="H31" s="86">
        <v>3000</v>
      </c>
    </row>
    <row r="32" spans="1:8">
      <c r="A32" s="61"/>
      <c r="B32" s="69"/>
      <c r="C32" s="62"/>
      <c r="D32" s="62"/>
      <c r="E32" s="57"/>
      <c r="F32" s="57"/>
      <c r="G32" s="99">
        <v>3000</v>
      </c>
      <c r="H32" s="86">
        <v>3000</v>
      </c>
    </row>
    <row r="33" spans="1:9">
      <c r="A33" s="61"/>
      <c r="B33" s="69"/>
      <c r="C33" s="62"/>
      <c r="D33" s="62"/>
      <c r="E33" s="57"/>
      <c r="F33" s="57"/>
      <c r="G33" s="99">
        <v>3000</v>
      </c>
      <c r="H33" s="86">
        <v>3000</v>
      </c>
    </row>
    <row r="34" spans="1:9">
      <c r="A34" s="61"/>
      <c r="B34" s="69"/>
      <c r="C34" s="62"/>
      <c r="D34" s="62"/>
      <c r="E34" s="57"/>
      <c r="F34" s="57"/>
      <c r="G34" s="99">
        <v>27000</v>
      </c>
      <c r="H34" s="86">
        <v>27000</v>
      </c>
    </row>
    <row r="35" spans="1:9">
      <c r="A35" s="61"/>
      <c r="B35" s="69"/>
      <c r="C35" s="62"/>
      <c r="D35" s="62"/>
      <c r="E35" s="57"/>
      <c r="F35" s="57"/>
      <c r="G35" s="99"/>
      <c r="H35" s="86">
        <v>5000</v>
      </c>
    </row>
    <row r="36" spans="1:9">
      <c r="A36" s="61"/>
      <c r="B36" s="69"/>
      <c r="C36" s="62"/>
      <c r="D36" s="62"/>
      <c r="E36" s="57"/>
      <c r="F36" s="57"/>
      <c r="G36" s="99"/>
      <c r="H36" s="86">
        <v>5000</v>
      </c>
    </row>
    <row r="37" spans="1:9">
      <c r="A37" s="61" t="s">
        <v>81</v>
      </c>
      <c r="B37" s="69"/>
      <c r="C37" s="62">
        <v>2</v>
      </c>
      <c r="D37" s="62" t="s">
        <v>23</v>
      </c>
      <c r="E37" s="57">
        <v>750000</v>
      </c>
      <c r="F37" s="57">
        <f>E37*C37</f>
        <v>1500000</v>
      </c>
      <c r="G37" s="88">
        <v>1292777</v>
      </c>
      <c r="H37" s="86">
        <v>1292777</v>
      </c>
    </row>
    <row r="38" spans="1:9">
      <c r="A38" s="61" t="s">
        <v>82</v>
      </c>
      <c r="B38" s="69"/>
      <c r="C38" s="62">
        <v>8</v>
      </c>
      <c r="D38" s="62" t="s">
        <v>23</v>
      </c>
      <c r="E38" s="57">
        <v>250000</v>
      </c>
      <c r="F38" s="57">
        <f>E38*C38</f>
        <v>2000000</v>
      </c>
      <c r="G38" s="88"/>
      <c r="H38" s="86"/>
    </row>
    <row r="39" spans="1:9">
      <c r="A39" s="61"/>
      <c r="B39" s="69" t="s">
        <v>223</v>
      </c>
      <c r="C39" s="62"/>
      <c r="D39" s="62"/>
      <c r="E39" s="57"/>
      <c r="F39" s="57"/>
      <c r="G39" s="99">
        <v>142500</v>
      </c>
      <c r="H39" s="86">
        <v>142500</v>
      </c>
      <c r="I39" s="44">
        <f>SUM(G39:G44)</f>
        <v>885900</v>
      </c>
    </row>
    <row r="40" spans="1:9">
      <c r="A40" s="61"/>
      <c r="B40" s="69" t="s">
        <v>223</v>
      </c>
      <c r="C40" s="62"/>
      <c r="D40" s="62"/>
      <c r="E40" s="57"/>
      <c r="F40" s="57"/>
      <c r="G40" s="99">
        <v>177000</v>
      </c>
      <c r="H40" s="86">
        <v>177000</v>
      </c>
    </row>
    <row r="41" spans="1:9">
      <c r="A41" s="61"/>
      <c r="B41" s="69" t="s">
        <v>224</v>
      </c>
      <c r="C41" s="62"/>
      <c r="D41" s="62"/>
      <c r="E41" s="57"/>
      <c r="F41" s="57"/>
      <c r="G41" s="99">
        <v>291000</v>
      </c>
      <c r="H41" s="86">
        <v>291000</v>
      </c>
    </row>
    <row r="42" spans="1:9">
      <c r="A42" s="61"/>
      <c r="B42" s="69" t="s">
        <v>225</v>
      </c>
      <c r="C42" s="62"/>
      <c r="D42" s="62"/>
      <c r="E42" s="57"/>
      <c r="F42" s="57"/>
      <c r="G42" s="99">
        <v>75000</v>
      </c>
      <c r="H42" s="86">
        <v>75000</v>
      </c>
    </row>
    <row r="43" spans="1:9">
      <c r="A43" s="61"/>
      <c r="B43" s="69" t="s">
        <v>226</v>
      </c>
      <c r="C43" s="62"/>
      <c r="D43" s="62"/>
      <c r="E43" s="57"/>
      <c r="F43" s="57"/>
      <c r="G43" s="99">
        <v>105300</v>
      </c>
      <c r="H43" s="86"/>
    </row>
    <row r="44" spans="1:9">
      <c r="A44" s="61"/>
      <c r="B44" s="69" t="s">
        <v>227</v>
      </c>
      <c r="C44" s="62"/>
      <c r="D44" s="62"/>
      <c r="E44" s="57"/>
      <c r="F44" s="57"/>
      <c r="G44" s="99">
        <v>95100</v>
      </c>
      <c r="H44" s="86"/>
    </row>
    <row r="45" spans="1:9">
      <c r="A45" s="61" t="s">
        <v>83</v>
      </c>
      <c r="B45" s="69"/>
      <c r="C45" s="62">
        <v>2</v>
      </c>
      <c r="D45" s="62" t="s">
        <v>23</v>
      </c>
      <c r="E45" s="57">
        <v>350000</v>
      </c>
      <c r="F45" s="57">
        <f>E45*C45</f>
        <v>700000</v>
      </c>
      <c r="G45" s="99"/>
      <c r="H45" s="86"/>
    </row>
    <row r="46" spans="1:9">
      <c r="A46" s="61"/>
      <c r="B46" s="69" t="s">
        <v>228</v>
      </c>
      <c r="C46" s="62"/>
      <c r="D46" s="62"/>
      <c r="E46" s="57"/>
      <c r="F46" s="57"/>
      <c r="G46" s="99">
        <v>234300</v>
      </c>
      <c r="H46" s="86">
        <v>234300</v>
      </c>
      <c r="I46" s="44">
        <f>SUM(G46:G47)</f>
        <v>468600</v>
      </c>
    </row>
    <row r="47" spans="1:9">
      <c r="A47" s="61"/>
      <c r="B47" s="69" t="s">
        <v>228</v>
      </c>
      <c r="C47" s="62"/>
      <c r="D47" s="62"/>
      <c r="E47" s="57"/>
      <c r="F47" s="57"/>
      <c r="G47" s="99">
        <v>234300</v>
      </c>
      <c r="H47" s="86">
        <v>234300</v>
      </c>
    </row>
    <row r="48" spans="1:9">
      <c r="A48" s="61"/>
      <c r="B48" s="69"/>
      <c r="C48" s="62"/>
      <c r="D48" s="62"/>
      <c r="E48" s="57"/>
      <c r="F48" s="57"/>
      <c r="G48" s="99"/>
      <c r="H48" s="86"/>
    </row>
    <row r="49" spans="1:10">
      <c r="A49" s="62" t="s">
        <v>88</v>
      </c>
      <c r="B49" s="62"/>
      <c r="C49" s="62"/>
      <c r="D49" s="62"/>
      <c r="E49" s="62"/>
      <c r="F49" s="79">
        <f>SUM(F5:F45)</f>
        <v>6000000</v>
      </c>
      <c r="G49" s="89">
        <f>SUM(G5:G48)</f>
        <v>6054123</v>
      </c>
      <c r="H49" s="87">
        <f>SUM(H5:H48)</f>
        <v>5896223</v>
      </c>
    </row>
    <row r="50" spans="1:10">
      <c r="G50" s="44">
        <f>$F$49-G49</f>
        <v>-54123</v>
      </c>
      <c r="H50" s="44">
        <f>$F$49-H49</f>
        <v>103777</v>
      </c>
      <c r="I50" s="44"/>
    </row>
    <row r="51" spans="1:10">
      <c r="A51" s="52" t="s">
        <v>229</v>
      </c>
    </row>
    <row r="52" spans="1:10">
      <c r="A52" s="81" t="s">
        <v>230</v>
      </c>
      <c r="B52" s="81"/>
      <c r="C52" s="82"/>
      <c r="D52" s="82"/>
      <c r="E52" s="85"/>
      <c r="F52" s="83">
        <v>1500000</v>
      </c>
      <c r="G52" s="91"/>
      <c r="H52" s="86"/>
      <c r="J52" s="44"/>
    </row>
    <row r="53" spans="1:10">
      <c r="A53" s="81"/>
      <c r="B53" s="81" t="s">
        <v>231</v>
      </c>
      <c r="C53" s="82"/>
      <c r="D53" s="82"/>
      <c r="E53" s="85"/>
      <c r="F53" s="83"/>
      <c r="G53" s="100"/>
      <c r="H53" s="86"/>
      <c r="J53" s="44"/>
    </row>
    <row r="54" spans="1:10">
      <c r="A54" s="82" t="s">
        <v>127</v>
      </c>
      <c r="B54" s="82"/>
      <c r="C54" s="82"/>
      <c r="D54" s="82"/>
      <c r="E54" s="85"/>
      <c r="F54" s="83">
        <v>500000</v>
      </c>
      <c r="G54" s="91"/>
      <c r="H54" s="86"/>
    </row>
    <row r="55" spans="1:10">
      <c r="A55" s="61"/>
      <c r="B55" s="69" t="s">
        <v>232</v>
      </c>
      <c r="C55" s="62"/>
      <c r="D55" s="62"/>
      <c r="E55" s="57"/>
      <c r="F55" s="57"/>
      <c r="G55" s="99">
        <v>672000</v>
      </c>
      <c r="H55" s="86"/>
    </row>
    <row r="56" spans="1:10">
      <c r="A56" s="61"/>
      <c r="B56" s="69" t="s">
        <v>227</v>
      </c>
      <c r="C56" s="62"/>
      <c r="D56" s="62"/>
      <c r="E56" s="57"/>
      <c r="F56" s="57"/>
      <c r="G56" s="99">
        <v>49000</v>
      </c>
      <c r="H56" s="86"/>
    </row>
    <row r="57" spans="1:10">
      <c r="A57" s="82"/>
      <c r="B57" s="82" t="s">
        <v>233</v>
      </c>
      <c r="C57" s="82"/>
      <c r="D57" s="82"/>
      <c r="E57" s="85"/>
      <c r="F57" s="83"/>
      <c r="G57" s="100">
        <v>15000</v>
      </c>
      <c r="H57" s="86">
        <v>15000</v>
      </c>
    </row>
    <row r="58" spans="1:10">
      <c r="A58" s="82"/>
      <c r="B58" s="82" t="s">
        <v>233</v>
      </c>
      <c r="C58" s="82"/>
      <c r="D58" s="82"/>
      <c r="E58" s="85"/>
      <c r="F58" s="83"/>
      <c r="G58" s="100">
        <v>194500</v>
      </c>
      <c r="H58" s="86">
        <v>194500</v>
      </c>
    </row>
    <row r="59" spans="1:10">
      <c r="A59" s="82"/>
      <c r="B59" s="82" t="s">
        <v>234</v>
      </c>
      <c r="C59" s="82"/>
      <c r="D59" s="82"/>
      <c r="E59" s="85"/>
      <c r="F59" s="83"/>
      <c r="G59" s="100">
        <v>259000</v>
      </c>
      <c r="H59" s="86"/>
    </row>
    <row r="60" spans="1:10">
      <c r="A60" s="82"/>
      <c r="B60" s="82" t="s">
        <v>235</v>
      </c>
      <c r="C60" s="82"/>
      <c r="D60" s="82"/>
      <c r="E60" s="85"/>
      <c r="F60" s="83"/>
      <c r="G60" s="100">
        <v>144000</v>
      </c>
      <c r="H60" s="86">
        <v>144000</v>
      </c>
    </row>
    <row r="61" spans="1:10">
      <c r="A61" s="82"/>
      <c r="B61" s="82" t="s">
        <v>236</v>
      </c>
      <c r="C61" s="82"/>
      <c r="D61" s="82"/>
      <c r="E61" s="85"/>
      <c r="F61" s="83"/>
      <c r="G61" s="100">
        <v>201500</v>
      </c>
      <c r="H61" s="86">
        <v>201500</v>
      </c>
    </row>
    <row r="62" spans="1:10">
      <c r="A62" s="82"/>
      <c r="B62" s="82" t="s">
        <v>237</v>
      </c>
      <c r="C62" s="82"/>
      <c r="D62" s="82"/>
      <c r="E62" s="85"/>
      <c r="F62" s="83"/>
      <c r="G62" s="100">
        <v>424500</v>
      </c>
      <c r="H62" s="86">
        <v>424500</v>
      </c>
    </row>
    <row r="63" spans="1:10">
      <c r="A63" s="82"/>
      <c r="B63" s="82" t="s">
        <v>238</v>
      </c>
      <c r="C63" s="82"/>
      <c r="D63" s="82"/>
      <c r="E63" s="85"/>
      <c r="F63" s="83"/>
      <c r="G63" s="100">
        <v>50000</v>
      </c>
      <c r="H63" s="86">
        <v>50000</v>
      </c>
    </row>
    <row r="64" spans="1:10">
      <c r="A64" s="61"/>
      <c r="B64" s="69"/>
      <c r="C64" s="62"/>
      <c r="D64" s="62"/>
      <c r="E64" s="57"/>
      <c r="F64" s="57"/>
      <c r="G64" s="99"/>
      <c r="H64" s="86">
        <v>500000</v>
      </c>
    </row>
    <row r="65" spans="1:14">
      <c r="A65" s="82" t="s">
        <v>239</v>
      </c>
      <c r="B65" s="82"/>
      <c r="C65" s="82"/>
      <c r="D65" s="82"/>
      <c r="E65" s="85"/>
      <c r="F65" s="84">
        <f>SUM(F52:F63)</f>
        <v>2000000</v>
      </c>
      <c r="G65" s="84">
        <f>SUM(G52:G63)</f>
        <v>2009500</v>
      </c>
      <c r="H65" s="86">
        <f>SUM(H52:H64)</f>
        <v>1529500</v>
      </c>
    </row>
    <row r="66" spans="1:14">
      <c r="G66" s="42">
        <f>$F$65-G65</f>
        <v>-9500</v>
      </c>
      <c r="H66" s="42">
        <f>$F$65-H65</f>
        <v>470500</v>
      </c>
      <c r="I66" s="128">
        <f>H66+H50</f>
        <v>574277</v>
      </c>
    </row>
    <row r="69" spans="1:14">
      <c r="A69" t="s">
        <v>240</v>
      </c>
      <c r="G69" t="s">
        <v>241</v>
      </c>
      <c r="L69" t="s">
        <v>242</v>
      </c>
    </row>
    <row r="70" spans="1:14">
      <c r="A70" t="s">
        <v>233</v>
      </c>
      <c r="B70" s="121">
        <v>250000</v>
      </c>
      <c r="C70" s="121"/>
      <c r="D70" s="121"/>
      <c r="G70" s="123" t="s">
        <v>243</v>
      </c>
      <c r="H70" s="123"/>
      <c r="I70" s="124">
        <v>5000</v>
      </c>
      <c r="J70" s="121"/>
      <c r="L70" t="s">
        <v>244</v>
      </c>
      <c r="M70" s="121">
        <v>3000</v>
      </c>
      <c r="N70" s="121"/>
    </row>
    <row r="71" spans="1:14">
      <c r="A71" t="s">
        <v>245</v>
      </c>
      <c r="B71" s="121">
        <v>300000</v>
      </c>
      <c r="C71" s="121"/>
      <c r="D71" s="121"/>
      <c r="G71" s="123" t="s">
        <v>246</v>
      </c>
      <c r="H71" s="123"/>
      <c r="I71" s="124">
        <v>12500</v>
      </c>
      <c r="J71" s="121"/>
      <c r="L71" t="s">
        <v>247</v>
      </c>
      <c r="M71" s="121">
        <v>9000</v>
      </c>
      <c r="N71" s="121"/>
    </row>
    <row r="72" spans="1:14">
      <c r="A72" t="s">
        <v>248</v>
      </c>
      <c r="B72" s="121">
        <v>100000</v>
      </c>
      <c r="C72" s="121"/>
      <c r="D72" s="121"/>
      <c r="G72" s="123" t="s">
        <v>249</v>
      </c>
      <c r="H72" s="123"/>
      <c r="I72" s="124">
        <v>20000</v>
      </c>
      <c r="J72" s="121"/>
      <c r="L72" t="s">
        <v>250</v>
      </c>
      <c r="M72" s="121">
        <v>20000</v>
      </c>
      <c r="N72" s="121"/>
    </row>
    <row r="73" spans="1:14">
      <c r="A73" t="s">
        <v>251</v>
      </c>
      <c r="B73" s="121">
        <v>50000</v>
      </c>
      <c r="C73" s="121"/>
      <c r="D73" s="121"/>
      <c r="G73" s="123" t="s">
        <v>252</v>
      </c>
      <c r="H73" s="123"/>
      <c r="I73" s="124">
        <v>5000</v>
      </c>
      <c r="J73" s="121"/>
      <c r="L73" t="s">
        <v>253</v>
      </c>
      <c r="M73" s="121">
        <v>16000</v>
      </c>
      <c r="N73" s="121"/>
    </row>
    <row r="74" spans="1:14">
      <c r="A74" t="s">
        <v>254</v>
      </c>
      <c r="B74" s="121"/>
      <c r="C74" s="121">
        <v>50000</v>
      </c>
      <c r="D74" s="121"/>
      <c r="I74" s="121"/>
      <c r="J74" s="121"/>
      <c r="L74" t="s">
        <v>255</v>
      </c>
      <c r="M74" s="121">
        <v>46000</v>
      </c>
      <c r="N74" s="121"/>
    </row>
    <row r="75" spans="1:14">
      <c r="A75" t="s">
        <v>256</v>
      </c>
      <c r="B75" s="121"/>
      <c r="C75" s="121">
        <v>50000</v>
      </c>
      <c r="D75" s="121"/>
      <c r="G75" t="s">
        <v>257</v>
      </c>
      <c r="I75" s="121">
        <v>20000</v>
      </c>
      <c r="J75" s="121"/>
      <c r="L75" t="s">
        <v>258</v>
      </c>
      <c r="M75" s="121">
        <v>66000</v>
      </c>
      <c r="N75" s="121"/>
    </row>
    <row r="76" spans="1:14">
      <c r="A76" t="s">
        <v>233</v>
      </c>
      <c r="B76" s="121"/>
      <c r="C76" s="121">
        <v>15000</v>
      </c>
      <c r="D76" s="121"/>
      <c r="I76" s="121">
        <v>46000</v>
      </c>
      <c r="J76" s="121"/>
      <c r="L76" t="s">
        <v>259</v>
      </c>
      <c r="M76" s="121">
        <v>16000</v>
      </c>
      <c r="N76" s="121"/>
    </row>
    <row r="77" spans="1:14">
      <c r="A77" t="s">
        <v>233</v>
      </c>
      <c r="B77" s="121"/>
      <c r="C77" s="121">
        <v>194500</v>
      </c>
      <c r="D77" s="121"/>
      <c r="I77" s="121">
        <v>16000</v>
      </c>
      <c r="J77" s="121"/>
      <c r="L77" t="s">
        <v>260</v>
      </c>
      <c r="M77" s="121">
        <v>36000</v>
      </c>
      <c r="N77" s="121"/>
    </row>
    <row r="78" spans="1:14">
      <c r="A78" t="s">
        <v>224</v>
      </c>
      <c r="B78" s="121"/>
      <c r="C78" s="121">
        <v>291000</v>
      </c>
      <c r="D78" s="121"/>
      <c r="I78">
        <v>16000</v>
      </c>
      <c r="M78" s="121"/>
      <c r="N78" s="121"/>
    </row>
    <row r="79" spans="1:14">
      <c r="B79" s="121"/>
      <c r="C79" s="121"/>
      <c r="D79" s="121"/>
      <c r="I79">
        <v>8000</v>
      </c>
      <c r="M79" s="121">
        <f>SUM(M70:M77)</f>
        <v>212000</v>
      </c>
      <c r="N79" s="121"/>
    </row>
    <row r="80" spans="1:14">
      <c r="B80" s="121">
        <f>SUM(B70:B78)</f>
        <v>700000</v>
      </c>
      <c r="C80" s="121">
        <f>SUM(C70:C78)</f>
        <v>600500</v>
      </c>
      <c r="D80" s="121"/>
      <c r="I80">
        <v>66000</v>
      </c>
      <c r="M80" s="121">
        <f>M79-50000</f>
        <v>162000</v>
      </c>
    </row>
    <row r="81" spans="1:9">
      <c r="A81" t="s">
        <v>261</v>
      </c>
      <c r="B81" s="122">
        <f>B80-C80</f>
        <v>99500</v>
      </c>
      <c r="C81" s="121"/>
      <c r="D81" s="121"/>
      <c r="I81">
        <v>16000</v>
      </c>
    </row>
    <row r="82" spans="1:9">
      <c r="B82" s="121"/>
      <c r="C82" s="121"/>
      <c r="D82" s="121"/>
      <c r="G82" t="s">
        <v>222</v>
      </c>
      <c r="I82">
        <v>3000</v>
      </c>
    </row>
    <row r="83" spans="1:9">
      <c r="B83" s="121"/>
      <c r="C83" s="121"/>
      <c r="D83" s="121"/>
      <c r="G83" t="s">
        <v>222</v>
      </c>
      <c r="I83">
        <v>3000</v>
      </c>
    </row>
    <row r="84" spans="1:9">
      <c r="B84" s="121"/>
      <c r="C84" s="121"/>
      <c r="D84" s="121"/>
      <c r="I84">
        <v>6000</v>
      </c>
    </row>
    <row r="85" spans="1:9">
      <c r="B85" s="121"/>
      <c r="C85" s="121"/>
      <c r="D85" s="121"/>
      <c r="I85">
        <v>9000</v>
      </c>
    </row>
    <row r="86" spans="1:9">
      <c r="I86">
        <v>27000</v>
      </c>
    </row>
    <row r="87" spans="1:9">
      <c r="G87" t="s">
        <v>262</v>
      </c>
      <c r="H87">
        <v>500000</v>
      </c>
      <c r="I87" s="121">
        <f>SUM(I70:I86)</f>
        <v>278500</v>
      </c>
    </row>
    <row r="88" spans="1:9">
      <c r="G88" t="s">
        <v>263</v>
      </c>
      <c r="H88" s="122">
        <f>H87-I87</f>
        <v>221500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Pak Agus</dc:creator>
  <cp:keywords/>
  <dc:description/>
  <cp:lastModifiedBy/>
  <cp:revision/>
  <dcterms:created xsi:type="dcterms:W3CDTF">2022-03-18T08:35:54Z</dcterms:created>
  <dcterms:modified xsi:type="dcterms:W3CDTF">2022-09-26T06:03:58Z</dcterms:modified>
  <cp:category/>
  <cp:contentStatus/>
</cp:coreProperties>
</file>