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02"/>
  <workbookPr/>
  <mc:AlternateContent xmlns:mc="http://schemas.openxmlformats.org/markup-compatibility/2006">
    <mc:Choice Requires="x15">
      <x15ac:absPath xmlns:x15ac="http://schemas.microsoft.com/office/spreadsheetml/2010/11/ac" url="C:\Users\purit\Downloads\"/>
    </mc:Choice>
  </mc:AlternateContent>
  <xr:revisionPtr revIDLastSave="0" documentId="8_{A92BC425-2C47-4381-8049-DFB1142672E2}" xr6:coauthVersionLast="47" xr6:coauthVersionMax="47" xr10:uidLastSave="{00000000-0000-0000-0000-000000000000}"/>
  <bookViews>
    <workbookView xWindow="-108" yWindow="-108" windowWidth="23256" windowHeight="13176" tabRatio="903" firstSheet="8" activeTab="8" xr2:uid="{00000000-000D-0000-FFFF-FFFF00000000}"/>
  </bookViews>
  <sheets>
    <sheet name="Pedoman" sheetId="8" r:id="rId1"/>
    <sheet name="8.1 Alat Lab" sheetId="1" r:id="rId2"/>
    <sheet name="8.2 Alat TIK" sheetId="2" r:id="rId3"/>
    <sheet name="8.3 Pengemb Staf" sheetId="3" r:id="rId4"/>
    <sheet name="8.4 Lokakarya" sheetId="4" r:id="rId5"/>
    <sheet name="8.5 Inovasi Pemb" sheetId="5" r:id="rId6"/>
    <sheet name="8.6 Insentif Mhs" sheetId="6" r:id="rId7"/>
    <sheet name="8.7 Manajemen Int" sheetId="7" r:id="rId8"/>
    <sheet name="REKAP PRODI" sheetId="10" r:id="rId9"/>
    <sheet name="REKAP PER BAGIAN" sheetId="11" r:id="rId10"/>
    <sheet name="(template)" sheetId="9" r:id="rId11"/>
    <sheet name="TIME SHEETS" sheetId="1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83" i="10" l="1"/>
  <c r="K139" i="10"/>
  <c r="K71" i="10"/>
  <c r="K109" i="10"/>
  <c r="K138" i="10"/>
  <c r="N158" i="10"/>
  <c r="M158" i="10"/>
  <c r="N157" i="10"/>
  <c r="N156" i="10"/>
  <c r="N155" i="10"/>
  <c r="M157" i="10"/>
  <c r="M156" i="10"/>
  <c r="M155" i="10"/>
  <c r="R76" i="10"/>
  <c r="R75" i="10"/>
  <c r="R77" i="10" s="1"/>
  <c r="W79" i="10"/>
  <c r="W80" i="10"/>
  <c r="W81" i="10"/>
  <c r="W82" i="10"/>
  <c r="W78" i="10"/>
  <c r="W83" i="10" s="1"/>
  <c r="P125" i="10"/>
  <c r="R118" i="10"/>
  <c r="R117" i="10"/>
  <c r="R92" i="10"/>
  <c r="R90" i="10"/>
  <c r="R89" i="10"/>
  <c r="R88" i="10"/>
  <c r="R93" i="10" s="1"/>
  <c r="H96" i="10"/>
  <c r="H89" i="10"/>
  <c r="AB34" i="10"/>
  <c r="AB35" i="10"/>
  <c r="AB36" i="10"/>
  <c r="AB33" i="10"/>
  <c r="AB38" i="10" s="1"/>
  <c r="T34" i="10"/>
  <c r="T35" i="10"/>
  <c r="T33" i="10"/>
  <c r="W55" i="10"/>
  <c r="W56" i="10"/>
  <c r="W57" i="10"/>
  <c r="W58" i="10"/>
  <c r="W59" i="10"/>
  <c r="W60" i="10"/>
  <c r="T37" i="10"/>
  <c r="H104" i="10"/>
  <c r="R105" i="10"/>
  <c r="R104" i="10"/>
  <c r="R107" i="10" s="1"/>
  <c r="R116" i="10"/>
  <c r="R119" i="10" s="1"/>
  <c r="H80" i="10"/>
  <c r="R81" i="10"/>
  <c r="P126" i="10"/>
  <c r="R127" i="10"/>
  <c r="R78" i="10"/>
  <c r="R79" i="10"/>
  <c r="R80" i="10"/>
  <c r="R82" i="10"/>
  <c r="R126" i="10"/>
  <c r="R125" i="10"/>
  <c r="R128" i="10" s="1"/>
  <c r="R62" i="10"/>
  <c r="R61" i="10"/>
  <c r="R59" i="10"/>
  <c r="R60" i="10"/>
  <c r="R13" i="10"/>
  <c r="R12" i="10"/>
  <c r="H116" i="10"/>
  <c r="H55" i="10"/>
  <c r="I2" i="1" s="1"/>
  <c r="G3" i="6"/>
  <c r="H48" i="10"/>
  <c r="H21" i="10"/>
  <c r="H57" i="10"/>
  <c r="I4" i="1"/>
  <c r="E4" i="1"/>
  <c r="C4" i="1"/>
  <c r="E3" i="1"/>
  <c r="C3" i="1"/>
  <c r="E2" i="1"/>
  <c r="C2" i="1"/>
  <c r="G2" i="2"/>
  <c r="I2" i="2" s="1"/>
  <c r="I3" i="2" s="1"/>
  <c r="C9" i="11" s="1"/>
  <c r="D9" i="11" s="1"/>
  <c r="E2" i="2"/>
  <c r="C2" i="2"/>
  <c r="E10" i="3"/>
  <c r="C10" i="3"/>
  <c r="E9" i="3"/>
  <c r="C9" i="3"/>
  <c r="E8" i="3"/>
  <c r="C8" i="3"/>
  <c r="E7" i="3"/>
  <c r="C7" i="3"/>
  <c r="E6" i="3"/>
  <c r="C6" i="3"/>
  <c r="I5" i="3"/>
  <c r="E5" i="3"/>
  <c r="C5" i="3"/>
  <c r="E4" i="3"/>
  <c r="C4" i="3"/>
  <c r="E3" i="3"/>
  <c r="C3" i="3"/>
  <c r="G9" i="4"/>
  <c r="J9" i="4" s="1"/>
  <c r="E9" i="4"/>
  <c r="C9" i="4"/>
  <c r="E8" i="4"/>
  <c r="C8" i="4"/>
  <c r="G7" i="4"/>
  <c r="E7" i="4"/>
  <c r="C7" i="4"/>
  <c r="E6" i="4"/>
  <c r="C6" i="4"/>
  <c r="J7" i="4"/>
  <c r="E5" i="4"/>
  <c r="C5" i="4"/>
  <c r="G4" i="4"/>
  <c r="J4" i="4" s="1"/>
  <c r="E4" i="4"/>
  <c r="C4" i="4"/>
  <c r="G3" i="4"/>
  <c r="J3" i="4" s="1"/>
  <c r="E3" i="4"/>
  <c r="C3" i="4"/>
  <c r="H4" i="5"/>
  <c r="E3" i="5"/>
  <c r="C3" i="5"/>
  <c r="I5" i="6"/>
  <c r="H5" i="6"/>
  <c r="F4" i="6"/>
  <c r="E4" i="6"/>
  <c r="C4" i="6"/>
  <c r="E3" i="6"/>
  <c r="C3" i="6"/>
  <c r="H9" i="7"/>
  <c r="I9" i="7" s="1"/>
  <c r="E9" i="7"/>
  <c r="C9" i="7"/>
  <c r="H8" i="7"/>
  <c r="I8" i="7" s="1"/>
  <c r="E8" i="7"/>
  <c r="C8" i="7"/>
  <c r="E7" i="7"/>
  <c r="C7" i="7"/>
  <c r="E6" i="7"/>
  <c r="C6" i="7"/>
  <c r="H5" i="7"/>
  <c r="I5" i="7" s="1"/>
  <c r="E5" i="7"/>
  <c r="C5" i="7"/>
  <c r="G4" i="7"/>
  <c r="G5" i="7" s="1"/>
  <c r="G6" i="7" s="1"/>
  <c r="G7" i="7" s="1"/>
  <c r="G8" i="7" s="1"/>
  <c r="G9" i="7" s="1"/>
  <c r="E4" i="7"/>
  <c r="C4" i="7"/>
  <c r="F3" i="7"/>
  <c r="I3" i="7" s="1"/>
  <c r="G3" i="7"/>
  <c r="E3" i="7"/>
  <c r="C3" i="7"/>
  <c r="I4" i="7"/>
  <c r="I6" i="7"/>
  <c r="E2" i="7"/>
  <c r="G2" i="7"/>
  <c r="F2" i="7"/>
  <c r="I2" i="7" s="1"/>
  <c r="C2" i="7"/>
  <c r="K140" i="10"/>
  <c r="H142" i="10" s="1"/>
  <c r="H135" i="10"/>
  <c r="G3" i="5" s="1"/>
  <c r="G4" i="5" s="1"/>
  <c r="C12" i="11" s="1"/>
  <c r="D12" i="11" s="1"/>
  <c r="H7" i="7"/>
  <c r="I7" i="7" s="1"/>
  <c r="I10" i="3"/>
  <c r="G6" i="4"/>
  <c r="J6" i="4" s="1"/>
  <c r="K90" i="10"/>
  <c r="G4" i="6"/>
  <c r="K81" i="10"/>
  <c r="F80" i="10"/>
  <c r="G5" i="4"/>
  <c r="J5" i="4" s="1"/>
  <c r="F77" i="10"/>
  <c r="I3" i="1"/>
  <c r="H66" i="10"/>
  <c r="I8" i="3" s="1"/>
  <c r="K61" i="10"/>
  <c r="I7" i="3"/>
  <c r="I4" i="3"/>
  <c r="H12" i="10"/>
  <c r="I3" i="3" l="1"/>
  <c r="H71" i="10"/>
  <c r="H138" i="10"/>
  <c r="W61" i="10"/>
  <c r="AD38" i="10"/>
  <c r="R63" i="10"/>
  <c r="H77" i="10"/>
  <c r="I6" i="3"/>
  <c r="G5" i="6"/>
  <c r="C13" i="11" s="1"/>
  <c r="D13" i="11" s="1"/>
  <c r="F3" i="6"/>
  <c r="K142" i="10"/>
  <c r="G8" i="4"/>
  <c r="J8" i="4" s="1"/>
  <c r="I10" i="7"/>
  <c r="F14" i="11" s="1"/>
  <c r="F15" i="11" s="1"/>
  <c r="J10" i="4"/>
  <c r="C11" i="11" s="1"/>
  <c r="D11" i="11" s="1"/>
  <c r="I5" i="1"/>
  <c r="C8" i="11" s="1"/>
  <c r="D8" i="11" s="1"/>
  <c r="I9" i="3" l="1"/>
  <c r="I11" i="3" s="1"/>
  <c r="C10" i="11" s="1"/>
  <c r="D10" i="11" s="1"/>
  <c r="H109" i="10"/>
  <c r="H139" i="10" s="1"/>
  <c r="D15" i="11"/>
  <c r="G15" i="11" l="1"/>
  <c r="E13" i="11"/>
  <c r="E12" i="11"/>
  <c r="E11" i="11"/>
  <c r="E10" i="11"/>
  <c r="E9" i="11"/>
  <c r="E8" i="11"/>
  <c r="E15"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tc={79383BC4-A530-4937-9A2A-04A4B6708149}</author>
  </authors>
  <commentList>
    <comment ref="F8" authorId="0" shapeId="0" xr:uid="{79383BC4-A530-4937-9A2A-04A4B6708149}">
      <text>
        <t>[Threaded comment]
Your version of Excel allows you to read this threaded comment; however, any edits to it will get removed if the file is opened in a newer version of Excel. Learn more: https://go.microsoft.com/fwlink/?linkid=870924
Comment:
    Training Parametric hari 3 menyusul</t>
      </text>
    </comment>
  </commentList>
</comments>
</file>

<file path=xl/sharedStrings.xml><?xml version="1.0" encoding="utf-8"?>
<sst xmlns="http://schemas.openxmlformats.org/spreadsheetml/2006/main" count="782" uniqueCount="288">
  <si>
    <t>Komponen</t>
  </si>
  <si>
    <t>Pagu</t>
  </si>
  <si>
    <t>Keterangan</t>
  </si>
  <si>
    <t>Peralatan</t>
  </si>
  <si>
    <t>maks 50%</t>
  </si>
  <si>
    <t>Peralatan untuk mendukung implementasi kurikulum sesuai keunggulan (niche) program studi atau untuk pengembangan teaching industry bermitra dengan industri.</t>
  </si>
  <si>
    <t>Lokakarya/Focus Group Discussion (FGD), seminar, pengembangan kemitraan</t>
  </si>
  <si>
    <t>maks 20%</t>
  </si>
  <si>
    <t>Alokasi anggaran lokakarya/FGD ditujukan untuk membiayai kegiatan lokakarya/FGD untuk merencanakan kegiatan dalam rangka implementasi program MBKM, serta  kegiatan lain yang relevan dengan transformasi pendidikan tinggi yang akan dilakukan  di program studi. Pembiayaan yang dapat diusulkan meliputi honorarium nara sumber  (maksimum 30%), konsumsi dan akomodasi, perjalanan dinas, ATK, dan pemenuhan  fasilitas pendukung protokol kesehatan. Satuan biaya mengacu pada Peraturan Menteri  Keuangan Nomor 60/PMK.02/2021.
Alokasi anggaran seminar dapat digunakan untuk membiayai nara sumber pada  seminar yang akan dilaksanakan sesuai dengan keunggulan/niche perguruan tinggi dan  program studi. Pendanaan pengembangan kerjasama dapat digunakan untuk inisiasi  kerjasama atau mempererat kerjasama dengan DUDI, lembaga atau perguruan tinggi  lain, dan top world class universities (QS100 by subject).</t>
  </si>
  <si>
    <t>Dosen/Peneliti dari Perguruan Tinggi Lain/Praktisi dan Pengembangan Staf</t>
  </si>
  <si>
    <t>N.A</t>
  </si>
  <si>
    <t>Relevan untuk mendukung program yang diusulkan, misalnya untuk: 
a. mengundang dosen/visiting lecturer atau researcher dari perguruan tinggi lain  atau praktisi.
b. meningkatkan kompetensi dan kapasitas dosen dan/atau tenaga kependidikan mendukung keunggulan (niche) serta pengalaman di DUDI.
c. peningkatan kompetensi pedagogik dosen/praktisi dari DUDI.
d. sertifikasi kompetensi bidang keilmuan yang sejalan dengan dengan bidang ilmu program studi bagi dosen dan tendik.</t>
  </si>
  <si>
    <t>Inovasi Pembelajaran</t>
  </si>
  <si>
    <t>maks 10%</t>
  </si>
  <si>
    <t>Alokasi anggaran untuk mendorong inovasi pembelajaran mata kuliah kompetensi utama program studi, yang berbasis pembelajaran dengan pendekatan studi kasus (case-study) dan berbasis proyek (project-based learning), atau inovasi pembelajaran lainnya yang bermitra dengan DUDI.</t>
  </si>
  <si>
    <t>Bantuan/Insentif Mahasiswa</t>
  </si>
  <si>
    <t>Relevan untuk mendukung program yang diusulkan, misalnya untuk: 
a. bantuan/insentif bagi mahasiswa yang mengikuti program MBKM, 20 sks melalui program pertukaran pelajar (inbound outbound) dengan perguruan tinggi lain dalam negeri, magang di DUDI atau Institusi dalam negeri selama 1 semester. Bantuan hanya untuk biaya tiket kelas ekonomi dan bantuan biaya sesuai dengan kebutuhan yang mengacu pada ketentuan yang berlaku. 
b. pengembangan kewirausahaan mahasiswa berupa insentif bagi peserta inovasi terbaik.
c. pengembangan diri mahasiswa untuk mengikuti lomba/kompetisi inovasi tingkat nasional maupun internasional.</t>
  </si>
  <si>
    <t xml:space="preserve">Manajemen Internal
</t>
  </si>
  <si>
    <t>RKAT UPJ</t>
  </si>
  <si>
    <t>Alokasi anggaran untuk pembiayaan operasional pengelolaan PK-KM dan kegiatan lain 
yang mendukung program PK-KM, bersumber dari dana pendamping atau dana mitra.</t>
  </si>
  <si>
    <t>Perjalanan</t>
  </si>
  <si>
    <t>Biaya perjalanan meliputi biaya tiket kelas ekonomi dengan satuan biaya untuk setiap jenis  biaya mengacu pada Standar Biaya Masukan (SBM) Tahun Anggaran 2022 (Peraturan  Menteri Keuangan Nomor 60/PMK.02/2021). Biaya hidup dapat berbentuk biaya hidup untuk masa kegiatan minimum 2 minggu atau harian (untuk masa kegiatan maksimum 4 hari)  selama kegiatan. Satuan biaya untuk setiap jenis biaya mengacu pada Standar Biaya Masukan (SBM).</t>
  </si>
  <si>
    <t>No</t>
  </si>
  <si>
    <t>Prodi</t>
  </si>
  <si>
    <t>Kode Sub Aktivitas</t>
  </si>
  <si>
    <t>IKU Sasaran</t>
  </si>
  <si>
    <t>Nama Alat</t>
  </si>
  <si>
    <t>Spesifikasi Teknis</t>
  </si>
  <si>
    <t>Jumlah</t>
  </si>
  <si>
    <t>Harga Satuan (Rp)</t>
  </si>
  <si>
    <t>Prakiraan Biaya (Rp)</t>
  </si>
  <si>
    <t>Arsitektur</t>
  </si>
  <si>
    <t>TOTAL</t>
  </si>
  <si>
    <t>Nama</t>
  </si>
  <si>
    <t>Status Dosen/PLP/Praktisi</t>
  </si>
  <si>
    <t>Bidang Keahlian</t>
  </si>
  <si>
    <t>Judul Kegiatan/ Pelatihan/Sertifikasi</t>
  </si>
  <si>
    <t>PK-KM</t>
  </si>
  <si>
    <t>PT</t>
  </si>
  <si>
    <t>Mitra</t>
  </si>
  <si>
    <t>IKU/IK Sasaran</t>
  </si>
  <si>
    <t>Judul Lokakarya /FGD/Seminar/ Pengembangan Kemitraan</t>
  </si>
  <si>
    <t>Luaran</t>
  </si>
  <si>
    <t>Total Biaya</t>
  </si>
  <si>
    <t>Judul Inovasi Pembelajaran</t>
  </si>
  <si>
    <t>Luaran*</t>
  </si>
  <si>
    <t>Video, publikasi media sosial</t>
  </si>
  <si>
    <t>Jenis Kegiatan Mahasiswa*</t>
  </si>
  <si>
    <t>Jumlah Mahasiswa</t>
  </si>
  <si>
    <t>No.</t>
  </si>
  <si>
    <t>Uraian</t>
  </si>
  <si>
    <t>Volume</t>
  </si>
  <si>
    <t>Biaya/satuan (Rp)</t>
  </si>
  <si>
    <t>Anggaran PKKM Tahun 2022</t>
  </si>
  <si>
    <t>Perguruan Tinggi</t>
  </si>
  <si>
    <t>: Universitas Pembangunan Jaya</t>
  </si>
  <si>
    <t>Program Studi</t>
  </si>
  <si>
    <t>: Arsitektur</t>
  </si>
  <si>
    <t>Komponen Biaya</t>
  </si>
  <si>
    <t>*keterangan</t>
  </si>
  <si>
    <t>*PIC</t>
  </si>
  <si>
    <t>Harga Total (Rp)</t>
  </si>
  <si>
    <t>%</t>
  </si>
  <si>
    <t>Pendamping PT</t>
  </si>
  <si>
    <t>AKTIVITAS-1 PENGUATAN KUALITAS SUMBER DAYA MANUSIA</t>
  </si>
  <si>
    <t>1.1.1</t>
  </si>
  <si>
    <t>Sub-Aktivitas 1 Penyertaan dosen dalam Pelatihan Green Profesional</t>
  </si>
  <si>
    <t>Paket</t>
  </si>
  <si>
    <t>a. Peralatan Laboratorium</t>
  </si>
  <si>
    <t>b. Peralatan TIK</t>
  </si>
  <si>
    <t>Dosen/Peneliti dari PT lain/Praktisi dan Pengembangan Staf</t>
  </si>
  <si>
    <t>Training GP (Melania, Khalid) + OTTV (Ratna, Titus)</t>
  </si>
  <si>
    <t>KHALID</t>
  </si>
  <si>
    <t>Orang</t>
  </si>
  <si>
    <t>Biaya Training Green Profesional</t>
  </si>
  <si>
    <t>Lokakarya/FGD, Seminar, pengembangan kemitraan</t>
  </si>
  <si>
    <t>Kegiatan</t>
  </si>
  <si>
    <t>Training OTTV</t>
  </si>
  <si>
    <t>Inovasi pembelajaran</t>
  </si>
  <si>
    <t>Judul</t>
  </si>
  <si>
    <t>Manajemen internal</t>
  </si>
  <si>
    <t>1.1.2</t>
  </si>
  <si>
    <t>Sub-Aktivitas 1 Penyertaan dosen dalam Pelatihan Pekerti</t>
  </si>
  <si>
    <t>Training Pekerti (Titus, Melan)</t>
  </si>
  <si>
    <t>TITUS</t>
  </si>
  <si>
    <t>1.1.3</t>
  </si>
  <si>
    <t>Sub-Aktivitas 1 Tracer Study &amp; Pembentukan Ikatan Alumni</t>
  </si>
  <si>
    <t xml:space="preserve">Tracer study dan pembentukan ikatan alumni </t>
  </si>
  <si>
    <t>SURYA</t>
  </si>
  <si>
    <t>Tracer Study</t>
  </si>
  <si>
    <t>Pembentukan Ikatan Alumni</t>
  </si>
  <si>
    <t>Item</t>
  </si>
  <si>
    <t>Satuan</t>
  </si>
  <si>
    <t>Harga Satuan</t>
  </si>
  <si>
    <t>Total</t>
  </si>
  <si>
    <t>Acara offline di kampus UPJ Lt 3 (Jumat, pukul 14.00 - 16.00 &amp; Sabtu, pukul 9.00 - 14.00)</t>
  </si>
  <si>
    <t> </t>
  </si>
  <si>
    <t>Penyebaran survey via online ke 175 alumni</t>
  </si>
  <si>
    <t>ls</t>
  </si>
  <si>
    <t xml:space="preserve">Undian voucher online </t>
  </si>
  <si>
    <t xml:space="preserve">Spanduk Backdrop </t>
  </si>
  <si>
    <t>meter</t>
  </si>
  <si>
    <t>Penyebaran survey via online ke 20 user perusahaan</t>
  </si>
  <si>
    <t>Snack Panitia</t>
  </si>
  <si>
    <t>pcs</t>
  </si>
  <si>
    <t>1.1.4</t>
  </si>
  <si>
    <t>Sub-Aktivitas 1 Pelatihan Mini MBA Property</t>
  </si>
  <si>
    <t>Laporan hasil survey tracer study</t>
  </si>
  <si>
    <t>Biaya Cetak</t>
  </si>
  <si>
    <t xml:space="preserve">Konsumsi Makan </t>
  </si>
  <si>
    <t>Perlengkapan Acara</t>
  </si>
  <si>
    <t>T O T A L</t>
  </si>
  <si>
    <t>Pelatihan Mini MBA Property</t>
  </si>
  <si>
    <t>1.1.5</t>
  </si>
  <si>
    <t>Sub-Aktivitas 1 Penyertaan dosen dalam Pelatihan IAI</t>
  </si>
  <si>
    <t>Training Strata IAI (Desi, Melan, Rahma)</t>
  </si>
  <si>
    <t>DESI</t>
  </si>
  <si>
    <t>1.1.6</t>
  </si>
  <si>
    <t>Sub-Aktivitas 1 Pemutakhiran Kurikulum &amp; Tugas Akhir Mahasiswa</t>
  </si>
  <si>
    <t>studio tugas akhir: Lemari display karya, locker, Meja dan Kursi kerja mahasiswa</t>
  </si>
  <si>
    <t>Loker Besi 12 Pintu</t>
  </si>
  <si>
    <t>Lemari Display Karya</t>
  </si>
  <si>
    <t>Penguji eksternal sidang skripsi/tugas akhir</t>
  </si>
  <si>
    <t>ISSA</t>
  </si>
  <si>
    <t>Meja Kerja Mahasiswa</t>
  </si>
  <si>
    <t>Rapat dengan Kampus mitra dan studi banding ke ITB dan Unpar 
- Biaya penginapan, transport, konsumsi, souvenir</t>
  </si>
  <si>
    <t>MELAN</t>
  </si>
  <si>
    <t xml:space="preserve">Trasportasi sewa mobil </t>
  </si>
  <si>
    <t>Kursi Kerja Mahasiswa</t>
  </si>
  <si>
    <t>bbm +tol</t>
  </si>
  <si>
    <t>Papan Tulis</t>
  </si>
  <si>
    <t>hotel 1 mlm</t>
  </si>
  <si>
    <t>Ongkos Kirim</t>
  </si>
  <si>
    <t>Biaya transportasi training
Studi banding</t>
  </si>
  <si>
    <t>konsumsi 5x @50.000</t>
  </si>
  <si>
    <t>1.1.7</t>
  </si>
  <si>
    <t>Sub-Aktivitas 1 Pelatihan Advance QGIS</t>
  </si>
  <si>
    <t xml:space="preserve">souvenir </t>
  </si>
  <si>
    <t>Pelatihan dosen Advance QGIS</t>
  </si>
  <si>
    <t>AKTIVITAS-2 PROGRAM MERDEKA BELAJAR MAHASISWA</t>
  </si>
  <si>
    <t>1.2 .1</t>
  </si>
  <si>
    <t>Sub-Aktivitas 1 Kegiatan MBKM (Pertukaran Pelajar, Magang Industri, Asistensi Mengajar, Pengabdian Masyarakat)</t>
  </si>
  <si>
    <t xml:space="preserve">Pengadaan PC MBKM MK Studio Arsitektur
polytron profesional speaker
</t>
  </si>
  <si>
    <t>PC MK Studio Arsitektur</t>
  </si>
  <si>
    <t>insentif mhs mbkm (Pertukaran Pelajar 40, Magang Industri 35, Asistensi Mengajar 15, Pengabdian Masyarakat 10)</t>
  </si>
  <si>
    <t>sewa zoom 6 bln</t>
  </si>
  <si>
    <t>RATNA</t>
  </si>
  <si>
    <t>Speaker Proffesional</t>
  </si>
  <si>
    <t>Honor Pembimbing MK MBKM Mitra ( praktisi, guru sekolah)</t>
  </si>
  <si>
    <t>Rapat pengembangan kemitraan dan evaluasi MBKM ke Univ Udayana &amp; Univ Bandar Lampung
Rapat koordinasi persiapan program MBKM</t>
  </si>
  <si>
    <t>RAHMA</t>
  </si>
  <si>
    <t>Tiket pesawat masing2  4 dosen</t>
  </si>
  <si>
    <t xml:space="preserve">Pertukaran pelajar </t>
  </si>
  <si>
    <t>transport dalam kota</t>
  </si>
  <si>
    <t>Magang Industri</t>
  </si>
  <si>
    <t>Outbond (Pertukaran Pelajar 40, Magang Industri 35, Asistensi Mengajar 15, Proyek Desa 10)
Inbound (Pertukaran Mahasiswa 50 mahasiswa)</t>
  </si>
  <si>
    <t>DOSEN2</t>
  </si>
  <si>
    <t>Asistensi mengajar</t>
  </si>
  <si>
    <t>Kuliah lapangan MBKM
dan alat peraga MK MBKM</t>
  </si>
  <si>
    <t>konsumsi 6x @50.000</t>
  </si>
  <si>
    <t xml:space="preserve">Proyek Desa </t>
  </si>
  <si>
    <t>1.2 .2</t>
  </si>
  <si>
    <t>Sub-Aktivitas 2 Peningkatan Prestasi Mahasiswa (sayembara desain, publikasi karya ilmiah)</t>
  </si>
  <si>
    <t xml:space="preserve">Inbound Pertukaran Pelajar </t>
  </si>
  <si>
    <t>Insentif publikasi karya ilmiah</t>
  </si>
  <si>
    <t>Publikasi karya ilmiah 35 judul, sayembara desain 15
Registrasi 35@200, 15@100</t>
  </si>
  <si>
    <t>SURYA/DESI</t>
  </si>
  <si>
    <t>insentif sayembara desain</t>
  </si>
  <si>
    <t>Publikasi karya ilmiah (luaran KP)
sayembara desain</t>
  </si>
  <si>
    <t>registrasi 35 tim</t>
  </si>
  <si>
    <t>1.2 .3</t>
  </si>
  <si>
    <t>Sub-Aktivitas 3 Seminar/ Pelatihan/ Kuliah Umum MBKM</t>
  </si>
  <si>
    <t xml:space="preserve">registrasi sayembara </t>
  </si>
  <si>
    <t xml:space="preserve">Seminar Luring (Honor Pembicara, biaya konsumsi, biaya komunikasi, plakat, seminar kit, swab antigen, laporan kegiatan)
KU 1: Kuliah Umum dari NUS
KU 2 :Edge Green Building
</t>
  </si>
  <si>
    <t xml:space="preserve"> Internasional </t>
  </si>
  <si>
    <t xml:space="preserve"> Nasional </t>
  </si>
  <si>
    <t>Honor</t>
  </si>
  <si>
    <t xml:space="preserve"> Rp        5,000,000.00</t>
  </si>
  <si>
    <t xml:space="preserve"> Rp          3,000,000.00</t>
  </si>
  <si>
    <t>Transport</t>
  </si>
  <si>
    <t xml:space="preserve"> Rp          1,000,000.00</t>
  </si>
  <si>
    <t>Transport nara sumber kuliah umum</t>
  </si>
  <si>
    <t>Akomodasi</t>
  </si>
  <si>
    <t xml:space="preserve"> Rp        1,000,000.00</t>
  </si>
  <si>
    <t>1.2 .4</t>
  </si>
  <si>
    <t>Sub-Aktivitas 4. Kuliah Tamu dan Penguji Eksternal MK MBKM, dan Pameran Karya MBKM</t>
  </si>
  <si>
    <t>Konsumsi</t>
  </si>
  <si>
    <t>Plakat</t>
  </si>
  <si>
    <t xml:space="preserve"> Rp           500,000.00</t>
  </si>
  <si>
    <t xml:space="preserve"> Rp             500,000.00</t>
  </si>
  <si>
    <t>Pengadaan Istalasi Pameran</t>
  </si>
  <si>
    <t>Seminar kit</t>
  </si>
  <si>
    <t xml:space="preserve"> Rp        3,500,000.00</t>
  </si>
  <si>
    <t xml:space="preserve"> Rp          1,200,000.00</t>
  </si>
  <si>
    <t>Backdrop</t>
  </si>
  <si>
    <t xml:space="preserve"> Rp           150,000.00</t>
  </si>
  <si>
    <t xml:space="preserve"> Rp             150,000.00</t>
  </si>
  <si>
    <t xml:space="preserve">Penguji Mitra Eksternal Praktisi dan Dosen untuk 8 MK MBKM (+konsumsi makan siang)
Kuliah Tamu oleh mitra praktisi dan dosen untuk 8 MK </t>
  </si>
  <si>
    <t>penguji  dosen /praktisi 8 MK MBKM</t>
  </si>
  <si>
    <t>Sum</t>
  </si>
  <si>
    <t xml:space="preserve"> Rp     20,150,000.00</t>
  </si>
  <si>
    <t xml:space="preserve"> Rp          9,850,000.00</t>
  </si>
  <si>
    <t>Kuliah tamu 8  MK MBKM</t>
  </si>
  <si>
    <t>Konsumsi 2x</t>
  </si>
  <si>
    <t>Transport nara sumber kuliah tamu</t>
  </si>
  <si>
    <t>AKTIVITAS-3 INISIASI AKREDITASI INTERNASIONAL</t>
  </si>
  <si>
    <t>1.3 .1</t>
  </si>
  <si>
    <t>Sub-Aktivitas 1 Pengembangan Kemitraan dengan IAI Provinsi, IAI Nasional,  APTARI</t>
  </si>
  <si>
    <t xml:space="preserve">Pengembangan Kemitraan dengan pembuatan MoU 
 IAI Provinsi, IAI Nasional, dan APTARI
</t>
  </si>
  <si>
    <t>transport</t>
  </si>
  <si>
    <t>konsumsi 10 orang @50000</t>
  </si>
  <si>
    <t>1.3 .2</t>
  </si>
  <si>
    <t>Sub-Aktivitas 2 Pengembangan Kemitraan (Arkonin &amp; PT JRP)</t>
  </si>
  <si>
    <t xml:space="preserve">Rapat pengembangan kemitraan dengan PT Arkonin &amp; JPT RP 
</t>
  </si>
  <si>
    <t>RAHMA/MELAN</t>
  </si>
  <si>
    <t>Transportasi</t>
  </si>
  <si>
    <t>Narasumber</t>
  </si>
  <si>
    <t xml:space="preserve">Pencetakan dokumen </t>
  </si>
  <si>
    <t>1.3 .3</t>
  </si>
  <si>
    <t>Sub-Aktivitas 3 Dokumentasi Kurikulum Berbahasa Inggris</t>
  </si>
  <si>
    <t>Pemenuhan RPS dan Bahan Ajar berbahasa Inggris</t>
  </si>
  <si>
    <t>Pencetakan dokumen RPS dan Bahan Ajar</t>
  </si>
  <si>
    <t>GRAND TOTAL</t>
  </si>
  <si>
    <t xml:space="preserve">REVISI ANGGARAN BERDASARKAN EVALUASI KELAYAKAN PKKM </t>
  </si>
  <si>
    <t>1.2 .5</t>
  </si>
  <si>
    <t xml:space="preserve">Sub-Aktivitas 1 Konsinyering dan Evaluasi MBKM </t>
  </si>
  <si>
    <t xml:space="preserve"> *(sub aktivitas 1.2.5 dihapuskan)</t>
  </si>
  <si>
    <t>di alokasikan untuk:</t>
  </si>
  <si>
    <t>tambahan peralatan studio tugas akhir</t>
  </si>
  <si>
    <t xml:space="preserve">                        31.000.000</t>
  </si>
  <si>
    <t>rapat pengembangan mitra MBKM</t>
  </si>
  <si>
    <t xml:space="preserve">                                        3.000.000</t>
  </si>
  <si>
    <t>konsumsi penguji eksternal</t>
  </si>
  <si>
    <t xml:space="preserve">                                     34.800.000</t>
  </si>
  <si>
    <t>Sub-Aktivitas 1 Rekomendasi LLDikti, IAI Provinsi, IAI Nasional,  APTARI</t>
  </si>
  <si>
    <t>*(pemilihan kata rekomendasi diganti pengembangan kemitraan /MoU)</t>
  </si>
  <si>
    <t>REKAP ARSITEKTUR</t>
  </si>
  <si>
    <t>Pengembangan Kemitraan PPAr dengan
LLDikti, IAI Provinsi, IAI Nasional</t>
  </si>
  <si>
    <t xml:space="preserve">             9.000.000</t>
  </si>
  <si>
    <t>PKKM</t>
  </si>
  <si>
    <t>INTERNAL</t>
  </si>
  <si>
    <t>AKT 1</t>
  </si>
  <si>
    <t>*(peralatan diutamakan produk dalam negeri)</t>
  </si>
  <si>
    <t>AKT 2</t>
  </si>
  <si>
    <t>AKT 3</t>
  </si>
  <si>
    <t>meja kursi studio untuk mahasiswa</t>
  </si>
  <si>
    <t xml:space="preserve">          50.500.000</t>
  </si>
  <si>
    <t>catt:anggaran awal 19500000 ditambahkan 31000000, sehingga total 50,5 jt</t>
  </si>
  <si>
    <t>harus ikut merevisi KAK dan Proposal Bab 2, berkas dasar pengajuan peralatan pkkm</t>
  </si>
  <si>
    <t>LOKER BESI 12 PINTU</t>
  </si>
  <si>
    <t>LEMARI DISPLAY KARYA</t>
  </si>
  <si>
    <t>MEJA INDACHI</t>
  </si>
  <si>
    <t>KURSI INDACHI</t>
  </si>
  <si>
    <t>PAPAN TULIS</t>
  </si>
  <si>
    <t>PEMBULATAN 50.500.000</t>
  </si>
  <si>
    <t>REKAP PER BAGIAN</t>
  </si>
  <si>
    <t>…</t>
  </si>
  <si>
    <t>kegiatan</t>
  </si>
  <si>
    <t>SENIN</t>
  </si>
  <si>
    <t>SELASA</t>
  </si>
  <si>
    <t>RABU</t>
  </si>
  <si>
    <t>KAMIS</t>
  </si>
  <si>
    <t>JUMAT</t>
  </si>
  <si>
    <t>SABTU</t>
  </si>
  <si>
    <t>MINGGU</t>
  </si>
  <si>
    <t>JULI</t>
  </si>
  <si>
    <t>TOEIC</t>
  </si>
  <si>
    <t>PEKERTI</t>
  </si>
  <si>
    <t>Issa Cuti:
21, 22, 25 Juli</t>
  </si>
  <si>
    <t>TRAINING PARAMETRIC 9-12 AM</t>
  </si>
  <si>
    <t>AGUSTUS</t>
  </si>
  <si>
    <t>BALI</t>
  </si>
  <si>
    <t>LAMPUNG</t>
  </si>
  <si>
    <t>GP</t>
  </si>
  <si>
    <t>BANDUNG</t>
  </si>
  <si>
    <t>GP
BRS PRODI</t>
  </si>
  <si>
    <t>INDONESIA RAYA MERDEKA MERDEKA</t>
  </si>
  <si>
    <t>BRS KOTA.MBKM
OTTV Training</t>
  </si>
  <si>
    <t>BRS KOTA/MBKM</t>
  </si>
  <si>
    <t>TRAINING QGIS*</t>
  </si>
  <si>
    <t>SEPTEMBER</t>
  </si>
  <si>
    <t>AWAL TAHUN AJARAN BARU</t>
  </si>
  <si>
    <t>OKTOBER</t>
  </si>
  <si>
    <t>UTS</t>
  </si>
  <si>
    <t>NOVEMBER</t>
  </si>
  <si>
    <t>DESEMBER</t>
  </si>
  <si>
    <t>UAS</t>
  </si>
  <si>
    <t>SIDANG SKRIPSI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</si>
</sst>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_-* #,##0_-;\-* #,##0_-;_-* &quot;-&quot;_-;_-@_-"/>
  </numFmts>
  <fonts count="40">
    <font>
      <sz val="11"/>
      <color theme="1"/>
      <name val="Calibri"/>
      <family val="2"/>
      <scheme val="minor"/>
    </font>
    <font>
      <sz val="10"/>
      <color theme="1"/>
      <name val="Times New Roman"/>
      <family val="1"/>
    </font>
    <font>
      <sz val="9"/>
      <color theme="1"/>
      <name val="Times New Roman"/>
      <family val="1"/>
    </font>
    <font>
      <b/>
      <sz val="9"/>
      <color theme="1"/>
      <name val="Arial"/>
      <family val="2"/>
    </font>
    <font>
      <sz val="9"/>
      <color theme="1"/>
      <name val="Arial"/>
      <family val="2"/>
    </font>
    <font>
      <b/>
      <sz val="10"/>
      <color theme="1"/>
      <name val="Arial"/>
      <family val="2"/>
    </font>
    <font>
      <sz val="10"/>
      <color theme="1"/>
      <name val="Arial"/>
      <family val="2"/>
    </font>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charset val="1"/>
      <scheme val="minor"/>
    </font>
    <font>
      <b/>
      <sz val="11"/>
      <color theme="1"/>
      <name val="Arial"/>
      <family val="2"/>
    </font>
    <font>
      <b/>
      <sz val="10"/>
      <color rgb="FF000000"/>
      <name val="Arial"/>
      <family val="2"/>
    </font>
    <font>
      <b/>
      <sz val="10"/>
      <color theme="1"/>
      <name val="Arial Narrow"/>
      <family val="2"/>
    </font>
    <font>
      <sz val="10"/>
      <color theme="1"/>
      <name val="Arial Narrow"/>
      <family val="2"/>
    </font>
    <font>
      <sz val="10"/>
      <color rgb="FF000000"/>
      <name val="Arial"/>
      <family val="2"/>
    </font>
    <font>
      <sz val="12"/>
      <color theme="1"/>
      <name val="Times New Roman"/>
      <family val="1"/>
    </font>
    <font>
      <strike/>
      <sz val="12"/>
      <color theme="1"/>
      <name val="Times New Roman"/>
      <family val="1"/>
    </font>
    <font>
      <sz val="12"/>
      <color rgb="FFFF0000"/>
      <name val="Times New Roman"/>
      <family val="1"/>
    </font>
    <font>
      <sz val="10"/>
      <color rgb="FFC00000"/>
      <name val="Arial"/>
      <family val="2"/>
    </font>
    <font>
      <b/>
      <sz val="9"/>
      <color theme="1"/>
      <name val="Times New Roman"/>
      <family val="1"/>
    </font>
    <font>
      <sz val="11"/>
      <color rgb="FF000000"/>
      <name val="Calibri"/>
      <family val="2"/>
      <scheme val="minor"/>
    </font>
    <font>
      <sz val="12"/>
      <color theme="1"/>
      <name val="Calibri"/>
      <family val="2"/>
      <scheme val="minor"/>
    </font>
    <font>
      <sz val="12"/>
      <name val="Calibri"/>
    </font>
    <font>
      <sz val="11"/>
      <color rgb="FF000000"/>
      <name val="Calibri"/>
      <family val="2"/>
    </font>
    <font>
      <b/>
      <sz val="11"/>
      <color rgb="FF000000"/>
      <name val="Calibri"/>
      <family val="2"/>
    </font>
    <font>
      <sz val="10"/>
      <color rgb="FF000000"/>
      <name val="Arial Narrow"/>
      <family val="2"/>
    </font>
    <font>
      <b/>
      <sz val="10"/>
      <color rgb="FF000000"/>
      <name val="Arial Narrow"/>
      <family val="2"/>
    </font>
    <font>
      <sz val="11"/>
      <color rgb="FFFF0000"/>
      <name val="Calibri"/>
      <family val="2"/>
    </font>
    <font>
      <sz val="12"/>
      <color rgb="FF000000"/>
      <name val="Calibri"/>
      <family val="2"/>
    </font>
    <font>
      <sz val="11"/>
      <color rgb="FF000000"/>
      <name val="Calibri"/>
    </font>
    <font>
      <sz val="10"/>
      <color theme="1"/>
      <name val="Arial"/>
    </font>
    <font>
      <sz val="11"/>
      <color rgb="FF444444"/>
      <name val="Calibri"/>
      <charset val="1"/>
    </font>
    <font>
      <b/>
      <sz val="12"/>
      <color rgb="FF000000"/>
      <name val="Times New Roman"/>
      <family val="1"/>
    </font>
    <font>
      <b/>
      <sz val="10"/>
      <color rgb="FF000000"/>
      <name val="Tahoma"/>
      <family val="2"/>
    </font>
    <font>
      <sz val="10"/>
      <color rgb="FF000000"/>
      <name val="Tahoma"/>
      <family val="2"/>
    </font>
    <font>
      <sz val="10"/>
      <color rgb="FF000000"/>
      <name val="Arial"/>
    </font>
    <font>
      <b/>
      <sz val="12"/>
      <color rgb="FF3B3B3B"/>
      <name val="Open Sans"/>
      <family val="1"/>
      <charset val="1"/>
    </font>
    <font>
      <b/>
      <sz val="11"/>
      <color rgb="FF000000"/>
      <name val="Calibri"/>
    </font>
    <font>
      <b/>
      <sz val="11"/>
      <color rgb="FFFFFFFF"/>
      <name val="Calibri"/>
      <family val="2"/>
      <scheme val="minor"/>
    </font>
  </fonts>
  <fills count="20">
    <fill>
      <patternFill patternType="none"/>
    </fill>
    <fill>
      <patternFill patternType="gray125"/>
    </fill>
    <fill>
      <patternFill patternType="solid">
        <fgColor rgb="FFD0CECE"/>
        <bgColor indexed="64"/>
      </patternFill>
    </fill>
    <fill>
      <patternFill patternType="solid">
        <fgColor rgb="FFD9D9D9"/>
        <bgColor indexed="64"/>
      </patternFill>
    </fill>
    <fill>
      <patternFill patternType="solid">
        <fgColor rgb="FF585858"/>
        <bgColor indexed="64"/>
      </patternFill>
    </fill>
    <fill>
      <patternFill patternType="solid">
        <fgColor rgb="FFFFFF00"/>
        <bgColor indexed="64"/>
      </patternFill>
    </fill>
    <fill>
      <patternFill patternType="solid">
        <fgColor rgb="FFD0CECE"/>
        <bgColor rgb="FF000000"/>
      </patternFill>
    </fill>
    <fill>
      <patternFill patternType="solid">
        <fgColor theme="0" tint="-0.34998626667073579"/>
        <bgColor indexed="64"/>
      </patternFill>
    </fill>
    <fill>
      <patternFill patternType="solid">
        <fgColor theme="3" tint="0.79998168889431442"/>
        <bgColor indexed="64"/>
      </patternFill>
    </fill>
    <fill>
      <patternFill patternType="solid">
        <fgColor theme="1"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FFFF"/>
        <bgColor indexed="64"/>
      </patternFill>
    </fill>
    <fill>
      <patternFill patternType="solid">
        <fgColor theme="0"/>
        <bgColor indexed="64"/>
      </patternFill>
    </fill>
    <fill>
      <patternFill patternType="solid">
        <fgColor rgb="FFFFFF00"/>
        <bgColor rgb="FF000000"/>
      </patternFill>
    </fill>
    <fill>
      <patternFill patternType="solid">
        <fgColor rgb="FFFFFFFF"/>
        <bgColor rgb="FF000000"/>
      </patternFill>
    </fill>
    <fill>
      <patternFill patternType="solid">
        <fgColor rgb="FFC6E0B4"/>
        <bgColor indexed="64"/>
      </patternFill>
    </fill>
    <fill>
      <patternFill patternType="solid">
        <fgColor rgb="FFC00000"/>
        <bgColor indexed="64"/>
      </patternFill>
    </fill>
    <fill>
      <patternFill patternType="solid">
        <fgColor rgb="FFFF0000"/>
        <bgColor indexed="64"/>
      </patternFill>
    </fill>
    <fill>
      <patternFill patternType="solid">
        <fgColor rgb="FFE2EFDA"/>
        <bgColor indexed="64"/>
      </patternFill>
    </fill>
  </fills>
  <borders count="6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style="medium">
        <color rgb="FF000000"/>
      </left>
      <right/>
      <top style="medium">
        <color rgb="FF000000"/>
      </top>
      <bottom/>
      <diagonal/>
    </border>
    <border>
      <left style="medium">
        <color rgb="FF000000"/>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0"/>
      </left>
      <right style="medium">
        <color rgb="FF000000"/>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auto="1"/>
      </left>
      <right/>
      <top/>
      <bottom/>
      <diagonal/>
    </border>
    <border>
      <left/>
      <right style="thin">
        <color rgb="FF000000"/>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3">
    <xf numFmtId="0" fontId="0" fillId="0" borderId="0"/>
    <xf numFmtId="164" fontId="7" fillId="0" borderId="0" applyFont="0" applyFill="0" applyBorder="0" applyAlignment="0" applyProtection="0"/>
    <xf numFmtId="0" fontId="10" fillId="0" borderId="0"/>
  </cellStyleXfs>
  <cellXfs count="289">
    <xf numFmtId="0" fontId="0" fillId="0" borderId="0" xfId="0"/>
    <xf numFmtId="0" fontId="3" fillId="2" borderId="8" xfId="0" applyFont="1" applyFill="1" applyBorder="1" applyAlignment="1">
      <alignment horizontal="center" vertical="center" wrapText="1"/>
    </xf>
    <xf numFmtId="0" fontId="1" fillId="0" borderId="4" xfId="0" applyFont="1" applyBorder="1" applyAlignment="1">
      <alignment vertical="center" wrapText="1"/>
    </xf>
    <xf numFmtId="0" fontId="2" fillId="0" borderId="4" xfId="0" applyFont="1" applyBorder="1" applyAlignment="1">
      <alignment vertical="center" wrapText="1"/>
    </xf>
    <xf numFmtId="0" fontId="1" fillId="0" borderId="8" xfId="0" applyFont="1" applyBorder="1" applyAlignment="1">
      <alignment vertical="center" wrapText="1"/>
    </xf>
    <xf numFmtId="0" fontId="2" fillId="0" borderId="8" xfId="0" applyFont="1" applyBorder="1" applyAlignment="1">
      <alignment vertical="center" wrapText="1"/>
    </xf>
    <xf numFmtId="0" fontId="1" fillId="2" borderId="8" xfId="0" applyFont="1" applyFill="1" applyBorder="1" applyAlignment="1">
      <alignment vertical="center" wrapText="1"/>
    </xf>
    <xf numFmtId="0" fontId="2" fillId="2" borderId="8" xfId="0" applyFont="1" applyFill="1" applyBorder="1" applyAlignment="1">
      <alignment vertical="center" wrapText="1"/>
    </xf>
    <xf numFmtId="0" fontId="2" fillId="3" borderId="8" xfId="0" applyFont="1" applyFill="1" applyBorder="1" applyAlignment="1">
      <alignment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2" borderId="1" xfId="0" applyFont="1" applyFill="1" applyBorder="1" applyAlignment="1">
      <alignment vertical="center" wrapText="1"/>
    </xf>
    <xf numFmtId="0" fontId="5" fillId="2" borderId="8" xfId="0" applyFont="1" applyFill="1" applyBorder="1" applyAlignment="1">
      <alignment horizontal="center" vertical="center" wrapText="1"/>
    </xf>
    <xf numFmtId="0" fontId="6" fillId="0" borderId="8" xfId="0" applyFont="1" applyBorder="1" applyAlignment="1">
      <alignment vertical="center" wrapText="1"/>
    </xf>
    <xf numFmtId="0" fontId="1" fillId="4" borderId="8" xfId="0" applyFont="1" applyFill="1" applyBorder="1" applyAlignment="1">
      <alignment vertical="center" wrapText="1"/>
    </xf>
    <xf numFmtId="0" fontId="5" fillId="0" borderId="8" xfId="0" applyFont="1" applyBorder="1" applyAlignment="1">
      <alignment vertical="center" wrapText="1"/>
    </xf>
    <xf numFmtId="0" fontId="6" fillId="0" borderId="1" xfId="0" applyFont="1" applyBorder="1" applyAlignment="1">
      <alignment vertical="center" wrapText="1"/>
    </xf>
    <xf numFmtId="0" fontId="6" fillId="0" borderId="5" xfId="0" applyFont="1" applyBorder="1" applyAlignment="1">
      <alignment vertical="center" wrapText="1"/>
    </xf>
    <xf numFmtId="0" fontId="1"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4" xfId="0" applyFont="1" applyBorder="1" applyAlignment="1">
      <alignment horizontal="center" vertical="center" wrapText="1"/>
    </xf>
    <xf numFmtId="0" fontId="1" fillId="4" borderId="5" xfId="0" applyFont="1" applyFill="1" applyBorder="1" applyAlignment="1">
      <alignment vertical="center" wrapText="1"/>
    </xf>
    <xf numFmtId="0" fontId="0" fillId="5" borderId="16" xfId="0" applyFill="1" applyBorder="1"/>
    <xf numFmtId="0" fontId="0" fillId="0" borderId="16" xfId="0" applyBorder="1"/>
    <xf numFmtId="0" fontId="0" fillId="0" borderId="16" xfId="0" applyBorder="1" applyAlignment="1">
      <alignment wrapText="1"/>
    </xf>
    <xf numFmtId="0" fontId="0" fillId="0" borderId="16" xfId="0" applyBorder="1" applyAlignment="1">
      <alignment vertical="center" wrapText="1"/>
    </xf>
    <xf numFmtId="0" fontId="0" fillId="0" borderId="16" xfId="0" applyBorder="1" applyAlignment="1">
      <alignment horizontal="left" wrapText="1"/>
    </xf>
    <xf numFmtId="0" fontId="0" fillId="0" borderId="16" xfId="0" applyBorder="1" applyAlignment="1">
      <alignment vertical="top" wrapText="1"/>
    </xf>
    <xf numFmtId="0" fontId="0" fillId="0" borderId="16" xfId="0" applyBorder="1" applyAlignment="1">
      <alignment horizontal="center" vertical="center"/>
    </xf>
    <xf numFmtId="0" fontId="11" fillId="0" borderId="0" xfId="2" applyFont="1"/>
    <xf numFmtId="0" fontId="11" fillId="0" borderId="0" xfId="2" applyFont="1" applyAlignment="1">
      <alignment horizontal="left" indent="7"/>
    </xf>
    <xf numFmtId="0" fontId="10" fillId="0" borderId="0" xfId="2"/>
    <xf numFmtId="0" fontId="6" fillId="0" borderId="0" xfId="2" applyFont="1"/>
    <xf numFmtId="0" fontId="7" fillId="0" borderId="0" xfId="0" applyFont="1"/>
    <xf numFmtId="0" fontId="12" fillId="6" borderId="7" xfId="0" applyFont="1" applyFill="1" applyBorder="1" applyAlignment="1">
      <alignment horizontal="center" vertical="center" wrapText="1"/>
    </xf>
    <xf numFmtId="0" fontId="13" fillId="7" borderId="16" xfId="2" applyFont="1" applyFill="1" applyBorder="1" applyAlignment="1">
      <alignment horizontal="left" vertical="center"/>
    </xf>
    <xf numFmtId="0" fontId="13" fillId="7" borderId="16" xfId="2" applyFont="1" applyFill="1" applyBorder="1" applyAlignment="1">
      <alignment horizontal="right" vertical="center"/>
    </xf>
    <xf numFmtId="0" fontId="13" fillId="7" borderId="16" xfId="2" applyFont="1" applyFill="1" applyBorder="1" applyAlignment="1">
      <alignment vertical="center"/>
    </xf>
    <xf numFmtId="0" fontId="0" fillId="7" borderId="16" xfId="0" applyFill="1" applyBorder="1" applyAlignment="1">
      <alignment vertical="center"/>
    </xf>
    <xf numFmtId="20" fontId="14" fillId="8" borderId="16" xfId="2" quotePrefix="1" applyNumberFormat="1" applyFont="1" applyFill="1" applyBorder="1" applyAlignment="1">
      <alignment horizontal="left"/>
    </xf>
    <xf numFmtId="0" fontId="13" fillId="8" borderId="16" xfId="2" applyFont="1" applyFill="1" applyBorder="1"/>
    <xf numFmtId="0" fontId="14" fillId="8" borderId="16" xfId="2" applyFont="1" applyFill="1" applyBorder="1" applyAlignment="1">
      <alignment horizontal="center"/>
    </xf>
    <xf numFmtId="0" fontId="14" fillId="8" borderId="16" xfId="2" applyFont="1" applyFill="1" applyBorder="1"/>
    <xf numFmtId="0" fontId="0" fillId="8" borderId="16" xfId="0" applyFill="1" applyBorder="1"/>
    <xf numFmtId="0" fontId="15" fillId="0" borderId="16" xfId="0" applyFont="1" applyBorder="1" applyAlignment="1">
      <alignment vertical="center" wrapText="1"/>
    </xf>
    <xf numFmtId="0" fontId="7" fillId="0" borderId="16" xfId="0" applyFont="1" applyBorder="1"/>
    <xf numFmtId="164" fontId="0" fillId="0" borderId="16" xfId="1" applyFont="1" applyBorder="1"/>
    <xf numFmtId="0" fontId="0" fillId="9" borderId="16" xfId="0" applyFill="1" applyBorder="1"/>
    <xf numFmtId="0" fontId="16" fillId="0" borderId="0" xfId="0" applyFont="1" applyAlignment="1">
      <alignment vertical="top"/>
    </xf>
    <xf numFmtId="0" fontId="17" fillId="0" borderId="0" xfId="0" applyFont="1" applyAlignment="1">
      <alignment vertical="top"/>
    </xf>
    <xf numFmtId="0" fontId="18" fillId="0" borderId="0" xfId="0" applyFont="1" applyAlignment="1">
      <alignment vertical="top"/>
    </xf>
    <xf numFmtId="164" fontId="0" fillId="8" borderId="16" xfId="1" applyFont="1" applyFill="1" applyBorder="1"/>
    <xf numFmtId="0" fontId="0" fillId="0" borderId="0" xfId="0" applyAlignment="1">
      <alignment vertical="top"/>
    </xf>
    <xf numFmtId="164" fontId="7" fillId="0" borderId="16" xfId="1" applyFont="1" applyFill="1" applyBorder="1"/>
    <xf numFmtId="164" fontId="7" fillId="0" borderId="16" xfId="1" applyFont="1" applyBorder="1"/>
    <xf numFmtId="0" fontId="6" fillId="0" borderId="16" xfId="0" applyFont="1" applyBorder="1" applyAlignment="1">
      <alignment vertical="center" wrapText="1"/>
    </xf>
    <xf numFmtId="0" fontId="12" fillId="0" borderId="16" xfId="0" applyFont="1" applyBorder="1" applyAlignment="1">
      <alignment vertical="center" wrapText="1"/>
    </xf>
    <xf numFmtId="164" fontId="13" fillId="7" borderId="16" xfId="1" applyFont="1" applyFill="1" applyBorder="1" applyAlignment="1">
      <alignment vertical="center"/>
    </xf>
    <xf numFmtId="20" fontId="14" fillId="10" borderId="16" xfId="2" quotePrefix="1" applyNumberFormat="1" applyFont="1" applyFill="1" applyBorder="1" applyAlignment="1">
      <alignment horizontal="left"/>
    </xf>
    <xf numFmtId="0" fontId="13" fillId="10" borderId="16" xfId="2" applyFont="1" applyFill="1" applyBorder="1"/>
    <xf numFmtId="0" fontId="14" fillId="10" borderId="16" xfId="2" applyFont="1" applyFill="1" applyBorder="1" applyAlignment="1">
      <alignment horizontal="center"/>
    </xf>
    <xf numFmtId="0" fontId="14" fillId="10" borderId="16" xfId="2" applyFont="1" applyFill="1" applyBorder="1"/>
    <xf numFmtId="164" fontId="0" fillId="10" borderId="16" xfId="1" applyFont="1" applyFill="1" applyBorder="1"/>
    <xf numFmtId="0" fontId="0" fillId="10" borderId="16" xfId="0" applyFill="1" applyBorder="1"/>
    <xf numFmtId="0" fontId="15" fillId="0" borderId="16" xfId="0" quotePrefix="1" applyFont="1" applyBorder="1" applyAlignment="1">
      <alignment vertical="center" wrapText="1"/>
    </xf>
    <xf numFmtId="0" fontId="18" fillId="0" borderId="0" xfId="0" applyFont="1" applyAlignment="1">
      <alignment horizontal="justify" vertical="center"/>
    </xf>
    <xf numFmtId="164" fontId="0" fillId="0" borderId="0" xfId="1" applyFont="1"/>
    <xf numFmtId="0" fontId="19" fillId="0" borderId="16" xfId="0" applyFont="1" applyBorder="1" applyAlignment="1">
      <alignment vertical="center" wrapText="1"/>
    </xf>
    <xf numFmtId="20" fontId="14" fillId="11" borderId="16" xfId="2" quotePrefix="1" applyNumberFormat="1" applyFont="1" applyFill="1" applyBorder="1" applyAlignment="1">
      <alignment horizontal="left"/>
    </xf>
    <xf numFmtId="0" fontId="13" fillId="11" borderId="16" xfId="2" applyFont="1" applyFill="1" applyBorder="1"/>
    <xf numFmtId="0" fontId="14" fillId="11" borderId="16" xfId="2" applyFont="1" applyFill="1" applyBorder="1" applyAlignment="1">
      <alignment horizontal="center"/>
    </xf>
    <xf numFmtId="0" fontId="14" fillId="11" borderId="16" xfId="2" applyFont="1" applyFill="1" applyBorder="1"/>
    <xf numFmtId="164" fontId="0" fillId="11" borderId="16" xfId="1" applyFont="1" applyFill="1" applyBorder="1"/>
    <xf numFmtId="0" fontId="0" fillId="11" borderId="16" xfId="0" applyFill="1" applyBorder="1"/>
    <xf numFmtId="164" fontId="8" fillId="0" borderId="16" xfId="1" applyFont="1" applyBorder="1"/>
    <xf numFmtId="0" fontId="9" fillId="7" borderId="16" xfId="0" applyFont="1" applyFill="1" applyBorder="1" applyAlignment="1">
      <alignment vertical="center"/>
    </xf>
    <xf numFmtId="41" fontId="0" fillId="0" borderId="0" xfId="0" applyNumberFormat="1"/>
    <xf numFmtId="41" fontId="8" fillId="0" borderId="0" xfId="0" applyNumberFormat="1" applyFont="1"/>
    <xf numFmtId="20" fontId="2" fillId="0" borderId="8" xfId="0" applyNumberFormat="1" applyFont="1" applyBorder="1" applyAlignment="1">
      <alignment vertical="center" wrapText="1"/>
    </xf>
    <xf numFmtId="164" fontId="3" fillId="2" borderId="8" xfId="1" applyFont="1" applyFill="1" applyBorder="1" applyAlignment="1">
      <alignment horizontal="center" vertical="center" wrapText="1"/>
    </xf>
    <xf numFmtId="164" fontId="2" fillId="0" borderId="8" xfId="1" applyFont="1" applyBorder="1" applyAlignment="1">
      <alignment vertical="center" wrapText="1"/>
    </xf>
    <xf numFmtId="164" fontId="2" fillId="3" borderId="8" xfId="1" applyFont="1" applyFill="1" applyBorder="1" applyAlignment="1">
      <alignment vertical="center" wrapText="1"/>
    </xf>
    <xf numFmtId="164" fontId="2" fillId="0" borderId="8" xfId="0" applyNumberFormat="1" applyFont="1" applyBorder="1" applyAlignment="1">
      <alignment vertical="center" wrapText="1"/>
    </xf>
    <xf numFmtId="164" fontId="20" fillId="3" borderId="8" xfId="1" applyFont="1" applyFill="1" applyBorder="1" applyAlignment="1">
      <alignment vertical="center" wrapText="1"/>
    </xf>
    <xf numFmtId="164" fontId="20" fillId="3" borderId="8" xfId="0" applyNumberFormat="1" applyFont="1" applyFill="1" applyBorder="1" applyAlignment="1">
      <alignment vertical="center" wrapText="1"/>
    </xf>
    <xf numFmtId="0" fontId="20" fillId="3" borderId="8" xfId="0" applyFont="1" applyFill="1" applyBorder="1" applyAlignment="1">
      <alignment vertical="center" wrapText="1"/>
    </xf>
    <xf numFmtId="164" fontId="2" fillId="2" borderId="8" xfId="1" applyFont="1" applyFill="1" applyBorder="1" applyAlignment="1">
      <alignment vertical="center" wrapText="1"/>
    </xf>
    <xf numFmtId="164" fontId="20" fillId="2" borderId="8" xfId="1" applyFont="1" applyFill="1" applyBorder="1" applyAlignment="1">
      <alignment vertical="center" wrapText="1"/>
    </xf>
    <xf numFmtId="164" fontId="20" fillId="2" borderId="8" xfId="0" applyNumberFormat="1" applyFont="1" applyFill="1" applyBorder="1" applyAlignment="1">
      <alignment vertical="center" wrapText="1"/>
    </xf>
    <xf numFmtId="0" fontId="9" fillId="0" borderId="0" xfId="0" applyFont="1"/>
    <xf numFmtId="164" fontId="1" fillId="0" borderId="1" xfId="0" applyNumberFormat="1" applyFont="1" applyBorder="1" applyAlignment="1">
      <alignment vertical="center" wrapText="1"/>
    </xf>
    <xf numFmtId="164" fontId="1" fillId="0" borderId="4" xfId="0" applyNumberFormat="1" applyFont="1" applyBorder="1" applyAlignment="1">
      <alignment vertical="center" wrapText="1"/>
    </xf>
    <xf numFmtId="164" fontId="1" fillId="0" borderId="8" xfId="0" applyNumberFormat="1" applyFont="1" applyBorder="1" applyAlignment="1">
      <alignment vertical="center" wrapText="1"/>
    </xf>
    <xf numFmtId="164" fontId="1" fillId="2" borderId="8" xfId="0" applyNumberFormat="1" applyFont="1" applyFill="1" applyBorder="1" applyAlignment="1">
      <alignment vertical="center" wrapText="1"/>
    </xf>
    <xf numFmtId="164" fontId="5" fillId="0" borderId="8" xfId="0" applyNumberFormat="1" applyFont="1" applyBorder="1" applyAlignment="1">
      <alignment vertical="center" wrapText="1"/>
    </xf>
    <xf numFmtId="164" fontId="0" fillId="0" borderId="0" xfId="0" applyNumberFormat="1"/>
    <xf numFmtId="164" fontId="0" fillId="0" borderId="0" xfId="1" applyFont="1" applyFill="1"/>
    <xf numFmtId="0" fontId="21" fillId="12" borderId="0" xfId="0" applyFont="1" applyFill="1"/>
    <xf numFmtId="0" fontId="15" fillId="5" borderId="16" xfId="0" applyFont="1" applyFill="1" applyBorder="1" applyAlignment="1">
      <alignment vertical="center" wrapText="1"/>
    </xf>
    <xf numFmtId="164" fontId="0" fillId="12" borderId="16" xfId="1" applyFont="1" applyFill="1" applyBorder="1"/>
    <xf numFmtId="0" fontId="22" fillId="13" borderId="0" xfId="2" applyFont="1" applyFill="1" applyAlignment="1">
      <alignment vertical="center" wrapText="1"/>
    </xf>
    <xf numFmtId="164" fontId="0" fillId="12" borderId="0" xfId="1" applyFont="1" applyFill="1" applyBorder="1"/>
    <xf numFmtId="0" fontId="15" fillId="14" borderId="16" xfId="0" applyFont="1" applyFill="1" applyBorder="1" applyAlignment="1">
      <alignment wrapText="1"/>
    </xf>
    <xf numFmtId="0" fontId="24" fillId="0" borderId="0" xfId="0" applyFont="1"/>
    <xf numFmtId="0" fontId="25" fillId="0" borderId="0" xfId="0" applyFont="1"/>
    <xf numFmtId="0" fontId="26" fillId="14" borderId="0" xfId="0" applyFont="1" applyFill="1"/>
    <xf numFmtId="0" fontId="27" fillId="14" borderId="0" xfId="0" applyFont="1" applyFill="1"/>
    <xf numFmtId="0" fontId="24" fillId="14" borderId="0" xfId="0" applyFont="1" applyFill="1"/>
    <xf numFmtId="0" fontId="28" fillId="0" borderId="0" xfId="0" applyFont="1"/>
    <xf numFmtId="0" fontId="23" fillId="15" borderId="0" xfId="0" applyFont="1" applyFill="1"/>
    <xf numFmtId="0" fontId="29" fillId="15" borderId="0" xfId="0" applyFont="1" applyFill="1"/>
    <xf numFmtId="0" fontId="30" fillId="0" borderId="0" xfId="0" applyFont="1"/>
    <xf numFmtId="0" fontId="26" fillId="14" borderId="23" xfId="0" applyFont="1" applyFill="1" applyBorder="1"/>
    <xf numFmtId="0" fontId="27" fillId="14" borderId="24" xfId="0" applyFont="1" applyFill="1" applyBorder="1"/>
    <xf numFmtId="0" fontId="27" fillId="14" borderId="25" xfId="0" applyFont="1" applyFill="1" applyBorder="1"/>
    <xf numFmtId="0" fontId="26" fillId="15" borderId="0" xfId="0" applyFont="1" applyFill="1"/>
    <xf numFmtId="0" fontId="24" fillId="0" borderId="26" xfId="0" applyFont="1" applyBorder="1"/>
    <xf numFmtId="0" fontId="15" fillId="0" borderId="27" xfId="0" applyFont="1" applyBorder="1" applyAlignment="1">
      <alignment wrapText="1"/>
    </xf>
    <xf numFmtId="0" fontId="15" fillId="14" borderId="28" xfId="0" applyFont="1" applyFill="1" applyBorder="1" applyAlignment="1">
      <alignment wrapText="1"/>
    </xf>
    <xf numFmtId="0" fontId="26" fillId="14" borderId="16" xfId="0" applyFont="1" applyFill="1" applyBorder="1"/>
    <xf numFmtId="0" fontId="27" fillId="14" borderId="21" xfId="0" applyFont="1" applyFill="1" applyBorder="1"/>
    <xf numFmtId="0" fontId="27" fillId="14" borderId="29" xfId="0" applyFont="1" applyFill="1" applyBorder="1"/>
    <xf numFmtId="0" fontId="24" fillId="15" borderId="0" xfId="0" applyFont="1" applyFill="1"/>
    <xf numFmtId="0" fontId="24" fillId="0" borderId="30" xfId="0" applyFont="1" applyBorder="1"/>
    <xf numFmtId="0" fontId="15" fillId="0" borderId="31" xfId="0" applyFont="1" applyBorder="1" applyAlignment="1">
      <alignment wrapText="1"/>
    </xf>
    <xf numFmtId="0" fontId="15" fillId="0" borderId="32" xfId="0" applyFont="1" applyBorder="1" applyAlignment="1">
      <alignment wrapText="1"/>
    </xf>
    <xf numFmtId="0" fontId="15" fillId="14" borderId="32" xfId="0" applyFont="1" applyFill="1" applyBorder="1" applyAlignment="1">
      <alignment wrapText="1"/>
    </xf>
    <xf numFmtId="0" fontId="15" fillId="0" borderId="0" xfId="0" applyFont="1" applyAlignment="1">
      <alignment wrapText="1"/>
    </xf>
    <xf numFmtId="0" fontId="15" fillId="14" borderId="0" xfId="0" applyFont="1" applyFill="1" applyAlignment="1">
      <alignment wrapText="1"/>
    </xf>
    <xf numFmtId="0" fontId="15" fillId="5" borderId="16" xfId="0" quotePrefix="1" applyFont="1" applyFill="1" applyBorder="1" applyAlignment="1">
      <alignment vertical="center" wrapText="1"/>
    </xf>
    <xf numFmtId="164" fontId="7" fillId="5" borderId="16" xfId="1" applyFont="1" applyFill="1" applyBorder="1"/>
    <xf numFmtId="164" fontId="0" fillId="0" borderId="16" xfId="0" applyNumberFormat="1" applyBorder="1"/>
    <xf numFmtId="0" fontId="13" fillId="5" borderId="16" xfId="2" applyFont="1" applyFill="1" applyBorder="1"/>
    <xf numFmtId="164" fontId="21" fillId="16" borderId="16" xfId="1" applyFont="1" applyFill="1" applyBorder="1"/>
    <xf numFmtId="164" fontId="7" fillId="16" borderId="16" xfId="1" applyFont="1" applyFill="1" applyBorder="1"/>
    <xf numFmtId="164" fontId="0" fillId="16" borderId="16" xfId="1" applyFont="1" applyFill="1" applyBorder="1"/>
    <xf numFmtId="0" fontId="0" fillId="16" borderId="0" xfId="0" applyFill="1" applyAlignment="1">
      <alignment vertical="top"/>
    </xf>
    <xf numFmtId="0" fontId="0" fillId="16" borderId="0" xfId="0" applyFill="1"/>
    <xf numFmtId="0" fontId="16" fillId="16" borderId="23" xfId="0" applyFont="1" applyFill="1" applyBorder="1" applyAlignment="1">
      <alignment vertical="top"/>
    </xf>
    <xf numFmtId="0" fontId="0" fillId="0" borderId="20" xfId="0" applyBorder="1"/>
    <xf numFmtId="0" fontId="9" fillId="16" borderId="0" xfId="0" applyFont="1" applyFill="1"/>
    <xf numFmtId="0" fontId="9" fillId="16" borderId="0" xfId="0" applyFont="1" applyFill="1" applyAlignment="1">
      <alignment vertical="top"/>
    </xf>
    <xf numFmtId="0" fontId="32" fillId="16" borderId="0" xfId="0" applyFont="1" applyFill="1"/>
    <xf numFmtId="0" fontId="9" fillId="16" borderId="0" xfId="0" applyFont="1" applyFill="1" applyAlignment="1">
      <alignment vertical="top" wrapText="1"/>
    </xf>
    <xf numFmtId="0" fontId="33" fillId="16" borderId="0" xfId="0" applyFont="1" applyFill="1" applyAlignment="1">
      <alignment horizontal="right" vertical="top"/>
    </xf>
    <xf numFmtId="0" fontId="31" fillId="16" borderId="16" xfId="0" applyFont="1" applyFill="1" applyBorder="1" applyAlignment="1">
      <alignment vertical="top" wrapText="1"/>
    </xf>
    <xf numFmtId="0" fontId="21" fillId="16" borderId="0" xfId="0" applyFont="1" applyFill="1" applyAlignment="1">
      <alignment vertical="top" wrapText="1"/>
    </xf>
    <xf numFmtId="0" fontId="32" fillId="16" borderId="0" xfId="0" applyFont="1" applyFill="1" applyAlignment="1">
      <alignment vertical="top"/>
    </xf>
    <xf numFmtId="0" fontId="0" fillId="16" borderId="23" xfId="0" applyFill="1" applyBorder="1" applyAlignment="1">
      <alignment vertical="top"/>
    </xf>
    <xf numFmtId="0" fontId="21" fillId="16" borderId="0" xfId="0" applyFont="1" applyFill="1" applyAlignment="1">
      <alignment vertical="top"/>
    </xf>
    <xf numFmtId="0" fontId="35" fillId="16" borderId="16" xfId="0" applyFont="1" applyFill="1" applyBorder="1"/>
    <xf numFmtId="0" fontId="35" fillId="16" borderId="21" xfId="0" applyFont="1" applyFill="1" applyBorder="1"/>
    <xf numFmtId="0" fontId="35" fillId="16" borderId="35" xfId="0" applyFont="1" applyFill="1" applyBorder="1"/>
    <xf numFmtId="0" fontId="35" fillId="16" borderId="36" xfId="0" applyFont="1" applyFill="1" applyBorder="1"/>
    <xf numFmtId="0" fontId="35" fillId="16" borderId="37" xfId="0" applyFont="1" applyFill="1" applyBorder="1"/>
    <xf numFmtId="0" fontId="35" fillId="16" borderId="38" xfId="0" applyFont="1" applyFill="1" applyBorder="1"/>
    <xf numFmtId="0" fontId="35" fillId="16" borderId="39" xfId="0" applyFont="1" applyFill="1" applyBorder="1"/>
    <xf numFmtId="0" fontId="35" fillId="16" borderId="40" xfId="0" applyFont="1" applyFill="1" applyBorder="1"/>
    <xf numFmtId="0" fontId="35" fillId="16" borderId="33" xfId="0" applyFont="1" applyFill="1" applyBorder="1"/>
    <xf numFmtId="0" fontId="35" fillId="16" borderId="32" xfId="0" applyFont="1" applyFill="1" applyBorder="1"/>
    <xf numFmtId="0" fontId="35" fillId="16" borderId="42" xfId="0" applyFont="1" applyFill="1" applyBorder="1"/>
    <xf numFmtId="0" fontId="35" fillId="16" borderId="43" xfId="0" applyFont="1" applyFill="1" applyBorder="1"/>
    <xf numFmtId="0" fontId="35" fillId="16" borderId="30" xfId="0" applyFont="1" applyFill="1" applyBorder="1"/>
    <xf numFmtId="0" fontId="35" fillId="16" borderId="31" xfId="0" applyFont="1" applyFill="1" applyBorder="1"/>
    <xf numFmtId="0" fontId="35" fillId="16" borderId="44" xfId="0" applyFont="1" applyFill="1" applyBorder="1"/>
    <xf numFmtId="0" fontId="36" fillId="16" borderId="16" xfId="0" applyFont="1" applyFill="1" applyBorder="1" applyAlignment="1">
      <alignment vertical="center" wrapText="1"/>
    </xf>
    <xf numFmtId="0" fontId="32" fillId="12" borderId="0" xfId="0" quotePrefix="1" applyFont="1" applyFill="1" applyAlignment="1">
      <alignment horizontal="center"/>
    </xf>
    <xf numFmtId="0" fontId="37" fillId="0" borderId="0" xfId="0" applyFont="1"/>
    <xf numFmtId="0" fontId="9" fillId="16" borderId="0" xfId="0" applyFont="1" applyFill="1" applyAlignment="1">
      <alignment horizontal="center" vertical="top"/>
    </xf>
    <xf numFmtId="0" fontId="15" fillId="12" borderId="16" xfId="0" applyFont="1" applyFill="1" applyBorder="1" applyAlignment="1">
      <alignment vertical="center" wrapText="1"/>
    </xf>
    <xf numFmtId="164" fontId="9" fillId="0" borderId="16" xfId="1" applyFont="1" applyBorder="1"/>
    <xf numFmtId="0" fontId="9" fillId="0" borderId="16" xfId="0" applyFont="1" applyBorder="1"/>
    <xf numFmtId="164" fontId="9" fillId="7" borderId="16" xfId="0" applyNumberFormat="1" applyFont="1" applyFill="1" applyBorder="1" applyAlignment="1">
      <alignment vertical="center"/>
    </xf>
    <xf numFmtId="0" fontId="39" fillId="17" borderId="23" xfId="0" applyFont="1" applyFill="1" applyBorder="1" applyAlignment="1">
      <alignment horizontal="center" vertical="center"/>
    </xf>
    <xf numFmtId="0" fontId="0" fillId="17" borderId="23" xfId="0" applyFill="1" applyBorder="1"/>
    <xf numFmtId="0" fontId="39" fillId="17" borderId="23" xfId="0" applyFont="1" applyFill="1" applyBorder="1"/>
    <xf numFmtId="164" fontId="9" fillId="3" borderId="23" xfId="0" applyNumberFormat="1" applyFont="1" applyFill="1" applyBorder="1"/>
    <xf numFmtId="0" fontId="38" fillId="16" borderId="0" xfId="0" applyFont="1" applyFill="1"/>
    <xf numFmtId="0" fontId="30" fillId="16" borderId="0" xfId="0" applyFont="1" applyFill="1"/>
    <xf numFmtId="164" fontId="21" fillId="3" borderId="23" xfId="0" applyNumberFormat="1" applyFont="1" applyFill="1" applyBorder="1"/>
    <xf numFmtId="164" fontId="2" fillId="0" borderId="0" xfId="0" applyNumberFormat="1" applyFont="1" applyAlignment="1">
      <alignment vertical="center" wrapText="1"/>
    </xf>
    <xf numFmtId="0" fontId="0" fillId="0" borderId="23" xfId="0" applyBorder="1"/>
    <xf numFmtId="0" fontId="8" fillId="0" borderId="23" xfId="0" applyFont="1" applyBorder="1"/>
    <xf numFmtId="0" fontId="0" fillId="0" borderId="23" xfId="0" applyBorder="1" applyAlignment="1">
      <alignment vertical="center"/>
    </xf>
    <xf numFmtId="0" fontId="0" fillId="0" borderId="23" xfId="0" applyBorder="1" applyAlignment="1">
      <alignment vertical="center" wrapText="1"/>
    </xf>
    <xf numFmtId="0" fontId="0" fillId="0" borderId="45" xfId="0" applyBorder="1"/>
    <xf numFmtId="0" fontId="8" fillId="0" borderId="45" xfId="0" applyFont="1" applyBorder="1"/>
    <xf numFmtId="0" fontId="0" fillId="0" borderId="24" xfId="0" applyBorder="1"/>
    <xf numFmtId="0" fontId="0" fillId="0" borderId="46" xfId="0" applyBorder="1"/>
    <xf numFmtId="0" fontId="0" fillId="0" borderId="47" xfId="0" applyBorder="1"/>
    <xf numFmtId="0" fontId="8" fillId="0" borderId="51" xfId="0" applyFont="1" applyBorder="1"/>
    <xf numFmtId="0" fontId="0" fillId="0" borderId="54" xfId="0" applyBorder="1"/>
    <xf numFmtId="0" fontId="8" fillId="0" borderId="54" xfId="0" applyFont="1" applyBorder="1"/>
    <xf numFmtId="0" fontId="8" fillId="0" borderId="55" xfId="0" applyFont="1" applyBorder="1"/>
    <xf numFmtId="0" fontId="0" fillId="0" borderId="26" xfId="0" applyBorder="1"/>
    <xf numFmtId="0" fontId="8" fillId="0" borderId="26" xfId="0" applyFont="1" applyBorder="1"/>
    <xf numFmtId="0" fontId="0" fillId="0" borderId="48" xfId="0" applyBorder="1"/>
    <xf numFmtId="0" fontId="8" fillId="0" borderId="48" xfId="0" applyFont="1" applyBorder="1"/>
    <xf numFmtId="0" fontId="8" fillId="0" borderId="49" xfId="0" applyFont="1" applyBorder="1"/>
    <xf numFmtId="0" fontId="8" fillId="0" borderId="45" xfId="0" applyFont="1" applyBorder="1" applyAlignment="1">
      <alignment vertical="center" wrapText="1"/>
    </xf>
    <xf numFmtId="0" fontId="8" fillId="0" borderId="57" xfId="0" applyFont="1" applyBorder="1"/>
    <xf numFmtId="0" fontId="0" fillId="0" borderId="27" xfId="0" applyBorder="1"/>
    <xf numFmtId="0" fontId="8" fillId="0" borderId="60" xfId="0" applyFont="1" applyBorder="1"/>
    <xf numFmtId="0" fontId="0" fillId="0" borderId="62" xfId="0" applyBorder="1"/>
    <xf numFmtId="0" fontId="0" fillId="0" borderId="61" xfId="0" applyBorder="1"/>
    <xf numFmtId="0" fontId="8" fillId="0" borderId="61" xfId="0" applyFont="1" applyBorder="1"/>
    <xf numFmtId="0" fontId="8" fillId="0" borderId="63" xfId="0" applyFont="1" applyBorder="1"/>
    <xf numFmtId="0" fontId="0" fillId="0" borderId="55" xfId="0" applyBorder="1"/>
    <xf numFmtId="0" fontId="0" fillId="18" borderId="24" xfId="0" applyFill="1" applyBorder="1" applyAlignment="1">
      <alignment horizontal="center" vertical="center"/>
    </xf>
    <xf numFmtId="0" fontId="0" fillId="18" borderId="23" xfId="0" applyFill="1" applyBorder="1" applyAlignment="1">
      <alignment horizontal="center" vertical="center"/>
    </xf>
    <xf numFmtId="0" fontId="0" fillId="0" borderId="57" xfId="0" applyBorder="1"/>
    <xf numFmtId="0" fontId="0" fillId="0" borderId="54" xfId="0" applyBorder="1" applyAlignment="1">
      <alignment vertical="center"/>
    </xf>
    <xf numFmtId="0" fontId="0" fillId="0" borderId="54" xfId="0" applyBorder="1" applyAlignment="1">
      <alignment horizontal="center" vertical="center"/>
    </xf>
    <xf numFmtId="0" fontId="0" fillId="18" borderId="23" xfId="0" applyFill="1" applyBorder="1" applyAlignment="1">
      <alignment horizontal="center" vertical="center" wrapText="1"/>
    </xf>
    <xf numFmtId="0" fontId="39" fillId="17" borderId="48" xfId="0" applyFont="1" applyFill="1" applyBorder="1" applyAlignment="1">
      <alignment horizontal="center" vertical="center"/>
    </xf>
    <xf numFmtId="0" fontId="39" fillId="17" borderId="49" xfId="0" applyFont="1" applyFill="1" applyBorder="1" applyAlignment="1">
      <alignment horizontal="center" vertical="center"/>
    </xf>
    <xf numFmtId="0" fontId="8" fillId="0" borderId="0" xfId="0" applyFont="1" applyAlignment="1">
      <alignment horizontal="left" vertical="center" wrapText="1"/>
    </xf>
    <xf numFmtId="0" fontId="21" fillId="0" borderId="45" xfId="0" applyFont="1" applyBorder="1" applyAlignment="1">
      <alignment vertical="center" wrapText="1"/>
    </xf>
    <xf numFmtId="0" fontId="31" fillId="16" borderId="23" xfId="0" applyFont="1" applyFill="1" applyBorder="1" applyAlignment="1">
      <alignment vertical="top" wrapText="1"/>
    </xf>
    <xf numFmtId="0" fontId="9" fillId="16" borderId="23" xfId="0" applyFont="1" applyFill="1" applyBorder="1" applyAlignment="1">
      <alignment vertical="top"/>
    </xf>
    <xf numFmtId="0" fontId="0" fillId="10" borderId="20" xfId="0" applyFill="1" applyBorder="1"/>
    <xf numFmtId="0" fontId="8" fillId="0" borderId="23" xfId="0" applyFont="1" applyBorder="1" applyAlignment="1">
      <alignment vertical="center"/>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5"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13" fillId="10" borderId="20" xfId="2" applyFont="1" applyFill="1" applyBorder="1" applyAlignment="1">
      <alignment horizontal="left" wrapText="1"/>
    </xf>
    <xf numFmtId="0" fontId="13" fillId="10" borderId="21" xfId="2" applyFont="1" applyFill="1" applyBorder="1" applyAlignment="1">
      <alignment horizontal="left" wrapText="1"/>
    </xf>
    <xf numFmtId="0" fontId="12" fillId="6" borderId="2" xfId="0" applyFont="1" applyFill="1" applyBorder="1" applyAlignment="1">
      <alignment horizontal="center" vertical="center" wrapText="1"/>
    </xf>
    <xf numFmtId="0" fontId="12" fillId="6" borderId="22" xfId="0" applyFont="1" applyFill="1" applyBorder="1" applyAlignment="1">
      <alignment horizontal="center" vertical="center" wrapText="1"/>
    </xf>
    <xf numFmtId="0" fontId="5" fillId="0" borderId="0" xfId="2" applyFont="1" applyAlignment="1">
      <alignment horizontal="left" vertical="top"/>
    </xf>
    <xf numFmtId="0" fontId="6" fillId="0" borderId="0" xfId="2" applyFont="1" applyAlignment="1">
      <alignment horizontal="left"/>
    </xf>
    <xf numFmtId="0" fontId="5" fillId="0" borderId="0" xfId="2" applyFont="1" applyAlignment="1">
      <alignment horizontal="left"/>
    </xf>
    <xf numFmtId="0" fontId="12" fillId="6" borderId="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17" xfId="0" applyFont="1" applyFill="1" applyBorder="1" applyAlignment="1">
      <alignment horizontal="center" vertical="center" wrapText="1"/>
    </xf>
    <xf numFmtId="0" fontId="12" fillId="6" borderId="18" xfId="0" applyFont="1" applyFill="1" applyBorder="1" applyAlignment="1">
      <alignment horizontal="center" vertical="center" wrapText="1"/>
    </xf>
    <xf numFmtId="0" fontId="12" fillId="6" borderId="19" xfId="0" applyFont="1" applyFill="1" applyBorder="1" applyAlignment="1">
      <alignment horizontal="center" vertical="center" wrapText="1"/>
    </xf>
    <xf numFmtId="0" fontId="39" fillId="17" borderId="23"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1" fillId="2" borderId="11" xfId="0" applyFont="1" applyFill="1" applyBorder="1" applyAlignment="1">
      <alignment vertical="center" wrapText="1"/>
    </xf>
    <xf numFmtId="0" fontId="1" fillId="2" borderId="5" xfId="0" applyFont="1" applyFill="1" applyBorder="1" applyAlignment="1">
      <alignment vertical="center" wrapText="1"/>
    </xf>
    <xf numFmtId="0" fontId="5" fillId="2" borderId="1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9" fillId="19" borderId="47" xfId="0" applyFont="1" applyFill="1" applyBorder="1" applyAlignment="1">
      <alignment horizontal="center" vertical="center"/>
    </xf>
    <xf numFmtId="0" fontId="9" fillId="19" borderId="58" xfId="0" applyFont="1" applyFill="1" applyBorder="1" applyAlignment="1">
      <alignment horizontal="center" vertical="center"/>
    </xf>
    <xf numFmtId="0" fontId="9" fillId="19" borderId="50" xfId="0" applyFont="1" applyFill="1" applyBorder="1" applyAlignment="1">
      <alignment horizontal="center" vertical="center"/>
    </xf>
    <xf numFmtId="0" fontId="9" fillId="19" borderId="15" xfId="0" applyFont="1" applyFill="1" applyBorder="1" applyAlignment="1">
      <alignment horizontal="center" vertical="center"/>
    </xf>
    <xf numFmtId="0" fontId="9" fillId="19" borderId="56" xfId="0" applyFont="1" applyFill="1" applyBorder="1" applyAlignment="1">
      <alignment horizontal="center" vertical="center"/>
    </xf>
    <xf numFmtId="0" fontId="9" fillId="19" borderId="52" xfId="0" applyFont="1" applyFill="1" applyBorder="1" applyAlignment="1">
      <alignment horizontal="center" vertical="center"/>
    </xf>
    <xf numFmtId="0" fontId="9" fillId="19" borderId="59" xfId="0" applyFont="1" applyFill="1" applyBorder="1" applyAlignment="1">
      <alignment horizontal="center" vertical="center"/>
    </xf>
    <xf numFmtId="0" fontId="9" fillId="19" borderId="53" xfId="0" applyFont="1" applyFill="1" applyBorder="1" applyAlignment="1">
      <alignment horizontal="center" vertical="center"/>
    </xf>
    <xf numFmtId="0" fontId="34" fillId="16" borderId="20" xfId="0" applyFont="1" applyFill="1" applyBorder="1" applyAlignment="1"/>
    <xf numFmtId="0" fontId="34" fillId="16" borderId="29" xfId="0" applyFont="1" applyFill="1" applyBorder="1" applyAlignment="1"/>
    <xf numFmtId="0" fontId="34" fillId="16" borderId="34" xfId="0" applyFont="1" applyFill="1" applyBorder="1" applyAlignment="1"/>
    <xf numFmtId="0" fontId="34" fillId="16" borderId="41" xfId="0" applyFont="1" applyFill="1" applyBorder="1" applyAlignment="1"/>
    <xf numFmtId="0" fontId="34" fillId="16" borderId="32" xfId="0" applyFont="1" applyFill="1" applyBorder="1" applyAlignment="1"/>
    <xf numFmtId="0" fontId="35" fillId="16" borderId="20" xfId="0" applyFont="1" applyFill="1" applyBorder="1" applyAlignment="1"/>
    <xf numFmtId="0" fontId="35" fillId="16" borderId="29" xfId="0" applyFont="1" applyFill="1" applyBorder="1" applyAlignment="1"/>
    <xf numFmtId="0" fontId="35" fillId="16" borderId="34" xfId="0" applyFont="1" applyFill="1" applyBorder="1" applyAlignment="1"/>
  </cellXfs>
  <cellStyles count="3">
    <cellStyle name="Comma [0]" xfId="1" builtinId="6"/>
    <cellStyle name="Normal" xfId="0" builtinId="0"/>
    <cellStyle name="Normal 2" xfId="2" xr:uid="{B1F6CD12-C3A1-4837-A128-2D5EE9910F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3</xdr:col>
      <xdr:colOff>416378</xdr:colOff>
      <xdr:row>0</xdr:row>
      <xdr:rowOff>157843</xdr:rowOff>
    </xdr:from>
    <xdr:to>
      <xdr:col>7</xdr:col>
      <xdr:colOff>577784</xdr:colOff>
      <xdr:row>3</xdr:row>
      <xdr:rowOff>399708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0635342" y="157843"/>
          <a:ext cx="4229942" cy="2527865"/>
        </a:xfrm>
        <a:prstGeom prst="rect">
          <a:avLst/>
        </a:prstGeom>
      </xdr:spPr>
    </xdr:pic>
    <xdr:clientData/>
  </xdr:twoCellAnchor>
  <xdr:twoCellAnchor editAs="oneCell">
    <xdr:from>
      <xdr:col>13</xdr:col>
      <xdr:colOff>0</xdr:colOff>
      <xdr:row>7</xdr:row>
      <xdr:rowOff>0</xdr:rowOff>
    </xdr:from>
    <xdr:to>
      <xdr:col>13</xdr:col>
      <xdr:colOff>304800</xdr:colOff>
      <xdr:row>7</xdr:row>
      <xdr:rowOff>304800</xdr:rowOff>
    </xdr:to>
    <xdr:sp macro="" textlink="">
      <xdr:nvSpPr>
        <xdr:cNvPr id="8193" name="AutoShape 1" descr="blob:https://web.whatsapp.com/59aa3f0b-cee3-4be1-83a6-89676755bf8c">
          <a:extLst>
            <a:ext uri="{FF2B5EF4-FFF2-40B4-BE49-F238E27FC236}">
              <a16:creationId xmlns:a16="http://schemas.microsoft.com/office/drawing/2014/main" id="{00000000-0008-0000-0000-000001200000}"/>
            </a:ext>
          </a:extLst>
        </xdr:cNvPr>
        <xdr:cNvSpPr>
          <a:spLocks noChangeAspect="1" noChangeArrowheads="1"/>
        </xdr:cNvSpPr>
      </xdr:nvSpPr>
      <xdr:spPr bwMode="auto">
        <a:xfrm>
          <a:off x="85344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9</xdr:row>
      <xdr:rowOff>0</xdr:rowOff>
    </xdr:from>
    <xdr:to>
      <xdr:col>13</xdr:col>
      <xdr:colOff>304800</xdr:colOff>
      <xdr:row>10</xdr:row>
      <xdr:rowOff>114300</xdr:rowOff>
    </xdr:to>
    <xdr:sp macro="" textlink="">
      <xdr:nvSpPr>
        <xdr:cNvPr id="8194" name="AutoShape 2" descr="blob:https://web.whatsapp.com/59aa3f0b-cee3-4be1-83a6-89676755bf8c">
          <a:extLst>
            <a:ext uri="{FF2B5EF4-FFF2-40B4-BE49-F238E27FC236}">
              <a16:creationId xmlns:a16="http://schemas.microsoft.com/office/drawing/2014/main" id="{00000000-0008-0000-0000-000002200000}"/>
            </a:ext>
          </a:extLst>
        </xdr:cNvPr>
        <xdr:cNvSpPr>
          <a:spLocks noChangeAspect="1" noChangeArrowheads="1"/>
        </xdr:cNvSpPr>
      </xdr:nvSpPr>
      <xdr:spPr bwMode="auto">
        <a:xfrm>
          <a:off x="85344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429985</xdr:colOff>
      <xdr:row>3</xdr:row>
      <xdr:rowOff>552450</xdr:rowOff>
    </xdr:from>
    <xdr:to>
      <xdr:col>9</xdr:col>
      <xdr:colOff>572859</xdr:colOff>
      <xdr:row>5</xdr:row>
      <xdr:rowOff>1093264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648949" y="2838450"/>
          <a:ext cx="5436053" cy="24934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533400</xdr:colOff>
      <xdr:row>7</xdr:row>
      <xdr:rowOff>47625</xdr:rowOff>
    </xdr:from>
    <xdr:to>
      <xdr:col>7</xdr:col>
      <xdr:colOff>466725</xdr:colOff>
      <xdr:row>13</xdr:row>
      <xdr:rowOff>47625</xdr:rowOff>
    </xdr:to>
    <xdr:pic>
      <xdr:nvPicPr>
        <xdr:cNvPr id="2" name="Picture 1">
          <a:extLst>
            <a:ext uri="{FF2B5EF4-FFF2-40B4-BE49-F238E27FC236}">
              <a16:creationId xmlns:a16="http://schemas.microsoft.com/office/drawing/2014/main" id="{7A2D0B88-7940-DCC5-16B7-ECFD9FFEC2DA}"/>
            </a:ext>
          </a:extLst>
        </xdr:cNvPr>
        <xdr:cNvPicPr>
          <a:picLocks noChangeAspect="1"/>
        </xdr:cNvPicPr>
      </xdr:nvPicPr>
      <xdr:blipFill>
        <a:blip xmlns:r="http://schemas.openxmlformats.org/officeDocument/2006/relationships" r:embed="rId1"/>
        <a:stretch>
          <a:fillRect/>
        </a:stretch>
      </xdr:blipFill>
      <xdr:spPr>
        <a:xfrm>
          <a:off x="914400" y="2000250"/>
          <a:ext cx="4572000" cy="1143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228600</xdr:colOff>
      <xdr:row>0</xdr:row>
      <xdr:rowOff>295275</xdr:rowOff>
    </xdr:from>
    <xdr:to>
      <xdr:col>18</xdr:col>
      <xdr:colOff>295275</xdr:colOff>
      <xdr:row>8</xdr:row>
      <xdr:rowOff>171450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6448425" y="295275"/>
          <a:ext cx="4943475" cy="1590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FF0000"/>
              </a:solidFill>
            </a:rPr>
            <a:t>BAGIAN INI BISA DIAMBIL DARI RANCANGAN</a:t>
          </a:r>
          <a:r>
            <a:rPr lang="en-US" sz="3200" baseline="0">
              <a:solidFill>
                <a:srgbClr val="FF0000"/>
              </a:solidFill>
            </a:rPr>
            <a:t> RKAT PRODI 2022/2023</a:t>
          </a:r>
          <a:endParaRPr lang="en-US" sz="32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104775</xdr:colOff>
      <xdr:row>1</xdr:row>
      <xdr:rowOff>85725</xdr:rowOff>
    </xdr:from>
    <xdr:to>
      <xdr:col>16</xdr:col>
      <xdr:colOff>95250</xdr:colOff>
      <xdr:row>21</xdr:row>
      <xdr:rowOff>95250</xdr:rowOff>
    </xdr:to>
    <xdr:pic>
      <xdr:nvPicPr>
        <xdr:cNvPr id="4" name="Picture 3">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276225"/>
          <a:ext cx="2428875" cy="454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Melania Lidwina Pandiangan" id="{0844CC41-2053-4AFE-A1A9-D19BA1AC0E47}" userId="S::melania.lidwina@upj.ac.id::12217940-16e3-498d-8d00-90d0de67e96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8" dT="2022-07-07T01:49:03.73" personId="{0844CC41-2053-4AFE-A1A9-D19BA1AC0E47}" id="{79383BC4-A530-4937-9A2A-04A4B6708149}">
    <text>Training Parametric hari 3 menyusul</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C18"/>
  <sheetViews>
    <sheetView zoomScale="70" zoomScaleNormal="70" workbookViewId="0">
      <selection activeCell="C5" sqref="C5"/>
    </sheetView>
  </sheetViews>
  <sheetFormatPr defaultRowHeight="14.45"/>
  <cols>
    <col min="1" max="1" width="24.42578125" customWidth="1"/>
    <col min="2" max="2" width="11.85546875" customWidth="1"/>
    <col min="3" max="3" width="118.42578125" customWidth="1"/>
    <col min="4" max="4" width="33.42578125" customWidth="1"/>
  </cols>
  <sheetData>
    <row r="1" spans="1:3">
      <c r="A1" s="24" t="s">
        <v>0</v>
      </c>
      <c r="B1" s="24" t="s">
        <v>1</v>
      </c>
      <c r="C1" s="24" t="s">
        <v>2</v>
      </c>
    </row>
    <row r="2" spans="1:3" ht="28.9">
      <c r="A2" s="25" t="s">
        <v>3</v>
      </c>
      <c r="B2" s="25" t="s">
        <v>4</v>
      </c>
      <c r="C2" s="26" t="s">
        <v>5</v>
      </c>
    </row>
    <row r="3" spans="1:3" ht="100.9">
      <c r="A3" s="27" t="s">
        <v>6</v>
      </c>
      <c r="B3" s="27" t="s">
        <v>7</v>
      </c>
      <c r="C3" s="28" t="s">
        <v>8</v>
      </c>
    </row>
    <row r="4" spans="1:3" ht="72">
      <c r="A4" s="27" t="s">
        <v>9</v>
      </c>
      <c r="B4" s="27" t="s">
        <v>10</v>
      </c>
      <c r="C4" s="26" t="s">
        <v>11</v>
      </c>
    </row>
    <row r="5" spans="1:3" ht="43.15">
      <c r="A5" s="27" t="s">
        <v>12</v>
      </c>
      <c r="B5" s="27" t="s">
        <v>13</v>
      </c>
      <c r="C5" s="26" t="s">
        <v>14</v>
      </c>
    </row>
    <row r="6" spans="1:3" ht="86.45">
      <c r="A6" s="27" t="s">
        <v>15</v>
      </c>
      <c r="B6" s="27" t="s">
        <v>10</v>
      </c>
      <c r="C6" s="26" t="s">
        <v>16</v>
      </c>
    </row>
    <row r="7" spans="1:3" ht="28.9">
      <c r="A7" s="26" t="s">
        <v>17</v>
      </c>
      <c r="B7" s="30" t="s">
        <v>18</v>
      </c>
      <c r="C7" s="29" t="s">
        <v>19</v>
      </c>
    </row>
    <row r="8" spans="1:3" ht="57.6">
      <c r="A8" s="27" t="s">
        <v>20</v>
      </c>
      <c r="B8" s="25"/>
      <c r="C8" s="26" t="s">
        <v>21</v>
      </c>
    </row>
    <row r="18" ht="149.25" customHeight="1"/>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973CB-5B30-4D9D-A24F-D62ADCDCB71F}">
  <dimension ref="A2:I15"/>
  <sheetViews>
    <sheetView workbookViewId="0">
      <selection activeCell="G16" sqref="G16"/>
    </sheetView>
  </sheetViews>
  <sheetFormatPr defaultRowHeight="14.45"/>
  <cols>
    <col min="2" max="2" width="33.7109375" customWidth="1"/>
    <col min="3" max="3" width="11.7109375" bestFit="1" customWidth="1"/>
    <col min="4" max="4" width="13.42578125" customWidth="1"/>
    <col min="6" max="6" width="12.42578125" customWidth="1"/>
  </cols>
  <sheetData>
    <row r="2" spans="1:9">
      <c r="A2" s="91" t="s">
        <v>255</v>
      </c>
    </row>
    <row r="4" spans="1:9" ht="15" thickBot="1"/>
    <row r="5" spans="1:9" ht="15" thickBot="1">
      <c r="A5" s="260" t="s">
        <v>22</v>
      </c>
      <c r="B5" s="260" t="s">
        <v>58</v>
      </c>
      <c r="C5" s="260" t="s">
        <v>61</v>
      </c>
      <c r="D5" s="262" t="s">
        <v>30</v>
      </c>
      <c r="E5" s="263"/>
      <c r="F5" s="263"/>
      <c r="G5" s="263"/>
      <c r="H5" s="263"/>
      <c r="I5" s="264"/>
    </row>
    <row r="6" spans="1:9" ht="27" thickBot="1">
      <c r="A6" s="261"/>
      <c r="B6" s="261"/>
      <c r="C6" s="261"/>
      <c r="D6" s="14" t="s">
        <v>37</v>
      </c>
      <c r="E6" s="14" t="s">
        <v>62</v>
      </c>
      <c r="F6" s="14" t="s">
        <v>63</v>
      </c>
      <c r="G6" s="14" t="s">
        <v>62</v>
      </c>
      <c r="H6" s="14" t="s">
        <v>39</v>
      </c>
      <c r="I6" s="14" t="s">
        <v>62</v>
      </c>
    </row>
    <row r="7" spans="1:9" ht="15" thickBot="1">
      <c r="A7" s="265">
        <v>1</v>
      </c>
      <c r="B7" s="15" t="s">
        <v>3</v>
      </c>
      <c r="C7" s="4"/>
      <c r="D7" s="4"/>
      <c r="E7" s="4"/>
      <c r="F7" s="4"/>
      <c r="G7" s="4"/>
      <c r="H7" s="4"/>
      <c r="I7" s="4"/>
    </row>
    <row r="8" spans="1:9" ht="15" thickBot="1">
      <c r="A8" s="266"/>
      <c r="B8" s="18" t="s">
        <v>68</v>
      </c>
      <c r="C8" s="92">
        <f>'8.1 Alat Lab'!I5</f>
        <v>179526000</v>
      </c>
      <c r="D8" s="92">
        <f>C8</f>
        <v>179526000</v>
      </c>
      <c r="E8" s="20" t="e">
        <f>D8/D15*100</f>
        <v>#REF!</v>
      </c>
      <c r="F8" s="23"/>
      <c r="G8" s="23"/>
      <c r="H8" s="20"/>
      <c r="I8" s="20"/>
    </row>
    <row r="9" spans="1:9" ht="15" thickBot="1">
      <c r="A9" s="266"/>
      <c r="B9" s="15" t="s">
        <v>69</v>
      </c>
      <c r="C9" s="93">
        <f>'8.2 Alat TIK'!I3</f>
        <v>5300000</v>
      </c>
      <c r="D9" s="93">
        <f>C9</f>
        <v>5300000</v>
      </c>
      <c r="E9" s="2" t="e">
        <f>D9/D15*100</f>
        <v>#REF!</v>
      </c>
      <c r="F9" s="16"/>
      <c r="G9" s="16"/>
      <c r="H9" s="2"/>
      <c r="I9" s="2"/>
    </row>
    <row r="10" spans="1:9" ht="27" thickBot="1">
      <c r="A10" s="21">
        <v>2</v>
      </c>
      <c r="B10" s="19" t="s">
        <v>70</v>
      </c>
      <c r="C10" s="92">
        <f>'8.3 Pengemb Staf'!I11</f>
        <v>86974000</v>
      </c>
      <c r="D10" s="93">
        <f t="shared" ref="D10:D13" si="0">C10</f>
        <v>86974000</v>
      </c>
      <c r="E10" s="20" t="e">
        <f>D10/D15*100</f>
        <v>#REF!</v>
      </c>
      <c r="F10" s="20"/>
      <c r="G10" s="20"/>
      <c r="H10" s="20"/>
      <c r="I10" s="20"/>
    </row>
    <row r="11" spans="1:9" ht="27" thickBot="1">
      <c r="A11" s="22">
        <v>3</v>
      </c>
      <c r="B11" s="15" t="s">
        <v>75</v>
      </c>
      <c r="C11" s="94" t="e">
        <f>'8.4 Lokakarya'!J10</f>
        <v>#REF!</v>
      </c>
      <c r="D11" s="93" t="e">
        <f t="shared" si="0"/>
        <v>#REF!</v>
      </c>
      <c r="E11" s="4" t="e">
        <f>D11/D15*100</f>
        <v>#REF!</v>
      </c>
      <c r="F11" s="4"/>
      <c r="G11" s="4"/>
      <c r="H11" s="4"/>
      <c r="I11" s="4"/>
    </row>
    <row r="12" spans="1:9" ht="15" thickBot="1">
      <c r="A12" s="22">
        <v>4</v>
      </c>
      <c r="B12" s="15" t="s">
        <v>78</v>
      </c>
      <c r="C12" s="94">
        <f>'8.5 Inovasi Pemb'!G4</f>
        <v>5300000</v>
      </c>
      <c r="D12" s="93">
        <f t="shared" si="0"/>
        <v>5300000</v>
      </c>
      <c r="E12" s="4" t="e">
        <f>D12/D15*100</f>
        <v>#REF!</v>
      </c>
      <c r="F12" s="4"/>
      <c r="G12" s="4"/>
      <c r="H12" s="4"/>
      <c r="I12" s="4"/>
    </row>
    <row r="13" spans="1:9" ht="15" thickBot="1">
      <c r="A13" s="21">
        <v>5</v>
      </c>
      <c r="B13" s="19" t="s">
        <v>15</v>
      </c>
      <c r="C13" s="92">
        <f>'8.6 Insentif Mhs'!G5</f>
        <v>123500000</v>
      </c>
      <c r="D13" s="93">
        <f t="shared" si="0"/>
        <v>123500000</v>
      </c>
      <c r="E13" s="20" t="e">
        <f>D13/D15*100</f>
        <v>#REF!</v>
      </c>
      <c r="F13" s="20"/>
      <c r="G13" s="20"/>
      <c r="H13" s="20"/>
      <c r="I13" s="20"/>
    </row>
    <row r="14" spans="1:9" ht="15" thickBot="1">
      <c r="A14" s="22">
        <v>6</v>
      </c>
      <c r="B14" s="15" t="s">
        <v>80</v>
      </c>
      <c r="C14" s="94"/>
      <c r="D14" s="16"/>
      <c r="E14" s="16"/>
      <c r="F14" s="94">
        <f>'8.7 Manajemen Int'!I10</f>
        <v>17600000</v>
      </c>
      <c r="G14" s="4"/>
      <c r="H14" s="4"/>
      <c r="I14" s="4"/>
    </row>
    <row r="15" spans="1:9" ht="15" thickBot="1">
      <c r="A15" s="2"/>
      <c r="B15" s="17" t="s">
        <v>94</v>
      </c>
      <c r="C15" s="95"/>
      <c r="D15" s="96" t="e">
        <f>SUM(D8:D14)</f>
        <v>#REF!</v>
      </c>
      <c r="E15" s="17" t="e">
        <f>SUM(E8:E14)</f>
        <v>#REF!</v>
      </c>
      <c r="F15" s="96">
        <f>F14</f>
        <v>17600000</v>
      </c>
      <c r="G15" s="17" t="e">
        <f>F15/D15*100</f>
        <v>#REF!</v>
      </c>
      <c r="H15" s="17">
        <v>0</v>
      </c>
      <c r="I15" s="17">
        <v>0</v>
      </c>
    </row>
  </sheetData>
  <mergeCells count="5">
    <mergeCell ref="A5:A6"/>
    <mergeCell ref="B5:B6"/>
    <mergeCell ref="C5:C6"/>
    <mergeCell ref="D5:I5"/>
    <mergeCell ref="A7:A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K26"/>
  <sheetViews>
    <sheetView topLeftCell="A25" workbookViewId="0"/>
  </sheetViews>
  <sheetFormatPr defaultRowHeight="14.45"/>
  <cols>
    <col min="2" max="2" width="33.85546875" customWidth="1"/>
    <col min="5" max="5" width="12.140625" customWidth="1"/>
    <col min="8" max="8" width="16.42578125" customWidth="1"/>
  </cols>
  <sheetData>
    <row r="1" spans="1:11" ht="15" customHeight="1" thickBot="1">
      <c r="A1" s="260" t="s">
        <v>22</v>
      </c>
      <c r="B1" s="260" t="s">
        <v>58</v>
      </c>
      <c r="C1" s="269" t="s">
        <v>51</v>
      </c>
      <c r="D1" s="270"/>
      <c r="E1" s="260" t="s">
        <v>61</v>
      </c>
      <c r="F1" s="262" t="s">
        <v>30</v>
      </c>
      <c r="G1" s="263"/>
      <c r="H1" s="263"/>
      <c r="I1" s="263"/>
      <c r="J1" s="263"/>
      <c r="K1" s="264"/>
    </row>
    <row r="2" spans="1:11" ht="15" thickBot="1">
      <c r="A2" s="261"/>
      <c r="B2" s="261"/>
      <c r="C2" s="271"/>
      <c r="D2" s="272"/>
      <c r="E2" s="261"/>
      <c r="F2" s="14" t="s">
        <v>37</v>
      </c>
      <c r="G2" s="14" t="s">
        <v>62</v>
      </c>
      <c r="H2" s="14" t="s">
        <v>63</v>
      </c>
      <c r="I2" s="14" t="s">
        <v>62</v>
      </c>
      <c r="J2" s="14" t="s">
        <v>39</v>
      </c>
      <c r="K2" s="14" t="s">
        <v>62</v>
      </c>
    </row>
    <row r="3" spans="1:11" ht="15" thickBot="1">
      <c r="A3" s="265">
        <v>1</v>
      </c>
      <c r="B3" s="15" t="s">
        <v>3</v>
      </c>
      <c r="C3" s="4"/>
      <c r="D3" s="4"/>
      <c r="E3" s="4"/>
      <c r="F3" s="4"/>
      <c r="G3" s="4"/>
      <c r="H3" s="4"/>
      <c r="I3" s="4"/>
      <c r="J3" s="4"/>
      <c r="K3" s="4"/>
    </row>
    <row r="4" spans="1:11" ht="15" thickBot="1">
      <c r="A4" s="266"/>
      <c r="B4" s="18" t="s">
        <v>68</v>
      </c>
      <c r="C4" s="18" t="s">
        <v>256</v>
      </c>
      <c r="D4" s="18" t="s">
        <v>67</v>
      </c>
      <c r="E4" s="20"/>
      <c r="F4" s="20"/>
      <c r="G4" s="20"/>
      <c r="H4" s="23"/>
      <c r="I4" s="23"/>
      <c r="J4" s="20"/>
      <c r="K4" s="20"/>
    </row>
    <row r="5" spans="1:11" ht="15" thickBot="1">
      <c r="A5" s="266"/>
      <c r="B5" s="15" t="s">
        <v>69</v>
      </c>
      <c r="C5" s="15" t="s">
        <v>256</v>
      </c>
      <c r="D5" s="15" t="s">
        <v>67</v>
      </c>
      <c r="E5" s="2"/>
      <c r="F5" s="2"/>
      <c r="G5" s="2"/>
      <c r="H5" s="16"/>
      <c r="I5" s="16"/>
      <c r="J5" s="2"/>
      <c r="K5" s="2"/>
    </row>
    <row r="6" spans="1:11" ht="27" thickBot="1">
      <c r="A6" s="21">
        <v>2</v>
      </c>
      <c r="B6" s="19" t="s">
        <v>70</v>
      </c>
      <c r="C6" s="18" t="s">
        <v>256</v>
      </c>
      <c r="D6" s="18" t="s">
        <v>73</v>
      </c>
      <c r="E6" s="20"/>
      <c r="F6" s="20"/>
      <c r="G6" s="20"/>
      <c r="H6" s="20"/>
      <c r="I6" s="20"/>
      <c r="J6" s="20"/>
      <c r="K6" s="20"/>
    </row>
    <row r="7" spans="1:11" ht="27" thickBot="1">
      <c r="A7" s="22">
        <v>3</v>
      </c>
      <c r="B7" s="15" t="s">
        <v>75</v>
      </c>
      <c r="C7" s="15" t="s">
        <v>256</v>
      </c>
      <c r="D7" s="15" t="s">
        <v>257</v>
      </c>
      <c r="E7" s="4"/>
      <c r="F7" s="4"/>
      <c r="G7" s="4"/>
      <c r="H7" s="4"/>
      <c r="I7" s="4"/>
      <c r="J7" s="4"/>
      <c r="K7" s="4"/>
    </row>
    <row r="8" spans="1:11" ht="15" thickBot="1">
      <c r="A8" s="22">
        <v>4</v>
      </c>
      <c r="B8" s="15" t="s">
        <v>78</v>
      </c>
      <c r="C8" s="15" t="s">
        <v>256</v>
      </c>
      <c r="D8" s="15" t="s">
        <v>79</v>
      </c>
      <c r="E8" s="4"/>
      <c r="F8" s="4"/>
      <c r="G8" s="4"/>
      <c r="H8" s="4"/>
      <c r="I8" s="4"/>
      <c r="J8" s="4"/>
      <c r="K8" s="4"/>
    </row>
    <row r="9" spans="1:11" ht="15" thickBot="1">
      <c r="A9" s="21">
        <v>5</v>
      </c>
      <c r="B9" s="19" t="s">
        <v>15</v>
      </c>
      <c r="C9" s="18" t="s">
        <v>256</v>
      </c>
      <c r="D9" s="18" t="s">
        <v>73</v>
      </c>
      <c r="E9" s="20"/>
      <c r="F9" s="20"/>
      <c r="G9" s="20"/>
      <c r="H9" s="20"/>
      <c r="I9" s="20"/>
      <c r="J9" s="20"/>
      <c r="K9" s="20"/>
    </row>
    <row r="10" spans="1:11" ht="15" thickBot="1">
      <c r="A10" s="22">
        <v>6</v>
      </c>
      <c r="B10" s="15" t="s">
        <v>80</v>
      </c>
      <c r="C10" s="15" t="s">
        <v>256</v>
      </c>
      <c r="D10" s="15" t="s">
        <v>76</v>
      </c>
      <c r="E10" s="4"/>
      <c r="F10" s="16"/>
      <c r="G10" s="16"/>
      <c r="H10" s="4"/>
      <c r="I10" s="4"/>
      <c r="J10" s="4"/>
      <c r="K10" s="4"/>
    </row>
    <row r="11" spans="1:11" ht="15" thickBot="1">
      <c r="A11" s="2"/>
      <c r="B11" s="17" t="s">
        <v>94</v>
      </c>
      <c r="C11" s="267"/>
      <c r="D11" s="268"/>
      <c r="E11" s="6"/>
      <c r="F11" s="17">
        <v>0</v>
      </c>
      <c r="G11" s="17">
        <v>0</v>
      </c>
      <c r="H11" s="17">
        <v>0</v>
      </c>
      <c r="I11" s="17">
        <v>0</v>
      </c>
      <c r="J11" s="17">
        <v>0</v>
      </c>
      <c r="K11" s="17">
        <v>0</v>
      </c>
    </row>
    <row r="15" spans="1:11" ht="15" thickBot="1"/>
    <row r="16" spans="1:11" ht="15" thickBot="1">
      <c r="A16" s="260" t="s">
        <v>22</v>
      </c>
      <c r="B16" s="260" t="s">
        <v>58</v>
      </c>
      <c r="C16" s="269" t="s">
        <v>51</v>
      </c>
      <c r="D16" s="270"/>
      <c r="E16" s="260" t="s">
        <v>61</v>
      </c>
      <c r="F16" s="262" t="s">
        <v>30</v>
      </c>
      <c r="G16" s="263"/>
      <c r="H16" s="263"/>
      <c r="I16" s="263"/>
      <c r="J16" s="263"/>
      <c r="K16" s="264"/>
    </row>
    <row r="17" spans="1:11" ht="15" thickBot="1">
      <c r="A17" s="261"/>
      <c r="B17" s="261"/>
      <c r="C17" s="271"/>
      <c r="D17" s="272"/>
      <c r="E17" s="261"/>
      <c r="F17" s="14" t="s">
        <v>37</v>
      </c>
      <c r="G17" s="14" t="s">
        <v>62</v>
      </c>
      <c r="H17" s="14" t="s">
        <v>63</v>
      </c>
      <c r="I17" s="14" t="s">
        <v>62</v>
      </c>
      <c r="J17" s="14" t="s">
        <v>39</v>
      </c>
      <c r="K17" s="14" t="s">
        <v>62</v>
      </c>
    </row>
    <row r="18" spans="1:11" ht="15" thickBot="1">
      <c r="A18" s="265">
        <v>1</v>
      </c>
      <c r="B18" s="15" t="s">
        <v>3</v>
      </c>
      <c r="C18" s="4"/>
      <c r="D18" s="4"/>
      <c r="E18" s="4"/>
      <c r="F18" s="4"/>
      <c r="G18" s="4"/>
      <c r="H18" s="4"/>
      <c r="I18" s="4"/>
      <c r="J18" s="4"/>
      <c r="K18" s="4"/>
    </row>
    <row r="19" spans="1:11" ht="15" thickBot="1">
      <c r="A19" s="266"/>
      <c r="B19" s="18" t="s">
        <v>68</v>
      </c>
      <c r="C19" s="18" t="s">
        <v>256</v>
      </c>
      <c r="D19" s="18" t="s">
        <v>67</v>
      </c>
      <c r="E19" s="20"/>
      <c r="F19" s="20"/>
      <c r="G19" s="20"/>
      <c r="H19" s="23"/>
      <c r="I19" s="23"/>
      <c r="J19" s="20"/>
      <c r="K19" s="20"/>
    </row>
    <row r="20" spans="1:11" ht="15" thickBot="1">
      <c r="A20" s="266"/>
      <c r="B20" s="15" t="s">
        <v>69</v>
      </c>
      <c r="C20" s="15" t="s">
        <v>256</v>
      </c>
      <c r="D20" s="15" t="s">
        <v>67</v>
      </c>
      <c r="E20" s="2"/>
      <c r="F20" s="2"/>
      <c r="G20" s="2"/>
      <c r="H20" s="16"/>
      <c r="I20" s="16"/>
      <c r="J20" s="2"/>
      <c r="K20" s="2"/>
    </row>
    <row r="21" spans="1:11" ht="27" thickBot="1">
      <c r="A21" s="21">
        <v>2</v>
      </c>
      <c r="B21" s="19" t="s">
        <v>70</v>
      </c>
      <c r="C21" s="18" t="s">
        <v>256</v>
      </c>
      <c r="D21" s="18" t="s">
        <v>73</v>
      </c>
      <c r="E21" s="20"/>
      <c r="F21" s="20"/>
      <c r="G21" s="20"/>
      <c r="H21" s="20"/>
      <c r="I21" s="20"/>
      <c r="J21" s="20"/>
      <c r="K21" s="20"/>
    </row>
    <row r="22" spans="1:11" ht="27" thickBot="1">
      <c r="A22" s="22">
        <v>3</v>
      </c>
      <c r="B22" s="15" t="s">
        <v>75</v>
      </c>
      <c r="C22" s="15" t="s">
        <v>256</v>
      </c>
      <c r="D22" s="15" t="s">
        <v>257</v>
      </c>
      <c r="E22" s="4"/>
      <c r="F22" s="4"/>
      <c r="G22" s="4"/>
      <c r="H22" s="4"/>
      <c r="I22" s="4"/>
      <c r="J22" s="4"/>
      <c r="K22" s="4"/>
    </row>
    <row r="23" spans="1:11" ht="15" thickBot="1">
      <c r="A23" s="22">
        <v>4</v>
      </c>
      <c r="B23" s="15" t="s">
        <v>78</v>
      </c>
      <c r="C23" s="15" t="s">
        <v>256</v>
      </c>
      <c r="D23" s="15" t="s">
        <v>79</v>
      </c>
      <c r="E23" s="4"/>
      <c r="F23" s="4"/>
      <c r="G23" s="4"/>
      <c r="H23" s="4"/>
      <c r="I23" s="4"/>
      <c r="J23" s="4"/>
      <c r="K23" s="4"/>
    </row>
    <row r="24" spans="1:11" ht="15" thickBot="1">
      <c r="A24" s="21">
        <v>5</v>
      </c>
      <c r="B24" s="19" t="s">
        <v>15</v>
      </c>
      <c r="C24" s="18" t="s">
        <v>256</v>
      </c>
      <c r="D24" s="18" t="s">
        <v>73</v>
      </c>
      <c r="E24" s="20"/>
      <c r="F24" s="20"/>
      <c r="G24" s="20"/>
      <c r="H24" s="20"/>
      <c r="I24" s="20"/>
      <c r="J24" s="20"/>
      <c r="K24" s="20"/>
    </row>
    <row r="25" spans="1:11" ht="15" thickBot="1">
      <c r="A25" s="22">
        <v>6</v>
      </c>
      <c r="B25" s="15" t="s">
        <v>80</v>
      </c>
      <c r="C25" s="15" t="s">
        <v>256</v>
      </c>
      <c r="D25" s="15" t="s">
        <v>76</v>
      </c>
      <c r="E25" s="4"/>
      <c r="F25" s="16"/>
      <c r="G25" s="16"/>
      <c r="H25" s="4"/>
      <c r="I25" s="4"/>
      <c r="J25" s="4"/>
      <c r="K25" s="4"/>
    </row>
    <row r="26" spans="1:11" ht="15" thickBot="1">
      <c r="A26" s="2"/>
      <c r="B26" s="17" t="s">
        <v>94</v>
      </c>
      <c r="C26" s="267"/>
      <c r="D26" s="268"/>
      <c r="E26" s="6"/>
      <c r="F26" s="17">
        <v>0</v>
      </c>
      <c r="G26" s="17">
        <v>0</v>
      </c>
      <c r="H26" s="17">
        <v>0</v>
      </c>
      <c r="I26" s="17">
        <v>0</v>
      </c>
      <c r="J26" s="17">
        <v>0</v>
      </c>
      <c r="K26" s="17">
        <v>0</v>
      </c>
    </row>
  </sheetData>
  <mergeCells count="14">
    <mergeCell ref="E16:E17"/>
    <mergeCell ref="F16:K16"/>
    <mergeCell ref="A18:A20"/>
    <mergeCell ref="C26:D26"/>
    <mergeCell ref="B1:B2"/>
    <mergeCell ref="A1:A2"/>
    <mergeCell ref="A3:A5"/>
    <mergeCell ref="A16:A17"/>
    <mergeCell ref="B16:B17"/>
    <mergeCell ref="C16:D17"/>
    <mergeCell ref="C11:D11"/>
    <mergeCell ref="F1:K1"/>
    <mergeCell ref="E1:E2"/>
    <mergeCell ref="C1:D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C6DAF-8060-4BAA-9FE5-14304BAC3BA6}">
  <dimension ref="B1:K52"/>
  <sheetViews>
    <sheetView workbookViewId="0">
      <pane xSplit="2" ySplit="2" topLeftCell="C3" activePane="bottomRight" state="frozen"/>
      <selection pane="bottomRight" activeCell="B2" sqref="B2"/>
      <selection pane="bottomLeft"/>
      <selection pane="topRight"/>
    </sheetView>
  </sheetViews>
  <sheetFormatPr defaultRowHeight="15"/>
  <cols>
    <col min="2" max="2" width="19.140625" customWidth="1"/>
    <col min="3" max="9" width="15.7109375" customWidth="1"/>
  </cols>
  <sheetData>
    <row r="1" spans="2:11" ht="14.25" customHeight="1"/>
    <row r="2" spans="2:11" ht="20.25" customHeight="1">
      <c r="B2" s="191"/>
      <c r="C2" s="216" t="s">
        <v>258</v>
      </c>
      <c r="D2" s="216" t="s">
        <v>259</v>
      </c>
      <c r="E2" s="216" t="s">
        <v>260</v>
      </c>
      <c r="F2" s="216" t="s">
        <v>261</v>
      </c>
      <c r="G2" s="216" t="s">
        <v>262</v>
      </c>
      <c r="H2" s="216" t="s">
        <v>263</v>
      </c>
      <c r="I2" s="217" t="s">
        <v>264</v>
      </c>
    </row>
    <row r="3" spans="2:11">
      <c r="B3" s="275" t="s">
        <v>265</v>
      </c>
      <c r="C3" s="183">
        <v>11</v>
      </c>
      <c r="D3" s="183">
        <v>12</v>
      </c>
      <c r="E3" s="183">
        <v>13</v>
      </c>
      <c r="F3" s="183">
        <v>14</v>
      </c>
      <c r="G3" s="183">
        <v>15</v>
      </c>
      <c r="H3" s="184">
        <v>16</v>
      </c>
      <c r="I3" s="192">
        <v>17</v>
      </c>
    </row>
    <row r="4" spans="2:11" ht="54" customHeight="1">
      <c r="B4" s="278"/>
      <c r="C4" s="183"/>
      <c r="D4" s="185" t="s">
        <v>266</v>
      </c>
      <c r="E4" s="183"/>
      <c r="F4" s="183"/>
      <c r="G4" s="183"/>
      <c r="H4" s="185" t="s">
        <v>267</v>
      </c>
      <c r="I4" s="192"/>
    </row>
    <row r="5" spans="2:11">
      <c r="B5" s="278"/>
      <c r="C5" s="183">
        <v>18</v>
      </c>
      <c r="D5" s="183">
        <v>19</v>
      </c>
      <c r="E5" s="183">
        <v>20</v>
      </c>
      <c r="F5" s="183">
        <v>21</v>
      </c>
      <c r="G5" s="183">
        <v>22</v>
      </c>
      <c r="H5" s="184">
        <v>23</v>
      </c>
      <c r="I5" s="192">
        <v>24</v>
      </c>
    </row>
    <row r="6" spans="2:11" ht="54" customHeight="1">
      <c r="B6" s="278"/>
      <c r="C6" s="185" t="s">
        <v>267</v>
      </c>
      <c r="D6" s="185" t="s">
        <v>267</v>
      </c>
      <c r="E6" s="185" t="s">
        <v>267</v>
      </c>
      <c r="F6" s="185" t="s">
        <v>267</v>
      </c>
      <c r="G6" s="185" t="s">
        <v>267</v>
      </c>
      <c r="H6" s="185" t="s">
        <v>267</v>
      </c>
      <c r="I6" s="192"/>
      <c r="K6" s="218" t="s">
        <v>268</v>
      </c>
    </row>
    <row r="7" spans="2:11">
      <c r="B7" s="278"/>
      <c r="C7" s="183">
        <v>25</v>
      </c>
      <c r="D7" s="183">
        <v>26</v>
      </c>
      <c r="E7" s="183">
        <v>27</v>
      </c>
      <c r="F7" s="183">
        <v>28</v>
      </c>
      <c r="G7" s="183">
        <v>29</v>
      </c>
      <c r="H7" s="184">
        <v>30</v>
      </c>
      <c r="I7" s="192">
        <v>31</v>
      </c>
    </row>
    <row r="8" spans="2:11" ht="54" customHeight="1">
      <c r="B8" s="278"/>
      <c r="C8" s="201"/>
      <c r="D8" s="201"/>
      <c r="E8" s="219" t="s">
        <v>269</v>
      </c>
      <c r="F8" s="219" t="s">
        <v>269</v>
      </c>
      <c r="G8" s="201"/>
      <c r="H8" s="188"/>
      <c r="I8" s="202"/>
    </row>
    <row r="9" spans="2:11">
      <c r="B9" s="277" t="s">
        <v>270</v>
      </c>
      <c r="C9" s="198">
        <v>1</v>
      </c>
      <c r="D9" s="198">
        <v>2</v>
      </c>
      <c r="E9" s="198">
        <v>3</v>
      </c>
      <c r="F9" s="198">
        <v>4</v>
      </c>
      <c r="G9" s="198">
        <v>5</v>
      </c>
      <c r="H9" s="199">
        <v>6</v>
      </c>
      <c r="I9" s="200">
        <v>7</v>
      </c>
    </row>
    <row r="10" spans="2:11" ht="54" customHeight="1">
      <c r="B10" s="278"/>
      <c r="C10" s="219" t="s">
        <v>271</v>
      </c>
      <c r="D10" s="219" t="s">
        <v>271</v>
      </c>
      <c r="E10" s="223" t="s">
        <v>272</v>
      </c>
      <c r="F10" s="223" t="s">
        <v>272</v>
      </c>
      <c r="G10" s="183"/>
      <c r="H10" s="184"/>
      <c r="I10" s="192"/>
    </row>
    <row r="11" spans="2:11">
      <c r="B11" s="278"/>
      <c r="C11" s="183">
        <v>8</v>
      </c>
      <c r="D11" s="183">
        <v>9</v>
      </c>
      <c r="E11" s="183">
        <v>10</v>
      </c>
      <c r="F11" s="183">
        <v>11</v>
      </c>
      <c r="G11" s="183">
        <v>12</v>
      </c>
      <c r="H11" s="184">
        <v>13</v>
      </c>
      <c r="I11" s="192">
        <v>14</v>
      </c>
    </row>
    <row r="12" spans="2:11" ht="54" customHeight="1">
      <c r="B12" s="278"/>
      <c r="C12" s="185" t="s">
        <v>273</v>
      </c>
      <c r="D12" s="185" t="s">
        <v>273</v>
      </c>
      <c r="E12" s="185" t="s">
        <v>273</v>
      </c>
      <c r="F12" s="185" t="s">
        <v>274</v>
      </c>
      <c r="G12" s="185" t="s">
        <v>274</v>
      </c>
      <c r="H12" s="184"/>
      <c r="I12" s="192"/>
    </row>
    <row r="13" spans="2:11">
      <c r="B13" s="278"/>
      <c r="C13" s="183">
        <v>15</v>
      </c>
      <c r="D13" s="183">
        <v>16</v>
      </c>
      <c r="E13" s="183">
        <v>17</v>
      </c>
      <c r="F13" s="183">
        <v>18</v>
      </c>
      <c r="G13" s="183">
        <v>19</v>
      </c>
      <c r="H13" s="184">
        <v>20</v>
      </c>
      <c r="I13" s="192">
        <v>21</v>
      </c>
    </row>
    <row r="14" spans="2:11" ht="54" customHeight="1">
      <c r="B14" s="278"/>
      <c r="C14" s="186" t="s">
        <v>275</v>
      </c>
      <c r="D14" s="186" t="s">
        <v>275</v>
      </c>
      <c r="E14" s="215" t="s">
        <v>276</v>
      </c>
      <c r="F14" s="186" t="s">
        <v>277</v>
      </c>
      <c r="G14" s="185" t="s">
        <v>278</v>
      </c>
      <c r="H14" s="184"/>
      <c r="I14" s="192"/>
    </row>
    <row r="15" spans="2:11">
      <c r="B15" s="278"/>
      <c r="C15" s="183">
        <v>22</v>
      </c>
      <c r="D15" s="183">
        <v>23</v>
      </c>
      <c r="E15" s="183">
        <v>24</v>
      </c>
      <c r="F15" s="183">
        <v>25</v>
      </c>
      <c r="G15" s="183">
        <v>26</v>
      </c>
      <c r="H15" s="184">
        <v>27</v>
      </c>
      <c r="I15" s="192">
        <v>28</v>
      </c>
    </row>
    <row r="16" spans="2:11" ht="54" customHeight="1">
      <c r="B16" s="280"/>
      <c r="C16" s="193"/>
      <c r="D16" s="193"/>
      <c r="E16" s="193"/>
      <c r="F16" s="213" t="s">
        <v>279</v>
      </c>
      <c r="G16" s="213" t="s">
        <v>279</v>
      </c>
      <c r="H16" s="194"/>
      <c r="I16" s="195"/>
    </row>
    <row r="17" spans="2:9">
      <c r="B17" s="276" t="s">
        <v>280</v>
      </c>
      <c r="C17" s="196">
        <v>29</v>
      </c>
      <c r="D17" s="196">
        <v>30</v>
      </c>
      <c r="E17" s="196">
        <v>31</v>
      </c>
      <c r="F17" s="196">
        <v>1</v>
      </c>
      <c r="G17" s="196">
        <v>2</v>
      </c>
      <c r="H17" s="197">
        <v>3</v>
      </c>
      <c r="I17" s="204">
        <v>4</v>
      </c>
    </row>
    <row r="18" spans="2:9" ht="54" customHeight="1">
      <c r="B18" s="276"/>
      <c r="C18" s="186" t="s">
        <v>281</v>
      </c>
      <c r="D18" s="183"/>
      <c r="E18" s="183"/>
      <c r="F18" s="183"/>
      <c r="G18" s="183"/>
      <c r="H18" s="184"/>
      <c r="I18" s="192"/>
    </row>
    <row r="19" spans="2:9">
      <c r="B19" s="276"/>
      <c r="C19" s="183">
        <v>5</v>
      </c>
      <c r="D19" s="183">
        <v>6</v>
      </c>
      <c r="E19" s="183">
        <v>7</v>
      </c>
      <c r="F19" s="183">
        <v>8</v>
      </c>
      <c r="G19" s="183">
        <v>9</v>
      </c>
      <c r="H19" s="184">
        <v>10</v>
      </c>
      <c r="I19" s="192">
        <v>11</v>
      </c>
    </row>
    <row r="20" spans="2:9" ht="54" customHeight="1">
      <c r="B20" s="276"/>
      <c r="C20" s="183"/>
      <c r="D20" s="183"/>
      <c r="E20" s="183"/>
      <c r="F20" s="183"/>
      <c r="G20" s="183"/>
      <c r="H20" s="184"/>
      <c r="I20" s="192"/>
    </row>
    <row r="21" spans="2:9">
      <c r="B21" s="276"/>
      <c r="C21" s="183">
        <v>12</v>
      </c>
      <c r="D21" s="183">
        <v>13</v>
      </c>
      <c r="E21" s="183">
        <v>14</v>
      </c>
      <c r="F21" s="183">
        <v>15</v>
      </c>
      <c r="G21" s="183">
        <v>16</v>
      </c>
      <c r="H21" s="184">
        <v>17</v>
      </c>
      <c r="I21" s="192">
        <v>18</v>
      </c>
    </row>
    <row r="22" spans="2:9" ht="54" customHeight="1">
      <c r="B22" s="276"/>
      <c r="C22" s="183"/>
      <c r="D22" s="183"/>
      <c r="E22" s="183"/>
      <c r="F22" s="183"/>
      <c r="G22" s="183"/>
      <c r="H22" s="184"/>
      <c r="I22" s="192"/>
    </row>
    <row r="23" spans="2:9">
      <c r="B23" s="276"/>
      <c r="C23" s="183">
        <v>19</v>
      </c>
      <c r="D23" s="183">
        <v>20</v>
      </c>
      <c r="E23" s="183">
        <v>21</v>
      </c>
      <c r="F23" s="183">
        <v>22</v>
      </c>
      <c r="G23" s="183">
        <v>23</v>
      </c>
      <c r="H23" s="184">
        <v>24</v>
      </c>
      <c r="I23" s="192">
        <v>25</v>
      </c>
    </row>
    <row r="24" spans="2:9" ht="54" customHeight="1">
      <c r="B24" s="276"/>
      <c r="C24" s="183"/>
      <c r="D24" s="183"/>
      <c r="E24" s="183"/>
      <c r="F24" s="183"/>
      <c r="G24" s="183"/>
      <c r="H24" s="184"/>
      <c r="I24" s="192"/>
    </row>
    <row r="25" spans="2:9">
      <c r="B25" s="276"/>
      <c r="C25" s="203">
        <v>26</v>
      </c>
      <c r="D25" s="196">
        <v>27</v>
      </c>
      <c r="E25" s="196">
        <v>28</v>
      </c>
      <c r="F25" s="196">
        <v>29</v>
      </c>
      <c r="G25" s="196">
        <v>30</v>
      </c>
      <c r="H25" s="197">
        <v>1</v>
      </c>
      <c r="I25" s="204">
        <v>2</v>
      </c>
    </row>
    <row r="26" spans="2:9" ht="54" customHeight="1">
      <c r="B26" s="276"/>
      <c r="C26" s="190"/>
      <c r="D26" s="187"/>
      <c r="E26" s="187"/>
      <c r="F26" s="187"/>
      <c r="G26" s="187"/>
      <c r="H26" s="188"/>
      <c r="I26" s="202"/>
    </row>
    <row r="27" spans="2:9">
      <c r="B27" s="277" t="s">
        <v>282</v>
      </c>
      <c r="C27" s="205">
        <v>3</v>
      </c>
      <c r="D27" s="206">
        <v>4</v>
      </c>
      <c r="E27" s="206">
        <v>5</v>
      </c>
      <c r="F27" s="206">
        <v>6</v>
      </c>
      <c r="G27" s="206">
        <v>7</v>
      </c>
      <c r="H27" s="207">
        <v>8</v>
      </c>
      <c r="I27" s="208">
        <v>9</v>
      </c>
    </row>
    <row r="28" spans="2:9" ht="54" customHeight="1">
      <c r="B28" s="278"/>
      <c r="C28" s="189"/>
      <c r="D28" s="183"/>
      <c r="E28" s="183"/>
      <c r="F28" s="183"/>
      <c r="G28" s="183"/>
      <c r="H28" s="184"/>
      <c r="I28" s="192"/>
    </row>
    <row r="29" spans="2:9">
      <c r="B29" s="278"/>
      <c r="C29" s="189">
        <v>10</v>
      </c>
      <c r="D29" s="183">
        <v>11</v>
      </c>
      <c r="E29" s="183">
        <v>12</v>
      </c>
      <c r="F29" s="183">
        <v>13</v>
      </c>
      <c r="G29" s="183">
        <v>14</v>
      </c>
      <c r="H29" s="184">
        <v>15</v>
      </c>
      <c r="I29" s="192">
        <v>16</v>
      </c>
    </row>
    <row r="30" spans="2:9" ht="54" customHeight="1">
      <c r="B30" s="278"/>
      <c r="C30" s="189"/>
      <c r="D30" s="183"/>
      <c r="E30" s="183"/>
      <c r="F30" s="183"/>
      <c r="G30" s="183"/>
      <c r="H30" s="184"/>
      <c r="I30" s="192"/>
    </row>
    <row r="31" spans="2:9">
      <c r="B31" s="278"/>
      <c r="C31" s="189">
        <v>17</v>
      </c>
      <c r="D31" s="183">
        <v>18</v>
      </c>
      <c r="E31" s="183">
        <v>19</v>
      </c>
      <c r="F31" s="183">
        <v>20</v>
      </c>
      <c r="G31" s="183">
        <v>21</v>
      </c>
      <c r="H31" s="184">
        <v>22</v>
      </c>
      <c r="I31" s="192">
        <v>23</v>
      </c>
    </row>
    <row r="32" spans="2:9" ht="54" customHeight="1">
      <c r="B32" s="278"/>
      <c r="C32" s="210" t="s">
        <v>283</v>
      </c>
      <c r="D32" s="211" t="s">
        <v>283</v>
      </c>
      <c r="E32" s="211" t="s">
        <v>283</v>
      </c>
      <c r="F32" s="211" t="s">
        <v>283</v>
      </c>
      <c r="G32" s="211" t="s">
        <v>283</v>
      </c>
      <c r="H32" s="184"/>
      <c r="I32" s="192"/>
    </row>
    <row r="33" spans="2:9">
      <c r="B33" s="278"/>
      <c r="C33" s="190">
        <v>24</v>
      </c>
      <c r="D33" s="187">
        <v>25</v>
      </c>
      <c r="E33" s="187">
        <v>26</v>
      </c>
      <c r="F33" s="187">
        <v>27</v>
      </c>
      <c r="G33" s="187">
        <v>28</v>
      </c>
      <c r="H33" s="188">
        <v>29</v>
      </c>
      <c r="I33" s="202">
        <v>30</v>
      </c>
    </row>
    <row r="34" spans="2:9" ht="54" customHeight="1">
      <c r="B34" s="278"/>
      <c r="C34" s="190"/>
      <c r="D34" s="187"/>
      <c r="E34" s="187"/>
      <c r="F34" s="187"/>
      <c r="G34" s="187"/>
      <c r="H34" s="188"/>
      <c r="I34" s="202"/>
    </row>
    <row r="35" spans="2:9">
      <c r="B35" s="273" t="s">
        <v>284</v>
      </c>
      <c r="C35" s="198">
        <v>31</v>
      </c>
      <c r="D35" s="198">
        <v>1</v>
      </c>
      <c r="E35" s="198">
        <v>2</v>
      </c>
      <c r="F35" s="198">
        <v>3</v>
      </c>
      <c r="G35" s="198">
        <v>4</v>
      </c>
      <c r="H35" s="199">
        <v>5</v>
      </c>
      <c r="I35" s="200">
        <v>6</v>
      </c>
    </row>
    <row r="36" spans="2:9" ht="54" customHeight="1">
      <c r="B36" s="274"/>
      <c r="C36" s="183"/>
      <c r="D36" s="183"/>
      <c r="E36" s="183"/>
      <c r="F36" s="183"/>
      <c r="G36" s="183"/>
      <c r="H36" s="184"/>
      <c r="I36" s="192"/>
    </row>
    <row r="37" spans="2:9">
      <c r="B37" s="274"/>
      <c r="C37" s="183">
        <v>7</v>
      </c>
      <c r="D37" s="183">
        <v>8</v>
      </c>
      <c r="E37" s="183">
        <v>9</v>
      </c>
      <c r="F37" s="183">
        <v>10</v>
      </c>
      <c r="G37" s="183">
        <v>11</v>
      </c>
      <c r="H37" s="184">
        <v>12</v>
      </c>
      <c r="I37" s="192">
        <v>13</v>
      </c>
    </row>
    <row r="38" spans="2:9" ht="54" customHeight="1">
      <c r="B38" s="274"/>
      <c r="C38" s="183"/>
      <c r="D38" s="183"/>
      <c r="E38" s="183"/>
      <c r="F38" s="183"/>
      <c r="G38" s="183"/>
      <c r="H38" s="184"/>
      <c r="I38" s="192"/>
    </row>
    <row r="39" spans="2:9">
      <c r="B39" s="274"/>
      <c r="C39" s="183">
        <v>14</v>
      </c>
      <c r="D39" s="183">
        <v>15</v>
      </c>
      <c r="E39" s="183">
        <v>16</v>
      </c>
      <c r="F39" s="183">
        <v>17</v>
      </c>
      <c r="G39" s="183">
        <v>18</v>
      </c>
      <c r="H39" s="184">
        <v>19</v>
      </c>
      <c r="I39" s="192">
        <v>20</v>
      </c>
    </row>
    <row r="40" spans="2:9" ht="54" customHeight="1">
      <c r="B40" s="274"/>
      <c r="C40" s="183"/>
      <c r="D40" s="183"/>
      <c r="E40" s="183"/>
      <c r="F40" s="183"/>
      <c r="G40" s="183"/>
      <c r="H40" s="184"/>
      <c r="I40" s="192"/>
    </row>
    <row r="41" spans="2:9">
      <c r="B41" s="274"/>
      <c r="C41" s="183">
        <v>21</v>
      </c>
      <c r="D41" s="183">
        <v>22</v>
      </c>
      <c r="E41" s="183">
        <v>23</v>
      </c>
      <c r="F41" s="183">
        <v>24</v>
      </c>
      <c r="G41" s="183">
        <v>25</v>
      </c>
      <c r="H41" s="184">
        <v>26</v>
      </c>
      <c r="I41" s="192">
        <v>27</v>
      </c>
    </row>
    <row r="42" spans="2:9" ht="54" customHeight="1">
      <c r="B42" s="274"/>
      <c r="C42" s="183"/>
      <c r="D42" s="183"/>
      <c r="E42" s="183"/>
      <c r="F42" s="183"/>
      <c r="G42" s="183"/>
      <c r="H42" s="184"/>
      <c r="I42" s="192"/>
    </row>
    <row r="43" spans="2:9">
      <c r="B43" s="274"/>
      <c r="C43" s="183">
        <v>28</v>
      </c>
      <c r="D43" s="183">
        <v>29</v>
      </c>
      <c r="E43" s="183">
        <v>30</v>
      </c>
      <c r="F43" s="183">
        <v>1</v>
      </c>
      <c r="G43" s="183">
        <v>2</v>
      </c>
      <c r="H43" s="184">
        <v>3</v>
      </c>
      <c r="I43" s="192">
        <v>4</v>
      </c>
    </row>
    <row r="44" spans="2:9" ht="54" customHeight="1">
      <c r="B44" s="275"/>
      <c r="C44" s="187"/>
      <c r="D44" s="187"/>
      <c r="E44" s="187"/>
      <c r="F44" s="187"/>
      <c r="G44" s="187"/>
      <c r="H44" s="187"/>
      <c r="I44" s="212"/>
    </row>
    <row r="45" spans="2:9">
      <c r="B45" s="273" t="s">
        <v>285</v>
      </c>
      <c r="C45" s="198">
        <v>5</v>
      </c>
      <c r="D45" s="198">
        <v>6</v>
      </c>
      <c r="E45" s="198">
        <v>7</v>
      </c>
      <c r="F45" s="198">
        <v>8</v>
      </c>
      <c r="G45" s="198">
        <v>9</v>
      </c>
      <c r="H45" s="199">
        <v>10</v>
      </c>
      <c r="I45" s="200">
        <v>11</v>
      </c>
    </row>
    <row r="46" spans="2:9" ht="54" customHeight="1">
      <c r="B46" s="274"/>
      <c r="C46" s="183"/>
      <c r="D46" s="183"/>
      <c r="E46" s="183"/>
      <c r="F46" s="183"/>
      <c r="G46" s="183"/>
      <c r="H46" s="184"/>
      <c r="I46" s="192"/>
    </row>
    <row r="47" spans="2:9">
      <c r="B47" s="274"/>
      <c r="C47" s="183">
        <v>12</v>
      </c>
      <c r="D47" s="183">
        <v>13</v>
      </c>
      <c r="E47" s="183">
        <v>14</v>
      </c>
      <c r="F47" s="183">
        <v>15</v>
      </c>
      <c r="G47" s="183">
        <v>16</v>
      </c>
      <c r="H47" s="184">
        <v>17</v>
      </c>
      <c r="I47" s="192">
        <v>18</v>
      </c>
    </row>
    <row r="48" spans="2:9" ht="54" customHeight="1">
      <c r="B48" s="274"/>
      <c r="C48" s="183"/>
      <c r="D48" s="183"/>
      <c r="E48" s="183"/>
      <c r="F48" s="183"/>
      <c r="G48" s="183"/>
      <c r="H48" s="184"/>
      <c r="I48" s="192"/>
    </row>
    <row r="49" spans="2:9">
      <c r="B49" s="274"/>
      <c r="C49" s="183">
        <v>19</v>
      </c>
      <c r="D49" s="183">
        <v>20</v>
      </c>
      <c r="E49" s="183">
        <v>21</v>
      </c>
      <c r="F49" s="183">
        <v>22</v>
      </c>
      <c r="G49" s="183">
        <v>23</v>
      </c>
      <c r="H49" s="184">
        <v>24</v>
      </c>
      <c r="I49" s="192">
        <v>25</v>
      </c>
    </row>
    <row r="50" spans="2:9" ht="54" customHeight="1">
      <c r="B50" s="274"/>
      <c r="C50" s="211" t="s">
        <v>286</v>
      </c>
      <c r="D50" s="211" t="s">
        <v>286</v>
      </c>
      <c r="E50" s="211" t="s">
        <v>286</v>
      </c>
      <c r="F50" s="211" t="s">
        <v>286</v>
      </c>
      <c r="G50" s="211" t="s">
        <v>286</v>
      </c>
      <c r="H50" s="183"/>
      <c r="I50" s="192"/>
    </row>
    <row r="51" spans="2:9">
      <c r="B51" s="274"/>
      <c r="C51" s="183">
        <v>26</v>
      </c>
      <c r="D51" s="183">
        <v>27</v>
      </c>
      <c r="E51" s="183">
        <v>28</v>
      </c>
      <c r="F51" s="183">
        <v>29</v>
      </c>
      <c r="G51" s="183">
        <v>30</v>
      </c>
      <c r="H51" s="184">
        <v>31</v>
      </c>
      <c r="I51" s="192"/>
    </row>
    <row r="52" spans="2:9" ht="54" customHeight="1">
      <c r="B52" s="279"/>
      <c r="C52" s="214" t="s">
        <v>287</v>
      </c>
      <c r="D52" s="214" t="s">
        <v>287</v>
      </c>
      <c r="E52" s="214" t="s">
        <v>287</v>
      </c>
      <c r="F52" s="214" t="s">
        <v>287</v>
      </c>
      <c r="G52" s="214" t="s">
        <v>287</v>
      </c>
      <c r="H52" s="193"/>
      <c r="I52" s="209"/>
    </row>
  </sheetData>
  <mergeCells count="6">
    <mergeCell ref="B35:B44"/>
    <mergeCell ref="B17:B26"/>
    <mergeCell ref="B27:B34"/>
    <mergeCell ref="B45:B52"/>
    <mergeCell ref="B3:B8"/>
    <mergeCell ref="B9:B1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zoomScale="130" zoomScaleNormal="130" workbookViewId="0">
      <selection activeCell="C6" sqref="C6"/>
    </sheetView>
  </sheetViews>
  <sheetFormatPr defaultRowHeight="14.45"/>
  <cols>
    <col min="1" max="1" width="5.7109375" customWidth="1"/>
    <col min="3" max="3" width="10.85546875" customWidth="1"/>
    <col min="5" max="5" width="20.28515625" bestFit="1" customWidth="1"/>
    <col min="6" max="6" width="11" customWidth="1"/>
    <col min="8" max="8" width="11.140625" customWidth="1"/>
    <col min="9" max="9" width="13" bestFit="1" customWidth="1"/>
  </cols>
  <sheetData>
    <row r="1" spans="1:9" ht="24.6" thickBot="1">
      <c r="A1" s="10" t="s">
        <v>22</v>
      </c>
      <c r="B1" s="1" t="s">
        <v>23</v>
      </c>
      <c r="C1" s="11" t="s">
        <v>24</v>
      </c>
      <c r="D1" s="1" t="s">
        <v>25</v>
      </c>
      <c r="E1" s="1" t="s">
        <v>26</v>
      </c>
      <c r="F1" s="1" t="s">
        <v>27</v>
      </c>
      <c r="G1" s="1" t="s">
        <v>28</v>
      </c>
      <c r="H1" s="1" t="s">
        <v>29</v>
      </c>
      <c r="I1" s="1" t="s">
        <v>30</v>
      </c>
    </row>
    <row r="2" spans="1:9" ht="51" customHeight="1" thickBot="1">
      <c r="A2" s="3">
        <v>1</v>
      </c>
      <c r="B2" s="5" t="s">
        <v>31</v>
      </c>
      <c r="C2" s="80" t="str">
        <f>'REKAP PRODI'!B53</f>
        <v>1.1.6</v>
      </c>
      <c r="D2" s="5"/>
      <c r="E2" s="5" t="str">
        <f>'REKAP PRODI'!D55</f>
        <v>studio tugas akhir: Lemari display karya, locker, Meja dan Kursi kerja mahasiswa</v>
      </c>
      <c r="F2" s="5"/>
      <c r="G2" s="5"/>
      <c r="H2" s="5"/>
      <c r="I2" s="84">
        <f>'REKAP PRODI'!H55</f>
        <v>50500000</v>
      </c>
    </row>
    <row r="3" spans="1:9" ht="62.25" customHeight="1" thickBot="1">
      <c r="A3" s="3">
        <v>2</v>
      </c>
      <c r="B3" s="5" t="s">
        <v>31</v>
      </c>
      <c r="C3" s="80" t="str">
        <f>'REKAP PRODI'!B73</f>
        <v>1.2 .1</v>
      </c>
      <c r="D3" s="5"/>
      <c r="E3" s="5" t="str">
        <f>'REKAP PRODI'!D75</f>
        <v xml:space="preserve">Pengadaan PC MBKM MK Studio Arsitektur
polytron profesional speaker
</v>
      </c>
      <c r="F3" s="5"/>
      <c r="G3" s="5"/>
      <c r="H3" s="5"/>
      <c r="I3" s="84">
        <f>'REKAP PRODI'!H75</f>
        <v>99026000</v>
      </c>
    </row>
    <row r="4" spans="1:9" ht="42.75" customHeight="1" thickBot="1">
      <c r="A4" s="3">
        <v>3</v>
      </c>
      <c r="B4" s="5" t="s">
        <v>31</v>
      </c>
      <c r="C4" s="80" t="str">
        <f>'REKAP PRODI'!B100</f>
        <v>1.2 .4</v>
      </c>
      <c r="D4" s="5"/>
      <c r="E4" s="5" t="str">
        <f>'REKAP PRODI'!D102</f>
        <v>Pengadaan Istalasi Pameran</v>
      </c>
      <c r="F4" s="5"/>
      <c r="G4" s="5"/>
      <c r="H4" s="5"/>
      <c r="I4" s="84">
        <f>'REKAP PRODI'!H102</f>
        <v>30000000</v>
      </c>
    </row>
    <row r="5" spans="1:9" ht="15" thickBot="1">
      <c r="A5" s="224" t="s">
        <v>32</v>
      </c>
      <c r="B5" s="225"/>
      <c r="C5" s="225"/>
      <c r="D5" s="225"/>
      <c r="E5" s="225"/>
      <c r="F5" s="226"/>
      <c r="G5" s="7"/>
      <c r="H5" s="7"/>
      <c r="I5" s="90">
        <f>SUM(I2:I4)</f>
        <v>179526000</v>
      </c>
    </row>
    <row r="7" spans="1:9" ht="15"/>
    <row r="8" spans="1:9" ht="15"/>
    <row r="9" spans="1:9" ht="15">
      <c r="I9" s="182"/>
    </row>
    <row r="10" spans="1:9" ht="15">
      <c r="I10" s="97"/>
    </row>
    <row r="11" spans="1:9" ht="15"/>
    <row r="12" spans="1:9" ht="15"/>
    <row r="13" spans="1:9" ht="15"/>
  </sheetData>
  <mergeCells count="1">
    <mergeCell ref="A5:F5"/>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
  <sheetViews>
    <sheetView zoomScale="130" zoomScaleNormal="130" workbookViewId="0">
      <selection activeCell="I2" sqref="I2"/>
    </sheetView>
  </sheetViews>
  <sheetFormatPr defaultRowHeight="14.45"/>
  <cols>
    <col min="1" max="1" width="5.7109375" customWidth="1"/>
    <col min="5" max="5" width="12.140625" bestFit="1" customWidth="1"/>
    <col min="6" max="6" width="10.5703125" customWidth="1"/>
    <col min="8" max="9" width="8.85546875" style="68"/>
  </cols>
  <sheetData>
    <row r="1" spans="1:9" ht="36.6" thickBot="1">
      <c r="A1" s="10" t="s">
        <v>22</v>
      </c>
      <c r="B1" s="1" t="s">
        <v>23</v>
      </c>
      <c r="C1" s="11" t="s">
        <v>24</v>
      </c>
      <c r="D1" s="1" t="s">
        <v>25</v>
      </c>
      <c r="E1" s="1" t="s">
        <v>26</v>
      </c>
      <c r="F1" s="1" t="s">
        <v>27</v>
      </c>
      <c r="G1" s="1" t="s">
        <v>28</v>
      </c>
      <c r="H1" s="81" t="s">
        <v>29</v>
      </c>
      <c r="I1" s="81" t="s">
        <v>30</v>
      </c>
    </row>
    <row r="2" spans="1:9" ht="21.75" customHeight="1" thickBot="1">
      <c r="A2" s="3">
        <v>1</v>
      </c>
      <c r="B2" s="5" t="s">
        <v>31</v>
      </c>
      <c r="C2" s="80" t="str">
        <f>'REKAP PRODI'!B73</f>
        <v>1.2 .1</v>
      </c>
      <c r="D2" s="5"/>
      <c r="E2" s="5" t="str">
        <f>'REKAP PRODI'!D76</f>
        <v>sewa zoom 6 bln</v>
      </c>
      <c r="F2" s="5"/>
      <c r="G2" s="5">
        <f>'REKAP PRODI'!F76</f>
        <v>4</v>
      </c>
      <c r="H2" s="82">
        <v>1325000</v>
      </c>
      <c r="I2" s="82">
        <f>G2*H2</f>
        <v>5300000</v>
      </c>
    </row>
    <row r="3" spans="1:9" ht="15" thickBot="1">
      <c r="A3" s="227" t="s">
        <v>32</v>
      </c>
      <c r="B3" s="228"/>
      <c r="C3" s="228"/>
      <c r="D3" s="228"/>
      <c r="E3" s="228"/>
      <c r="F3" s="229"/>
      <c r="G3" s="7"/>
      <c r="H3" s="88"/>
      <c r="I3" s="89">
        <f>SUM(I2:I2)</f>
        <v>5300000</v>
      </c>
    </row>
  </sheetData>
  <mergeCells count="1">
    <mergeCell ref="A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130" zoomScaleNormal="130" workbookViewId="0">
      <selection activeCell="H17" sqref="H17"/>
    </sheetView>
  </sheetViews>
  <sheetFormatPr defaultRowHeight="14.45"/>
  <cols>
    <col min="1" max="1" width="5.7109375" customWidth="1"/>
    <col min="5" max="5" width="18.140625" customWidth="1"/>
    <col min="6" max="6" width="16.5703125" customWidth="1"/>
    <col min="7" max="7" width="10.7109375" customWidth="1"/>
    <col min="8" max="8" width="17.7109375" customWidth="1"/>
    <col min="9" max="9" width="9.28515625" bestFit="1" customWidth="1"/>
  </cols>
  <sheetData>
    <row r="1" spans="1:11" ht="15" customHeight="1" thickBot="1">
      <c r="A1" s="230" t="s">
        <v>22</v>
      </c>
      <c r="B1" s="230" t="s">
        <v>23</v>
      </c>
      <c r="C1" s="235" t="s">
        <v>24</v>
      </c>
      <c r="D1" s="230" t="s">
        <v>25</v>
      </c>
      <c r="E1" s="230" t="s">
        <v>33</v>
      </c>
      <c r="F1" s="230" t="s">
        <v>34</v>
      </c>
      <c r="G1" s="230" t="s">
        <v>35</v>
      </c>
      <c r="H1" s="230" t="s">
        <v>36</v>
      </c>
      <c r="I1" s="232" t="s">
        <v>30</v>
      </c>
      <c r="J1" s="233"/>
      <c r="K1" s="234"/>
    </row>
    <row r="2" spans="1:11" ht="15" thickBot="1">
      <c r="A2" s="231"/>
      <c r="B2" s="231"/>
      <c r="C2" s="231"/>
      <c r="D2" s="231"/>
      <c r="E2" s="231"/>
      <c r="F2" s="231"/>
      <c r="G2" s="231"/>
      <c r="H2" s="231"/>
      <c r="I2" s="12" t="s">
        <v>37</v>
      </c>
      <c r="J2" s="12" t="s">
        <v>38</v>
      </c>
      <c r="K2" s="12" t="s">
        <v>39</v>
      </c>
    </row>
    <row r="3" spans="1:11" ht="36.6" thickBot="1">
      <c r="A3" s="3">
        <v>1</v>
      </c>
      <c r="B3" s="5" t="s">
        <v>31</v>
      </c>
      <c r="C3" s="80" t="str">
        <f>'REKAP PRODI'!B8</f>
        <v>1.1.1</v>
      </c>
      <c r="D3" s="5"/>
      <c r="E3" s="5" t="str">
        <f>'REKAP PRODI'!D12</f>
        <v>Training GP (Melania, Khalid) + OTTV (Ratna, Titus)</v>
      </c>
      <c r="F3" s="5"/>
      <c r="G3" s="5"/>
      <c r="H3" s="5"/>
      <c r="I3" s="84">
        <f>'REKAP PRODI'!H12</f>
        <v>19000000</v>
      </c>
      <c r="J3" s="5"/>
      <c r="K3" s="5"/>
    </row>
    <row r="4" spans="1:11" ht="24.6" thickBot="1">
      <c r="A4" s="3">
        <v>2</v>
      </c>
      <c r="B4" s="5" t="s">
        <v>31</v>
      </c>
      <c r="C4" s="80" t="str">
        <f>'REKAP PRODI'!B17</f>
        <v>1.1.2</v>
      </c>
      <c r="D4" s="5"/>
      <c r="E4" s="5" t="str">
        <f>'REKAP PRODI'!D21</f>
        <v>Training Pekerti (Titus, Melan)</v>
      </c>
      <c r="F4" s="5"/>
      <c r="G4" s="5"/>
      <c r="H4" s="5"/>
      <c r="I4" s="84">
        <f>'REKAP PRODI'!H21</f>
        <v>3500000</v>
      </c>
      <c r="J4" s="5"/>
      <c r="K4" s="5"/>
    </row>
    <row r="5" spans="1:11" ht="24.6" thickBot="1">
      <c r="A5" s="3">
        <v>3</v>
      </c>
      <c r="B5" s="5" t="s">
        <v>31</v>
      </c>
      <c r="C5" s="80" t="str">
        <f>'REKAP PRODI'!B35</f>
        <v>1.1.4</v>
      </c>
      <c r="D5" s="5"/>
      <c r="E5" s="5" t="str">
        <f>'REKAP PRODI'!D39</f>
        <v>Pelatihan Mini MBA Property</v>
      </c>
      <c r="F5" s="5"/>
      <c r="G5" s="5"/>
      <c r="H5" s="5"/>
      <c r="I5" s="84">
        <f>'REKAP PRODI'!H39</f>
        <v>7000000</v>
      </c>
      <c r="J5" s="5"/>
      <c r="K5" s="5"/>
    </row>
    <row r="6" spans="1:11" ht="24.6" thickBot="1">
      <c r="A6" s="3">
        <v>4</v>
      </c>
      <c r="B6" s="5" t="s">
        <v>31</v>
      </c>
      <c r="C6" s="80" t="str">
        <f>'REKAP PRODI'!B44</f>
        <v>1.1.5</v>
      </c>
      <c r="D6" s="5"/>
      <c r="E6" s="5" t="str">
        <f>'REKAP PRODI'!D48</f>
        <v>Training Strata IAI (Desi, Melan, Rahma)</v>
      </c>
      <c r="F6" s="5"/>
      <c r="G6" s="5"/>
      <c r="H6" s="5"/>
      <c r="I6" s="84">
        <f>'REKAP PRODI'!H48</f>
        <v>3000000</v>
      </c>
      <c r="J6" s="5"/>
      <c r="K6" s="5"/>
    </row>
    <row r="7" spans="1:11" ht="24.6" thickBot="1">
      <c r="A7" s="3">
        <v>5</v>
      </c>
      <c r="B7" s="5" t="s">
        <v>31</v>
      </c>
      <c r="C7" s="80" t="str">
        <f>'REKAP PRODI'!B53</f>
        <v>1.1.6</v>
      </c>
      <c r="D7" s="5"/>
      <c r="E7" s="5" t="str">
        <f>'REKAP PRODI'!D57</f>
        <v>Penguji eksternal sidang skripsi/tugas akhir</v>
      </c>
      <c r="F7" s="5"/>
      <c r="G7" s="5"/>
      <c r="H7" s="5"/>
      <c r="I7" s="84">
        <f>'REKAP PRODI'!H57</f>
        <v>5000000</v>
      </c>
      <c r="J7" s="5"/>
      <c r="K7" s="5"/>
    </row>
    <row r="8" spans="1:11" ht="24.6" thickBot="1">
      <c r="A8" s="3">
        <v>6</v>
      </c>
      <c r="B8" s="5" t="s">
        <v>31</v>
      </c>
      <c r="C8" s="80" t="str">
        <f>'REKAP PRODI'!B62</f>
        <v>1.1.7</v>
      </c>
      <c r="D8" s="5"/>
      <c r="E8" s="5" t="str">
        <f>'REKAP PRODI'!D66</f>
        <v>Pelatihan dosen Advance QGIS</v>
      </c>
      <c r="F8" s="5"/>
      <c r="G8" s="5"/>
      <c r="H8" s="5"/>
      <c r="I8" s="84">
        <f>'REKAP PRODI'!H66</f>
        <v>2700000</v>
      </c>
      <c r="J8" s="5"/>
      <c r="K8" s="5"/>
    </row>
    <row r="9" spans="1:11" ht="36.6" thickBot="1">
      <c r="A9" s="3">
        <v>7</v>
      </c>
      <c r="B9" s="5" t="s">
        <v>31</v>
      </c>
      <c r="C9" s="80" t="str">
        <f>'REKAP PRODI'!B73</f>
        <v>1.2 .1</v>
      </c>
      <c r="D9" s="5"/>
      <c r="E9" s="5" t="str">
        <f>'REKAP PRODI'!D77</f>
        <v>Honor Pembimbing MK MBKM Mitra ( praktisi, guru sekolah)</v>
      </c>
      <c r="F9" s="5"/>
      <c r="G9" s="5"/>
      <c r="H9" s="5"/>
      <c r="I9" s="84">
        <f>'REKAP PRODI'!H77</f>
        <v>30000000</v>
      </c>
      <c r="J9" s="5"/>
      <c r="K9" s="5"/>
    </row>
    <row r="10" spans="1:11" ht="72.599999999999994" thickBot="1">
      <c r="A10" s="3">
        <v>8</v>
      </c>
      <c r="B10" s="5" t="s">
        <v>31</v>
      </c>
      <c r="C10" s="80" t="str">
        <f>'REKAP PRODI'!B100</f>
        <v>1.2 .4</v>
      </c>
      <c r="D10" s="5"/>
      <c r="E10" s="5" t="str">
        <f>'REKAP PRODI'!D104</f>
        <v xml:space="preserve">Penguji Mitra Eksternal Praktisi dan Dosen untuk 8 MK MBKM (+konsumsi makan siang)
Kuliah Tamu oleh mitra praktisi dan dosen untuk 8 MK </v>
      </c>
      <c r="F10" s="5"/>
      <c r="G10" s="5"/>
      <c r="H10" s="5"/>
      <c r="I10" s="84">
        <f>'REKAP PRODI'!H104</f>
        <v>16774000</v>
      </c>
      <c r="J10" s="5"/>
      <c r="K10" s="5"/>
    </row>
    <row r="11" spans="1:11" ht="15" thickBot="1">
      <c r="A11" s="227" t="s">
        <v>32</v>
      </c>
      <c r="B11" s="228"/>
      <c r="C11" s="228"/>
      <c r="D11" s="228"/>
      <c r="E11" s="228"/>
      <c r="F11" s="228"/>
      <c r="G11" s="228"/>
      <c r="H11" s="229"/>
      <c r="I11" s="86">
        <f>SUM(I3:I10)</f>
        <v>86974000</v>
      </c>
      <c r="J11" s="8"/>
      <c r="K11" s="8"/>
    </row>
  </sheetData>
  <mergeCells count="10">
    <mergeCell ref="G1:G2"/>
    <mergeCell ref="H1:H2"/>
    <mergeCell ref="F1:F2"/>
    <mergeCell ref="A11:H11"/>
    <mergeCell ref="I1:K1"/>
    <mergeCell ref="A1:A2"/>
    <mergeCell ref="B1:B2"/>
    <mergeCell ref="C1:C2"/>
    <mergeCell ref="D1:D2"/>
    <mergeCell ref="E1: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
  <sheetViews>
    <sheetView zoomScale="130" zoomScaleNormal="130" workbookViewId="0">
      <selection activeCell="F5" sqref="F5"/>
    </sheetView>
  </sheetViews>
  <sheetFormatPr defaultRowHeight="14.45"/>
  <cols>
    <col min="1" max="1" width="5.7109375" customWidth="1"/>
    <col min="5" max="5" width="22.85546875" customWidth="1"/>
    <col min="7" max="7" width="10.28515625" bestFit="1" customWidth="1"/>
    <col min="10" max="10" width="10.28515625" bestFit="1" customWidth="1"/>
  </cols>
  <sheetData>
    <row r="1" spans="1:10" ht="48.75" customHeight="1" thickBot="1">
      <c r="A1" s="230" t="s">
        <v>22</v>
      </c>
      <c r="B1" s="230" t="s">
        <v>23</v>
      </c>
      <c r="C1" s="230" t="s">
        <v>24</v>
      </c>
      <c r="D1" s="230" t="s">
        <v>40</v>
      </c>
      <c r="E1" s="235" t="s">
        <v>41</v>
      </c>
      <c r="F1" s="230" t="s">
        <v>42</v>
      </c>
      <c r="G1" s="236" t="s">
        <v>30</v>
      </c>
      <c r="H1" s="237"/>
      <c r="I1" s="238"/>
      <c r="J1" s="230" t="s">
        <v>43</v>
      </c>
    </row>
    <row r="2" spans="1:10" ht="15" thickBot="1">
      <c r="A2" s="231"/>
      <c r="B2" s="231"/>
      <c r="C2" s="231"/>
      <c r="D2" s="231"/>
      <c r="E2" s="231"/>
      <c r="F2" s="231"/>
      <c r="G2" s="11" t="s">
        <v>37</v>
      </c>
      <c r="H2" s="11" t="s">
        <v>38</v>
      </c>
      <c r="I2" s="11" t="s">
        <v>39</v>
      </c>
      <c r="J2" s="231"/>
    </row>
    <row r="3" spans="1:10" ht="33.6" customHeight="1" thickBot="1">
      <c r="A3" s="3">
        <v>1</v>
      </c>
      <c r="B3" s="5" t="s">
        <v>31</v>
      </c>
      <c r="C3" s="80" t="str">
        <f>'REKAP PRODI'!B26</f>
        <v>1.1.3</v>
      </c>
      <c r="D3" s="5"/>
      <c r="E3" s="5" t="str">
        <f>'REKAP PRODI'!D31</f>
        <v xml:space="preserve">Tracer study dan pembentukan ikatan alumni </v>
      </c>
      <c r="F3" s="5"/>
      <c r="G3" s="84">
        <f>'REKAP PRODI'!H31</f>
        <v>6000000</v>
      </c>
      <c r="H3" s="5"/>
      <c r="I3" s="5"/>
      <c r="J3" s="84">
        <f>SUM(G3:I3)</f>
        <v>6000000</v>
      </c>
    </row>
    <row r="4" spans="1:10" ht="52.15" customHeight="1" thickBot="1">
      <c r="A4" s="3">
        <v>2</v>
      </c>
      <c r="B4" s="5" t="s">
        <v>31</v>
      </c>
      <c r="C4" s="80" t="str">
        <f>'REKAP PRODI'!B53</f>
        <v>1.1.6</v>
      </c>
      <c r="D4" s="5"/>
      <c r="E4" s="5" t="str">
        <f>'REKAP PRODI'!D58</f>
        <v>Rapat dengan Kampus mitra dan studi banding ke ITB dan Unpar 
- Biaya penginapan, transport, konsumsi, souvenir</v>
      </c>
      <c r="F4" s="5"/>
      <c r="G4" s="84">
        <f>'REKAP PRODI'!H58</f>
        <v>6000000</v>
      </c>
      <c r="H4" s="5"/>
      <c r="I4" s="5"/>
      <c r="J4" s="84">
        <f>SUM(G4:I4)</f>
        <v>6000000</v>
      </c>
    </row>
    <row r="5" spans="1:10" ht="72.599999999999994" thickBot="1">
      <c r="A5" s="3">
        <v>3</v>
      </c>
      <c r="B5" s="5" t="s">
        <v>31</v>
      </c>
      <c r="C5" s="80" t="str">
        <f>'REKAP PRODI'!B73</f>
        <v>1.2 .1</v>
      </c>
      <c r="D5" s="5"/>
      <c r="E5" s="5" t="str">
        <f>'REKAP PRODI'!D78</f>
        <v>Rapat pengembangan kemitraan dan evaluasi MBKM ke Univ Udayana &amp; Univ Bandar Lampung
Rapat koordinasi persiapan program MBKM</v>
      </c>
      <c r="F5" s="5"/>
      <c r="G5" s="84">
        <f>'REKAP PRODI'!H78</f>
        <v>25000000</v>
      </c>
      <c r="H5" s="5"/>
      <c r="I5" s="5"/>
      <c r="J5" s="84">
        <f t="shared" ref="J5:J9" si="0">SUM(G5:I5)</f>
        <v>25000000</v>
      </c>
    </row>
    <row r="6" spans="1:10" ht="96.6" thickBot="1">
      <c r="A6" s="3">
        <v>4</v>
      </c>
      <c r="B6" s="5" t="s">
        <v>31</v>
      </c>
      <c r="C6" s="80" t="str">
        <f>'REKAP PRODI'!B91</f>
        <v>1.2 .3</v>
      </c>
      <c r="D6" s="5"/>
      <c r="E6" s="5" t="str">
        <f>'REKAP PRODI'!D96</f>
        <v xml:space="preserve">Seminar Luring (Honor Pembicara, biaya konsumsi, biaya komunikasi, plakat, seminar kit, swab antigen, laporan kegiatan)
KU 1: Kuliah Umum dari NUS
KU 2 :Edge Green Building
</v>
      </c>
      <c r="F6" s="5"/>
      <c r="G6" s="84">
        <f>'REKAP PRODI'!H96</f>
        <v>30000000</v>
      </c>
      <c r="H6" s="5"/>
      <c r="I6" s="5"/>
      <c r="J6" s="84">
        <f t="shared" si="0"/>
        <v>30000000</v>
      </c>
    </row>
    <row r="7" spans="1:10" ht="15">
      <c r="A7" s="3">
        <v>5</v>
      </c>
      <c r="B7" s="5" t="s">
        <v>31</v>
      </c>
      <c r="C7" s="80" t="e">
        <f>'REKAP PRODI'!#REF!</f>
        <v>#REF!</v>
      </c>
      <c r="D7" s="5"/>
      <c r="E7" s="5" t="e">
        <f>'REKAP PRODI'!#REF!</f>
        <v>#REF!</v>
      </c>
      <c r="F7" s="5"/>
      <c r="G7" s="84" t="e">
        <f>'REKAP PRODI'!#REF!</f>
        <v>#REF!</v>
      </c>
      <c r="H7" s="5"/>
      <c r="I7" s="5"/>
      <c r="J7" s="84" t="e">
        <f t="shared" si="0"/>
        <v>#REF!</v>
      </c>
    </row>
    <row r="8" spans="1:10" ht="60.6" thickBot="1">
      <c r="A8" s="84">
        <v>6</v>
      </c>
      <c r="B8" s="84" t="s">
        <v>31</v>
      </c>
      <c r="C8" s="80" t="str">
        <f>'REKAP PRODI'!B111</f>
        <v>1.3 .1</v>
      </c>
      <c r="D8" s="84"/>
      <c r="E8" s="84" t="str">
        <f>'REKAP PRODI'!D116</f>
        <v xml:space="preserve">Pengembangan Kemitraan dengan pembuatan MoU 
 IAI Provinsi, IAI Nasional, dan APTARI
</v>
      </c>
      <c r="F8" s="84"/>
      <c r="G8" s="84">
        <f>'REKAP PRODI'!H116</f>
        <v>9000000</v>
      </c>
      <c r="H8" s="5"/>
      <c r="I8" s="5"/>
      <c r="J8" s="84">
        <f t="shared" si="0"/>
        <v>9000000</v>
      </c>
    </row>
    <row r="9" spans="1:10" ht="60.6" thickBot="1">
      <c r="A9" s="84">
        <v>7</v>
      </c>
      <c r="B9" s="84" t="s">
        <v>31</v>
      </c>
      <c r="C9" s="80" t="str">
        <f>'REKAP PRODI'!B120</f>
        <v>1.3 .2</v>
      </c>
      <c r="D9" s="84"/>
      <c r="E9" s="84" t="str">
        <f>'REKAP PRODI'!D125</f>
        <v xml:space="preserve">Rapat pengembangan kemitraan dengan PT Arkonin &amp; JPT RP 
</v>
      </c>
      <c r="F9" s="84"/>
      <c r="G9" s="84">
        <f>'REKAP PRODI'!H125</f>
        <v>5000000</v>
      </c>
      <c r="H9" s="5"/>
      <c r="I9" s="5"/>
      <c r="J9" s="84">
        <f t="shared" si="0"/>
        <v>5000000</v>
      </c>
    </row>
    <row r="10" spans="1:10" ht="15" thickBot="1">
      <c r="A10" s="227" t="s">
        <v>32</v>
      </c>
      <c r="B10" s="228"/>
      <c r="C10" s="228"/>
      <c r="D10" s="228"/>
      <c r="E10" s="228"/>
      <c r="F10" s="229"/>
      <c r="G10" s="86"/>
      <c r="H10" s="87"/>
      <c r="I10" s="87"/>
      <c r="J10" s="86" t="e">
        <f>SUM(J3:J9)</f>
        <v>#REF!</v>
      </c>
    </row>
  </sheetData>
  <mergeCells count="9">
    <mergeCell ref="J1:J2"/>
    <mergeCell ref="A10:F10"/>
    <mergeCell ref="G1:I1"/>
    <mergeCell ref="A1:A2"/>
    <mergeCell ref="B1:B2"/>
    <mergeCell ref="C1:C2"/>
    <mergeCell ref="D1:D2"/>
    <mergeCell ref="E1:E2"/>
    <mergeCell ref="F1: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
  <sheetViews>
    <sheetView zoomScale="130" zoomScaleNormal="130" workbookViewId="0">
      <selection activeCell="E10" sqref="E10"/>
    </sheetView>
  </sheetViews>
  <sheetFormatPr defaultRowHeight="14.45"/>
  <cols>
    <col min="1" max="1" width="5.7109375" customWidth="1"/>
    <col min="5" max="5" width="21.28515625" customWidth="1"/>
  </cols>
  <sheetData>
    <row r="1" spans="1:8" ht="24.75" customHeight="1" thickBot="1">
      <c r="A1" s="230" t="s">
        <v>22</v>
      </c>
      <c r="B1" s="230" t="s">
        <v>23</v>
      </c>
      <c r="C1" s="230" t="s">
        <v>24</v>
      </c>
      <c r="D1" s="230" t="s">
        <v>25</v>
      </c>
      <c r="E1" s="230" t="s">
        <v>44</v>
      </c>
      <c r="F1" s="230" t="s">
        <v>45</v>
      </c>
      <c r="G1" s="239" t="s">
        <v>30</v>
      </c>
      <c r="H1" s="240"/>
    </row>
    <row r="2" spans="1:8" ht="15" thickBot="1">
      <c r="A2" s="231"/>
      <c r="B2" s="231"/>
      <c r="C2" s="231"/>
      <c r="D2" s="231"/>
      <c r="E2" s="231"/>
      <c r="F2" s="231"/>
      <c r="G2" s="11" t="s">
        <v>37</v>
      </c>
      <c r="H2" s="11" t="s">
        <v>38</v>
      </c>
    </row>
    <row r="3" spans="1:8" ht="73.900000000000006" customHeight="1" thickBot="1">
      <c r="A3" s="3">
        <v>1</v>
      </c>
      <c r="B3" s="5" t="s">
        <v>31</v>
      </c>
      <c r="C3" s="80" t="str">
        <f>'REKAP PRODI'!B129</f>
        <v>1.3 .3</v>
      </c>
      <c r="D3" s="5"/>
      <c r="E3" s="5" t="str">
        <f>'REKAP PRODI'!D135</f>
        <v>Pemenuhan RPS dan Bahan Ajar berbahasa Inggris</v>
      </c>
      <c r="F3" s="5" t="s">
        <v>46</v>
      </c>
      <c r="G3" s="84">
        <f>'REKAP PRODI'!H135</f>
        <v>5300000</v>
      </c>
      <c r="H3" s="5">
        <v>0</v>
      </c>
    </row>
    <row r="4" spans="1:8" ht="15" thickBot="1">
      <c r="A4" s="227" t="s">
        <v>32</v>
      </c>
      <c r="B4" s="228"/>
      <c r="C4" s="228"/>
      <c r="D4" s="228"/>
      <c r="E4" s="228"/>
      <c r="F4" s="229"/>
      <c r="G4" s="86">
        <f>SUM(G3)</f>
        <v>5300000</v>
      </c>
      <c r="H4" s="87">
        <f>SUM(H3)</f>
        <v>0</v>
      </c>
    </row>
  </sheetData>
  <mergeCells count="8">
    <mergeCell ref="G1:H1"/>
    <mergeCell ref="A4:F4"/>
    <mergeCell ref="A1:A2"/>
    <mergeCell ref="B1:B2"/>
    <mergeCell ref="C1:C2"/>
    <mergeCell ref="D1:D2"/>
    <mergeCell ref="E1:E2"/>
    <mergeCell ref="F1: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
  <sheetViews>
    <sheetView zoomScale="130" zoomScaleNormal="130" workbookViewId="0">
      <selection activeCell="I12" sqref="I12"/>
    </sheetView>
  </sheetViews>
  <sheetFormatPr defaultRowHeight="14.45"/>
  <cols>
    <col min="1" max="1" width="5.7109375" customWidth="1"/>
    <col min="4" max="4" width="10.7109375" customWidth="1"/>
    <col min="5" max="5" width="17.7109375" bestFit="1" customWidth="1"/>
    <col min="6" max="6" width="10.28515625" customWidth="1"/>
    <col min="7" max="7" width="10.140625" bestFit="1" customWidth="1"/>
  </cols>
  <sheetData>
    <row r="1" spans="1:9" ht="36.75" customHeight="1" thickBot="1">
      <c r="A1" s="230" t="s">
        <v>22</v>
      </c>
      <c r="B1" s="230" t="s">
        <v>23</v>
      </c>
      <c r="C1" s="9" t="s">
        <v>24</v>
      </c>
      <c r="D1" s="235" t="s">
        <v>40</v>
      </c>
      <c r="E1" s="230" t="s">
        <v>47</v>
      </c>
      <c r="F1" s="235" t="s">
        <v>48</v>
      </c>
      <c r="G1" s="241" t="s">
        <v>30</v>
      </c>
      <c r="H1" s="242"/>
      <c r="I1" s="243"/>
    </row>
    <row r="2" spans="1:9" ht="15" thickBot="1">
      <c r="A2" s="231"/>
      <c r="B2" s="231"/>
      <c r="C2" s="10"/>
      <c r="D2" s="231"/>
      <c r="E2" s="231"/>
      <c r="F2" s="231"/>
      <c r="G2" s="12" t="s">
        <v>37</v>
      </c>
      <c r="H2" s="12" t="s">
        <v>38</v>
      </c>
      <c r="I2" s="12" t="s">
        <v>39</v>
      </c>
    </row>
    <row r="3" spans="1:9" ht="96.6" thickBot="1">
      <c r="A3" s="3">
        <v>1</v>
      </c>
      <c r="B3" s="5" t="s">
        <v>31</v>
      </c>
      <c r="C3" s="80" t="str">
        <f>'REKAP PRODI'!B73</f>
        <v>1.2 .1</v>
      </c>
      <c r="D3" s="5"/>
      <c r="E3" s="5" t="str">
        <f>'REKAP PRODI'!D80</f>
        <v>Outbond (Pertukaran Pelajar 40, Magang Industri 35, Asistensi Mengajar 15, Proyek Desa 10)
Inbound (Pertukaran Mahasiswa 50 mahasiswa)</v>
      </c>
      <c r="F3" s="5">
        <f>'REKAP PRODI'!F80</f>
        <v>150</v>
      </c>
      <c r="G3" s="84">
        <f>'REKAP PRODI'!H80</f>
        <v>82500000</v>
      </c>
      <c r="H3" s="5">
        <v>0</v>
      </c>
      <c r="I3" s="5">
        <v>0</v>
      </c>
    </row>
    <row r="4" spans="1:9" ht="60.6" thickBot="1">
      <c r="A4" s="3">
        <v>2</v>
      </c>
      <c r="B4" s="5" t="s">
        <v>31</v>
      </c>
      <c r="C4" s="80" t="str">
        <f>'REKAP PRODI'!B82</f>
        <v>1.2 .2</v>
      </c>
      <c r="D4" s="5"/>
      <c r="E4" s="5" t="str">
        <f>'REKAP PRODI'!D89</f>
        <v>Publikasi karya ilmiah 35 judul, sayembara desain 15
Registrasi 35@200, 15@100</v>
      </c>
      <c r="F4" s="5">
        <f>'REKAP PRODI'!F89</f>
        <v>50</v>
      </c>
      <c r="G4" s="84">
        <f>'REKAP PRODI'!H89</f>
        <v>41000000</v>
      </c>
      <c r="H4" s="5">
        <v>0</v>
      </c>
      <c r="I4" s="5">
        <v>0</v>
      </c>
    </row>
    <row r="5" spans="1:9" ht="15" thickBot="1">
      <c r="A5" s="227" t="s">
        <v>32</v>
      </c>
      <c r="B5" s="228"/>
      <c r="C5" s="228"/>
      <c r="D5" s="228"/>
      <c r="E5" s="229"/>
      <c r="F5" s="8"/>
      <c r="G5" s="86">
        <f>SUM(G3:G4)</f>
        <v>123500000</v>
      </c>
      <c r="H5" s="87">
        <f>SUM(H3:H4)</f>
        <v>0</v>
      </c>
      <c r="I5" s="87">
        <f>SUM(I3:I4)</f>
        <v>0</v>
      </c>
    </row>
  </sheetData>
  <mergeCells count="7">
    <mergeCell ref="D1:D2"/>
    <mergeCell ref="G1:I1"/>
    <mergeCell ref="A5:E5"/>
    <mergeCell ref="A1:A2"/>
    <mergeCell ref="B1:B2"/>
    <mergeCell ref="E1:E2"/>
    <mergeCell ref="F1: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30" zoomScaleNormal="130" workbookViewId="0">
      <selection activeCell="E19" sqref="E19"/>
    </sheetView>
  </sheetViews>
  <sheetFormatPr defaultRowHeight="14.45"/>
  <cols>
    <col min="1" max="1" width="5.7109375" customWidth="1"/>
    <col min="3" max="3" width="10.85546875" bestFit="1" customWidth="1"/>
    <col min="4" max="4" width="9.140625" customWidth="1"/>
    <col min="5" max="5" width="47.7109375" bestFit="1" customWidth="1"/>
    <col min="8" max="8" width="11.7109375" style="68" customWidth="1"/>
    <col min="9" max="9" width="11.85546875" style="68" customWidth="1"/>
  </cols>
  <sheetData>
    <row r="1" spans="1:9" ht="24.75" customHeight="1" thickBot="1">
      <c r="A1" s="10" t="s">
        <v>49</v>
      </c>
      <c r="B1" s="1" t="s">
        <v>23</v>
      </c>
      <c r="C1" s="13" t="s">
        <v>24</v>
      </c>
      <c r="D1" s="1" t="s">
        <v>25</v>
      </c>
      <c r="E1" s="1" t="s">
        <v>50</v>
      </c>
      <c r="F1" s="241" t="s">
        <v>51</v>
      </c>
      <c r="G1" s="243"/>
      <c r="H1" s="81" t="s">
        <v>52</v>
      </c>
      <c r="I1" s="81" t="s">
        <v>30</v>
      </c>
    </row>
    <row r="2" spans="1:9" ht="24.6" thickBot="1">
      <c r="A2" s="3">
        <v>1</v>
      </c>
      <c r="B2" s="5" t="s">
        <v>31</v>
      </c>
      <c r="C2" s="80" t="str">
        <f>'REKAP PRODI'!B53</f>
        <v>1.1.6</v>
      </c>
      <c r="D2" s="5"/>
      <c r="E2" s="5" t="str">
        <f>'REKAP PRODI'!D61</f>
        <v>Biaya transportasi training
Studi banding</v>
      </c>
      <c r="F2" s="5">
        <f>'REKAP PRODI'!F61</f>
        <v>4</v>
      </c>
      <c r="G2" s="5" t="str">
        <f>'REKAP PRODI'!G61</f>
        <v>Kegiatan</v>
      </c>
      <c r="H2" s="82">
        <v>1750000</v>
      </c>
      <c r="I2" s="82">
        <f>F2*H2</f>
        <v>7000000</v>
      </c>
    </row>
    <row r="3" spans="1:9" ht="24.6" thickBot="1">
      <c r="A3" s="3">
        <v>2</v>
      </c>
      <c r="B3" s="5" t="s">
        <v>31</v>
      </c>
      <c r="C3" s="80" t="str">
        <f>'REKAP PRODI'!B73</f>
        <v>1.2 .1</v>
      </c>
      <c r="D3" s="5"/>
      <c r="E3" s="5" t="str">
        <f>'REKAP PRODI'!D81</f>
        <v>Kuliah lapangan MBKM
dan alat peraga MK MBKM</v>
      </c>
      <c r="F3" s="5">
        <f>'REKAP PRODI'!F81</f>
        <v>4</v>
      </c>
      <c r="G3" s="5" t="str">
        <f>'REKAP PRODI'!G81</f>
        <v>Kegiatan</v>
      </c>
      <c r="H3" s="82">
        <v>525000</v>
      </c>
      <c r="I3" s="82">
        <f t="shared" ref="I3:I9" si="0">F3*H3</f>
        <v>2100000</v>
      </c>
    </row>
    <row r="4" spans="1:9" ht="24.6" thickBot="1">
      <c r="A4" s="3">
        <v>3</v>
      </c>
      <c r="B4" s="5" t="s">
        <v>31</v>
      </c>
      <c r="C4" s="80" t="str">
        <f>'REKAP PRODI'!B82</f>
        <v>1.2 .2</v>
      </c>
      <c r="D4" s="5"/>
      <c r="E4" s="5" t="str">
        <f>'REKAP PRODI'!D90</f>
        <v>Publikasi karya ilmiah (luaran KP)
sayembara desain</v>
      </c>
      <c r="F4" s="5">
        <v>5</v>
      </c>
      <c r="G4" s="5" t="str">
        <f>'REKAP PRODI'!G90</f>
        <v>Kegiatan</v>
      </c>
      <c r="H4" s="82">
        <v>500000</v>
      </c>
      <c r="I4" s="82">
        <f t="shared" si="0"/>
        <v>2500000</v>
      </c>
    </row>
    <row r="5" spans="1:9" ht="15" thickBot="1">
      <c r="A5" s="3">
        <v>4</v>
      </c>
      <c r="B5" s="5" t="s">
        <v>31</v>
      </c>
      <c r="C5" s="80" t="str">
        <f>'REKAP PRODI'!B91</f>
        <v>1.2 .3</v>
      </c>
      <c r="D5" s="5"/>
      <c r="E5" s="5" t="str">
        <f>'REKAP PRODI'!D99</f>
        <v>Transport nara sumber kuliah umum</v>
      </c>
      <c r="F5" s="5">
        <v>1</v>
      </c>
      <c r="G5" s="5" t="str">
        <f>G4</f>
        <v>Kegiatan</v>
      </c>
      <c r="H5" s="82">
        <f>'REKAP PRODI'!K99</f>
        <v>3000000</v>
      </c>
      <c r="I5" s="82">
        <f t="shared" si="0"/>
        <v>3000000</v>
      </c>
    </row>
    <row r="6" spans="1:9" ht="15" thickBot="1">
      <c r="A6" s="3">
        <v>5</v>
      </c>
      <c r="B6" s="5" t="s">
        <v>31</v>
      </c>
      <c r="C6" s="80" t="str">
        <f>'REKAP PRODI'!B100</f>
        <v>1.2 .4</v>
      </c>
      <c r="D6" s="5"/>
      <c r="E6" s="5" t="str">
        <f>'REKAP PRODI'!D108</f>
        <v>Transport nara sumber kuliah tamu</v>
      </c>
      <c r="F6" s="5">
        <v>2</v>
      </c>
      <c r="G6" s="5" t="str">
        <f>G5</f>
        <v>Kegiatan</v>
      </c>
      <c r="H6" s="82">
        <v>500000</v>
      </c>
      <c r="I6" s="82">
        <f t="shared" si="0"/>
        <v>1000000</v>
      </c>
    </row>
    <row r="7" spans="1:9" ht="24.6" thickBot="1">
      <c r="A7" s="3">
        <v>6</v>
      </c>
      <c r="B7" s="5" t="s">
        <v>31</v>
      </c>
      <c r="C7" s="80" t="str">
        <f>'REKAP PRODI'!B111</f>
        <v>1.3 .1</v>
      </c>
      <c r="D7" s="5"/>
      <c r="E7" s="5">
        <f>'REKAP PRODI'!D119</f>
        <v>0</v>
      </c>
      <c r="F7" s="5">
        <v>1</v>
      </c>
      <c r="G7" s="5" t="str">
        <f>G6</f>
        <v>Kegiatan</v>
      </c>
      <c r="H7" s="82">
        <f>'REKAP PRODI'!K119</f>
        <v>0</v>
      </c>
      <c r="I7" s="82">
        <f t="shared" si="0"/>
        <v>0</v>
      </c>
    </row>
    <row r="8" spans="1:9" ht="15" thickBot="1">
      <c r="A8" s="3">
        <v>7</v>
      </c>
      <c r="B8" s="5" t="s">
        <v>31</v>
      </c>
      <c r="C8" s="80" t="str">
        <f>'REKAP PRODI'!B120</f>
        <v>1.3 .2</v>
      </c>
      <c r="D8" s="5"/>
      <c r="E8" s="5" t="str">
        <f>'REKAP PRODI'!D128</f>
        <v xml:space="preserve">Pencetakan dokumen </v>
      </c>
      <c r="F8" s="5">
        <v>1</v>
      </c>
      <c r="G8" s="5" t="str">
        <f>G7</f>
        <v>Kegiatan</v>
      </c>
      <c r="H8" s="82">
        <f>'REKAP PRODI'!K128</f>
        <v>1000000</v>
      </c>
      <c r="I8" s="82">
        <f t="shared" si="0"/>
        <v>1000000</v>
      </c>
    </row>
    <row r="9" spans="1:9" ht="15" thickBot="1">
      <c r="A9" s="3">
        <v>8</v>
      </c>
      <c r="B9" s="5" t="s">
        <v>31</v>
      </c>
      <c r="C9" s="80" t="str">
        <f>'REKAP PRODI'!B129</f>
        <v>1.3 .3</v>
      </c>
      <c r="D9" s="5"/>
      <c r="E9" s="5" t="str">
        <f>'REKAP PRODI'!D137</f>
        <v>Pencetakan dokumen RPS dan Bahan Ajar</v>
      </c>
      <c r="F9" s="5">
        <v>1</v>
      </c>
      <c r="G9" s="5" t="str">
        <f>G8</f>
        <v>Kegiatan</v>
      </c>
      <c r="H9" s="82">
        <f>'REKAP PRODI'!K137</f>
        <v>1000000</v>
      </c>
      <c r="I9" s="82">
        <f t="shared" si="0"/>
        <v>1000000</v>
      </c>
    </row>
    <row r="10" spans="1:9" ht="15" thickBot="1">
      <c r="A10" s="227" t="s">
        <v>32</v>
      </c>
      <c r="B10" s="228"/>
      <c r="C10" s="228"/>
      <c r="D10" s="228"/>
      <c r="E10" s="229"/>
      <c r="F10" s="7"/>
      <c r="G10" s="7"/>
      <c r="H10" s="83"/>
      <c r="I10" s="85">
        <f>SUM(I2:I9)</f>
        <v>17600000</v>
      </c>
    </row>
  </sheetData>
  <mergeCells count="2">
    <mergeCell ref="F1:G1"/>
    <mergeCell ref="A10:E1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F503D-689E-430E-8DA5-1095DA84FA9D}">
  <sheetPr>
    <pageSetUpPr fitToPage="1"/>
  </sheetPr>
  <dimension ref="B1:AD170"/>
  <sheetViews>
    <sheetView tabSelected="1" topLeftCell="N75" zoomScale="92" zoomScaleNormal="115" workbookViewId="0">
      <selection activeCell="O79" sqref="O79"/>
    </sheetView>
  </sheetViews>
  <sheetFormatPr defaultRowHeight="15"/>
  <cols>
    <col min="3" max="3" width="36.42578125" customWidth="1"/>
    <col min="4" max="4" width="22.7109375" customWidth="1"/>
    <col min="5" max="5" width="13.28515625" customWidth="1"/>
    <col min="7" max="7" width="13.7109375" customWidth="1"/>
    <col min="8" max="8" width="15.5703125" bestFit="1" customWidth="1"/>
    <col min="9" max="14" width="12.7109375" customWidth="1"/>
    <col min="15" max="15" width="33.7109375" bestFit="1" customWidth="1"/>
    <col min="16" max="16" width="14" customWidth="1"/>
    <col min="17" max="18" width="9.85546875" bestFit="1" customWidth="1"/>
    <col min="20" max="20" width="23.140625" customWidth="1"/>
    <col min="21" max="21" width="28.7109375" customWidth="1"/>
    <col min="23" max="23" width="11" customWidth="1"/>
    <col min="25" max="25" width="20.140625" customWidth="1"/>
    <col min="28" max="28" width="21.85546875" customWidth="1"/>
  </cols>
  <sheetData>
    <row r="1" spans="2:18">
      <c r="B1" s="31" t="s">
        <v>53</v>
      </c>
      <c r="C1" s="32"/>
      <c r="D1" s="32"/>
      <c r="E1" s="32"/>
      <c r="F1" s="32"/>
      <c r="G1" s="33"/>
      <c r="H1" s="33"/>
      <c r="I1" s="33"/>
      <c r="J1" s="33"/>
      <c r="K1" s="33"/>
      <c r="L1" s="33"/>
    </row>
    <row r="2" spans="2:18">
      <c r="B2" s="248" t="s">
        <v>54</v>
      </c>
      <c r="C2" s="248"/>
      <c r="D2" s="248"/>
      <c r="E2" s="248"/>
      <c r="F2" s="248"/>
      <c r="G2" s="248"/>
      <c r="H2" s="248"/>
      <c r="I2" s="249" t="s">
        <v>55</v>
      </c>
      <c r="J2" s="249"/>
      <c r="K2" s="249"/>
      <c r="L2" s="249"/>
    </row>
    <row r="3" spans="2:18">
      <c r="B3" s="250" t="s">
        <v>56</v>
      </c>
      <c r="C3" s="250"/>
      <c r="D3" s="250"/>
      <c r="E3" s="250"/>
      <c r="F3" s="250"/>
      <c r="G3" s="250"/>
      <c r="H3" s="250"/>
      <c r="I3" s="34" t="s">
        <v>57</v>
      </c>
      <c r="J3" s="33"/>
      <c r="K3" s="33"/>
      <c r="L3" s="33"/>
    </row>
    <row r="5" spans="2:18">
      <c r="B5" s="246" t="s">
        <v>22</v>
      </c>
      <c r="C5" s="246" t="s">
        <v>58</v>
      </c>
      <c r="D5" s="246" t="s">
        <v>59</v>
      </c>
      <c r="E5" s="246" t="s">
        <v>60</v>
      </c>
      <c r="F5" s="252" t="s">
        <v>51</v>
      </c>
      <c r="G5" s="253"/>
      <c r="H5" s="252" t="s">
        <v>61</v>
      </c>
      <c r="I5" s="256" t="s">
        <v>30</v>
      </c>
      <c r="J5" s="257"/>
      <c r="K5" s="257"/>
      <c r="L5" s="257"/>
      <c r="M5" s="257"/>
      <c r="N5" s="258"/>
      <c r="O5" s="35"/>
    </row>
    <row r="6" spans="2:18" ht="25.5">
      <c r="B6" s="251"/>
      <c r="C6" s="251"/>
      <c r="D6" s="247"/>
      <c r="E6" s="247"/>
      <c r="F6" s="254"/>
      <c r="G6" s="255"/>
      <c r="H6" s="251"/>
      <c r="I6" s="36" t="s">
        <v>37</v>
      </c>
      <c r="J6" s="36" t="s">
        <v>62</v>
      </c>
      <c r="K6" s="36" t="s">
        <v>63</v>
      </c>
      <c r="L6" s="36" t="s">
        <v>62</v>
      </c>
      <c r="M6" s="36" t="s">
        <v>39</v>
      </c>
      <c r="N6" s="36" t="s">
        <v>62</v>
      </c>
    </row>
    <row r="7" spans="2:18" ht="28.15" customHeight="1">
      <c r="B7" s="37">
        <v>1</v>
      </c>
      <c r="C7" s="37" t="s">
        <v>64</v>
      </c>
      <c r="D7" s="37"/>
      <c r="E7" s="37"/>
      <c r="F7" s="38"/>
      <c r="G7" s="37"/>
      <c r="H7" s="39"/>
      <c r="I7" s="40"/>
      <c r="J7" s="40"/>
      <c r="K7" s="40"/>
      <c r="L7" s="40"/>
      <c r="M7" s="40"/>
      <c r="N7" s="40"/>
    </row>
    <row r="8" spans="2:18">
      <c r="B8" s="41" t="s">
        <v>65</v>
      </c>
      <c r="C8" s="42" t="s">
        <v>66</v>
      </c>
      <c r="D8" s="42"/>
      <c r="E8" s="42"/>
      <c r="F8" s="43"/>
      <c r="G8" s="44"/>
      <c r="H8" s="45"/>
      <c r="I8" s="45"/>
      <c r="J8" s="45"/>
      <c r="K8" s="45"/>
      <c r="L8" s="45"/>
      <c r="M8" s="45"/>
      <c r="N8" s="45"/>
      <c r="O8" s="35"/>
    </row>
    <row r="9" spans="2:18">
      <c r="B9" s="25"/>
      <c r="C9" s="46" t="s">
        <v>3</v>
      </c>
      <c r="D9" s="46"/>
      <c r="E9" s="46"/>
      <c r="F9" s="25"/>
      <c r="G9" s="47" t="s">
        <v>67</v>
      </c>
      <c r="H9" s="48"/>
      <c r="I9" s="25"/>
      <c r="J9" s="25"/>
      <c r="K9" s="25"/>
      <c r="L9" s="25"/>
      <c r="M9" s="25"/>
      <c r="N9" s="25"/>
      <c r="P9" s="35"/>
    </row>
    <row r="10" spans="2:18" ht="15.75">
      <c r="B10" s="25"/>
      <c r="C10" s="46" t="s">
        <v>68</v>
      </c>
      <c r="D10" s="46"/>
      <c r="E10" s="46"/>
      <c r="F10" s="25"/>
      <c r="G10" s="47" t="s">
        <v>67</v>
      </c>
      <c r="H10" s="48"/>
      <c r="I10" s="25"/>
      <c r="J10" s="25"/>
      <c r="K10" s="49"/>
      <c r="L10" s="49"/>
      <c r="M10" s="25"/>
      <c r="N10" s="25"/>
      <c r="P10" s="50"/>
    </row>
    <row r="11" spans="2:18" ht="15.75">
      <c r="B11" s="25"/>
      <c r="C11" s="46" t="s">
        <v>69</v>
      </c>
      <c r="D11" s="46"/>
      <c r="E11" s="46"/>
      <c r="F11" s="25"/>
      <c r="G11" s="47" t="s">
        <v>67</v>
      </c>
      <c r="H11" s="48"/>
      <c r="I11" s="25"/>
      <c r="J11" s="25"/>
      <c r="K11" s="49"/>
      <c r="L11" s="49"/>
      <c r="M11" s="25"/>
      <c r="N11" s="25"/>
      <c r="P11" s="51"/>
    </row>
    <row r="12" spans="2:18" ht="49.5" customHeight="1">
      <c r="B12" s="25"/>
      <c r="C12" s="46" t="s">
        <v>70</v>
      </c>
      <c r="D12" s="46" t="s">
        <v>71</v>
      </c>
      <c r="E12" s="46" t="s">
        <v>72</v>
      </c>
      <c r="F12" s="25">
        <v>2</v>
      </c>
      <c r="G12" s="47" t="s">
        <v>73</v>
      </c>
      <c r="H12" s="135">
        <f>16000000+3000000</f>
        <v>19000000</v>
      </c>
      <c r="I12" s="25"/>
      <c r="J12" s="25"/>
      <c r="K12" s="25"/>
      <c r="L12" s="25"/>
      <c r="M12" s="25"/>
      <c r="N12" s="141"/>
      <c r="O12" s="150" t="s">
        <v>74</v>
      </c>
      <c r="P12" s="140">
        <v>2</v>
      </c>
      <c r="Q12" s="150">
        <v>8000000</v>
      </c>
      <c r="R12" s="150">
        <f>P12*Q12</f>
        <v>16000000</v>
      </c>
    </row>
    <row r="13" spans="2:18" ht="25.5">
      <c r="B13" s="25"/>
      <c r="C13" s="46" t="s">
        <v>75</v>
      </c>
      <c r="D13" s="46"/>
      <c r="E13" s="46"/>
      <c r="F13" s="25"/>
      <c r="G13" s="47" t="s">
        <v>76</v>
      </c>
      <c r="H13" s="48"/>
      <c r="I13" s="25"/>
      <c r="J13" s="25"/>
      <c r="K13" s="25"/>
      <c r="L13" s="25"/>
      <c r="M13" s="25"/>
      <c r="N13" s="141"/>
      <c r="O13" s="150" t="s">
        <v>77</v>
      </c>
      <c r="P13" s="140">
        <v>2</v>
      </c>
      <c r="Q13" s="150">
        <v>1500000</v>
      </c>
      <c r="R13" s="150">
        <f>P13*Q13</f>
        <v>3000000</v>
      </c>
    </row>
    <row r="14" spans="2:18" ht="15.75">
      <c r="B14" s="25"/>
      <c r="C14" s="46" t="s">
        <v>78</v>
      </c>
      <c r="D14" s="46"/>
      <c r="E14" s="46"/>
      <c r="F14" s="25"/>
      <c r="G14" s="47" t="s">
        <v>79</v>
      </c>
      <c r="H14" s="48"/>
      <c r="I14" s="25"/>
      <c r="J14" s="25"/>
      <c r="K14" s="25"/>
      <c r="L14" s="25"/>
      <c r="M14" s="25"/>
      <c r="N14" s="25"/>
      <c r="P14" s="50"/>
    </row>
    <row r="15" spans="2:18" ht="15.75">
      <c r="B15" s="25"/>
      <c r="C15" s="46" t="s">
        <v>15</v>
      </c>
      <c r="D15" s="46"/>
      <c r="E15" s="46"/>
      <c r="F15" s="25"/>
      <c r="G15" s="47" t="s">
        <v>73</v>
      </c>
      <c r="H15" s="48"/>
      <c r="I15" s="25"/>
      <c r="J15" s="25"/>
      <c r="K15" s="25"/>
      <c r="L15" s="25"/>
      <c r="M15" s="25"/>
      <c r="N15" s="25"/>
      <c r="P15" s="50"/>
    </row>
    <row r="16" spans="2:18" ht="15.75">
      <c r="B16" s="25"/>
      <c r="C16" s="46" t="s">
        <v>80</v>
      </c>
      <c r="D16" s="46"/>
      <c r="E16" s="46"/>
      <c r="F16" s="25"/>
      <c r="G16" s="47" t="s">
        <v>76</v>
      </c>
      <c r="H16" s="48"/>
      <c r="I16" s="49"/>
      <c r="J16" s="49"/>
      <c r="K16" s="25"/>
      <c r="L16" s="25"/>
      <c r="M16" s="25"/>
      <c r="N16" s="25"/>
      <c r="P16" s="52"/>
    </row>
    <row r="17" spans="2:28" ht="15.75">
      <c r="B17" s="41" t="s">
        <v>81</v>
      </c>
      <c r="C17" s="42" t="s">
        <v>82</v>
      </c>
      <c r="D17" s="42"/>
      <c r="E17" s="42"/>
      <c r="F17" s="43"/>
      <c r="G17" s="44"/>
      <c r="H17" s="53"/>
      <c r="I17" s="45"/>
      <c r="J17" s="45"/>
      <c r="K17" s="45"/>
      <c r="L17" s="45"/>
      <c r="M17" s="45"/>
      <c r="N17" s="45"/>
      <c r="P17" s="52"/>
    </row>
    <row r="18" spans="2:28">
      <c r="B18" s="25"/>
      <c r="C18" s="46" t="s">
        <v>3</v>
      </c>
      <c r="D18" s="46"/>
      <c r="E18" s="46"/>
      <c r="F18" s="25"/>
      <c r="G18" s="47" t="s">
        <v>67</v>
      </c>
      <c r="H18" s="48"/>
      <c r="I18" s="25"/>
      <c r="J18" s="25"/>
      <c r="K18" s="25"/>
      <c r="L18" s="25"/>
      <c r="M18" s="25"/>
      <c r="N18" s="25"/>
      <c r="P18" s="54"/>
    </row>
    <row r="19" spans="2:28">
      <c r="B19" s="25"/>
      <c r="C19" s="46" t="s">
        <v>68</v>
      </c>
      <c r="D19" s="46"/>
      <c r="E19" s="46"/>
      <c r="F19" s="25"/>
      <c r="G19" s="47" t="s">
        <v>67</v>
      </c>
      <c r="H19" s="48"/>
      <c r="I19" s="25"/>
      <c r="J19" s="25"/>
      <c r="K19" s="25"/>
      <c r="L19" s="25"/>
      <c r="M19" s="25"/>
      <c r="N19" s="25"/>
    </row>
    <row r="20" spans="2:28">
      <c r="B20" s="25"/>
      <c r="C20" s="46" t="s">
        <v>69</v>
      </c>
      <c r="D20" s="46"/>
      <c r="E20" s="46"/>
      <c r="F20" s="25"/>
      <c r="G20" s="47" t="s">
        <v>67</v>
      </c>
      <c r="H20" s="48"/>
      <c r="I20" s="25"/>
      <c r="J20" s="25"/>
      <c r="K20" s="25"/>
      <c r="L20" s="25"/>
      <c r="M20" s="25"/>
      <c r="N20" s="25"/>
    </row>
    <row r="21" spans="2:28" ht="25.5">
      <c r="B21" s="25"/>
      <c r="C21" s="46" t="s">
        <v>70</v>
      </c>
      <c r="D21" s="46" t="s">
        <v>83</v>
      </c>
      <c r="E21" s="46" t="s">
        <v>84</v>
      </c>
      <c r="F21" s="25">
        <v>2</v>
      </c>
      <c r="G21" s="47" t="s">
        <v>73</v>
      </c>
      <c r="H21" s="55">
        <f>1750000*2</f>
        <v>3500000</v>
      </c>
      <c r="I21" s="25"/>
      <c r="J21" s="25"/>
      <c r="K21" s="25"/>
      <c r="L21" s="25"/>
      <c r="M21" s="25"/>
      <c r="N21" s="25"/>
    </row>
    <row r="22" spans="2:28" ht="25.5">
      <c r="B22" s="25"/>
      <c r="C22" s="46" t="s">
        <v>75</v>
      </c>
      <c r="D22" s="46"/>
      <c r="E22" s="46"/>
      <c r="F22" s="25"/>
      <c r="G22" s="47" t="s">
        <v>76</v>
      </c>
      <c r="H22" s="48"/>
      <c r="I22" s="25"/>
      <c r="J22" s="25"/>
      <c r="K22" s="25"/>
      <c r="L22" s="25"/>
      <c r="M22" s="25"/>
      <c r="N22" s="25"/>
    </row>
    <row r="23" spans="2:28">
      <c r="B23" s="25"/>
      <c r="C23" s="46" t="s">
        <v>78</v>
      </c>
      <c r="D23" s="46"/>
      <c r="E23" s="46"/>
      <c r="F23" s="25"/>
      <c r="G23" s="47" t="s">
        <v>79</v>
      </c>
      <c r="H23" s="48"/>
      <c r="I23" s="25"/>
      <c r="J23" s="25"/>
      <c r="K23" s="25"/>
      <c r="L23" s="25"/>
      <c r="M23" s="25"/>
      <c r="N23" s="25"/>
    </row>
    <row r="24" spans="2:28">
      <c r="B24" s="25"/>
      <c r="C24" s="46" t="s">
        <v>15</v>
      </c>
      <c r="D24" s="46"/>
      <c r="E24" s="46"/>
      <c r="F24" s="25"/>
      <c r="G24" s="47" t="s">
        <v>73</v>
      </c>
      <c r="H24" s="48"/>
      <c r="I24" s="25"/>
      <c r="J24" s="25"/>
      <c r="K24" s="25"/>
      <c r="L24" s="25"/>
      <c r="M24" s="25"/>
      <c r="N24" s="25"/>
    </row>
    <row r="25" spans="2:28">
      <c r="B25" s="25"/>
      <c r="C25" s="46" t="s">
        <v>80</v>
      </c>
      <c r="D25" s="46"/>
      <c r="E25" s="46"/>
      <c r="F25" s="25"/>
      <c r="G25" s="47" t="s">
        <v>76</v>
      </c>
      <c r="H25" s="48"/>
      <c r="I25" s="25"/>
      <c r="J25" s="25"/>
      <c r="K25" s="25"/>
      <c r="L25" s="25"/>
      <c r="M25" s="25"/>
      <c r="N25" s="25"/>
    </row>
    <row r="26" spans="2:28">
      <c r="B26" s="41" t="s">
        <v>85</v>
      </c>
      <c r="C26" s="42" t="s">
        <v>86</v>
      </c>
      <c r="D26" s="42"/>
      <c r="E26" s="42"/>
      <c r="F26" s="43"/>
      <c r="G26" s="44"/>
      <c r="H26" s="53"/>
      <c r="I26" s="45"/>
      <c r="J26" s="45"/>
      <c r="K26" s="45"/>
      <c r="L26" s="45"/>
      <c r="M26" s="45"/>
      <c r="N26" s="45"/>
    </row>
    <row r="27" spans="2:28">
      <c r="B27" s="25"/>
      <c r="C27" s="46" t="s">
        <v>3</v>
      </c>
      <c r="D27" s="46"/>
      <c r="E27" s="46"/>
      <c r="F27" s="25"/>
      <c r="G27" s="47" t="s">
        <v>67</v>
      </c>
      <c r="H27" s="48"/>
      <c r="I27" s="25"/>
      <c r="J27" s="25"/>
      <c r="K27" s="25"/>
      <c r="L27" s="25"/>
      <c r="M27" s="25"/>
      <c r="N27" s="25"/>
    </row>
    <row r="28" spans="2:28">
      <c r="B28" s="25"/>
      <c r="C28" s="46" t="s">
        <v>68</v>
      </c>
      <c r="D28" s="46"/>
      <c r="E28" s="46"/>
      <c r="F28" s="25"/>
      <c r="G28" s="47" t="s">
        <v>67</v>
      </c>
      <c r="H28" s="48"/>
      <c r="I28" s="25"/>
      <c r="J28" s="25"/>
      <c r="K28" s="25"/>
      <c r="L28" s="25"/>
      <c r="M28" s="25"/>
      <c r="N28" s="25"/>
    </row>
    <row r="29" spans="2:28">
      <c r="B29" s="25"/>
      <c r="C29" s="46" t="s">
        <v>69</v>
      </c>
      <c r="D29" s="46"/>
      <c r="E29" s="46"/>
      <c r="F29" s="25"/>
      <c r="G29" s="47" t="s">
        <v>67</v>
      </c>
      <c r="H29" s="48"/>
      <c r="I29" s="25"/>
      <c r="J29" s="25"/>
      <c r="K29" s="25"/>
      <c r="L29" s="25"/>
      <c r="M29" s="25"/>
      <c r="N29" s="25"/>
    </row>
    <row r="30" spans="2:28" ht="25.5">
      <c r="B30" s="25"/>
      <c r="C30" s="46" t="s">
        <v>70</v>
      </c>
      <c r="D30" s="46"/>
      <c r="E30" s="46"/>
      <c r="F30" s="25"/>
      <c r="G30" s="47" t="s">
        <v>73</v>
      </c>
      <c r="H30" s="48"/>
      <c r="I30" s="25"/>
      <c r="J30" s="25"/>
      <c r="K30" s="25"/>
      <c r="L30" s="25"/>
      <c r="M30" s="25"/>
      <c r="N30" s="25"/>
    </row>
    <row r="31" spans="2:28" ht="39.6" customHeight="1">
      <c r="B31" s="25"/>
      <c r="C31" s="46" t="s">
        <v>75</v>
      </c>
      <c r="D31" s="46" t="s">
        <v>87</v>
      </c>
      <c r="E31" s="46" t="s">
        <v>88</v>
      </c>
      <c r="F31" s="25"/>
      <c r="G31" s="47" t="s">
        <v>76</v>
      </c>
      <c r="H31" s="136">
        <v>6000000</v>
      </c>
      <c r="I31" s="25"/>
      <c r="J31" s="25"/>
      <c r="K31" s="25"/>
      <c r="L31" s="25"/>
      <c r="M31" s="25"/>
      <c r="N31" s="25"/>
      <c r="O31" s="281" t="s">
        <v>89</v>
      </c>
      <c r="P31" s="282"/>
      <c r="Q31" s="282"/>
      <c r="R31" s="282"/>
      <c r="S31" s="282"/>
      <c r="T31" s="282"/>
      <c r="U31" s="283"/>
      <c r="W31" s="284" t="s">
        <v>90</v>
      </c>
      <c r="X31" s="285"/>
      <c r="Y31" s="285"/>
      <c r="Z31" s="285"/>
      <c r="AA31" s="285"/>
      <c r="AB31" s="285"/>
    </row>
    <row r="32" spans="2:28">
      <c r="B32" s="25"/>
      <c r="C32" s="46" t="s">
        <v>78</v>
      </c>
      <c r="D32" s="46"/>
      <c r="E32" s="46"/>
      <c r="F32" s="25"/>
      <c r="G32" s="47" t="s">
        <v>79</v>
      </c>
      <c r="H32" s="48"/>
      <c r="I32" s="25"/>
      <c r="J32" s="25"/>
      <c r="K32" s="25"/>
      <c r="L32" s="25"/>
      <c r="M32" s="25"/>
      <c r="N32" s="25"/>
      <c r="O32" s="152" t="s">
        <v>22</v>
      </c>
      <c r="P32" s="153" t="s">
        <v>91</v>
      </c>
      <c r="Q32" s="153" t="s">
        <v>28</v>
      </c>
      <c r="R32" s="153" t="s">
        <v>92</v>
      </c>
      <c r="S32" s="153" t="s">
        <v>93</v>
      </c>
      <c r="T32" s="153" t="s">
        <v>94</v>
      </c>
      <c r="U32" s="153" t="s">
        <v>2</v>
      </c>
      <c r="W32" s="160" t="s">
        <v>95</v>
      </c>
      <c r="X32" s="161" t="s">
        <v>96</v>
      </c>
      <c r="Y32" s="161" t="s">
        <v>96</v>
      </c>
      <c r="Z32" s="161" t="s">
        <v>96</v>
      </c>
      <c r="AA32" s="161" t="s">
        <v>96</v>
      </c>
      <c r="AB32" s="161" t="s">
        <v>96</v>
      </c>
    </row>
    <row r="33" spans="2:30">
      <c r="B33" s="25"/>
      <c r="C33" s="46" t="s">
        <v>15</v>
      </c>
      <c r="D33" s="46"/>
      <c r="E33" s="46"/>
      <c r="F33" s="25"/>
      <c r="G33" s="47" t="s">
        <v>73</v>
      </c>
      <c r="H33" s="48"/>
      <c r="I33" s="25"/>
      <c r="J33" s="25"/>
      <c r="K33" s="25"/>
      <c r="L33" s="25"/>
      <c r="M33" s="25"/>
      <c r="N33" s="25"/>
      <c r="O33" s="154">
        <v>1</v>
      </c>
      <c r="P33" s="155" t="s">
        <v>97</v>
      </c>
      <c r="Q33" s="155">
        <v>1</v>
      </c>
      <c r="R33" s="155" t="s">
        <v>98</v>
      </c>
      <c r="S33" s="155">
        <v>300000</v>
      </c>
      <c r="T33" s="155">
        <f>Q33*S33</f>
        <v>300000</v>
      </c>
      <c r="U33" s="155" t="s">
        <v>99</v>
      </c>
      <c r="W33" s="162">
        <v>1</v>
      </c>
      <c r="X33" s="163" t="s">
        <v>100</v>
      </c>
      <c r="Y33" s="163">
        <v>6</v>
      </c>
      <c r="Z33" s="163" t="s">
        <v>101</v>
      </c>
      <c r="AA33" s="163">
        <v>30000</v>
      </c>
      <c r="AB33" s="163">
        <f>Y33*AA33</f>
        <v>180000</v>
      </c>
    </row>
    <row r="34" spans="2:30">
      <c r="B34" s="25"/>
      <c r="C34" s="46" t="s">
        <v>80</v>
      </c>
      <c r="D34" s="46"/>
      <c r="E34" s="46"/>
      <c r="F34" s="25"/>
      <c r="G34" s="47" t="s">
        <v>76</v>
      </c>
      <c r="H34" s="48"/>
      <c r="I34" s="25"/>
      <c r="J34" s="25"/>
      <c r="K34" s="25"/>
      <c r="L34" s="25"/>
      <c r="M34" s="25"/>
      <c r="N34" s="25"/>
      <c r="O34" s="154">
        <v>2</v>
      </c>
      <c r="P34" s="155" t="s">
        <v>102</v>
      </c>
      <c r="Q34" s="155">
        <v>1</v>
      </c>
      <c r="R34" s="155" t="s">
        <v>98</v>
      </c>
      <c r="S34" s="155">
        <v>1000000</v>
      </c>
      <c r="T34" s="155">
        <f t="shared" ref="T34:T35" si="0">Q34*S34</f>
        <v>1000000</v>
      </c>
      <c r="U34" s="155" t="s">
        <v>99</v>
      </c>
      <c r="W34" s="154">
        <v>2</v>
      </c>
      <c r="X34" s="155" t="s">
        <v>103</v>
      </c>
      <c r="Y34" s="155">
        <v>15</v>
      </c>
      <c r="Z34" s="155" t="s">
        <v>104</v>
      </c>
      <c r="AA34" s="155">
        <v>10000</v>
      </c>
      <c r="AB34" s="163">
        <f t="shared" ref="AB34:AB36" si="1">Y34*AA34</f>
        <v>150000</v>
      </c>
    </row>
    <row r="35" spans="2:30">
      <c r="B35" s="41" t="s">
        <v>105</v>
      </c>
      <c r="C35" s="42" t="s">
        <v>106</v>
      </c>
      <c r="D35" s="42"/>
      <c r="E35" s="42"/>
      <c r="F35" s="43"/>
      <c r="G35" s="44"/>
      <c r="H35" s="53"/>
      <c r="I35" s="45"/>
      <c r="J35" s="45"/>
      <c r="K35" s="45"/>
      <c r="L35" s="45"/>
      <c r="M35" s="45"/>
      <c r="N35" s="45"/>
      <c r="O35" s="156">
        <v>3</v>
      </c>
      <c r="P35" s="157" t="s">
        <v>107</v>
      </c>
      <c r="Q35" s="157">
        <v>1</v>
      </c>
      <c r="R35" s="157" t="s">
        <v>98</v>
      </c>
      <c r="S35" s="157">
        <v>50000</v>
      </c>
      <c r="T35" s="155">
        <f t="shared" si="0"/>
        <v>50000</v>
      </c>
      <c r="U35" s="157" t="s">
        <v>108</v>
      </c>
      <c r="W35" s="154">
        <v>3</v>
      </c>
      <c r="X35" s="155" t="s">
        <v>109</v>
      </c>
      <c r="Y35" s="155">
        <v>60</v>
      </c>
      <c r="Z35" s="155" t="s">
        <v>104</v>
      </c>
      <c r="AA35" s="155">
        <v>70000</v>
      </c>
      <c r="AB35" s="163">
        <f t="shared" si="1"/>
        <v>4200000</v>
      </c>
    </row>
    <row r="36" spans="2:30">
      <c r="B36" s="25"/>
      <c r="C36" s="46" t="s">
        <v>3</v>
      </c>
      <c r="D36" s="46"/>
      <c r="E36" s="46"/>
      <c r="F36" s="25"/>
      <c r="G36" s="47" t="s">
        <v>67</v>
      </c>
      <c r="H36" s="48"/>
      <c r="I36" s="25"/>
      <c r="J36" s="25"/>
      <c r="K36" s="25"/>
      <c r="L36" s="25"/>
      <c r="M36" s="25"/>
      <c r="N36" s="25"/>
      <c r="O36" s="158" t="s">
        <v>96</v>
      </c>
      <c r="P36" s="159" t="s">
        <v>96</v>
      </c>
      <c r="Q36" s="159" t="s">
        <v>96</v>
      </c>
      <c r="R36" s="159" t="s">
        <v>96</v>
      </c>
      <c r="S36" s="159" t="s">
        <v>96</v>
      </c>
      <c r="T36" s="159" t="s">
        <v>96</v>
      </c>
      <c r="U36" s="159" t="s">
        <v>96</v>
      </c>
      <c r="W36" s="154">
        <v>4</v>
      </c>
      <c r="X36" s="155" t="s">
        <v>110</v>
      </c>
      <c r="Y36" s="155">
        <v>1</v>
      </c>
      <c r="Z36" s="155" t="s">
        <v>104</v>
      </c>
      <c r="AA36" s="155">
        <v>120000</v>
      </c>
      <c r="AB36" s="163">
        <f t="shared" si="1"/>
        <v>120000</v>
      </c>
    </row>
    <row r="37" spans="2:30" ht="14.45" customHeight="1">
      <c r="B37" s="25"/>
      <c r="C37" s="46" t="s">
        <v>68</v>
      </c>
      <c r="D37" s="46"/>
      <c r="E37" s="46"/>
      <c r="F37" s="25"/>
      <c r="G37" s="47" t="s">
        <v>67</v>
      </c>
      <c r="H37" s="48"/>
      <c r="I37" s="25"/>
      <c r="J37" s="25"/>
      <c r="K37" s="25"/>
      <c r="L37" s="25"/>
      <c r="M37" s="25"/>
      <c r="N37" s="25"/>
      <c r="O37" s="286" t="s">
        <v>111</v>
      </c>
      <c r="P37" s="287"/>
      <c r="Q37" s="287"/>
      <c r="R37" s="287"/>
      <c r="S37" s="288"/>
      <c r="T37" s="287">
        <f>SUM(T33:T35)</f>
        <v>1350000</v>
      </c>
      <c r="U37" s="288"/>
      <c r="W37" s="164" t="s">
        <v>96</v>
      </c>
      <c r="X37" s="165" t="s">
        <v>96</v>
      </c>
      <c r="Y37" s="165" t="s">
        <v>96</v>
      </c>
      <c r="Z37" s="165" t="s">
        <v>96</v>
      </c>
      <c r="AA37" s="165" t="s">
        <v>96</v>
      </c>
      <c r="AB37" s="165" t="s">
        <v>96</v>
      </c>
    </row>
    <row r="38" spans="2:30">
      <c r="B38" s="25"/>
      <c r="C38" s="46" t="s">
        <v>69</v>
      </c>
      <c r="D38" s="46"/>
      <c r="E38" s="46"/>
      <c r="F38" s="25"/>
      <c r="G38" s="47" t="s">
        <v>67</v>
      </c>
      <c r="H38" s="48"/>
      <c r="I38" s="25"/>
      <c r="J38" s="25"/>
      <c r="K38" s="25"/>
      <c r="L38" s="25"/>
      <c r="M38" s="25"/>
      <c r="N38" s="25"/>
      <c r="W38" s="286" t="s">
        <v>111</v>
      </c>
      <c r="X38" s="287"/>
      <c r="Y38" s="287"/>
      <c r="Z38" s="287"/>
      <c r="AA38" s="288"/>
      <c r="AB38" s="166">
        <f>SUM(AB33:AB37)</f>
        <v>4650000</v>
      </c>
      <c r="AD38" s="142">
        <f>AB38+T37</f>
        <v>6000000</v>
      </c>
    </row>
    <row r="39" spans="2:30" ht="25.5">
      <c r="B39" s="25"/>
      <c r="C39" s="46" t="s">
        <v>70</v>
      </c>
      <c r="D39" s="46" t="s">
        <v>112</v>
      </c>
      <c r="E39" s="46" t="s">
        <v>88</v>
      </c>
      <c r="F39" s="25">
        <v>1</v>
      </c>
      <c r="G39" s="47" t="s">
        <v>73</v>
      </c>
      <c r="H39" s="56">
        <v>7000000</v>
      </c>
      <c r="I39" s="25"/>
      <c r="J39" s="25"/>
      <c r="K39" s="25"/>
      <c r="L39" s="25"/>
      <c r="M39" s="25"/>
      <c r="N39" s="25"/>
    </row>
    <row r="40" spans="2:30" ht="25.5">
      <c r="B40" s="25"/>
      <c r="C40" s="46" t="s">
        <v>75</v>
      </c>
      <c r="D40" s="46"/>
      <c r="E40" s="46"/>
      <c r="F40" s="25"/>
      <c r="G40" s="47" t="s">
        <v>76</v>
      </c>
      <c r="H40" s="48"/>
      <c r="I40" s="25"/>
      <c r="J40" s="25"/>
      <c r="K40" s="25"/>
      <c r="L40" s="25"/>
      <c r="M40" s="25"/>
      <c r="N40" s="25"/>
    </row>
    <row r="41" spans="2:30">
      <c r="B41" s="25"/>
      <c r="C41" s="46" t="s">
        <v>78</v>
      </c>
      <c r="D41" s="46"/>
      <c r="E41" s="46"/>
      <c r="F41" s="25"/>
      <c r="G41" s="47" t="s">
        <v>79</v>
      </c>
      <c r="H41" s="48"/>
      <c r="I41" s="25"/>
      <c r="J41" s="25"/>
      <c r="K41" s="25"/>
      <c r="L41" s="25"/>
      <c r="M41" s="25"/>
      <c r="N41" s="25"/>
    </row>
    <row r="42" spans="2:30">
      <c r="B42" s="25"/>
      <c r="C42" s="46" t="s">
        <v>15</v>
      </c>
      <c r="D42" s="46"/>
      <c r="E42" s="46"/>
      <c r="F42" s="25"/>
      <c r="G42" s="47" t="s">
        <v>73</v>
      </c>
      <c r="H42" s="48"/>
      <c r="I42" s="25"/>
      <c r="J42" s="25"/>
      <c r="K42" s="25"/>
      <c r="L42" s="25"/>
      <c r="M42" s="25"/>
      <c r="N42" s="25"/>
    </row>
    <row r="43" spans="2:30">
      <c r="B43" s="25"/>
      <c r="C43" s="46" t="s">
        <v>80</v>
      </c>
      <c r="D43" s="46"/>
      <c r="E43" s="46"/>
      <c r="F43" s="25"/>
      <c r="G43" s="47" t="s">
        <v>76</v>
      </c>
      <c r="H43" s="48"/>
      <c r="I43" s="25"/>
      <c r="J43" s="25"/>
      <c r="K43" s="25"/>
      <c r="L43" s="25"/>
      <c r="M43" s="25"/>
      <c r="N43" s="25"/>
    </row>
    <row r="44" spans="2:30">
      <c r="B44" s="41" t="s">
        <v>113</v>
      </c>
      <c r="C44" s="42" t="s">
        <v>114</v>
      </c>
      <c r="D44" s="42"/>
      <c r="E44" s="42"/>
      <c r="F44" s="43"/>
      <c r="G44" s="44"/>
      <c r="H44" s="53"/>
      <c r="I44" s="45"/>
      <c r="J44" s="45"/>
      <c r="K44" s="45"/>
      <c r="L44" s="45"/>
      <c r="M44" s="45"/>
      <c r="N44" s="45"/>
    </row>
    <row r="45" spans="2:30">
      <c r="B45" s="25"/>
      <c r="C45" s="46" t="s">
        <v>3</v>
      </c>
      <c r="D45" s="46"/>
      <c r="E45" s="46"/>
      <c r="F45" s="25"/>
      <c r="G45" s="47" t="s">
        <v>67</v>
      </c>
      <c r="H45" s="48"/>
      <c r="I45" s="25"/>
      <c r="J45" s="25"/>
      <c r="K45" s="25"/>
      <c r="L45" s="25"/>
      <c r="M45" s="25"/>
      <c r="N45" s="25"/>
    </row>
    <row r="46" spans="2:30">
      <c r="B46" s="25"/>
      <c r="C46" s="46" t="s">
        <v>68</v>
      </c>
      <c r="D46" s="46"/>
      <c r="E46" s="46"/>
      <c r="F46" s="25"/>
      <c r="G46" s="47" t="s">
        <v>67</v>
      </c>
      <c r="H46" s="48"/>
      <c r="I46" s="25"/>
      <c r="J46" s="25"/>
      <c r="K46" s="25"/>
      <c r="L46" s="25"/>
      <c r="M46" s="25"/>
      <c r="N46" s="25"/>
    </row>
    <row r="47" spans="2:30">
      <c r="B47" s="25"/>
      <c r="C47" s="46" t="s">
        <v>69</v>
      </c>
      <c r="D47" s="46"/>
      <c r="E47" s="46"/>
      <c r="F47" s="25"/>
      <c r="G47" s="47" t="s">
        <v>67</v>
      </c>
      <c r="H47" s="48"/>
      <c r="I47" s="25"/>
      <c r="J47" s="25"/>
      <c r="K47" s="25"/>
      <c r="L47" s="25"/>
      <c r="M47" s="25"/>
      <c r="N47" s="25"/>
    </row>
    <row r="48" spans="2:30" ht="25.5">
      <c r="B48" s="25"/>
      <c r="C48" s="46" t="s">
        <v>70</v>
      </c>
      <c r="D48" s="46" t="s">
        <v>115</v>
      </c>
      <c r="E48" s="46" t="s">
        <v>116</v>
      </c>
      <c r="F48" s="25">
        <v>3</v>
      </c>
      <c r="G48" s="47" t="s">
        <v>73</v>
      </c>
      <c r="H48" s="48">
        <f>F48*1000000</f>
        <v>3000000</v>
      </c>
      <c r="I48" s="25"/>
      <c r="J48" s="25"/>
      <c r="K48" s="25"/>
      <c r="L48" s="25"/>
      <c r="M48" s="25"/>
      <c r="N48" s="25"/>
    </row>
    <row r="49" spans="2:23" ht="25.5">
      <c r="B49" s="25"/>
      <c r="C49" s="46" t="s">
        <v>75</v>
      </c>
      <c r="D49" s="46"/>
      <c r="E49" s="46"/>
      <c r="F49" s="25"/>
      <c r="G49" s="47" t="s">
        <v>76</v>
      </c>
      <c r="H49" s="48"/>
      <c r="I49" s="25"/>
      <c r="J49" s="25"/>
      <c r="K49" s="25"/>
      <c r="L49" s="25"/>
      <c r="M49" s="25"/>
      <c r="N49" s="25"/>
    </row>
    <row r="50" spans="2:23">
      <c r="B50" s="25"/>
      <c r="C50" s="46" t="s">
        <v>78</v>
      </c>
      <c r="D50" s="46"/>
      <c r="E50" s="46"/>
      <c r="F50" s="25"/>
      <c r="G50" s="47" t="s">
        <v>79</v>
      </c>
      <c r="H50" s="48"/>
      <c r="I50" s="25"/>
      <c r="J50" s="25"/>
      <c r="K50" s="25"/>
      <c r="L50" s="25"/>
      <c r="M50" s="25"/>
      <c r="N50" s="25"/>
    </row>
    <row r="51" spans="2:23">
      <c r="B51" s="25"/>
      <c r="C51" s="46" t="s">
        <v>15</v>
      </c>
      <c r="D51" s="46"/>
      <c r="E51" s="46"/>
      <c r="F51" s="25"/>
      <c r="G51" s="47" t="s">
        <v>73</v>
      </c>
      <c r="H51" s="48"/>
      <c r="I51" s="25"/>
      <c r="J51" s="25"/>
      <c r="K51" s="25"/>
      <c r="L51" s="25"/>
      <c r="M51" s="25"/>
      <c r="N51" s="25"/>
    </row>
    <row r="52" spans="2:23">
      <c r="B52" s="25"/>
      <c r="C52" s="46" t="s">
        <v>80</v>
      </c>
      <c r="D52" s="46"/>
      <c r="E52" s="46"/>
      <c r="F52" s="25"/>
      <c r="G52" s="47" t="s">
        <v>76</v>
      </c>
      <c r="H52" s="48"/>
      <c r="I52" s="25"/>
      <c r="J52" s="25"/>
      <c r="K52" s="25"/>
      <c r="L52" s="25"/>
      <c r="M52" s="25"/>
      <c r="N52" s="25"/>
    </row>
    <row r="53" spans="2:23">
      <c r="B53" s="41" t="s">
        <v>117</v>
      </c>
      <c r="C53" s="42" t="s">
        <v>118</v>
      </c>
      <c r="D53" s="42"/>
      <c r="E53" s="42"/>
      <c r="F53" s="43"/>
      <c r="G53" s="44"/>
      <c r="H53" s="53"/>
      <c r="I53" s="45"/>
      <c r="J53" s="45"/>
      <c r="K53" s="45"/>
      <c r="L53" s="45"/>
      <c r="M53" s="45"/>
      <c r="N53" s="45"/>
    </row>
    <row r="54" spans="2:23">
      <c r="B54" s="25"/>
      <c r="C54" s="46" t="s">
        <v>3</v>
      </c>
      <c r="D54" s="46"/>
      <c r="E54" s="46"/>
      <c r="F54" s="25"/>
      <c r="G54" s="47" t="s">
        <v>67</v>
      </c>
      <c r="H54" s="48"/>
      <c r="I54" s="25"/>
      <c r="J54" s="25"/>
      <c r="K54" s="25"/>
      <c r="L54" s="25"/>
      <c r="M54" s="25"/>
      <c r="N54" s="25"/>
    </row>
    <row r="55" spans="2:23" ht="51">
      <c r="B55" s="25"/>
      <c r="C55" s="46" t="s">
        <v>68</v>
      </c>
      <c r="D55" s="104" t="s">
        <v>119</v>
      </c>
      <c r="E55" s="46"/>
      <c r="F55" s="25">
        <v>1</v>
      </c>
      <c r="G55" s="47" t="s">
        <v>67</v>
      </c>
      <c r="H55" s="137">
        <f>19500000+31000000</f>
        <v>50500000</v>
      </c>
      <c r="I55" s="25"/>
      <c r="J55" s="25"/>
      <c r="K55" s="25"/>
      <c r="L55" s="25"/>
      <c r="M55" s="25"/>
      <c r="N55" s="25"/>
      <c r="T55" s="148" t="s">
        <v>120</v>
      </c>
      <c r="U55" s="138">
        <v>1</v>
      </c>
      <c r="V55" s="149">
        <v>4670000</v>
      </c>
      <c r="W55" s="138">
        <f>U55*V55</f>
        <v>4670000</v>
      </c>
    </row>
    <row r="56" spans="2:23">
      <c r="B56" s="25"/>
      <c r="C56" s="46" t="s">
        <v>69</v>
      </c>
      <c r="D56" s="46"/>
      <c r="E56" s="46"/>
      <c r="F56" s="25"/>
      <c r="G56" s="47" t="s">
        <v>67</v>
      </c>
      <c r="H56" s="48"/>
      <c r="I56" s="25"/>
      <c r="J56" s="25"/>
      <c r="K56" s="25"/>
      <c r="L56" s="25"/>
      <c r="M56" s="25"/>
      <c r="N56" s="25"/>
      <c r="T56" s="138" t="s">
        <v>121</v>
      </c>
      <c r="U56" s="138">
        <v>1</v>
      </c>
      <c r="V56" s="138">
        <v>2800000</v>
      </c>
      <c r="W56" s="138">
        <f>U56*V56</f>
        <v>2800000</v>
      </c>
    </row>
    <row r="57" spans="2:23" ht="25.5">
      <c r="B57" s="25"/>
      <c r="C57" s="46" t="s">
        <v>70</v>
      </c>
      <c r="D57" s="46" t="s">
        <v>122</v>
      </c>
      <c r="E57" s="46" t="s">
        <v>123</v>
      </c>
      <c r="F57" s="25">
        <v>5</v>
      </c>
      <c r="G57" s="47" t="s">
        <v>73</v>
      </c>
      <c r="H57" s="48">
        <f>F57*1000000</f>
        <v>5000000</v>
      </c>
      <c r="I57" s="25"/>
      <c r="J57" s="25"/>
      <c r="K57" s="25"/>
      <c r="L57" s="25"/>
      <c r="M57" s="25"/>
      <c r="N57" s="25"/>
      <c r="T57" s="138" t="s">
        <v>124</v>
      </c>
      <c r="U57" s="138">
        <v>15</v>
      </c>
      <c r="V57" s="138">
        <v>2040000</v>
      </c>
      <c r="W57" s="138">
        <f>U57*V57</f>
        <v>30600000</v>
      </c>
    </row>
    <row r="58" spans="2:23" ht="76.5">
      <c r="B58" s="25"/>
      <c r="C58" s="46" t="s">
        <v>75</v>
      </c>
      <c r="D58" s="57" t="s">
        <v>125</v>
      </c>
      <c r="E58" s="57" t="s">
        <v>126</v>
      </c>
      <c r="F58" s="25">
        <v>2</v>
      </c>
      <c r="G58" s="47" t="s">
        <v>76</v>
      </c>
      <c r="H58" s="137">
        <v>6000000</v>
      </c>
      <c r="I58" s="25"/>
      <c r="J58" s="25"/>
      <c r="K58" s="25"/>
      <c r="L58" s="25"/>
      <c r="M58" s="25"/>
      <c r="N58" s="25"/>
      <c r="O58" s="147" t="s">
        <v>127</v>
      </c>
      <c r="P58" s="138">
        <v>1</v>
      </c>
      <c r="Q58" s="138">
        <v>800000</v>
      </c>
      <c r="R58" s="138">
        <v>800000</v>
      </c>
      <c r="T58" s="138" t="s">
        <v>128</v>
      </c>
      <c r="U58" s="138">
        <v>15</v>
      </c>
      <c r="V58" s="138">
        <v>700000</v>
      </c>
      <c r="W58" s="138">
        <f>U58*V58</f>
        <v>10500000</v>
      </c>
    </row>
    <row r="59" spans="2:23">
      <c r="B59" s="25"/>
      <c r="C59" s="46" t="s">
        <v>78</v>
      </c>
      <c r="D59" s="46"/>
      <c r="E59" s="46"/>
      <c r="F59" s="25"/>
      <c r="G59" s="47" t="s">
        <v>79</v>
      </c>
      <c r="H59" s="48"/>
      <c r="I59" s="25"/>
      <c r="J59" s="25"/>
      <c r="K59" s="25"/>
      <c r="L59" s="25"/>
      <c r="M59" s="25"/>
      <c r="N59" s="25"/>
      <c r="O59" s="138" t="s">
        <v>129</v>
      </c>
      <c r="P59" s="138">
        <v>1</v>
      </c>
      <c r="Q59" s="138">
        <v>1000000</v>
      </c>
      <c r="R59" s="138">
        <f>P59*Q59</f>
        <v>1000000</v>
      </c>
      <c r="T59" s="138" t="s">
        <v>130</v>
      </c>
      <c r="U59" s="138">
        <v>1</v>
      </c>
      <c r="V59" s="138">
        <v>1650000</v>
      </c>
      <c r="W59" s="138">
        <f>U59*V59</f>
        <v>1650000</v>
      </c>
    </row>
    <row r="60" spans="2:23">
      <c r="B60" s="25"/>
      <c r="C60" s="46" t="s">
        <v>15</v>
      </c>
      <c r="D60" s="46"/>
      <c r="E60" s="46"/>
      <c r="F60" s="25"/>
      <c r="G60" s="47" t="s">
        <v>73</v>
      </c>
      <c r="H60" s="48"/>
      <c r="I60" s="25"/>
      <c r="J60" s="25"/>
      <c r="K60" s="25"/>
      <c r="L60" s="25"/>
      <c r="M60" s="25"/>
      <c r="N60" s="25"/>
      <c r="O60" s="138" t="s">
        <v>131</v>
      </c>
      <c r="P60" s="138">
        <v>2</v>
      </c>
      <c r="Q60" s="138">
        <v>750000</v>
      </c>
      <c r="R60" s="138">
        <f>P60*Q60</f>
        <v>1500000</v>
      </c>
      <c r="T60" s="138" t="s">
        <v>132</v>
      </c>
      <c r="U60" s="138">
        <v>1</v>
      </c>
      <c r="V60" s="138">
        <v>280000</v>
      </c>
      <c r="W60" s="138">
        <f>U60*V60</f>
        <v>280000</v>
      </c>
    </row>
    <row r="61" spans="2:23" ht="38.25">
      <c r="B61" s="25"/>
      <c r="C61" s="46" t="s">
        <v>80</v>
      </c>
      <c r="D61" s="46" t="s">
        <v>133</v>
      </c>
      <c r="E61" s="46"/>
      <c r="F61" s="25">
        <v>4</v>
      </c>
      <c r="G61" s="47" t="s">
        <v>76</v>
      </c>
      <c r="H61" s="48">
        <v>0</v>
      </c>
      <c r="I61" s="25"/>
      <c r="J61" s="25"/>
      <c r="K61" s="48">
        <f>2000000+5000000</f>
        <v>7000000</v>
      </c>
      <c r="L61" s="25"/>
      <c r="M61" s="25"/>
      <c r="N61" s="25"/>
      <c r="O61" s="138" t="s">
        <v>134</v>
      </c>
      <c r="P61" s="138">
        <v>8</v>
      </c>
      <c r="Q61" s="138">
        <v>250000</v>
      </c>
      <c r="R61" s="138">
        <f>P61*Q61</f>
        <v>2000000</v>
      </c>
      <c r="T61" s="142"/>
      <c r="U61" s="142"/>
      <c r="V61" s="143" t="s">
        <v>94</v>
      </c>
      <c r="W61" s="143">
        <f>SUM(W55:W60)</f>
        <v>50500000</v>
      </c>
    </row>
    <row r="62" spans="2:23">
      <c r="B62" s="41" t="s">
        <v>135</v>
      </c>
      <c r="C62" s="42" t="s">
        <v>136</v>
      </c>
      <c r="D62" s="42"/>
      <c r="E62" s="42"/>
      <c r="F62" s="43"/>
      <c r="G62" s="44"/>
      <c r="H62" s="53"/>
      <c r="I62" s="45"/>
      <c r="J62" s="45"/>
      <c r="K62" s="45"/>
      <c r="L62" s="45"/>
      <c r="M62" s="45"/>
      <c r="N62" s="45"/>
      <c r="O62" s="138" t="s">
        <v>137</v>
      </c>
      <c r="P62" s="138">
        <v>2</v>
      </c>
      <c r="Q62" s="138">
        <v>350000</v>
      </c>
      <c r="R62" s="138">
        <f>P62*Q62</f>
        <v>700000</v>
      </c>
    </row>
    <row r="63" spans="2:23">
      <c r="B63" s="25"/>
      <c r="C63" s="46" t="s">
        <v>3</v>
      </c>
      <c r="D63" s="46"/>
      <c r="E63" s="46"/>
      <c r="F63" s="25"/>
      <c r="G63" s="47" t="s">
        <v>67</v>
      </c>
      <c r="H63" s="48"/>
      <c r="I63" s="25"/>
      <c r="J63" s="25"/>
      <c r="K63" s="25"/>
      <c r="L63" s="25"/>
      <c r="M63" s="25"/>
      <c r="N63" s="25"/>
      <c r="O63" s="138"/>
      <c r="P63" s="138"/>
      <c r="Q63" s="143" t="s">
        <v>94</v>
      </c>
      <c r="R63" s="143">
        <f>SUM(R58:R62)</f>
        <v>6000000</v>
      </c>
    </row>
    <row r="64" spans="2:23">
      <c r="B64" s="25"/>
      <c r="C64" s="46" t="s">
        <v>68</v>
      </c>
      <c r="D64" s="46"/>
      <c r="E64" s="46"/>
      <c r="F64" s="25"/>
      <c r="G64" s="47" t="s">
        <v>67</v>
      </c>
      <c r="H64" s="48"/>
      <c r="I64" s="25"/>
      <c r="J64" s="25"/>
      <c r="K64" s="25"/>
      <c r="L64" s="25"/>
      <c r="M64" s="25"/>
      <c r="N64" s="25"/>
    </row>
    <row r="65" spans="2:25">
      <c r="B65" s="25"/>
      <c r="C65" s="46" t="s">
        <v>69</v>
      </c>
      <c r="D65" s="46"/>
      <c r="E65" s="46"/>
      <c r="F65" s="25"/>
      <c r="G65" s="47" t="s">
        <v>67</v>
      </c>
      <c r="H65" s="48"/>
      <c r="I65" s="25"/>
      <c r="J65" s="25"/>
      <c r="K65" s="25"/>
      <c r="L65" s="25"/>
      <c r="M65" s="25"/>
      <c r="N65" s="25"/>
    </row>
    <row r="66" spans="2:25" ht="25.5">
      <c r="B66" s="25"/>
      <c r="C66" s="46" t="s">
        <v>70</v>
      </c>
      <c r="D66" s="46" t="s">
        <v>138</v>
      </c>
      <c r="E66" s="46" t="s">
        <v>123</v>
      </c>
      <c r="F66" s="25">
        <v>2</v>
      </c>
      <c r="G66" s="47" t="s">
        <v>73</v>
      </c>
      <c r="H66" s="48">
        <f>1350000*2</f>
        <v>2700000</v>
      </c>
      <c r="I66" s="25"/>
      <c r="J66" s="25"/>
      <c r="K66" s="25"/>
      <c r="L66" s="25"/>
      <c r="M66" s="25"/>
      <c r="N66" s="25"/>
    </row>
    <row r="67" spans="2:25" ht="25.5">
      <c r="B67" s="25"/>
      <c r="C67" s="46" t="s">
        <v>75</v>
      </c>
      <c r="D67" s="57"/>
      <c r="E67" s="57"/>
      <c r="F67" s="25"/>
      <c r="G67" s="47" t="s">
        <v>76</v>
      </c>
      <c r="H67" s="48"/>
      <c r="I67" s="25"/>
      <c r="J67" s="25"/>
      <c r="K67" s="25"/>
      <c r="L67" s="25"/>
      <c r="M67" s="25"/>
      <c r="N67" s="25"/>
    </row>
    <row r="68" spans="2:25">
      <c r="B68" s="25"/>
      <c r="C68" s="46" t="s">
        <v>78</v>
      </c>
      <c r="D68" s="46"/>
      <c r="E68" s="46"/>
      <c r="F68" s="25"/>
      <c r="G68" s="47" t="s">
        <v>79</v>
      </c>
      <c r="H68" s="48"/>
      <c r="I68" s="25"/>
      <c r="J68" s="25"/>
      <c r="K68" s="25"/>
      <c r="L68" s="25"/>
      <c r="M68" s="25"/>
      <c r="N68" s="25"/>
    </row>
    <row r="69" spans="2:25">
      <c r="B69" s="25"/>
      <c r="C69" s="46" t="s">
        <v>15</v>
      </c>
      <c r="D69" s="46"/>
      <c r="E69" s="46"/>
      <c r="F69" s="25"/>
      <c r="G69" s="47" t="s">
        <v>73</v>
      </c>
      <c r="H69" s="48"/>
      <c r="I69" s="25"/>
      <c r="J69" s="25"/>
      <c r="K69" s="25"/>
      <c r="L69" s="25"/>
      <c r="M69" s="25"/>
      <c r="N69" s="25"/>
    </row>
    <row r="70" spans="2:25">
      <c r="B70" s="25"/>
      <c r="C70" s="46" t="s">
        <v>80</v>
      </c>
      <c r="D70" s="46"/>
      <c r="E70" s="46"/>
      <c r="F70" s="25"/>
      <c r="G70" s="47" t="s">
        <v>76</v>
      </c>
      <c r="H70" s="48"/>
      <c r="I70" s="25"/>
      <c r="J70" s="25"/>
      <c r="K70" s="48"/>
      <c r="L70" s="25"/>
      <c r="M70" s="25"/>
      <c r="N70" s="25"/>
    </row>
    <row r="71" spans="2:25">
      <c r="B71" s="47"/>
      <c r="C71" s="58" t="s">
        <v>32</v>
      </c>
      <c r="D71" s="58"/>
      <c r="E71" s="58"/>
      <c r="F71" s="25"/>
      <c r="G71" s="47"/>
      <c r="H71" s="172">
        <f>SUM(H9:H70)</f>
        <v>102700000</v>
      </c>
      <c r="I71" s="25"/>
      <c r="J71" s="25"/>
      <c r="K71" s="173">
        <f>SUM(K9:K70)</f>
        <v>7000000</v>
      </c>
      <c r="L71" s="25"/>
      <c r="M71" s="25"/>
      <c r="N71" s="25"/>
    </row>
    <row r="72" spans="2:25" ht="34.15" customHeight="1">
      <c r="B72" s="37">
        <v>1</v>
      </c>
      <c r="C72" s="37" t="s">
        <v>139</v>
      </c>
      <c r="D72" s="37"/>
      <c r="E72" s="37"/>
      <c r="F72" s="38"/>
      <c r="G72" s="37"/>
      <c r="H72" s="59"/>
      <c r="I72" s="40"/>
      <c r="J72" s="40"/>
      <c r="K72" s="40"/>
      <c r="L72" s="40"/>
      <c r="M72" s="40"/>
      <c r="N72" s="40"/>
    </row>
    <row r="73" spans="2:25" ht="28.9" customHeight="1">
      <c r="B73" s="60" t="s">
        <v>140</v>
      </c>
      <c r="C73" s="244" t="s">
        <v>141</v>
      </c>
      <c r="D73" s="245"/>
      <c r="E73" s="61"/>
      <c r="F73" s="62"/>
      <c r="G73" s="63"/>
      <c r="H73" s="64"/>
      <c r="I73" s="65"/>
      <c r="J73" s="65"/>
      <c r="K73" s="65"/>
      <c r="L73" s="65"/>
      <c r="M73" s="65"/>
      <c r="N73" s="65"/>
    </row>
    <row r="74" spans="2:25">
      <c r="B74" s="25"/>
      <c r="C74" s="46" t="s">
        <v>3</v>
      </c>
      <c r="D74" s="46"/>
      <c r="E74" s="46"/>
      <c r="F74" s="25"/>
      <c r="G74" s="47" t="s">
        <v>67</v>
      </c>
      <c r="H74" s="48"/>
      <c r="I74" s="25"/>
      <c r="J74" s="25"/>
      <c r="K74" s="25"/>
      <c r="L74" s="25"/>
      <c r="M74" s="25"/>
      <c r="N74" s="25"/>
      <c r="P74" s="35"/>
    </row>
    <row r="75" spans="2:25" ht="63.75">
      <c r="B75" s="25"/>
      <c r="C75" s="46" t="s">
        <v>68</v>
      </c>
      <c r="D75" s="131" t="s">
        <v>142</v>
      </c>
      <c r="E75" s="66" t="s">
        <v>84</v>
      </c>
      <c r="F75" s="25">
        <v>5</v>
      </c>
      <c r="G75" s="47" t="s">
        <v>67</v>
      </c>
      <c r="H75" s="132">
        <v>99026000</v>
      </c>
      <c r="I75" s="25"/>
      <c r="J75" s="25"/>
      <c r="K75" s="25"/>
      <c r="L75" s="25"/>
      <c r="M75" s="25"/>
      <c r="N75" s="25"/>
      <c r="O75" s="147" t="s">
        <v>143</v>
      </c>
      <c r="P75" s="138">
        <v>5</v>
      </c>
      <c r="Q75" s="138">
        <v>18774000</v>
      </c>
      <c r="R75" s="138">
        <f>P75*Q75</f>
        <v>93870000</v>
      </c>
      <c r="U75" s="144" t="s">
        <v>144</v>
      </c>
    </row>
    <row r="76" spans="2:25">
      <c r="B76" s="25"/>
      <c r="C76" s="46" t="s">
        <v>69</v>
      </c>
      <c r="D76" s="46" t="s">
        <v>145</v>
      </c>
      <c r="E76" s="46" t="s">
        <v>146</v>
      </c>
      <c r="F76" s="25">
        <v>4</v>
      </c>
      <c r="G76" s="47" t="s">
        <v>67</v>
      </c>
      <c r="H76" s="48">
        <v>5300000</v>
      </c>
      <c r="I76" s="25"/>
      <c r="J76" s="25"/>
      <c r="K76" s="25"/>
      <c r="L76" s="25"/>
      <c r="M76" s="25"/>
      <c r="N76" s="25"/>
      <c r="O76" s="147" t="s">
        <v>147</v>
      </c>
      <c r="P76" s="138">
        <v>2</v>
      </c>
      <c r="Q76" s="138">
        <v>2578000</v>
      </c>
      <c r="R76" s="138">
        <f>P76*Q76</f>
        <v>5156000</v>
      </c>
    </row>
    <row r="77" spans="2:25" ht="38.25">
      <c r="B77" s="25"/>
      <c r="C77" s="46" t="s">
        <v>70</v>
      </c>
      <c r="D77" s="46" t="s">
        <v>148</v>
      </c>
      <c r="E77" s="46" t="s">
        <v>146</v>
      </c>
      <c r="F77" s="25">
        <f>10+2</f>
        <v>12</v>
      </c>
      <c r="G77" s="47" t="s">
        <v>73</v>
      </c>
      <c r="H77" s="98">
        <f>2500000*F77</f>
        <v>30000000</v>
      </c>
      <c r="I77" s="25"/>
      <c r="J77" s="25"/>
      <c r="K77" s="25"/>
      <c r="L77" s="25"/>
      <c r="M77" s="25"/>
      <c r="N77" s="25"/>
      <c r="O77" s="169"/>
      <c r="P77" s="67"/>
      <c r="R77" s="170">
        <f>SUM(R75:R76)</f>
        <v>99026000</v>
      </c>
    </row>
    <row r="78" spans="2:25" ht="89.25">
      <c r="B78" s="25"/>
      <c r="C78" s="46" t="s">
        <v>75</v>
      </c>
      <c r="D78" s="100" t="s">
        <v>149</v>
      </c>
      <c r="E78" s="46" t="s">
        <v>150</v>
      </c>
      <c r="F78" s="25">
        <v>2</v>
      </c>
      <c r="G78" s="47" t="s">
        <v>76</v>
      </c>
      <c r="H78" s="137">
        <v>25000000</v>
      </c>
      <c r="I78" s="25"/>
      <c r="J78" s="25"/>
      <c r="K78" s="25"/>
      <c r="L78" s="25"/>
      <c r="M78" s="25"/>
      <c r="N78" s="141"/>
      <c r="O78" s="220" t="s">
        <v>151</v>
      </c>
      <c r="P78" s="150">
        <v>8</v>
      </c>
      <c r="Q78" s="150">
        <v>2000000</v>
      </c>
      <c r="R78" s="150">
        <f>P78*Q78</f>
        <v>16000000</v>
      </c>
      <c r="T78" s="139" t="s">
        <v>152</v>
      </c>
      <c r="U78" s="139">
        <v>40</v>
      </c>
      <c r="V78" s="139">
        <v>500000</v>
      </c>
      <c r="W78" s="139">
        <f>U78*V78</f>
        <v>20000000</v>
      </c>
    </row>
    <row r="79" spans="2:25">
      <c r="B79" s="25"/>
      <c r="C79" s="46" t="s">
        <v>78</v>
      </c>
      <c r="D79" s="69"/>
      <c r="E79" s="69"/>
      <c r="F79" s="25"/>
      <c r="G79" s="47" t="s">
        <v>79</v>
      </c>
      <c r="H79" s="48"/>
      <c r="I79" s="25"/>
      <c r="J79" s="25"/>
      <c r="K79" s="25"/>
      <c r="L79" s="25"/>
      <c r="M79" s="25"/>
      <c r="N79" s="141"/>
      <c r="O79" s="150" t="s">
        <v>153</v>
      </c>
      <c r="P79" s="150">
        <v>2</v>
      </c>
      <c r="Q79" s="150">
        <v>1000000</v>
      </c>
      <c r="R79" s="150">
        <f>P79*Q79</f>
        <v>2000000</v>
      </c>
      <c r="T79" s="139" t="s">
        <v>154</v>
      </c>
      <c r="U79" s="144">
        <v>35</v>
      </c>
      <c r="V79" s="139">
        <v>500000</v>
      </c>
      <c r="W79" s="139">
        <f>U79*V79</f>
        <v>17500000</v>
      </c>
    </row>
    <row r="80" spans="2:25" ht="102">
      <c r="B80" s="25"/>
      <c r="C80" s="46" t="s">
        <v>15</v>
      </c>
      <c r="D80" s="57" t="s">
        <v>155</v>
      </c>
      <c r="E80" s="57" t="s">
        <v>156</v>
      </c>
      <c r="F80" s="25">
        <f>100+50</f>
        <v>150</v>
      </c>
      <c r="G80" s="47" t="s">
        <v>73</v>
      </c>
      <c r="H80" s="137">
        <f>(100*500000)+(50*650000)</f>
        <v>82500000</v>
      </c>
      <c r="I80" s="25"/>
      <c r="J80" s="25"/>
      <c r="K80" s="25"/>
      <c r="L80" s="25"/>
      <c r="M80" s="25"/>
      <c r="N80" s="141"/>
      <c r="O80" s="150" t="s">
        <v>131</v>
      </c>
      <c r="P80" s="150">
        <v>4</v>
      </c>
      <c r="Q80" s="150">
        <v>750000</v>
      </c>
      <c r="R80" s="150">
        <f>P80*Q80</f>
        <v>3000000</v>
      </c>
      <c r="T80" s="139" t="s">
        <v>157</v>
      </c>
      <c r="U80" s="139">
        <v>15</v>
      </c>
      <c r="V80" s="139">
        <v>500000</v>
      </c>
      <c r="W80" s="139">
        <f>U80*V80</f>
        <v>7500000</v>
      </c>
      <c r="Y80" s="168"/>
    </row>
    <row r="81" spans="2:23" ht="38.25">
      <c r="B81" s="25"/>
      <c r="C81" s="46" t="s">
        <v>80</v>
      </c>
      <c r="D81" s="46" t="s">
        <v>158</v>
      </c>
      <c r="E81" s="46" t="s">
        <v>156</v>
      </c>
      <c r="F81" s="47">
        <v>4</v>
      </c>
      <c r="G81" s="47" t="s">
        <v>76</v>
      </c>
      <c r="H81" s="48"/>
      <c r="I81" s="25"/>
      <c r="J81" s="25"/>
      <c r="K81" s="48">
        <f>1000000+1100000</f>
        <v>2100000</v>
      </c>
      <c r="L81" s="25"/>
      <c r="M81" s="25"/>
      <c r="N81" s="141"/>
      <c r="O81" s="150" t="s">
        <v>159</v>
      </c>
      <c r="P81" s="150">
        <v>11</v>
      </c>
      <c r="Q81" s="150">
        <v>300000</v>
      </c>
      <c r="R81" s="150">
        <f>P81*Q81</f>
        <v>3300000</v>
      </c>
      <c r="T81" s="139" t="s">
        <v>160</v>
      </c>
      <c r="U81" s="139">
        <v>10</v>
      </c>
      <c r="V81" s="139">
        <v>500000</v>
      </c>
      <c r="W81" s="139">
        <f>U81*V81</f>
        <v>5000000</v>
      </c>
    </row>
    <row r="82" spans="2:23">
      <c r="B82" s="60" t="s">
        <v>161</v>
      </c>
      <c r="C82" s="61" t="s">
        <v>162</v>
      </c>
      <c r="D82" s="61"/>
      <c r="E82" s="61"/>
      <c r="F82" s="62"/>
      <c r="G82" s="63"/>
      <c r="H82" s="64"/>
      <c r="I82" s="65"/>
      <c r="J82" s="65"/>
      <c r="K82" s="65"/>
      <c r="L82" s="65"/>
      <c r="M82" s="65"/>
      <c r="N82" s="222"/>
      <c r="O82" s="150" t="s">
        <v>137</v>
      </c>
      <c r="P82" s="150">
        <v>2</v>
      </c>
      <c r="Q82" s="150">
        <v>350000</v>
      </c>
      <c r="R82" s="150">
        <f>P82*Q82</f>
        <v>700000</v>
      </c>
      <c r="T82" s="139" t="s">
        <v>163</v>
      </c>
      <c r="U82" s="139">
        <v>50</v>
      </c>
      <c r="V82" s="139">
        <v>650000</v>
      </c>
      <c r="W82" s="139">
        <f>U82*V82</f>
        <v>32500000</v>
      </c>
    </row>
    <row r="83" spans="2:23">
      <c r="B83" s="25"/>
      <c r="C83" s="46" t="s">
        <v>3</v>
      </c>
      <c r="D83" s="46"/>
      <c r="E83" s="46"/>
      <c r="F83" s="25"/>
      <c r="G83" s="47" t="s">
        <v>67</v>
      </c>
      <c r="H83" s="48"/>
      <c r="I83" s="25"/>
      <c r="J83" s="25"/>
      <c r="K83" s="25"/>
      <c r="L83" s="25"/>
      <c r="M83" s="25"/>
      <c r="N83" s="141"/>
      <c r="O83" s="150"/>
      <c r="P83" s="150"/>
      <c r="Q83" s="221" t="s">
        <v>94</v>
      </c>
      <c r="R83" s="221">
        <f>SUM(R78:R82)</f>
        <v>25000000</v>
      </c>
      <c r="T83" s="139"/>
      <c r="U83" s="139"/>
      <c r="V83" s="139"/>
      <c r="W83" s="142">
        <f>SUM(W78:W82)</f>
        <v>82500000</v>
      </c>
    </row>
    <row r="84" spans="2:23">
      <c r="B84" s="25"/>
      <c r="C84" s="46" t="s">
        <v>68</v>
      </c>
      <c r="D84" s="46"/>
      <c r="E84" s="46"/>
      <c r="F84" s="25"/>
      <c r="G84" s="47" t="s">
        <v>67</v>
      </c>
      <c r="H84" s="48"/>
      <c r="I84" s="25"/>
      <c r="J84" s="25"/>
      <c r="K84" s="25"/>
      <c r="L84" s="25"/>
      <c r="M84" s="25"/>
      <c r="N84" s="25"/>
    </row>
    <row r="85" spans="2:23">
      <c r="B85" s="25"/>
      <c r="C85" s="46" t="s">
        <v>69</v>
      </c>
      <c r="D85" s="46"/>
      <c r="E85" s="46"/>
      <c r="F85" s="25"/>
      <c r="G85" s="47" t="s">
        <v>67</v>
      </c>
      <c r="H85" s="48"/>
      <c r="I85" s="25"/>
      <c r="J85" s="25"/>
      <c r="K85" s="25"/>
      <c r="L85" s="25"/>
      <c r="M85" s="25"/>
      <c r="N85" s="25"/>
    </row>
    <row r="86" spans="2:23" ht="25.5">
      <c r="B86" s="25"/>
      <c r="C86" s="46" t="s">
        <v>70</v>
      </c>
      <c r="D86" s="46"/>
      <c r="E86" s="46"/>
      <c r="F86" s="25"/>
      <c r="G86" s="47" t="s">
        <v>73</v>
      </c>
      <c r="H86" s="48"/>
      <c r="I86" s="25"/>
      <c r="J86" s="25"/>
      <c r="K86" s="25"/>
      <c r="L86" s="25"/>
      <c r="M86" s="25"/>
      <c r="N86" s="25"/>
    </row>
    <row r="87" spans="2:23" ht="25.5">
      <c r="B87" s="25"/>
      <c r="C87" s="46" t="s">
        <v>75</v>
      </c>
      <c r="D87" s="46"/>
      <c r="E87" s="46"/>
      <c r="F87" s="25"/>
      <c r="G87" s="47" t="s">
        <v>76</v>
      </c>
      <c r="H87" s="48"/>
      <c r="I87" s="25"/>
      <c r="J87" s="25"/>
      <c r="K87" s="25"/>
      <c r="L87" s="25"/>
      <c r="M87" s="25"/>
      <c r="N87" s="25"/>
    </row>
    <row r="88" spans="2:23">
      <c r="B88" s="25"/>
      <c r="C88" s="46" t="s">
        <v>78</v>
      </c>
      <c r="D88" s="46"/>
      <c r="E88" s="46"/>
      <c r="F88" s="25"/>
      <c r="G88" s="47" t="s">
        <v>79</v>
      </c>
      <c r="H88" s="48"/>
      <c r="I88" s="25"/>
      <c r="J88" s="25"/>
      <c r="K88" s="25"/>
      <c r="L88" s="25"/>
      <c r="M88" s="25"/>
      <c r="N88" s="25"/>
      <c r="O88" s="139" t="s">
        <v>164</v>
      </c>
      <c r="P88" s="139">
        <v>35</v>
      </c>
      <c r="Q88" s="139">
        <v>650000</v>
      </c>
      <c r="R88" s="139">
        <f>P88*Q88</f>
        <v>22750000</v>
      </c>
    </row>
    <row r="89" spans="2:23" ht="63.75">
      <c r="B89" s="25"/>
      <c r="C89" s="46" t="s">
        <v>15</v>
      </c>
      <c r="D89" s="46" t="s">
        <v>165</v>
      </c>
      <c r="E89" s="46" t="s">
        <v>166</v>
      </c>
      <c r="F89" s="25">
        <v>50</v>
      </c>
      <c r="G89" s="47" t="s">
        <v>73</v>
      </c>
      <c r="H89" s="137">
        <f>(F89*650000)+(35*200000)+(15*100000)</f>
        <v>41000000</v>
      </c>
      <c r="I89" s="25"/>
      <c r="J89" s="25"/>
      <c r="K89" s="25"/>
      <c r="L89" s="25"/>
      <c r="M89" s="25"/>
      <c r="N89" s="25"/>
      <c r="O89" s="167" t="s">
        <v>167</v>
      </c>
      <c r="P89" s="139">
        <v>15</v>
      </c>
      <c r="Q89" s="139">
        <v>650000</v>
      </c>
      <c r="R89" s="139">
        <f>P89*Q89</f>
        <v>9750000</v>
      </c>
    </row>
    <row r="90" spans="2:23" ht="38.25">
      <c r="B90" s="25"/>
      <c r="C90" s="46" t="s">
        <v>80</v>
      </c>
      <c r="D90" s="46" t="s">
        <v>168</v>
      </c>
      <c r="E90" s="46" t="s">
        <v>116</v>
      </c>
      <c r="F90" s="25"/>
      <c r="G90" s="47" t="s">
        <v>76</v>
      </c>
      <c r="H90" s="48"/>
      <c r="I90" s="25"/>
      <c r="J90" s="25"/>
      <c r="K90" s="48">
        <f>2000000+500000</f>
        <v>2500000</v>
      </c>
      <c r="L90" s="25"/>
      <c r="M90" s="25"/>
      <c r="N90" s="25"/>
      <c r="O90" s="139" t="s">
        <v>169</v>
      </c>
      <c r="P90" s="139">
        <v>35</v>
      </c>
      <c r="Q90" s="139">
        <v>200000</v>
      </c>
      <c r="R90" s="139">
        <f>P90*Q90</f>
        <v>7000000</v>
      </c>
    </row>
    <row r="91" spans="2:23">
      <c r="B91" s="60" t="s">
        <v>170</v>
      </c>
      <c r="C91" s="61" t="s">
        <v>171</v>
      </c>
      <c r="D91" s="61"/>
      <c r="E91" s="61"/>
      <c r="F91" s="62"/>
      <c r="G91" s="63"/>
      <c r="H91" s="64"/>
      <c r="I91" s="65"/>
      <c r="J91" s="65"/>
      <c r="K91" s="65"/>
      <c r="L91" s="65"/>
      <c r="M91" s="65"/>
      <c r="N91" s="65"/>
      <c r="O91" s="139"/>
      <c r="P91" s="139"/>
      <c r="Q91" s="139"/>
      <c r="R91" s="139"/>
    </row>
    <row r="92" spans="2:23">
      <c r="B92" s="25"/>
      <c r="C92" s="46" t="s">
        <v>3</v>
      </c>
      <c r="D92" s="46"/>
      <c r="E92" s="46"/>
      <c r="F92" s="25"/>
      <c r="G92" s="47" t="s">
        <v>67</v>
      </c>
      <c r="H92" s="48"/>
      <c r="I92" s="25"/>
      <c r="J92" s="25"/>
      <c r="K92" s="25"/>
      <c r="L92" s="25"/>
      <c r="M92" s="25"/>
      <c r="N92" s="25"/>
      <c r="O92" s="139" t="s">
        <v>172</v>
      </c>
      <c r="P92" s="139">
        <v>15</v>
      </c>
      <c r="Q92" s="139">
        <v>100000</v>
      </c>
      <c r="R92" s="139">
        <f>P92*Q92</f>
        <v>1500000</v>
      </c>
    </row>
    <row r="93" spans="2:23">
      <c r="B93" s="25"/>
      <c r="C93" s="46" t="s">
        <v>68</v>
      </c>
      <c r="D93" s="46"/>
      <c r="E93" s="46"/>
      <c r="F93" s="25"/>
      <c r="G93" s="47" t="s">
        <v>67</v>
      </c>
      <c r="H93" s="48"/>
      <c r="I93" s="25"/>
      <c r="J93" s="25"/>
      <c r="K93" s="25"/>
      <c r="L93" s="25"/>
      <c r="M93" s="25"/>
      <c r="N93" s="25"/>
      <c r="O93" s="139"/>
      <c r="P93" s="139"/>
      <c r="Q93" s="139"/>
      <c r="R93" s="142">
        <f>SUM(R88:R92)</f>
        <v>41000000</v>
      </c>
    </row>
    <row r="94" spans="2:23">
      <c r="B94" s="25"/>
      <c r="C94" s="46" t="s">
        <v>69</v>
      </c>
      <c r="D94" s="46"/>
      <c r="E94" s="46"/>
      <c r="F94" s="25"/>
      <c r="G94" s="47" t="s">
        <v>67</v>
      </c>
      <c r="H94" s="48"/>
      <c r="I94" s="25"/>
      <c r="J94" s="25"/>
      <c r="K94" s="25"/>
      <c r="L94" s="25"/>
      <c r="M94" s="25"/>
      <c r="N94" s="25"/>
    </row>
    <row r="95" spans="2:23" ht="25.5">
      <c r="B95" s="25"/>
      <c r="C95" s="46" t="s">
        <v>70</v>
      </c>
      <c r="D95" s="46"/>
      <c r="E95" s="46"/>
      <c r="F95" s="25"/>
      <c r="G95" s="47" t="s">
        <v>73</v>
      </c>
      <c r="H95" s="48"/>
      <c r="I95" s="25"/>
      <c r="J95" s="25"/>
      <c r="K95" s="25"/>
      <c r="L95" s="25"/>
      <c r="M95" s="25"/>
      <c r="N95" s="25"/>
    </row>
    <row r="96" spans="2:23" ht="153">
      <c r="B96" s="25"/>
      <c r="C96" s="46" t="s">
        <v>75</v>
      </c>
      <c r="D96" s="46" t="s">
        <v>173</v>
      </c>
      <c r="E96" s="46" t="s">
        <v>150</v>
      </c>
      <c r="F96" s="25">
        <v>2</v>
      </c>
      <c r="G96" s="47" t="s">
        <v>76</v>
      </c>
      <c r="H96" s="101">
        <f>20000000+(1*10000000)</f>
        <v>30000000</v>
      </c>
      <c r="I96" s="25"/>
      <c r="J96" s="25"/>
      <c r="K96" s="25"/>
      <c r="L96" s="25"/>
      <c r="M96" s="25"/>
      <c r="N96" s="25"/>
      <c r="T96" s="179" t="s">
        <v>91</v>
      </c>
      <c r="U96" s="179" t="s">
        <v>174</v>
      </c>
      <c r="V96" s="179" t="s">
        <v>175</v>
      </c>
      <c r="W96" s="139"/>
    </row>
    <row r="97" spans="2:23">
      <c r="B97" s="25"/>
      <c r="C97" s="46" t="s">
        <v>78</v>
      </c>
      <c r="D97" s="46"/>
      <c r="E97" s="46"/>
      <c r="F97" s="25"/>
      <c r="G97" s="47" t="s">
        <v>79</v>
      </c>
      <c r="H97" s="48"/>
      <c r="I97" s="25"/>
      <c r="J97" s="25"/>
      <c r="K97" s="25"/>
      <c r="L97" s="25"/>
      <c r="M97" s="25"/>
      <c r="N97" s="25"/>
      <c r="T97" s="180" t="s">
        <v>176</v>
      </c>
      <c r="U97" s="180" t="s">
        <v>177</v>
      </c>
      <c r="V97" s="180" t="s">
        <v>178</v>
      </c>
      <c r="W97" s="139"/>
    </row>
    <row r="98" spans="2:23">
      <c r="B98" s="25"/>
      <c r="C98" s="46" t="s">
        <v>15</v>
      </c>
      <c r="D98" s="46"/>
      <c r="E98" s="46"/>
      <c r="F98" s="25"/>
      <c r="G98" s="47" t="s">
        <v>73</v>
      </c>
      <c r="H98" s="48"/>
      <c r="I98" s="25"/>
      <c r="J98" s="25"/>
      <c r="K98" s="25"/>
      <c r="L98" s="25"/>
      <c r="M98" s="25"/>
      <c r="N98" s="25"/>
      <c r="T98" s="180" t="s">
        <v>179</v>
      </c>
      <c r="U98" s="180" t="s">
        <v>177</v>
      </c>
      <c r="V98" s="180" t="s">
        <v>180</v>
      </c>
      <c r="W98" s="139"/>
    </row>
    <row r="99" spans="2:23" ht="25.5">
      <c r="B99" s="25"/>
      <c r="C99" s="46" t="s">
        <v>80</v>
      </c>
      <c r="D99" s="46" t="s">
        <v>181</v>
      </c>
      <c r="E99" s="46"/>
      <c r="F99" s="25"/>
      <c r="G99" s="47" t="s">
        <v>76</v>
      </c>
      <c r="H99" s="48"/>
      <c r="I99" s="25"/>
      <c r="J99" s="25"/>
      <c r="K99" s="48">
        <v>3000000</v>
      </c>
      <c r="L99" s="25"/>
      <c r="M99" s="25"/>
      <c r="N99" s="25"/>
      <c r="T99" s="180" t="s">
        <v>182</v>
      </c>
      <c r="U99" s="180" t="s">
        <v>183</v>
      </c>
      <c r="V99" s="180" t="s">
        <v>180</v>
      </c>
      <c r="W99" s="139"/>
    </row>
    <row r="100" spans="2:23">
      <c r="B100" s="60" t="s">
        <v>184</v>
      </c>
      <c r="C100" s="61" t="s">
        <v>185</v>
      </c>
      <c r="D100" s="61"/>
      <c r="E100" s="61"/>
      <c r="F100" s="62"/>
      <c r="G100" s="63"/>
      <c r="H100" s="64"/>
      <c r="I100" s="65"/>
      <c r="J100" s="65"/>
      <c r="K100" s="65"/>
      <c r="L100" s="65"/>
      <c r="M100" s="65"/>
      <c r="N100" s="65"/>
      <c r="T100" s="180" t="s">
        <v>186</v>
      </c>
      <c r="U100" s="180" t="s">
        <v>177</v>
      </c>
      <c r="V100" s="180" t="s">
        <v>178</v>
      </c>
      <c r="W100" s="139"/>
    </row>
    <row r="101" spans="2:23">
      <c r="B101" s="25"/>
      <c r="C101" s="46" t="s">
        <v>3</v>
      </c>
      <c r="D101" s="46"/>
      <c r="E101" s="46"/>
      <c r="F101" s="25"/>
      <c r="G101" s="47" t="s">
        <v>67</v>
      </c>
      <c r="H101" s="48"/>
      <c r="I101" s="25"/>
      <c r="J101" s="25"/>
      <c r="K101" s="25"/>
      <c r="L101" s="25"/>
      <c r="M101" s="25"/>
      <c r="N101" s="25"/>
      <c r="T101" s="180" t="s">
        <v>187</v>
      </c>
      <c r="U101" s="180" t="s">
        <v>188</v>
      </c>
      <c r="V101" s="180" t="s">
        <v>189</v>
      </c>
      <c r="W101" s="139"/>
    </row>
    <row r="102" spans="2:23" ht="25.5">
      <c r="B102" s="25"/>
      <c r="C102" s="46" t="s">
        <v>68</v>
      </c>
      <c r="D102" s="46" t="s">
        <v>190</v>
      </c>
      <c r="E102" s="46" t="s">
        <v>72</v>
      </c>
      <c r="F102" s="25">
        <v>1</v>
      </c>
      <c r="G102" s="47" t="s">
        <v>67</v>
      </c>
      <c r="H102" s="56">
        <v>30000000</v>
      </c>
      <c r="I102" s="25"/>
      <c r="J102" s="25"/>
      <c r="K102" s="25"/>
      <c r="L102" s="25"/>
      <c r="M102" s="25"/>
      <c r="N102" s="25"/>
      <c r="T102" s="180" t="s">
        <v>191</v>
      </c>
      <c r="U102" s="180" t="s">
        <v>192</v>
      </c>
      <c r="V102" s="180" t="s">
        <v>193</v>
      </c>
      <c r="W102" s="139"/>
    </row>
    <row r="103" spans="2:23">
      <c r="B103" s="25"/>
      <c r="C103" s="46" t="s">
        <v>69</v>
      </c>
      <c r="D103" s="46"/>
      <c r="E103" s="46"/>
      <c r="F103" s="25"/>
      <c r="G103" s="47" t="s">
        <v>67</v>
      </c>
      <c r="H103" s="48"/>
      <c r="I103" s="25"/>
      <c r="J103" s="25"/>
      <c r="K103" s="25"/>
      <c r="L103" s="25"/>
      <c r="M103" s="25"/>
      <c r="N103" s="25"/>
      <c r="T103" s="180" t="s">
        <v>194</v>
      </c>
      <c r="U103" s="180" t="s">
        <v>195</v>
      </c>
      <c r="V103" s="180" t="s">
        <v>196</v>
      </c>
      <c r="W103" s="139"/>
    </row>
    <row r="104" spans="2:23" ht="97.5" customHeight="1">
      <c r="B104" s="25"/>
      <c r="C104" s="46" t="s">
        <v>70</v>
      </c>
      <c r="D104" s="100" t="s">
        <v>197</v>
      </c>
      <c r="E104" s="46" t="s">
        <v>123</v>
      </c>
      <c r="F104" s="25">
        <v>16</v>
      </c>
      <c r="G104" s="47" t="s">
        <v>73</v>
      </c>
      <c r="H104" s="137">
        <f>(8000000+8000000+774000)</f>
        <v>16774000</v>
      </c>
      <c r="I104" s="133"/>
      <c r="J104" s="25"/>
      <c r="K104" s="25"/>
      <c r="L104" s="25"/>
      <c r="M104" s="25"/>
      <c r="N104" s="25"/>
      <c r="O104" s="138" t="s">
        <v>198</v>
      </c>
      <c r="P104" s="138">
        <v>8</v>
      </c>
      <c r="Q104" s="138">
        <v>1000000</v>
      </c>
      <c r="R104" s="138">
        <f>P104*Q104</f>
        <v>8000000</v>
      </c>
      <c r="T104" s="179" t="s">
        <v>199</v>
      </c>
      <c r="U104" s="179" t="s">
        <v>200</v>
      </c>
      <c r="V104" s="179" t="s">
        <v>201</v>
      </c>
      <c r="W104" s="139"/>
    </row>
    <row r="105" spans="2:23" ht="25.5">
      <c r="B105" s="25"/>
      <c r="C105" s="46" t="s">
        <v>75</v>
      </c>
      <c r="D105" s="46"/>
      <c r="E105" s="46"/>
      <c r="F105" s="25"/>
      <c r="G105" s="47" t="s">
        <v>76</v>
      </c>
      <c r="H105" s="48"/>
      <c r="I105" s="25"/>
      <c r="J105" s="25"/>
      <c r="K105" s="25"/>
      <c r="L105" s="25"/>
      <c r="M105" s="25"/>
      <c r="N105" s="25"/>
      <c r="O105" s="151" t="s">
        <v>202</v>
      </c>
      <c r="P105" s="151">
        <v>8</v>
      </c>
      <c r="Q105" s="138">
        <v>1000000</v>
      </c>
      <c r="R105" s="138">
        <f>P105*Q105</f>
        <v>8000000</v>
      </c>
    </row>
    <row r="106" spans="2:23">
      <c r="B106" s="25"/>
      <c r="C106" s="46" t="s">
        <v>78</v>
      </c>
      <c r="D106" s="46"/>
      <c r="E106" s="46"/>
      <c r="F106" s="25"/>
      <c r="G106" s="47" t="s">
        <v>79</v>
      </c>
      <c r="H106" s="48"/>
      <c r="I106" s="25"/>
      <c r="J106" s="25"/>
      <c r="K106" s="25"/>
      <c r="L106" s="25"/>
      <c r="M106" s="25"/>
      <c r="N106" s="25"/>
      <c r="O106" s="143" t="s">
        <v>203</v>
      </c>
      <c r="P106" s="143">
        <v>24</v>
      </c>
      <c r="Q106" s="143">
        <v>32250</v>
      </c>
      <c r="R106" s="138">
        <v>774000</v>
      </c>
    </row>
    <row r="107" spans="2:23">
      <c r="B107" s="25"/>
      <c r="C107" s="46" t="s">
        <v>15</v>
      </c>
      <c r="D107" s="46"/>
      <c r="E107" s="46"/>
      <c r="F107" s="25"/>
      <c r="G107" s="47" t="s">
        <v>73</v>
      </c>
      <c r="H107" s="48"/>
      <c r="I107" s="25"/>
      <c r="J107" s="25"/>
      <c r="K107" s="25"/>
      <c r="L107" s="25"/>
      <c r="M107" s="25"/>
      <c r="N107" s="25"/>
      <c r="O107" s="139"/>
      <c r="P107" s="139"/>
      <c r="Q107" s="139"/>
      <c r="R107" s="143">
        <f>SUM(R104:R106)</f>
        <v>16774000</v>
      </c>
    </row>
    <row r="108" spans="2:23" ht="25.5">
      <c r="B108" s="25"/>
      <c r="C108" s="46" t="s">
        <v>80</v>
      </c>
      <c r="D108" s="46" t="s">
        <v>204</v>
      </c>
      <c r="E108" s="46"/>
      <c r="F108" s="25"/>
      <c r="G108" s="47" t="s">
        <v>76</v>
      </c>
      <c r="H108" s="48">
        <v>0</v>
      </c>
      <c r="I108" s="25"/>
      <c r="J108" s="25"/>
      <c r="K108" s="48">
        <v>1000000</v>
      </c>
      <c r="L108" s="25"/>
      <c r="M108" s="25"/>
      <c r="N108" s="25"/>
    </row>
    <row r="109" spans="2:23">
      <c r="B109" s="25"/>
      <c r="C109" s="58" t="s">
        <v>32</v>
      </c>
      <c r="D109" s="58"/>
      <c r="E109" s="58"/>
      <c r="F109" s="25"/>
      <c r="G109" s="47"/>
      <c r="H109" s="172">
        <f>SUM(H75:H108)</f>
        <v>359600000</v>
      </c>
      <c r="I109" s="173"/>
      <c r="J109" s="173"/>
      <c r="K109" s="172">
        <f>SUM(K74:K108)</f>
        <v>8600000</v>
      </c>
      <c r="L109" s="25"/>
      <c r="M109" s="25"/>
      <c r="N109" s="25"/>
    </row>
    <row r="110" spans="2:23" ht="31.9" customHeight="1">
      <c r="B110" s="37">
        <v>1</v>
      </c>
      <c r="C110" s="37" t="s">
        <v>205</v>
      </c>
      <c r="D110" s="37"/>
      <c r="E110" s="37"/>
      <c r="F110" s="38"/>
      <c r="G110" s="37"/>
      <c r="H110" s="59"/>
      <c r="I110" s="40"/>
      <c r="J110" s="40"/>
      <c r="K110" s="40"/>
      <c r="L110" s="40"/>
      <c r="M110" s="40"/>
      <c r="N110" s="40"/>
    </row>
    <row r="111" spans="2:23">
      <c r="B111" s="70" t="s">
        <v>206</v>
      </c>
      <c r="C111" s="134" t="s">
        <v>207</v>
      </c>
      <c r="D111" s="134"/>
      <c r="E111" s="134"/>
      <c r="F111" s="72"/>
      <c r="G111" s="73"/>
      <c r="H111" s="74"/>
      <c r="I111" s="75"/>
      <c r="J111" s="75"/>
      <c r="K111" s="75"/>
      <c r="L111" s="75"/>
      <c r="M111" s="75"/>
      <c r="N111" s="75"/>
    </row>
    <row r="112" spans="2:23">
      <c r="B112" s="25"/>
      <c r="C112" s="46" t="s">
        <v>3</v>
      </c>
      <c r="D112" s="46"/>
      <c r="E112" s="46"/>
      <c r="F112" s="25"/>
      <c r="G112" s="47" t="s">
        <v>67</v>
      </c>
      <c r="H112" s="48"/>
      <c r="I112" s="25"/>
      <c r="J112" s="25"/>
      <c r="K112" s="25"/>
      <c r="L112" s="25"/>
      <c r="M112" s="25"/>
      <c r="N112" s="25"/>
    </row>
    <row r="113" spans="2:21">
      <c r="B113" s="25"/>
      <c r="C113" s="46" t="s">
        <v>68</v>
      </c>
      <c r="D113" s="46"/>
      <c r="E113" s="46"/>
      <c r="F113" s="25"/>
      <c r="G113" s="47" t="s">
        <v>67</v>
      </c>
      <c r="H113" s="48"/>
      <c r="I113" s="25"/>
      <c r="J113" s="25"/>
      <c r="K113" s="25"/>
      <c r="L113" s="25"/>
      <c r="M113" s="25"/>
      <c r="N113" s="25"/>
    </row>
    <row r="114" spans="2:21">
      <c r="B114" s="25"/>
      <c r="C114" s="46" t="s">
        <v>69</v>
      </c>
      <c r="D114" s="46"/>
      <c r="E114" s="46"/>
      <c r="F114" s="25"/>
      <c r="G114" s="47" t="s">
        <v>67</v>
      </c>
      <c r="H114" s="48"/>
      <c r="I114" s="25"/>
      <c r="J114" s="25"/>
      <c r="K114" s="25"/>
      <c r="L114" s="25"/>
      <c r="M114" s="25"/>
      <c r="N114" s="25"/>
      <c r="P114" s="35"/>
    </row>
    <row r="115" spans="2:21" ht="25.5">
      <c r="B115" s="25"/>
      <c r="C115" s="46" t="s">
        <v>70</v>
      </c>
      <c r="D115" s="46"/>
      <c r="E115" s="46"/>
      <c r="F115" s="25"/>
      <c r="G115" s="47" t="s">
        <v>73</v>
      </c>
      <c r="H115" s="48"/>
      <c r="I115" s="25"/>
      <c r="J115" s="25"/>
      <c r="K115" s="25"/>
      <c r="L115" s="25"/>
      <c r="M115" s="25"/>
      <c r="N115" s="25"/>
      <c r="P115" s="67"/>
    </row>
    <row r="116" spans="2:21" ht="76.5">
      <c r="B116" s="25"/>
      <c r="C116" s="46" t="s">
        <v>75</v>
      </c>
      <c r="D116" s="171" t="s">
        <v>208</v>
      </c>
      <c r="E116" s="46" t="s">
        <v>126</v>
      </c>
      <c r="F116" s="25">
        <v>3</v>
      </c>
      <c r="G116" s="47" t="s">
        <v>76</v>
      </c>
      <c r="H116" s="135">
        <f>(F116*3000000)</f>
        <v>9000000</v>
      </c>
      <c r="I116" s="25"/>
      <c r="J116" s="25"/>
      <c r="K116" s="25">
        <v>6500000</v>
      </c>
      <c r="L116" s="25"/>
      <c r="M116" s="25"/>
      <c r="N116" s="25"/>
      <c r="O116" s="145" t="s">
        <v>209</v>
      </c>
      <c r="P116" s="146">
        <v>6</v>
      </c>
      <c r="Q116" s="143">
        <v>500000</v>
      </c>
      <c r="R116" s="143">
        <f>P116*Q116</f>
        <v>3000000</v>
      </c>
      <c r="S116" s="99"/>
    </row>
    <row r="117" spans="2:21">
      <c r="B117" s="25"/>
      <c r="C117" s="46" t="s">
        <v>78</v>
      </c>
      <c r="D117" s="46"/>
      <c r="E117" s="46"/>
      <c r="F117" s="25"/>
      <c r="G117" s="47" t="s">
        <v>79</v>
      </c>
      <c r="H117" s="48"/>
      <c r="I117" s="25"/>
      <c r="J117" s="25"/>
      <c r="K117" s="25"/>
      <c r="L117" s="25"/>
      <c r="M117" s="25"/>
      <c r="N117" s="25"/>
      <c r="O117" s="143" t="s">
        <v>210</v>
      </c>
      <c r="P117" s="143">
        <v>6</v>
      </c>
      <c r="Q117" s="143">
        <v>500000</v>
      </c>
      <c r="R117" s="138">
        <f>P117*Q117</f>
        <v>3000000</v>
      </c>
    </row>
    <row r="118" spans="2:21">
      <c r="B118" s="25"/>
      <c r="C118" s="46" t="s">
        <v>15</v>
      </c>
      <c r="D118" s="46"/>
      <c r="E118" s="46"/>
      <c r="F118" s="25"/>
      <c r="G118" s="47" t="s">
        <v>73</v>
      </c>
      <c r="H118" s="48"/>
      <c r="I118" s="25"/>
      <c r="J118" s="25"/>
      <c r="K118" s="25"/>
      <c r="L118" s="25"/>
      <c r="M118" s="25"/>
      <c r="N118" s="25"/>
      <c r="O118" s="143" t="s">
        <v>137</v>
      </c>
      <c r="P118" s="143">
        <v>6</v>
      </c>
      <c r="Q118" s="143">
        <v>500000</v>
      </c>
      <c r="R118" s="138">
        <f>P118*Q118</f>
        <v>3000000</v>
      </c>
    </row>
    <row r="119" spans="2:21" ht="39.75" customHeight="1">
      <c r="B119" s="25"/>
      <c r="C119" s="46" t="s">
        <v>80</v>
      </c>
      <c r="D119" s="46"/>
      <c r="E119" s="46"/>
      <c r="F119" s="25">
        <v>1</v>
      </c>
      <c r="G119" s="47" t="s">
        <v>76</v>
      </c>
      <c r="H119" s="76">
        <v>0</v>
      </c>
      <c r="I119" s="25"/>
      <c r="J119" s="25"/>
      <c r="K119" s="48"/>
      <c r="L119" s="25"/>
      <c r="M119" s="25"/>
      <c r="N119" s="25"/>
      <c r="O119" s="143"/>
      <c r="P119" s="143"/>
      <c r="Q119" s="143"/>
      <c r="R119" s="138">
        <f>SUM(R116:R118)</f>
        <v>9000000</v>
      </c>
    </row>
    <row r="120" spans="2:21">
      <c r="B120" s="70" t="s">
        <v>211</v>
      </c>
      <c r="C120" s="71" t="s">
        <v>212</v>
      </c>
      <c r="D120" s="71"/>
      <c r="E120" s="71"/>
      <c r="F120" s="72"/>
      <c r="G120" s="73"/>
      <c r="H120" s="74"/>
      <c r="I120" s="75"/>
      <c r="J120" s="75"/>
      <c r="K120" s="75"/>
      <c r="L120" s="75"/>
      <c r="M120" s="75"/>
      <c r="N120" s="75"/>
    </row>
    <row r="121" spans="2:21">
      <c r="B121" s="25"/>
      <c r="C121" s="46" t="s">
        <v>3</v>
      </c>
      <c r="D121" s="46"/>
      <c r="E121" s="46"/>
      <c r="F121" s="25"/>
      <c r="G121" s="47" t="s">
        <v>67</v>
      </c>
      <c r="H121" s="48"/>
      <c r="I121" s="25"/>
      <c r="J121" s="25"/>
      <c r="K121" s="25"/>
      <c r="L121" s="25"/>
      <c r="M121" s="25"/>
      <c r="N121" s="25"/>
    </row>
    <row r="122" spans="2:21">
      <c r="B122" s="25"/>
      <c r="C122" s="46" t="s">
        <v>68</v>
      </c>
      <c r="D122" s="46"/>
      <c r="E122" s="46"/>
      <c r="F122" s="25"/>
      <c r="G122" s="47" t="s">
        <v>67</v>
      </c>
      <c r="H122" s="48"/>
      <c r="I122" s="25"/>
      <c r="J122" s="25"/>
      <c r="K122" s="25"/>
      <c r="L122" s="25"/>
      <c r="M122" s="25"/>
      <c r="N122" s="25"/>
    </row>
    <row r="123" spans="2:21">
      <c r="B123" s="25"/>
      <c r="C123" s="46" t="s">
        <v>69</v>
      </c>
      <c r="D123" s="46"/>
      <c r="E123" s="46"/>
      <c r="F123" s="25"/>
      <c r="G123" s="47" t="s">
        <v>67</v>
      </c>
      <c r="H123" s="48"/>
      <c r="I123" s="25"/>
      <c r="J123" s="25"/>
      <c r="K123" s="25"/>
      <c r="L123" s="25"/>
      <c r="M123" s="25"/>
      <c r="N123" s="25"/>
    </row>
    <row r="124" spans="2:21" ht="25.5">
      <c r="B124" s="25"/>
      <c r="C124" s="46" t="s">
        <v>70</v>
      </c>
      <c r="D124" s="46"/>
      <c r="E124" s="46"/>
      <c r="F124" s="25"/>
      <c r="G124" s="47" t="s">
        <v>73</v>
      </c>
      <c r="H124" s="48"/>
      <c r="I124" s="25"/>
      <c r="J124" s="25"/>
      <c r="K124" s="25"/>
      <c r="L124" s="25"/>
      <c r="M124" s="25"/>
      <c r="N124" s="25"/>
    </row>
    <row r="125" spans="2:21" ht="99" customHeight="1">
      <c r="B125" s="25"/>
      <c r="C125" s="46" t="s">
        <v>75</v>
      </c>
      <c r="D125" s="46" t="s">
        <v>213</v>
      </c>
      <c r="E125" s="46" t="s">
        <v>214</v>
      </c>
      <c r="F125" s="25">
        <v>2</v>
      </c>
      <c r="G125" s="47" t="s">
        <v>76</v>
      </c>
      <c r="H125" s="137">
        <v>5000000</v>
      </c>
      <c r="I125" s="25"/>
      <c r="J125" s="25"/>
      <c r="K125" s="25"/>
      <c r="L125" s="25"/>
      <c r="M125" s="25"/>
      <c r="N125" s="25"/>
      <c r="O125" s="143" t="s">
        <v>203</v>
      </c>
      <c r="P125" s="143">
        <f>10*2</f>
        <v>20</v>
      </c>
      <c r="Q125" s="143">
        <v>50000</v>
      </c>
      <c r="R125" s="143">
        <f>P125*Q125</f>
        <v>1000000</v>
      </c>
      <c r="S125" s="54"/>
      <c r="T125" s="54"/>
      <c r="U125" s="54"/>
    </row>
    <row r="126" spans="2:21">
      <c r="B126" s="25"/>
      <c r="C126" s="46" t="s">
        <v>78</v>
      </c>
      <c r="F126" s="25"/>
      <c r="G126" s="47" t="s">
        <v>79</v>
      </c>
      <c r="H126" s="48"/>
      <c r="I126" s="25"/>
      <c r="J126" s="25"/>
      <c r="K126" s="25"/>
      <c r="L126" s="25"/>
      <c r="M126" s="25"/>
      <c r="N126" s="25"/>
      <c r="O126" s="143" t="s">
        <v>215</v>
      </c>
      <c r="P126" s="143">
        <f>2*10</f>
        <v>20</v>
      </c>
      <c r="Q126" s="143">
        <v>100000</v>
      </c>
      <c r="R126" s="143">
        <f>P126*Q126</f>
        <v>2000000</v>
      </c>
      <c r="S126" s="54"/>
      <c r="T126" s="54"/>
      <c r="U126" s="54"/>
    </row>
    <row r="127" spans="2:21">
      <c r="B127" s="25"/>
      <c r="C127" s="46" t="s">
        <v>15</v>
      </c>
      <c r="D127" s="46"/>
      <c r="E127" s="46"/>
      <c r="F127" s="25"/>
      <c r="G127" s="47" t="s">
        <v>73</v>
      </c>
      <c r="H127" s="48"/>
      <c r="I127" s="25"/>
      <c r="J127" s="25"/>
      <c r="K127" s="25"/>
      <c r="L127" s="25"/>
      <c r="M127" s="25"/>
      <c r="N127" s="25"/>
      <c r="O127" s="143" t="s">
        <v>216</v>
      </c>
      <c r="P127" s="143">
        <v>2</v>
      </c>
      <c r="Q127" s="143">
        <v>1000000</v>
      </c>
      <c r="R127" s="143">
        <f>P127*Q127</f>
        <v>2000000</v>
      </c>
      <c r="S127" s="54"/>
      <c r="T127" s="54"/>
      <c r="U127" s="54"/>
    </row>
    <row r="128" spans="2:21">
      <c r="B128" s="25"/>
      <c r="C128" s="46" t="s">
        <v>80</v>
      </c>
      <c r="D128" s="46" t="s">
        <v>217</v>
      </c>
      <c r="E128" s="46"/>
      <c r="F128" s="25">
        <v>1</v>
      </c>
      <c r="G128" s="47" t="s">
        <v>76</v>
      </c>
      <c r="H128" s="48">
        <v>0</v>
      </c>
      <c r="I128" s="25"/>
      <c r="J128" s="25"/>
      <c r="K128" s="48">
        <v>1000000</v>
      </c>
      <c r="L128" s="25"/>
      <c r="M128" s="25"/>
      <c r="N128" s="25"/>
      <c r="O128" s="142"/>
      <c r="P128" s="142"/>
      <c r="Q128" s="142"/>
      <c r="R128" s="142">
        <f>SUM(R125:R127)</f>
        <v>5000000</v>
      </c>
    </row>
    <row r="129" spans="2:14">
      <c r="B129" s="70" t="s">
        <v>218</v>
      </c>
      <c r="C129" s="71" t="s">
        <v>219</v>
      </c>
      <c r="D129" s="71"/>
      <c r="E129" s="71"/>
      <c r="F129" s="72"/>
      <c r="G129" s="73"/>
      <c r="H129" s="74"/>
      <c r="I129" s="75"/>
      <c r="J129" s="75"/>
      <c r="K129" s="75"/>
      <c r="L129" s="75"/>
      <c r="M129" s="75"/>
      <c r="N129" s="75"/>
    </row>
    <row r="130" spans="2:14">
      <c r="B130" s="25"/>
      <c r="C130" s="46" t="s">
        <v>3</v>
      </c>
      <c r="D130" s="46"/>
      <c r="E130" s="46"/>
      <c r="F130" s="25"/>
      <c r="G130" s="47" t="s">
        <v>67</v>
      </c>
      <c r="H130" s="48"/>
      <c r="I130" s="25"/>
      <c r="J130" s="25"/>
      <c r="K130" s="25"/>
      <c r="L130" s="25"/>
      <c r="M130" s="25"/>
      <c r="N130" s="25"/>
    </row>
    <row r="131" spans="2:14">
      <c r="B131" s="25"/>
      <c r="C131" s="46" t="s">
        <v>68</v>
      </c>
      <c r="D131" s="46"/>
      <c r="E131" s="46"/>
      <c r="F131" s="25"/>
      <c r="G131" s="47" t="s">
        <v>67</v>
      </c>
      <c r="H131" s="48"/>
      <c r="I131" s="25"/>
      <c r="J131" s="25"/>
      <c r="K131" s="25"/>
      <c r="L131" s="25"/>
      <c r="M131" s="25"/>
      <c r="N131" s="25"/>
    </row>
    <row r="132" spans="2:14">
      <c r="B132" s="25"/>
      <c r="C132" s="46" t="s">
        <v>69</v>
      </c>
      <c r="D132" s="46"/>
      <c r="E132" s="46"/>
      <c r="F132" s="25"/>
      <c r="G132" s="47" t="s">
        <v>67</v>
      </c>
      <c r="H132" s="48"/>
      <c r="I132" s="25"/>
      <c r="J132" s="25"/>
      <c r="K132" s="25"/>
      <c r="L132" s="25"/>
      <c r="M132" s="25"/>
      <c r="N132" s="25"/>
    </row>
    <row r="133" spans="2:14" ht="25.5">
      <c r="B133" s="25"/>
      <c r="C133" s="46" t="s">
        <v>70</v>
      </c>
      <c r="D133" s="46"/>
      <c r="E133" s="46"/>
      <c r="F133" s="25"/>
      <c r="G133" s="47" t="s">
        <v>73</v>
      </c>
      <c r="H133" s="48"/>
      <c r="I133" s="25"/>
      <c r="J133" s="25"/>
      <c r="K133" s="25"/>
      <c r="L133" s="25"/>
      <c r="M133" s="25"/>
      <c r="N133" s="25"/>
    </row>
    <row r="134" spans="2:14" ht="25.5">
      <c r="B134" s="25"/>
      <c r="C134" s="46" t="s">
        <v>75</v>
      </c>
      <c r="F134" s="25"/>
      <c r="G134" s="47" t="s">
        <v>76</v>
      </c>
      <c r="H134" s="48"/>
      <c r="I134" s="25"/>
      <c r="J134" s="25"/>
      <c r="K134" s="25"/>
      <c r="L134" s="25"/>
      <c r="M134" s="25"/>
      <c r="N134" s="25"/>
    </row>
    <row r="135" spans="2:14" ht="41.25" customHeight="1">
      <c r="B135" s="25"/>
      <c r="C135" s="46" t="s">
        <v>78</v>
      </c>
      <c r="D135" s="46" t="s">
        <v>220</v>
      </c>
      <c r="E135" s="46" t="s">
        <v>84</v>
      </c>
      <c r="F135" s="25">
        <v>2</v>
      </c>
      <c r="G135" s="47" t="s">
        <v>67</v>
      </c>
      <c r="H135" s="48">
        <f xml:space="preserve"> 4000000+1300000</f>
        <v>5300000</v>
      </c>
      <c r="I135" s="25"/>
      <c r="J135" s="25"/>
      <c r="K135" s="25"/>
      <c r="L135" s="25"/>
      <c r="M135" s="25"/>
      <c r="N135" s="25"/>
    </row>
    <row r="136" spans="2:14">
      <c r="B136" s="25"/>
      <c r="C136" s="46" t="s">
        <v>15</v>
      </c>
      <c r="D136" s="46"/>
      <c r="E136" s="46"/>
      <c r="F136" s="25"/>
      <c r="G136" s="47" t="s">
        <v>73</v>
      </c>
      <c r="H136" s="48"/>
      <c r="I136" s="25"/>
      <c r="J136" s="25"/>
      <c r="K136" s="25"/>
      <c r="L136" s="25"/>
      <c r="M136" s="25"/>
      <c r="N136" s="25"/>
    </row>
    <row r="137" spans="2:14" ht="25.5">
      <c r="B137" s="25"/>
      <c r="C137" s="46" t="s">
        <v>80</v>
      </c>
      <c r="D137" s="46" t="s">
        <v>221</v>
      </c>
      <c r="E137" s="46" t="s">
        <v>150</v>
      </c>
      <c r="F137" s="25">
        <v>1</v>
      </c>
      <c r="G137" s="47" t="s">
        <v>76</v>
      </c>
      <c r="H137" s="48">
        <v>0</v>
      </c>
      <c r="I137" s="25"/>
      <c r="J137" s="25"/>
      <c r="K137" s="48">
        <v>1000000</v>
      </c>
      <c r="L137" s="25"/>
      <c r="M137" s="25"/>
      <c r="N137" s="25"/>
    </row>
    <row r="138" spans="2:14">
      <c r="B138" s="25"/>
      <c r="C138" s="58" t="s">
        <v>32</v>
      </c>
      <c r="D138" s="58"/>
      <c r="E138" s="58"/>
      <c r="F138" s="25"/>
      <c r="G138" s="47"/>
      <c r="H138" s="172">
        <f>SUM(H112:H137)</f>
        <v>19300000</v>
      </c>
      <c r="I138" s="25"/>
      <c r="J138" s="25"/>
      <c r="K138" s="172">
        <f>SUM(K112:K137)</f>
        <v>8500000</v>
      </c>
      <c r="L138" s="25"/>
      <c r="M138" s="25"/>
      <c r="N138" s="25"/>
    </row>
    <row r="139" spans="2:14" ht="31.9" customHeight="1">
      <c r="B139" s="77"/>
      <c r="C139" s="77" t="s">
        <v>222</v>
      </c>
      <c r="D139" s="77"/>
      <c r="E139" s="77"/>
      <c r="F139" s="77"/>
      <c r="G139" s="77"/>
      <c r="H139" s="48">
        <f>H71+H109+H138</f>
        <v>481600000</v>
      </c>
      <c r="I139" s="77"/>
      <c r="J139" s="77"/>
      <c r="K139" s="174">
        <f>K138+K109+K71</f>
        <v>24100000</v>
      </c>
      <c r="L139" s="77"/>
      <c r="M139" s="77"/>
      <c r="N139" s="77"/>
    </row>
    <row r="140" spans="2:14">
      <c r="H140" s="68">
        <v>481600000</v>
      </c>
      <c r="K140" s="78">
        <f>5%*H140</f>
        <v>24080000</v>
      </c>
    </row>
    <row r="141" spans="2:14">
      <c r="H141" s="79"/>
    </row>
    <row r="142" spans="2:14">
      <c r="H142" s="97">
        <f>H140+K140</f>
        <v>505680000</v>
      </c>
      <c r="K142">
        <f>(K138/H140)*100</f>
        <v>1.764950166112957</v>
      </c>
    </row>
    <row r="144" spans="2:14">
      <c r="B144" s="105"/>
      <c r="C144" s="106" t="s">
        <v>223</v>
      </c>
      <c r="D144" s="106"/>
      <c r="E144" s="105"/>
      <c r="F144" s="105"/>
      <c r="G144" s="105"/>
    </row>
    <row r="145" spans="2:14">
      <c r="B145" s="107" t="s">
        <v>224</v>
      </c>
      <c r="C145" s="108" t="s">
        <v>225</v>
      </c>
      <c r="D145" s="109">
        <v>34800000</v>
      </c>
      <c r="E145" s="105" t="s">
        <v>226</v>
      </c>
      <c r="F145" s="105"/>
      <c r="G145" s="105"/>
    </row>
    <row r="146" spans="2:14" ht="15.75">
      <c r="B146" s="105"/>
      <c r="C146" s="110"/>
      <c r="D146" s="111" t="s">
        <v>96</v>
      </c>
      <c r="E146" s="112" t="s">
        <v>96</v>
      </c>
      <c r="F146" s="112" t="s">
        <v>96</v>
      </c>
      <c r="G146" s="112" t="s">
        <v>96</v>
      </c>
      <c r="H146" s="102"/>
    </row>
    <row r="147" spans="2:14" ht="15.75">
      <c r="B147" s="105"/>
      <c r="C147" s="105" t="s">
        <v>227</v>
      </c>
      <c r="D147" s="111" t="s">
        <v>96</v>
      </c>
      <c r="E147" s="112" t="s">
        <v>96</v>
      </c>
      <c r="F147" s="112" t="s">
        <v>96</v>
      </c>
      <c r="G147" s="112" t="s">
        <v>96</v>
      </c>
      <c r="H147" s="102"/>
    </row>
    <row r="148" spans="2:14" ht="15.75">
      <c r="B148" s="105"/>
      <c r="C148" s="105" t="s">
        <v>228</v>
      </c>
      <c r="D148" s="111" t="s">
        <v>229</v>
      </c>
      <c r="E148" s="112" t="s">
        <v>96</v>
      </c>
      <c r="F148" s="112" t="s">
        <v>96</v>
      </c>
      <c r="G148" s="112" t="s">
        <v>96</v>
      </c>
      <c r="H148" s="102"/>
    </row>
    <row r="149" spans="2:14">
      <c r="B149" s="105"/>
      <c r="C149" s="113" t="s">
        <v>230</v>
      </c>
      <c r="D149" s="113" t="s">
        <v>231</v>
      </c>
      <c r="E149" s="105"/>
      <c r="F149" s="105"/>
      <c r="G149" s="105"/>
    </row>
    <row r="150" spans="2:14">
      <c r="B150" s="105"/>
      <c r="C150" s="113" t="s">
        <v>232</v>
      </c>
      <c r="D150" s="113">
        <v>800000</v>
      </c>
      <c r="E150" s="105"/>
      <c r="F150" s="105"/>
      <c r="G150" s="105"/>
    </row>
    <row r="151" spans="2:14">
      <c r="B151" s="105"/>
      <c r="C151" s="113"/>
      <c r="D151" s="113" t="s">
        <v>233</v>
      </c>
      <c r="E151" s="105"/>
      <c r="F151" s="105"/>
      <c r="G151" s="105"/>
    </row>
    <row r="152" spans="2:14">
      <c r="B152" s="105"/>
      <c r="C152" s="105"/>
      <c r="D152" s="105"/>
      <c r="E152" s="105"/>
      <c r="F152" s="105"/>
      <c r="G152" s="105"/>
    </row>
    <row r="153" spans="2:14">
      <c r="B153" s="114" t="s">
        <v>206</v>
      </c>
      <c r="C153" s="115" t="s">
        <v>234</v>
      </c>
      <c r="D153" s="116" t="s">
        <v>96</v>
      </c>
      <c r="E153" s="105" t="s">
        <v>235</v>
      </c>
      <c r="F153" s="117" t="s">
        <v>96</v>
      </c>
      <c r="G153" s="117" t="s">
        <v>96</v>
      </c>
      <c r="H153" s="103"/>
      <c r="L153" s="259" t="s">
        <v>236</v>
      </c>
      <c r="M153" s="259"/>
      <c r="N153" s="259"/>
    </row>
    <row r="154" spans="2:14" ht="51">
      <c r="B154" s="118" t="s">
        <v>96</v>
      </c>
      <c r="C154" s="119" t="s">
        <v>75</v>
      </c>
      <c r="D154" s="120" t="s">
        <v>237</v>
      </c>
      <c r="E154" s="105">
        <v>3</v>
      </c>
      <c r="F154" s="105" t="s">
        <v>76</v>
      </c>
      <c r="G154" s="109" t="s">
        <v>238</v>
      </c>
      <c r="L154" s="176"/>
      <c r="M154" s="175" t="s">
        <v>239</v>
      </c>
      <c r="N154" s="175" t="s">
        <v>240</v>
      </c>
    </row>
    <row r="155" spans="2:14">
      <c r="B155" s="105"/>
      <c r="C155" s="105"/>
      <c r="D155" s="105"/>
      <c r="E155" s="105"/>
      <c r="F155" s="105"/>
      <c r="G155" s="105"/>
      <c r="L155" s="177" t="s">
        <v>241</v>
      </c>
      <c r="M155" s="181">
        <f>H71</f>
        <v>102700000</v>
      </c>
      <c r="N155" s="181">
        <f>SUM(K9:K70)</f>
        <v>7000000</v>
      </c>
    </row>
    <row r="156" spans="2:14">
      <c r="B156" s="121" t="s">
        <v>117</v>
      </c>
      <c r="C156" s="122" t="s">
        <v>118</v>
      </c>
      <c r="D156" s="123" t="s">
        <v>96</v>
      </c>
      <c r="E156" s="105" t="s">
        <v>242</v>
      </c>
      <c r="F156" s="117" t="s">
        <v>96</v>
      </c>
      <c r="G156" s="124" t="s">
        <v>96</v>
      </c>
      <c r="L156" s="177" t="s">
        <v>243</v>
      </c>
      <c r="M156" s="181">
        <f>H109</f>
        <v>359600000</v>
      </c>
      <c r="N156" s="181">
        <f>SUM(K75:K108)</f>
        <v>8600000</v>
      </c>
    </row>
    <row r="157" spans="2:14">
      <c r="B157" s="125" t="s">
        <v>96</v>
      </c>
      <c r="C157" s="126" t="s">
        <v>3</v>
      </c>
      <c r="D157" s="127" t="s">
        <v>96</v>
      </c>
      <c r="E157" s="105"/>
      <c r="F157" s="105"/>
      <c r="G157" s="105"/>
      <c r="L157" s="177" t="s">
        <v>244</v>
      </c>
      <c r="M157" s="181">
        <f>H138</f>
        <v>19300000</v>
      </c>
      <c r="N157" s="181">
        <f>SUM(K112:K137)</f>
        <v>8500000</v>
      </c>
    </row>
    <row r="158" spans="2:14" ht="25.5">
      <c r="B158" s="125" t="s">
        <v>96</v>
      </c>
      <c r="C158" s="126" t="s">
        <v>68</v>
      </c>
      <c r="D158" s="128" t="s">
        <v>245</v>
      </c>
      <c r="E158" s="105">
        <v>1</v>
      </c>
      <c r="F158" s="105" t="s">
        <v>67</v>
      </c>
      <c r="G158" s="109" t="s">
        <v>246</v>
      </c>
      <c r="L158" s="177" t="s">
        <v>32</v>
      </c>
      <c r="M158" s="178">
        <f>SUM(M155:M157)</f>
        <v>481600000</v>
      </c>
      <c r="N158" s="178">
        <f>SUM(N155:N157)</f>
        <v>24100000</v>
      </c>
    </row>
    <row r="159" spans="2:14" ht="25.5">
      <c r="B159" s="105"/>
      <c r="C159" s="129" t="s">
        <v>247</v>
      </c>
      <c r="D159" s="130" t="s">
        <v>96</v>
      </c>
      <c r="E159" s="105"/>
      <c r="F159" s="105"/>
      <c r="G159" s="109" t="s">
        <v>96</v>
      </c>
    </row>
    <row r="160" spans="2:14">
      <c r="B160" s="105"/>
      <c r="C160" s="105"/>
      <c r="D160" s="105"/>
      <c r="E160" s="105"/>
      <c r="F160" s="105"/>
      <c r="G160" s="105"/>
    </row>
    <row r="161" spans="2:7">
      <c r="B161" s="105"/>
      <c r="C161" s="110" t="s">
        <v>223</v>
      </c>
      <c r="D161" s="110"/>
      <c r="E161" s="105"/>
      <c r="F161" s="105"/>
      <c r="G161" s="105"/>
    </row>
    <row r="162" spans="2:7">
      <c r="B162" s="105"/>
      <c r="C162" s="110" t="s">
        <v>248</v>
      </c>
      <c r="D162" s="110"/>
      <c r="E162" s="110"/>
      <c r="F162" s="105"/>
      <c r="G162" s="105"/>
    </row>
    <row r="163" spans="2:7">
      <c r="B163" s="105"/>
      <c r="C163" s="105"/>
      <c r="D163" s="105"/>
      <c r="E163" s="105"/>
      <c r="F163" s="105"/>
      <c r="G163" s="105"/>
    </row>
    <row r="164" spans="2:7">
      <c r="B164" s="105"/>
      <c r="C164" s="105" t="s">
        <v>249</v>
      </c>
      <c r="D164" s="105">
        <v>4670000</v>
      </c>
      <c r="E164" s="105"/>
      <c r="F164" s="105"/>
      <c r="G164" s="105"/>
    </row>
    <row r="165" spans="2:7">
      <c r="B165" s="105"/>
      <c r="C165" s="105" t="s">
        <v>250</v>
      </c>
      <c r="D165" s="105">
        <v>2800000</v>
      </c>
      <c r="E165" s="105"/>
      <c r="F165" s="105"/>
      <c r="G165" s="105"/>
    </row>
    <row r="166" spans="2:7">
      <c r="B166" s="105"/>
      <c r="C166" s="105" t="s">
        <v>251</v>
      </c>
      <c r="D166" s="105">
        <v>30600000</v>
      </c>
      <c r="E166" s="105"/>
      <c r="F166" s="105"/>
      <c r="G166" s="105"/>
    </row>
    <row r="167" spans="2:7">
      <c r="B167" s="105"/>
      <c r="C167" s="105" t="s">
        <v>252</v>
      </c>
      <c r="D167" s="105">
        <v>10500000</v>
      </c>
      <c r="E167" s="105"/>
      <c r="F167" s="105"/>
      <c r="G167" s="105"/>
    </row>
    <row r="168" spans="2:7">
      <c r="B168" s="105"/>
      <c r="C168" s="105" t="s">
        <v>253</v>
      </c>
      <c r="D168" s="105">
        <v>1650000</v>
      </c>
      <c r="E168" s="105"/>
      <c r="F168" s="105"/>
      <c r="G168" s="105"/>
    </row>
    <row r="169" spans="2:7">
      <c r="B169" s="105"/>
      <c r="C169" s="105"/>
      <c r="D169" s="105">
        <v>50220000</v>
      </c>
      <c r="E169" s="105"/>
      <c r="F169" s="105"/>
      <c r="G169" s="105"/>
    </row>
    <row r="170" spans="2:7">
      <c r="B170" s="105"/>
      <c r="C170" s="105"/>
      <c r="D170" s="105" t="s">
        <v>254</v>
      </c>
      <c r="E170" s="105"/>
      <c r="F170" s="105"/>
      <c r="G170" s="105"/>
    </row>
  </sheetData>
  <mergeCells count="17">
    <mergeCell ref="W38:AA38"/>
    <mergeCell ref="W31:AB31"/>
    <mergeCell ref="L153:N153"/>
    <mergeCell ref="O31:U31"/>
    <mergeCell ref="O37:S37"/>
    <mergeCell ref="T37:U37"/>
    <mergeCell ref="C73:D73"/>
    <mergeCell ref="D5:D6"/>
    <mergeCell ref="E5:E6"/>
    <mergeCell ref="B2:H2"/>
    <mergeCell ref="I2:L2"/>
    <mergeCell ref="B3:H3"/>
    <mergeCell ref="B5:B6"/>
    <mergeCell ref="C5:C6"/>
    <mergeCell ref="F5:G6"/>
    <mergeCell ref="H5:H6"/>
    <mergeCell ref="I5:N5"/>
  </mergeCells>
  <pageMargins left="0.25" right="0.25" top="0.75" bottom="0.75" header="0.3" footer="0.3"/>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Pak Agus</dc:creator>
  <cp:keywords/>
  <dc:description/>
  <cp:lastModifiedBy/>
  <cp:revision/>
  <dcterms:created xsi:type="dcterms:W3CDTF">2022-03-18T08:35:54Z</dcterms:created>
  <dcterms:modified xsi:type="dcterms:W3CDTF">2022-07-11T08:01:44Z</dcterms:modified>
  <cp:category/>
  <cp:contentStatus/>
</cp:coreProperties>
</file>