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orenoro\OneDrive - Stichting Deltares\Documents\OMNIA\Projects_Deltares\0_Supervision\BirukSewa_IHE\Phase_II\CalibrationCameras\"/>
    </mc:Choice>
  </mc:AlternateContent>
  <xr:revisionPtr revIDLastSave="36" documentId="11_7F67E88B983A13B450C9C8E8A04082687726C84E" xr6:coauthVersionLast="41" xr6:coauthVersionMax="41" xr10:uidLastSave="{D5458041-C1F4-4154-AF79-FF033255A628}"/>
  <bookViews>
    <workbookView xWindow="-108" yWindow="-108" windowWidth="23256" windowHeight="12576" activeTab="2" xr2:uid="{00000000-000D-0000-FFFF-FFFF00000000}"/>
  </bookViews>
  <sheets>
    <sheet name="OriginalData" sheetId="1" r:id="rId1"/>
    <sheet name="outsideArucos" sheetId="2" r:id="rId2"/>
    <sheet name="insideAruc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2" l="1"/>
  <c r="N10" i="2"/>
  <c r="L10" i="2"/>
  <c r="K10" i="2"/>
  <c r="I10" i="2"/>
  <c r="H10" i="2"/>
  <c r="F10" i="2"/>
  <c r="E10" i="2"/>
  <c r="O9" i="2"/>
  <c r="N9" i="2"/>
  <c r="L9" i="2"/>
  <c r="K9" i="2"/>
  <c r="I9" i="2"/>
  <c r="H9" i="2"/>
  <c r="F9" i="2"/>
  <c r="E9" i="2"/>
  <c r="O8" i="2"/>
  <c r="N8" i="2"/>
  <c r="L8" i="2"/>
  <c r="K8" i="2"/>
  <c r="I8" i="2"/>
  <c r="H8" i="2"/>
  <c r="F8" i="2"/>
  <c r="E8" i="2"/>
  <c r="O7" i="2"/>
  <c r="N7" i="2"/>
  <c r="L7" i="2"/>
  <c r="K7" i="2"/>
  <c r="I7" i="2"/>
  <c r="H7" i="2"/>
  <c r="F7" i="2"/>
  <c r="E7" i="2"/>
  <c r="O6" i="2"/>
  <c r="N6" i="2"/>
  <c r="L6" i="2"/>
  <c r="K6" i="2"/>
  <c r="I6" i="2"/>
  <c r="H6" i="2"/>
  <c r="F6" i="2"/>
  <c r="E6" i="2"/>
  <c r="O5" i="2"/>
  <c r="N5" i="2"/>
  <c r="L5" i="2"/>
  <c r="K5" i="2"/>
  <c r="I5" i="2"/>
  <c r="H5" i="2"/>
  <c r="F5" i="2"/>
  <c r="E5" i="2"/>
  <c r="C10" i="2"/>
  <c r="B10" i="2"/>
  <c r="C9" i="2"/>
  <c r="B9" i="2"/>
  <c r="C8" i="2"/>
  <c r="B8" i="2"/>
  <c r="C7" i="2"/>
  <c r="B7" i="2"/>
  <c r="C6" i="2"/>
  <c r="B6" i="2"/>
  <c r="C5" i="2"/>
  <c r="B5" i="2"/>
  <c r="P16" i="1" l="1"/>
  <c r="O16" i="1"/>
  <c r="L15" i="1"/>
  <c r="M16" i="1"/>
  <c r="L16" i="1"/>
  <c r="J16" i="1"/>
  <c r="I16" i="1"/>
  <c r="G16" i="1"/>
  <c r="F16" i="1"/>
  <c r="D16" i="1"/>
  <c r="C16" i="1"/>
  <c r="P15" i="1"/>
  <c r="O15" i="1"/>
  <c r="M15" i="1"/>
  <c r="J15" i="1"/>
  <c r="I15" i="1"/>
  <c r="G15" i="1"/>
  <c r="F15" i="1"/>
  <c r="D15" i="1"/>
  <c r="C15" i="1"/>
  <c r="P14" i="1"/>
  <c r="O14" i="1"/>
  <c r="M14" i="1"/>
  <c r="L14" i="1"/>
  <c r="J14" i="1"/>
  <c r="I14" i="1"/>
  <c r="G14" i="1"/>
  <c r="F14" i="1"/>
  <c r="D14" i="1"/>
  <c r="C14" i="1"/>
  <c r="P13" i="1"/>
  <c r="O13" i="1"/>
  <c r="M13" i="1"/>
  <c r="L13" i="1"/>
  <c r="J13" i="1"/>
  <c r="I13" i="1"/>
  <c r="G13" i="1"/>
  <c r="F13" i="1"/>
  <c r="D13" i="1"/>
  <c r="C13" i="1"/>
  <c r="P12" i="1"/>
  <c r="O12" i="1"/>
  <c r="M12" i="1"/>
  <c r="L12" i="1"/>
  <c r="J12" i="1"/>
  <c r="I12" i="1"/>
  <c r="G12" i="1"/>
  <c r="F12" i="1"/>
  <c r="D12" i="1"/>
  <c r="C12" i="1"/>
  <c r="P11" i="1"/>
  <c r="O11" i="1"/>
  <c r="M11" i="1"/>
  <c r="L11" i="1"/>
  <c r="J11" i="1"/>
  <c r="I11" i="1"/>
  <c r="G11" i="1"/>
  <c r="F11" i="1"/>
  <c r="D11" i="1"/>
  <c r="C11" i="1"/>
  <c r="O10" i="1"/>
  <c r="K10" i="1"/>
  <c r="F10" i="1"/>
  <c r="C10" i="1"/>
  <c r="O9" i="1"/>
  <c r="I9" i="1"/>
  <c r="L9" i="1"/>
  <c r="F9" i="1"/>
  <c r="C9" i="1"/>
  <c r="O8" i="1"/>
  <c r="I8" i="1"/>
  <c r="F8" i="1"/>
  <c r="C8" i="1"/>
  <c r="O7" i="1"/>
  <c r="L7" i="1"/>
  <c r="I7" i="1"/>
  <c r="F7" i="1"/>
  <c r="C7" i="1"/>
</calcChain>
</file>

<file path=xl/sharedStrings.xml><?xml version="1.0" encoding="utf-8"?>
<sst xmlns="http://schemas.openxmlformats.org/spreadsheetml/2006/main" count="99" uniqueCount="40">
  <si>
    <t>ID</t>
  </si>
  <si>
    <t>Xc</t>
  </si>
  <si>
    <t>Yc</t>
  </si>
  <si>
    <t>Zc</t>
  </si>
  <si>
    <t>Remark</t>
  </si>
  <si>
    <t>Inside-Column-1</t>
  </si>
  <si>
    <t>Inside-Column-2</t>
  </si>
  <si>
    <t>Outside Top-row-1</t>
  </si>
  <si>
    <t>Outside Top-row-2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</si>
  <si>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</si>
  <si>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</si>
  <si>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</si>
  <si>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</si>
  <si>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</si>
  <si>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</si>
  <si>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</si>
  <si>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</si>
  <si>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</si>
  <si>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</si>
  <si>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</si>
  <si>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</si>
  <si>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Outside-Column-1</t>
  </si>
  <si>
    <t>Outside Column-2</t>
  </si>
  <si>
    <t>Center</t>
  </si>
  <si>
    <t>Corners</t>
  </si>
  <si>
    <t>Id</t>
  </si>
  <si>
    <t>x</t>
  </si>
  <si>
    <t>y</t>
  </si>
  <si>
    <t>z</t>
  </si>
  <si>
    <t>[cm]</t>
  </si>
  <si>
    <t>id_11</t>
  </si>
  <si>
    <t>id_10</t>
  </si>
  <si>
    <t>id_17</t>
  </si>
  <si>
    <t>id_16</t>
  </si>
  <si>
    <t>id_15</t>
  </si>
  <si>
    <t>id_13</t>
  </si>
  <si>
    <t>id_14</t>
  </si>
  <si>
    <t>id_12</t>
  </si>
  <si>
    <t>id_8</t>
  </si>
  <si>
    <t>id_9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</si>
</sst>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9">
    <xf numFmtId="0" fontId="0" fillId="0" borderId="0" xfId="0"/>
    <xf numFmtId="0" fontId="2" fillId="0" borderId="1" xfId="0" applyFont="1" applyBorder="1"/>
    <xf numFmtId="0" fontId="1" fillId="5" borderId="0" xfId="4"/>
    <xf numFmtId="0" fontId="2" fillId="0" borderId="3" xfId="0" applyFont="1" applyBorder="1"/>
    <xf numFmtId="0" fontId="1" fillId="5" borderId="4" xfId="4" applyBorder="1"/>
    <xf numFmtId="0" fontId="1" fillId="7" borderId="4" xfId="6" applyBorder="1"/>
    <xf numFmtId="0" fontId="1" fillId="2" borderId="4" xfId="1" applyBorder="1"/>
    <xf numFmtId="0" fontId="1" fillId="2" borderId="0" xfId="1" applyBorder="1"/>
    <xf numFmtId="0" fontId="1" fillId="2" borderId="2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7" borderId="2" xfId="6" applyBorder="1"/>
    <xf numFmtId="0" fontId="1" fillId="7" borderId="5" xfId="6" applyBorder="1"/>
    <xf numFmtId="0" fontId="1" fillId="7" borderId="0" xfId="6" applyBorder="1"/>
    <xf numFmtId="0" fontId="1" fillId="7" borderId="8" xfId="6" applyBorder="1"/>
    <xf numFmtId="0" fontId="1" fillId="7" borderId="9" xfId="6" applyBorder="1"/>
    <xf numFmtId="0" fontId="1" fillId="6" borderId="2" xfId="5" applyBorder="1"/>
    <xf numFmtId="0" fontId="1" fillId="6" borderId="5" xfId="5" applyBorder="1"/>
    <xf numFmtId="0" fontId="1" fillId="6" borderId="8" xfId="5" applyBorder="1"/>
    <xf numFmtId="0" fontId="1" fillId="6" borderId="9" xfId="5" applyBorder="1"/>
    <xf numFmtId="0" fontId="1" fillId="4" borderId="2" xfId="3" applyBorder="1"/>
    <xf numFmtId="0" fontId="1" fillId="4" borderId="5" xfId="3" applyBorder="1"/>
    <xf numFmtId="0" fontId="1" fillId="4" borderId="8" xfId="3" applyBorder="1"/>
    <xf numFmtId="0" fontId="1" fillId="4" borderId="9" xfId="3" applyBorder="1"/>
    <xf numFmtId="0" fontId="1" fillId="3" borderId="2" xfId="2" applyBorder="1"/>
    <xf numFmtId="0" fontId="1" fillId="3" borderId="5" xfId="2" applyBorder="1"/>
    <xf numFmtId="0" fontId="1" fillId="3" borderId="8" xfId="2" applyBorder="1"/>
    <xf numFmtId="0" fontId="1" fillId="3" borderId="9" xfId="2" applyBorder="1"/>
    <xf numFmtId="20" fontId="0" fillId="0" borderId="0" xfId="0" applyNumberFormat="1"/>
    <xf numFmtId="46" fontId="0" fillId="0" borderId="0" xfId="0" applyNumberFormat="1"/>
    <xf numFmtId="0" fontId="2" fillId="8" borderId="1" xfId="7" applyFont="1" applyBorder="1" applyAlignment="1">
      <alignment horizontal="center"/>
    </xf>
    <xf numFmtId="0" fontId="2" fillId="8" borderId="5" xfId="7" applyFont="1" applyBorder="1" applyAlignment="1">
      <alignment horizontal="center"/>
    </xf>
    <xf numFmtId="0" fontId="2" fillId="8" borderId="11" xfId="7" applyFont="1" applyBorder="1" applyAlignment="1">
      <alignment horizontal="center"/>
    </xf>
    <xf numFmtId="0" fontId="2" fillId="8" borderId="4" xfId="7" applyFont="1" applyBorder="1" applyAlignment="1">
      <alignment horizontal="center"/>
    </xf>
    <xf numFmtId="0" fontId="2" fillId="8" borderId="7" xfId="7" applyFont="1" applyBorder="1" applyAlignment="1">
      <alignment horizontal="center"/>
    </xf>
    <xf numFmtId="0" fontId="2" fillId="8" borderId="12" xfId="7" applyFont="1" applyBorder="1" applyAlignment="1">
      <alignment horizontal="center"/>
    </xf>
    <xf numFmtId="0" fontId="2" fillId="8" borderId="6" xfId="7" applyFont="1" applyBorder="1" applyAlignment="1">
      <alignment horizontal="center"/>
    </xf>
    <xf numFmtId="0" fontId="2" fillId="8" borderId="10" xfId="7" applyFont="1" applyBorder="1" applyAlignment="1">
      <alignment horizontal="center"/>
    </xf>
    <xf numFmtId="0" fontId="2" fillId="8" borderId="13" xfId="7" applyFont="1" applyBorder="1"/>
    <xf numFmtId="0" fontId="2" fillId="8" borderId="0" xfId="7" applyFont="1" applyBorder="1" applyAlignment="1">
      <alignment horizontal="center"/>
    </xf>
    <xf numFmtId="0" fontId="2" fillId="8" borderId="12" xfId="7" applyFont="1" applyBorder="1"/>
    <xf numFmtId="0" fontId="4" fillId="0" borderId="11" xfId="0" applyFont="1" applyBorder="1"/>
    <xf numFmtId="0" fontId="0" fillId="0" borderId="0" xfId="0" applyBorder="1"/>
    <xf numFmtId="0" fontId="0" fillId="0" borderId="4" xfId="0" applyBorder="1"/>
    <xf numFmtId="0" fontId="4" fillId="0" borderId="14" xfId="0" applyFont="1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2" fillId="8" borderId="10" xfId="7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0" fillId="2" borderId="2" xfId="1" applyFont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6" xfId="1" applyBorder="1" applyAlignment="1">
      <alignment horizontal="center" wrapText="1"/>
    </xf>
    <xf numFmtId="0" fontId="1" fillId="5" borderId="0" xfId="4" applyBorder="1" applyAlignment="1">
      <alignment horizontal="center" wrapText="1"/>
    </xf>
    <xf numFmtId="0" fontId="1" fillId="5" borderId="0" xfId="4" applyAlignment="1">
      <alignment horizontal="center" wrapText="1"/>
    </xf>
    <xf numFmtId="0" fontId="1" fillId="3" borderId="5" xfId="2" applyBorder="1" applyAlignment="1">
      <alignment horizontal="center" wrapText="1"/>
    </xf>
    <xf numFmtId="0" fontId="1" fillId="3" borderId="9" xfId="2" applyBorder="1" applyAlignment="1">
      <alignment horizontal="center" wrapText="1"/>
    </xf>
    <xf numFmtId="0" fontId="1" fillId="4" borderId="5" xfId="3" applyBorder="1" applyAlignment="1">
      <alignment horizontal="center" wrapText="1"/>
    </xf>
    <xf numFmtId="0" fontId="1" fillId="4" borderId="9" xfId="3" applyBorder="1" applyAlignment="1">
      <alignment horizontal="center" wrapText="1"/>
    </xf>
    <xf numFmtId="0" fontId="1" fillId="6" borderId="5" xfId="5" applyBorder="1" applyAlignment="1">
      <alignment horizontal="center" wrapText="1"/>
    </xf>
    <xf numFmtId="0" fontId="1" fillId="6" borderId="9" xfId="5" applyBorder="1" applyAlignment="1">
      <alignment horizontal="center" wrapText="1"/>
    </xf>
    <xf numFmtId="0" fontId="0" fillId="7" borderId="5" xfId="6" applyFont="1" applyBorder="1" applyAlignment="1">
      <alignment horizontal="center" wrapText="1"/>
    </xf>
    <xf numFmtId="0" fontId="1" fillId="7" borderId="0" xfId="6" applyBorder="1" applyAlignment="1">
      <alignment horizontal="center" wrapText="1"/>
    </xf>
    <xf numFmtId="0" fontId="1" fillId="7" borderId="9" xfId="6" applyBorder="1" applyAlignment="1">
      <alignment horizontal="center" wrapText="1"/>
    </xf>
    <xf numFmtId="0" fontId="2" fillId="8" borderId="10" xfId="7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8" borderId="3" xfId="7" applyFont="1" applyBorder="1" applyAlignment="1">
      <alignment horizontal="center"/>
    </xf>
  </cellXfs>
  <cellStyles count="8">
    <cellStyle name="20% - Accent2" xfId="7" builtinId="34"/>
    <cellStyle name="20% - Accent4" xfId="3" builtinId="42"/>
    <cellStyle name="20% - Accent6" xfId="5" builtinId="50"/>
    <cellStyle name="40% - Accent2" xfId="1" builtinId="35"/>
    <cellStyle name="40% - Accent3" xfId="2" builtinId="39"/>
    <cellStyle name="40% - Accent5" xfId="4" builtinId="47"/>
    <cellStyle name="40% - Accent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"/>
  <sheetViews>
    <sheetView zoomScale="70" zoomScaleNormal="70" workbookViewId="0">
      <selection activeCell="Q6" sqref="B3:Q6"/>
    </sheetView>
  </sheetViews>
  <sheetFormatPr defaultRowHeight="14.4" x14ac:dyDescent="0.3"/>
  <cols>
    <col min="8" max="8" width="9.109375" bestFit="1" customWidth="1"/>
    <col min="18" max="18" width="9.88671875" customWidth="1"/>
  </cols>
  <sheetData>
    <row r="2" spans="2:18" ht="15.6" x14ac:dyDescent="0.35">
      <c r="B2" s="3" t="s">
        <v>0</v>
      </c>
      <c r="C2" s="1" t="s">
        <v>1</v>
      </c>
      <c r="D2" s="1" t="s">
        <v>2</v>
      </c>
      <c r="E2" s="1" t="s">
        <v>3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4</v>
      </c>
    </row>
    <row r="3" spans="2:18" x14ac:dyDescent="0.3">
      <c r="B3" s="4">
        <v>10</v>
      </c>
      <c r="C3" s="2">
        <v>37.700000000000003</v>
      </c>
      <c r="D3" s="2">
        <v>-17.600000000000001</v>
      </c>
      <c r="E3" s="2">
        <v>0</v>
      </c>
      <c r="F3" s="2">
        <v>34.1</v>
      </c>
      <c r="G3" s="2">
        <v>-13.9</v>
      </c>
      <c r="H3" s="2">
        <v>0</v>
      </c>
      <c r="I3" s="2">
        <v>41.6</v>
      </c>
      <c r="J3" s="2">
        <v>-13.8</v>
      </c>
      <c r="K3" s="2">
        <v>0</v>
      </c>
      <c r="L3" s="2">
        <v>41.7</v>
      </c>
      <c r="M3" s="2">
        <v>-21.3</v>
      </c>
      <c r="N3" s="2">
        <v>0</v>
      </c>
      <c r="O3" s="2">
        <v>34.1</v>
      </c>
      <c r="P3" s="2">
        <v>-21.4</v>
      </c>
      <c r="Q3" s="2">
        <v>0</v>
      </c>
      <c r="R3" s="55" t="s">
        <v>5</v>
      </c>
    </row>
    <row r="4" spans="2:18" x14ac:dyDescent="0.3">
      <c r="B4" s="4">
        <v>12</v>
      </c>
      <c r="C4" s="2">
        <v>38</v>
      </c>
      <c r="D4" s="2">
        <v>-27.85</v>
      </c>
      <c r="E4" s="2">
        <v>0</v>
      </c>
      <c r="F4" s="2">
        <v>34.200000000000003</v>
      </c>
      <c r="G4" s="2">
        <v>-24.2</v>
      </c>
      <c r="H4" s="2">
        <v>0</v>
      </c>
      <c r="I4" s="2">
        <v>41.7</v>
      </c>
      <c r="J4" s="2">
        <v>-24.1</v>
      </c>
      <c r="K4" s="2">
        <v>0</v>
      </c>
      <c r="L4" s="2">
        <v>41.9</v>
      </c>
      <c r="M4" s="2">
        <v>-31.6</v>
      </c>
      <c r="N4" s="2">
        <v>0</v>
      </c>
      <c r="O4" s="2">
        <v>34.200000000000003</v>
      </c>
      <c r="P4" s="2">
        <v>-31.7</v>
      </c>
      <c r="Q4" s="2">
        <v>0</v>
      </c>
      <c r="R4" s="56"/>
    </row>
    <row r="5" spans="2:18" x14ac:dyDescent="0.3">
      <c r="B5" s="25">
        <v>8</v>
      </c>
      <c r="C5" s="26">
        <v>63.45</v>
      </c>
      <c r="D5" s="26">
        <v>-17.5</v>
      </c>
      <c r="E5" s="26">
        <v>0</v>
      </c>
      <c r="F5" s="26">
        <v>59.8</v>
      </c>
      <c r="G5" s="26">
        <v>-13.85</v>
      </c>
      <c r="H5" s="26">
        <v>0</v>
      </c>
      <c r="I5" s="26">
        <v>67.3</v>
      </c>
      <c r="J5" s="26">
        <v>-13.8</v>
      </c>
      <c r="K5" s="26">
        <v>0</v>
      </c>
      <c r="L5" s="26">
        <v>67.3</v>
      </c>
      <c r="M5" s="26">
        <v>-21.3</v>
      </c>
      <c r="N5" s="26">
        <v>0</v>
      </c>
      <c r="O5" s="26">
        <v>59.7</v>
      </c>
      <c r="P5" s="26">
        <v>-21.3</v>
      </c>
      <c r="Q5" s="26">
        <v>0</v>
      </c>
      <c r="R5" s="57" t="s">
        <v>6</v>
      </c>
    </row>
    <row r="6" spans="2:18" x14ac:dyDescent="0.3">
      <c r="B6" s="27">
        <v>9</v>
      </c>
      <c r="C6" s="28">
        <v>63.4</v>
      </c>
      <c r="D6" s="28">
        <v>-28.2</v>
      </c>
      <c r="E6" s="28">
        <v>0</v>
      </c>
      <c r="F6" s="28">
        <v>59.55</v>
      </c>
      <c r="G6" s="28">
        <v>-24.2</v>
      </c>
      <c r="H6" s="28">
        <v>0</v>
      </c>
      <c r="I6" s="28">
        <v>67.099999999999994</v>
      </c>
      <c r="J6" s="28">
        <v>-24.2</v>
      </c>
      <c r="K6" s="28">
        <v>0</v>
      </c>
      <c r="L6" s="28">
        <v>67.099999999999994</v>
      </c>
      <c r="M6" s="28">
        <v>-31.7</v>
      </c>
      <c r="N6" s="28">
        <v>0</v>
      </c>
      <c r="O6" s="28">
        <v>59.6</v>
      </c>
      <c r="P6" s="28">
        <v>-31.8</v>
      </c>
      <c r="Q6" s="28">
        <v>0</v>
      </c>
      <c r="R6" s="58"/>
    </row>
    <row r="7" spans="2:18" x14ac:dyDescent="0.3">
      <c r="B7" s="21">
        <v>4</v>
      </c>
      <c r="C7" s="22">
        <f>5.3+5</f>
        <v>10.3</v>
      </c>
      <c r="D7" s="22">
        <v>15</v>
      </c>
      <c r="E7" s="22">
        <v>9.6999999999999993</v>
      </c>
      <c r="F7" s="22">
        <f>1.3+5.3</f>
        <v>6.6</v>
      </c>
      <c r="G7" s="22">
        <v>15</v>
      </c>
      <c r="H7" s="22">
        <v>5.8</v>
      </c>
      <c r="I7" s="22">
        <f>8.7+5.3</f>
        <v>14</v>
      </c>
      <c r="J7" s="22">
        <v>15</v>
      </c>
      <c r="K7" s="22">
        <v>5.9</v>
      </c>
      <c r="L7" s="22">
        <f>5.3+8.7</f>
        <v>14</v>
      </c>
      <c r="M7" s="22">
        <v>15</v>
      </c>
      <c r="N7" s="22">
        <v>8.1999999999999993</v>
      </c>
      <c r="O7" s="22">
        <f>5.3+1.2</f>
        <v>6.5</v>
      </c>
      <c r="P7" s="22">
        <v>15</v>
      </c>
      <c r="Q7" s="22">
        <v>13.2</v>
      </c>
      <c r="R7" s="59" t="s">
        <v>7</v>
      </c>
    </row>
    <row r="8" spans="2:18" x14ac:dyDescent="0.3">
      <c r="B8" s="23">
        <v>5</v>
      </c>
      <c r="C8" s="24">
        <f>5.3+5</f>
        <v>10.3</v>
      </c>
      <c r="D8" s="24">
        <v>15</v>
      </c>
      <c r="E8" s="24">
        <v>28.45</v>
      </c>
      <c r="F8" s="24">
        <f>5.3+1.25</f>
        <v>6.55</v>
      </c>
      <c r="G8" s="24">
        <v>15</v>
      </c>
      <c r="H8" s="24">
        <v>24.65</v>
      </c>
      <c r="I8" s="24">
        <f>5.3+8.75</f>
        <v>14.05</v>
      </c>
      <c r="J8" s="24">
        <v>15</v>
      </c>
      <c r="K8" s="24">
        <v>23.75</v>
      </c>
      <c r="L8" s="24">
        <v>8.8000000000000007</v>
      </c>
      <c r="M8" s="24">
        <v>15</v>
      </c>
      <c r="N8" s="24">
        <v>32.299999999999997</v>
      </c>
      <c r="O8" s="24">
        <f>5.3+1.25</f>
        <v>6.55</v>
      </c>
      <c r="P8" s="24">
        <v>15</v>
      </c>
      <c r="Q8" s="24">
        <v>32.1</v>
      </c>
      <c r="R8" s="60"/>
    </row>
    <row r="9" spans="2:18" x14ac:dyDescent="0.3">
      <c r="B9" s="17">
        <v>7</v>
      </c>
      <c r="C9" s="18">
        <f>69.6+5</f>
        <v>74.599999999999994</v>
      </c>
      <c r="D9" s="18">
        <v>7.9</v>
      </c>
      <c r="E9" s="18">
        <v>9.9</v>
      </c>
      <c r="F9" s="18">
        <f>69.6+1.25</f>
        <v>70.849999999999994</v>
      </c>
      <c r="G9" s="18">
        <v>7.9</v>
      </c>
      <c r="H9" s="18">
        <v>6.2</v>
      </c>
      <c r="I9" s="18">
        <f>69.6+8.75</f>
        <v>78.349999999999994</v>
      </c>
      <c r="J9" s="18">
        <v>7.9</v>
      </c>
      <c r="K9" s="18">
        <v>6.1</v>
      </c>
      <c r="L9" s="18">
        <f>69.6+8.75</f>
        <v>78.349999999999994</v>
      </c>
      <c r="M9" s="18">
        <v>7.9</v>
      </c>
      <c r="N9" s="18">
        <v>13.6</v>
      </c>
      <c r="O9" s="18">
        <f>69.6+1.1</f>
        <v>70.699999999999989</v>
      </c>
      <c r="P9" s="18">
        <v>7.9</v>
      </c>
      <c r="Q9" s="18">
        <v>13.75</v>
      </c>
      <c r="R9" s="61" t="s">
        <v>8</v>
      </c>
    </row>
    <row r="10" spans="2:18" x14ac:dyDescent="0.3">
      <c r="B10" s="19">
        <v>6</v>
      </c>
      <c r="C10" s="20">
        <f>4.9+69.6</f>
        <v>74.5</v>
      </c>
      <c r="D10" s="20">
        <v>7.9</v>
      </c>
      <c r="E10" s="20">
        <v>28.3</v>
      </c>
      <c r="F10" s="20">
        <f>1.2+69.6</f>
        <v>70.8</v>
      </c>
      <c r="G10" s="20">
        <v>7.9</v>
      </c>
      <c r="H10" s="20">
        <v>24.6</v>
      </c>
      <c r="I10" s="20">
        <v>8.6999999999999993</v>
      </c>
      <c r="J10" s="20">
        <v>7.9</v>
      </c>
      <c r="K10" s="20">
        <f>24.4+69.6</f>
        <v>94</v>
      </c>
      <c r="L10" s="20">
        <v>8.6999999999999993</v>
      </c>
      <c r="M10" s="20">
        <v>7.9</v>
      </c>
      <c r="N10" s="20">
        <v>31.9</v>
      </c>
      <c r="O10" s="20">
        <f>1.2+69.6</f>
        <v>70.8</v>
      </c>
      <c r="P10" s="20">
        <v>7.9</v>
      </c>
      <c r="Q10" s="20">
        <v>32.1</v>
      </c>
      <c r="R10" s="62"/>
    </row>
    <row r="11" spans="2:18" x14ac:dyDescent="0.3">
      <c r="B11" s="12">
        <v>17</v>
      </c>
      <c r="C11" s="13">
        <f>10.4+5.3</f>
        <v>15.7</v>
      </c>
      <c r="D11" s="13">
        <f>-5-6.2</f>
        <v>-11.2</v>
      </c>
      <c r="E11" s="13">
        <v>41</v>
      </c>
      <c r="F11" s="13">
        <f>5.3+6.75</f>
        <v>12.05</v>
      </c>
      <c r="G11" s="13">
        <f>-5-2.5</f>
        <v>-7.5</v>
      </c>
      <c r="H11" s="13">
        <v>41</v>
      </c>
      <c r="I11" s="13">
        <f>14.1+5.3</f>
        <v>19.399999999999999</v>
      </c>
      <c r="J11" s="13">
        <f>-2.4-5</f>
        <v>-7.4</v>
      </c>
      <c r="K11" s="13">
        <v>41</v>
      </c>
      <c r="L11" s="13">
        <f>14.15+5.3</f>
        <v>19.45</v>
      </c>
      <c r="M11" s="13">
        <f>-5-9.9</f>
        <v>-14.9</v>
      </c>
      <c r="N11" s="13">
        <v>41</v>
      </c>
      <c r="O11" s="13">
        <f>6.65+5.3</f>
        <v>11.95</v>
      </c>
      <c r="P11" s="13">
        <f>-11-5</f>
        <v>-16</v>
      </c>
      <c r="Q11" s="13">
        <v>41</v>
      </c>
      <c r="R11" s="63" t="s">
        <v>21</v>
      </c>
    </row>
    <row r="12" spans="2:18" x14ac:dyDescent="0.3">
      <c r="B12" s="5">
        <v>11</v>
      </c>
      <c r="C12" s="14">
        <f>19.9+5.3</f>
        <v>25.2</v>
      </c>
      <c r="D12" s="14">
        <f>-15.8-5</f>
        <v>-20.8</v>
      </c>
      <c r="E12" s="14">
        <v>41</v>
      </c>
      <c r="F12" s="14">
        <f>16.1+5.3</f>
        <v>21.400000000000002</v>
      </c>
      <c r="G12" s="14">
        <f>-12.1-5</f>
        <v>-17.100000000000001</v>
      </c>
      <c r="H12" s="14">
        <v>41</v>
      </c>
      <c r="I12" s="14">
        <f>23.6+5.3</f>
        <v>28.900000000000002</v>
      </c>
      <c r="J12" s="14">
        <f>-12.1-5</f>
        <v>-17.100000000000001</v>
      </c>
      <c r="K12" s="14">
        <v>41</v>
      </c>
      <c r="L12" s="14">
        <f>23.75+5.3</f>
        <v>29.05</v>
      </c>
      <c r="M12" s="14">
        <f>-19.6-5</f>
        <v>-24.6</v>
      </c>
      <c r="N12" s="14">
        <v>41</v>
      </c>
      <c r="O12" s="14">
        <f>16.2+5.3</f>
        <v>21.5</v>
      </c>
      <c r="P12" s="14">
        <f>-19.6-5</f>
        <v>-24.6</v>
      </c>
      <c r="Q12" s="14">
        <v>41</v>
      </c>
      <c r="R12" s="64"/>
    </row>
    <row r="13" spans="2:18" x14ac:dyDescent="0.3">
      <c r="B13" s="15">
        <v>16</v>
      </c>
      <c r="C13" s="16">
        <f>10.75+5.3</f>
        <v>16.05</v>
      </c>
      <c r="D13" s="16">
        <f>-25.9-5</f>
        <v>-30.9</v>
      </c>
      <c r="E13" s="16">
        <v>41</v>
      </c>
      <c r="F13" s="16">
        <f>7+5.3</f>
        <v>12.3</v>
      </c>
      <c r="G13" s="16">
        <f>-22.5-5</f>
        <v>-27.5</v>
      </c>
      <c r="H13" s="16">
        <v>41</v>
      </c>
      <c r="I13" s="16">
        <f>14.4+5.3</f>
        <v>19.7</v>
      </c>
      <c r="J13" s="16">
        <f>-22.1-5</f>
        <v>-27.1</v>
      </c>
      <c r="K13" s="16">
        <v>41</v>
      </c>
      <c r="L13" s="16">
        <f>14.55+5.3</f>
        <v>19.850000000000001</v>
      </c>
      <c r="M13" s="16">
        <f>-29.6-5</f>
        <v>-34.6</v>
      </c>
      <c r="N13" s="16">
        <v>41</v>
      </c>
      <c r="O13" s="16">
        <f>7.1+5.3</f>
        <v>12.399999999999999</v>
      </c>
      <c r="P13" s="16">
        <f>-29.65-5</f>
        <v>-34.65</v>
      </c>
      <c r="Q13" s="16">
        <v>41</v>
      </c>
      <c r="R13" s="65"/>
    </row>
    <row r="14" spans="2:18" x14ac:dyDescent="0.3">
      <c r="B14" s="8">
        <v>15</v>
      </c>
      <c r="C14" s="9">
        <f>61.4+33</f>
        <v>94.4</v>
      </c>
      <c r="D14" s="9">
        <f>-5-5.9</f>
        <v>-10.9</v>
      </c>
      <c r="E14" s="9">
        <v>41</v>
      </c>
      <c r="F14" s="9">
        <f>29.2+61.4</f>
        <v>90.6</v>
      </c>
      <c r="G14" s="9">
        <f>-2-5</f>
        <v>-7</v>
      </c>
      <c r="H14" s="9">
        <v>41</v>
      </c>
      <c r="I14" s="9">
        <f>36.7+61.4</f>
        <v>98.1</v>
      </c>
      <c r="J14" s="9">
        <f>-5-2</f>
        <v>-7</v>
      </c>
      <c r="K14" s="9">
        <v>41</v>
      </c>
      <c r="L14" s="9">
        <f>36.7+61.4</f>
        <v>98.1</v>
      </c>
      <c r="M14" s="9">
        <f>-9.55-5</f>
        <v>-14.55</v>
      </c>
      <c r="N14" s="9">
        <v>41</v>
      </c>
      <c r="O14" s="9">
        <f>29.2+61.4</f>
        <v>90.6</v>
      </c>
      <c r="P14" s="9">
        <f>-9.5-5</f>
        <v>-14.5</v>
      </c>
      <c r="Q14" s="9">
        <v>41</v>
      </c>
      <c r="R14" s="52" t="s">
        <v>22</v>
      </c>
    </row>
    <row r="15" spans="2:18" x14ac:dyDescent="0.3">
      <c r="B15" s="6">
        <v>13</v>
      </c>
      <c r="C15" s="7">
        <f>23.45+61.4</f>
        <v>84.85</v>
      </c>
      <c r="D15" s="7">
        <f>-15.35-5</f>
        <v>-20.350000000000001</v>
      </c>
      <c r="E15" s="7">
        <v>41</v>
      </c>
      <c r="F15" s="7">
        <f>19.75+61.4</f>
        <v>81.150000000000006</v>
      </c>
      <c r="G15" s="7">
        <f>-11.65-5</f>
        <v>-16.649999999999999</v>
      </c>
      <c r="H15" s="7">
        <v>41</v>
      </c>
      <c r="I15" s="7">
        <f>27.2+61.4</f>
        <v>88.6</v>
      </c>
      <c r="J15" s="7">
        <f>-11.65-5</f>
        <v>-16.649999999999999</v>
      </c>
      <c r="K15" s="7">
        <v>41</v>
      </c>
      <c r="L15" s="7">
        <f>27.1+61.4</f>
        <v>88.5</v>
      </c>
      <c r="M15" s="7">
        <f>-19.15-5</f>
        <v>-24.15</v>
      </c>
      <c r="N15" s="7">
        <v>41</v>
      </c>
      <c r="O15" s="7">
        <f>19.65+61.4</f>
        <v>81.05</v>
      </c>
      <c r="P15" s="7">
        <f>-19.1-5</f>
        <v>-24.1</v>
      </c>
      <c r="Q15" s="7">
        <v>41</v>
      </c>
      <c r="R15" s="53"/>
    </row>
    <row r="16" spans="2:18" ht="15" thickBot="1" x14ac:dyDescent="0.35">
      <c r="B16" s="10">
        <v>14</v>
      </c>
      <c r="C16" s="11">
        <f>32.8+61.4</f>
        <v>94.199999999999989</v>
      </c>
      <c r="D16" s="11">
        <f>-25.9-5</f>
        <v>-30.9</v>
      </c>
      <c r="E16" s="11">
        <v>41</v>
      </c>
      <c r="F16" s="11">
        <f>29+61.4</f>
        <v>90.4</v>
      </c>
      <c r="G16" s="11">
        <f>-22.15-5</f>
        <v>-27.15</v>
      </c>
      <c r="H16" s="11">
        <v>41</v>
      </c>
      <c r="I16" s="11">
        <f>36.55+61.4</f>
        <v>97.949999999999989</v>
      </c>
      <c r="J16" s="11">
        <f>-22.2-5</f>
        <v>-27.2</v>
      </c>
      <c r="K16" s="11">
        <v>41</v>
      </c>
      <c r="L16" s="11">
        <f>36.7+61.4</f>
        <v>98.1</v>
      </c>
      <c r="M16" s="11">
        <f>-29.7-5</f>
        <v>-34.700000000000003</v>
      </c>
      <c r="N16" s="11">
        <v>41</v>
      </c>
      <c r="O16" s="11">
        <f>29.2+61.4</f>
        <v>90.6</v>
      </c>
      <c r="P16" s="11">
        <f>-29.6-5</f>
        <v>-34.6</v>
      </c>
      <c r="Q16" s="11">
        <v>41</v>
      </c>
      <c r="R16" s="54"/>
    </row>
    <row r="20" spans="8:11" x14ac:dyDescent="0.3">
      <c r="H20" s="30"/>
      <c r="I20" s="29"/>
      <c r="K20" s="29"/>
    </row>
    <row r="21" spans="8:11" x14ac:dyDescent="0.3">
      <c r="K21" s="29"/>
    </row>
    <row r="22" spans="8:11" x14ac:dyDescent="0.3">
      <c r="K22" s="29"/>
    </row>
    <row r="23" spans="8:11" x14ac:dyDescent="0.3">
      <c r="K23" s="29"/>
    </row>
  </sheetData>
  <mergeCells count="6">
    <mergeCell ref="R14:R16"/>
    <mergeCell ref="R3:R4"/>
    <mergeCell ref="R5:R6"/>
    <mergeCell ref="R7:R8"/>
    <mergeCell ref="R9:R10"/>
    <mergeCell ref="R11:R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BA0E-1D57-4081-829D-F09945CE3556}">
  <dimension ref="A1:P10"/>
  <sheetViews>
    <sheetView workbookViewId="0">
      <selection activeCell="I26" sqref="I26"/>
    </sheetView>
  </sheetViews>
  <sheetFormatPr defaultRowHeight="14.4" x14ac:dyDescent="0.3"/>
  <sheetData>
    <row r="1" spans="1:16" x14ac:dyDescent="0.3">
      <c r="A1" s="66" t="s">
        <v>23</v>
      </c>
      <c r="B1" s="67"/>
      <c r="C1" s="67"/>
      <c r="D1" s="68"/>
      <c r="E1" s="66" t="s">
        <v>24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</row>
    <row r="2" spans="1:16" x14ac:dyDescent="0.3">
      <c r="A2" s="38"/>
      <c r="B2" s="31"/>
      <c r="C2" s="31"/>
      <c r="D2" s="31"/>
      <c r="E2" s="66">
        <v>1</v>
      </c>
      <c r="F2" s="67"/>
      <c r="G2" s="68"/>
      <c r="H2" s="66">
        <v>2</v>
      </c>
      <c r="I2" s="67"/>
      <c r="J2" s="68"/>
      <c r="K2" s="66">
        <v>3</v>
      </c>
      <c r="L2" s="67"/>
      <c r="M2" s="68"/>
      <c r="N2" s="67">
        <v>4</v>
      </c>
      <c r="O2" s="67"/>
      <c r="P2" s="68"/>
    </row>
    <row r="3" spans="1:16" x14ac:dyDescent="0.3">
      <c r="A3" s="39" t="s">
        <v>25</v>
      </c>
      <c r="B3" s="32" t="s">
        <v>26</v>
      </c>
      <c r="C3" s="32" t="s">
        <v>27</v>
      </c>
      <c r="D3" s="32" t="s">
        <v>28</v>
      </c>
      <c r="E3" s="33" t="s">
        <v>26</v>
      </c>
      <c r="F3" s="40" t="s">
        <v>27</v>
      </c>
      <c r="G3" s="34" t="s">
        <v>28</v>
      </c>
      <c r="H3" s="33" t="s">
        <v>26</v>
      </c>
      <c r="I3" s="40" t="s">
        <v>27</v>
      </c>
      <c r="J3" s="34" t="s">
        <v>28</v>
      </c>
      <c r="K3" s="33" t="s">
        <v>26</v>
      </c>
      <c r="L3" s="40" t="s">
        <v>27</v>
      </c>
      <c r="M3" s="34" t="s">
        <v>28</v>
      </c>
      <c r="N3" s="40" t="s">
        <v>26</v>
      </c>
      <c r="O3" s="40" t="s">
        <v>27</v>
      </c>
      <c r="P3" s="34" t="s">
        <v>28</v>
      </c>
    </row>
    <row r="4" spans="1:16" ht="15" thickBot="1" x14ac:dyDescent="0.35">
      <c r="A4" s="41"/>
      <c r="B4" s="35" t="s">
        <v>29</v>
      </c>
      <c r="C4" s="35" t="s">
        <v>29</v>
      </c>
      <c r="D4" s="35" t="s">
        <v>29</v>
      </c>
      <c r="E4" s="36" t="s">
        <v>29</v>
      </c>
      <c r="F4" s="35" t="s">
        <v>29</v>
      </c>
      <c r="G4" s="37" t="s">
        <v>29</v>
      </c>
      <c r="H4" s="36" t="s">
        <v>29</v>
      </c>
      <c r="I4" s="35" t="s">
        <v>29</v>
      </c>
      <c r="J4" s="37" t="s">
        <v>29</v>
      </c>
      <c r="K4" s="36" t="s">
        <v>29</v>
      </c>
      <c r="L4" s="35" t="s">
        <v>29</v>
      </c>
      <c r="M4" s="37" t="s">
        <v>29</v>
      </c>
      <c r="N4" s="35" t="s">
        <v>29</v>
      </c>
      <c r="O4" s="35" t="s">
        <v>29</v>
      </c>
      <c r="P4" s="37" t="s">
        <v>29</v>
      </c>
    </row>
    <row r="5" spans="1:16" x14ac:dyDescent="0.3">
      <c r="A5" s="42" t="s">
        <v>32</v>
      </c>
      <c r="B5" s="43">
        <f>10.4+5.3</f>
        <v>15.7</v>
      </c>
      <c r="C5" s="43">
        <f>-5-6.2</f>
        <v>-11.2</v>
      </c>
      <c r="D5" s="43">
        <v>41</v>
      </c>
      <c r="E5" s="43">
        <f>5.3+6.75</f>
        <v>12.05</v>
      </c>
      <c r="F5" s="43">
        <f>-5-2.5</f>
        <v>-7.5</v>
      </c>
      <c r="G5" s="43">
        <v>41</v>
      </c>
      <c r="H5" s="43">
        <f>14.1+5.3</f>
        <v>19.399999999999999</v>
      </c>
      <c r="I5" s="43">
        <f>-2.4-5</f>
        <v>-7.4</v>
      </c>
      <c r="J5" s="43">
        <v>41</v>
      </c>
      <c r="K5" s="43">
        <f>14.15+5.3</f>
        <v>19.45</v>
      </c>
      <c r="L5" s="43">
        <f>-5-9.9</f>
        <v>-14.9</v>
      </c>
      <c r="M5" s="43">
        <v>41</v>
      </c>
      <c r="N5" s="43">
        <f>6.65+5.3</f>
        <v>11.95</v>
      </c>
      <c r="O5" s="43">
        <f>-11-5</f>
        <v>-16</v>
      </c>
      <c r="P5" s="44">
        <v>41</v>
      </c>
    </row>
    <row r="6" spans="1:16" x14ac:dyDescent="0.3">
      <c r="A6" s="42" t="s">
        <v>30</v>
      </c>
      <c r="B6" s="43">
        <f>19.9+5.3</f>
        <v>25.2</v>
      </c>
      <c r="C6" s="43">
        <f>-15.8-5</f>
        <v>-20.8</v>
      </c>
      <c r="D6" s="43">
        <v>41</v>
      </c>
      <c r="E6" s="43">
        <f>16.1+5.3</f>
        <v>21.400000000000002</v>
      </c>
      <c r="F6" s="43">
        <f>-12.1-5</f>
        <v>-17.100000000000001</v>
      </c>
      <c r="G6" s="43">
        <v>41</v>
      </c>
      <c r="H6" s="43">
        <f>23.6+5.3</f>
        <v>28.900000000000002</v>
      </c>
      <c r="I6" s="43">
        <f>-12.1-5</f>
        <v>-17.100000000000001</v>
      </c>
      <c r="J6" s="43">
        <v>41</v>
      </c>
      <c r="K6" s="43">
        <f>23.75+5.3</f>
        <v>29.05</v>
      </c>
      <c r="L6" s="43">
        <f>-19.6-5</f>
        <v>-24.6</v>
      </c>
      <c r="M6" s="43">
        <v>41</v>
      </c>
      <c r="N6" s="43">
        <f>16.2+5.3</f>
        <v>21.5</v>
      </c>
      <c r="O6" s="43">
        <f>-19.6-5</f>
        <v>-24.6</v>
      </c>
      <c r="P6" s="44">
        <v>41</v>
      </c>
    </row>
    <row r="7" spans="1:16" x14ac:dyDescent="0.3">
      <c r="A7" s="42" t="s">
        <v>33</v>
      </c>
      <c r="B7" s="43">
        <f>10.75+5.3</f>
        <v>16.05</v>
      </c>
      <c r="C7" s="43">
        <f>-25.9-5</f>
        <v>-30.9</v>
      </c>
      <c r="D7" s="43">
        <v>41</v>
      </c>
      <c r="E7" s="43">
        <f>7+5.3</f>
        <v>12.3</v>
      </c>
      <c r="F7" s="43">
        <f>-22.5-5</f>
        <v>-27.5</v>
      </c>
      <c r="G7" s="43">
        <v>41</v>
      </c>
      <c r="H7" s="43">
        <f>14.4+5.3</f>
        <v>19.7</v>
      </c>
      <c r="I7" s="43">
        <f>-22.1-5</f>
        <v>-27.1</v>
      </c>
      <c r="J7" s="43">
        <v>41</v>
      </c>
      <c r="K7" s="43">
        <f>14.55+5.3</f>
        <v>19.850000000000001</v>
      </c>
      <c r="L7" s="43">
        <f>-29.6-5</f>
        <v>-34.6</v>
      </c>
      <c r="M7" s="43">
        <v>41</v>
      </c>
      <c r="N7" s="43">
        <f>7.1+5.3</f>
        <v>12.399999999999999</v>
      </c>
      <c r="O7" s="43">
        <f>-29.65-5</f>
        <v>-34.65</v>
      </c>
      <c r="P7" s="44">
        <v>41</v>
      </c>
    </row>
    <row r="8" spans="1:16" x14ac:dyDescent="0.3">
      <c r="A8" s="42" t="s">
        <v>34</v>
      </c>
      <c r="B8" s="43">
        <f>61.4+33</f>
        <v>94.4</v>
      </c>
      <c r="C8" s="43">
        <f>-5-5.9</f>
        <v>-10.9</v>
      </c>
      <c r="D8" s="43">
        <v>41</v>
      </c>
      <c r="E8" s="43">
        <f>29.2+61.4</f>
        <v>90.6</v>
      </c>
      <c r="F8" s="43">
        <f>-2-5</f>
        <v>-7</v>
      </c>
      <c r="G8" s="43">
        <v>41</v>
      </c>
      <c r="H8" s="43">
        <f>36.7+61.4</f>
        <v>98.1</v>
      </c>
      <c r="I8" s="43">
        <f>-5-2</f>
        <v>-7</v>
      </c>
      <c r="J8" s="43">
        <v>41</v>
      </c>
      <c r="K8" s="43">
        <f>36.7+61.4</f>
        <v>98.1</v>
      </c>
      <c r="L8" s="43">
        <f>-9.55-5</f>
        <v>-14.55</v>
      </c>
      <c r="M8" s="43">
        <v>41</v>
      </c>
      <c r="N8" s="43">
        <f>29.2+61.4</f>
        <v>90.6</v>
      </c>
      <c r="O8" s="43">
        <f>-9.5-5</f>
        <v>-14.5</v>
      </c>
      <c r="P8" s="44">
        <v>41</v>
      </c>
    </row>
    <row r="9" spans="1:16" x14ac:dyDescent="0.3">
      <c r="A9" s="42" t="s">
        <v>35</v>
      </c>
      <c r="B9" s="43">
        <f>23.45+61.4</f>
        <v>84.85</v>
      </c>
      <c r="C9" s="43">
        <f>-15.35-5</f>
        <v>-20.350000000000001</v>
      </c>
      <c r="D9" s="43">
        <v>41</v>
      </c>
      <c r="E9" s="43">
        <f>19.75+61.4</f>
        <v>81.150000000000006</v>
      </c>
      <c r="F9" s="43">
        <f>-11.65-5</f>
        <v>-16.649999999999999</v>
      </c>
      <c r="G9" s="43">
        <v>41</v>
      </c>
      <c r="H9" s="43">
        <f>27.2+61.4</f>
        <v>88.6</v>
      </c>
      <c r="I9" s="43">
        <f>-11.65-5</f>
        <v>-16.649999999999999</v>
      </c>
      <c r="J9" s="43">
        <v>41</v>
      </c>
      <c r="K9" s="43">
        <f>27.1+61.4</f>
        <v>88.5</v>
      </c>
      <c r="L9" s="43">
        <f>-19.15-5</f>
        <v>-24.15</v>
      </c>
      <c r="M9" s="43">
        <v>41</v>
      </c>
      <c r="N9" s="43">
        <f>19.65+61.4</f>
        <v>81.05</v>
      </c>
      <c r="O9" s="43">
        <f>-19.1-5</f>
        <v>-24.1</v>
      </c>
      <c r="P9" s="44">
        <v>41</v>
      </c>
    </row>
    <row r="10" spans="1:16" x14ac:dyDescent="0.3">
      <c r="A10" s="45" t="s">
        <v>36</v>
      </c>
      <c r="B10" s="46">
        <f>32.8+61.4</f>
        <v>94.199999999999989</v>
      </c>
      <c r="C10" s="46">
        <f>-25.9-5</f>
        <v>-30.9</v>
      </c>
      <c r="D10" s="46">
        <v>41</v>
      </c>
      <c r="E10" s="46">
        <f>29+61.4</f>
        <v>90.4</v>
      </c>
      <c r="F10" s="46">
        <f>-22.15-5</f>
        <v>-27.15</v>
      </c>
      <c r="G10" s="46">
        <v>41</v>
      </c>
      <c r="H10" s="46">
        <f>36.55+61.4</f>
        <v>97.949999999999989</v>
      </c>
      <c r="I10" s="46">
        <f>-22.2-5</f>
        <v>-27.2</v>
      </c>
      <c r="J10" s="46">
        <v>41</v>
      </c>
      <c r="K10" s="46">
        <f>36.7+61.4</f>
        <v>98.1</v>
      </c>
      <c r="L10" s="46">
        <f>-29.7-5</f>
        <v>-34.700000000000003</v>
      </c>
      <c r="M10" s="46">
        <v>41</v>
      </c>
      <c r="N10" s="46">
        <f>29.2+61.4</f>
        <v>90.6</v>
      </c>
      <c r="O10" s="46">
        <f>-29.6-5</f>
        <v>-34.6</v>
      </c>
      <c r="P10" s="47">
        <v>41</v>
      </c>
    </row>
  </sheetData>
  <mergeCells count="6">
    <mergeCell ref="A1:D1"/>
    <mergeCell ref="E1:P1"/>
    <mergeCell ref="E2:G2"/>
    <mergeCell ref="H2:J2"/>
    <mergeCell ref="K2:M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B9BD-6E70-46DE-8EA6-EBB304A5D0A8}">
  <dimension ref="A1:Q8"/>
  <sheetViews>
    <sheetView tabSelected="1" topLeftCell="I1" workbookViewId="0">
      <selection activeCell="R14" sqref="R14"/>
    </sheetView>
  </sheetViews>
  <sheetFormatPr defaultRowHeight="14.4" x14ac:dyDescent="0.3"/>
  <sheetData>
    <row r="1" spans="1:17" x14ac:dyDescent="0.3">
      <c r="A1" s="66" t="s">
        <v>23</v>
      </c>
      <c r="B1" s="67"/>
      <c r="C1" s="67"/>
      <c r="D1" s="68"/>
      <c r="E1" s="66" t="s">
        <v>24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  <c r="Q1" s="43"/>
    </row>
    <row r="2" spans="1:17" x14ac:dyDescent="0.3">
      <c r="A2" s="50"/>
      <c r="B2" s="51"/>
      <c r="C2" s="51"/>
      <c r="D2" s="51"/>
      <c r="E2" s="66">
        <v>1</v>
      </c>
      <c r="F2" s="67"/>
      <c r="G2" s="68"/>
      <c r="H2" s="66">
        <v>2</v>
      </c>
      <c r="I2" s="67"/>
      <c r="J2" s="68"/>
      <c r="K2" s="66">
        <v>3</v>
      </c>
      <c r="L2" s="67"/>
      <c r="M2" s="68"/>
      <c r="N2" s="67">
        <v>4</v>
      </c>
      <c r="O2" s="67"/>
      <c r="P2" s="68"/>
      <c r="Q2" s="43"/>
    </row>
    <row r="3" spans="1:17" x14ac:dyDescent="0.3">
      <c r="A3" s="39" t="s">
        <v>25</v>
      </c>
      <c r="B3" s="32" t="s">
        <v>26</v>
      </c>
      <c r="C3" s="32" t="s">
        <v>27</v>
      </c>
      <c r="D3" s="32" t="s">
        <v>28</v>
      </c>
      <c r="E3" s="33" t="s">
        <v>26</v>
      </c>
      <c r="F3" s="40" t="s">
        <v>27</v>
      </c>
      <c r="G3" s="34" t="s">
        <v>28</v>
      </c>
      <c r="H3" s="33" t="s">
        <v>26</v>
      </c>
      <c r="I3" s="40" t="s">
        <v>27</v>
      </c>
      <c r="J3" s="34" t="s">
        <v>28</v>
      </c>
      <c r="K3" s="33" t="s">
        <v>26</v>
      </c>
      <c r="L3" s="40" t="s">
        <v>27</v>
      </c>
      <c r="M3" s="34" t="s">
        <v>28</v>
      </c>
      <c r="N3" s="40" t="s">
        <v>26</v>
      </c>
      <c r="O3" s="40" t="s">
        <v>27</v>
      </c>
      <c r="P3" s="34" t="s">
        <v>28</v>
      </c>
      <c r="Q3" s="43"/>
    </row>
    <row r="4" spans="1:17" ht="15" thickBot="1" x14ac:dyDescent="0.35">
      <c r="A4" s="41"/>
      <c r="B4" s="35" t="s">
        <v>29</v>
      </c>
      <c r="C4" s="35" t="s">
        <v>29</v>
      </c>
      <c r="D4" s="35" t="s">
        <v>29</v>
      </c>
      <c r="E4" s="36" t="s">
        <v>29</v>
      </c>
      <c r="F4" s="35" t="s">
        <v>29</v>
      </c>
      <c r="G4" s="37" t="s">
        <v>29</v>
      </c>
      <c r="H4" s="36" t="s">
        <v>29</v>
      </c>
      <c r="I4" s="35" t="s">
        <v>29</v>
      </c>
      <c r="J4" s="37" t="s">
        <v>29</v>
      </c>
      <c r="K4" s="36" t="s">
        <v>29</v>
      </c>
      <c r="L4" s="35" t="s">
        <v>29</v>
      </c>
      <c r="M4" s="37" t="s">
        <v>29</v>
      </c>
      <c r="N4" s="35" t="s">
        <v>29</v>
      </c>
      <c r="O4" s="35" t="s">
        <v>29</v>
      </c>
      <c r="P4" s="37" t="s">
        <v>29</v>
      </c>
      <c r="Q4" s="43"/>
    </row>
    <row r="5" spans="1:17" x14ac:dyDescent="0.3">
      <c r="A5" s="48" t="s">
        <v>31</v>
      </c>
      <c r="B5" s="43">
        <v>37.700000000000003</v>
      </c>
      <c r="C5" s="43">
        <v>-17.600000000000001</v>
      </c>
      <c r="D5" s="43">
        <v>0</v>
      </c>
      <c r="E5" s="43">
        <v>34.1</v>
      </c>
      <c r="F5" s="43">
        <v>-13.9</v>
      </c>
      <c r="G5" s="43">
        <v>0</v>
      </c>
      <c r="H5" s="43">
        <v>41.6</v>
      </c>
      <c r="I5" s="43">
        <v>-13.8</v>
      </c>
      <c r="J5" s="43">
        <v>0</v>
      </c>
      <c r="K5" s="43">
        <v>41.7</v>
      </c>
      <c r="L5" s="43">
        <v>-21.3</v>
      </c>
      <c r="M5" s="43">
        <v>0</v>
      </c>
      <c r="N5" s="43">
        <v>34.1</v>
      </c>
      <c r="O5" s="43">
        <v>-21.4</v>
      </c>
      <c r="P5" s="44">
        <v>0</v>
      </c>
      <c r="Q5" s="43"/>
    </row>
    <row r="6" spans="1:17" x14ac:dyDescent="0.3">
      <c r="A6" s="48" t="s">
        <v>37</v>
      </c>
      <c r="B6" s="43">
        <v>38</v>
      </c>
      <c r="C6" s="43">
        <v>-27.85</v>
      </c>
      <c r="D6" s="43">
        <v>0</v>
      </c>
      <c r="E6" s="43">
        <v>34.200000000000003</v>
      </c>
      <c r="F6" s="43">
        <v>-24.2</v>
      </c>
      <c r="G6" s="43">
        <v>0</v>
      </c>
      <c r="H6" s="43">
        <v>41.7</v>
      </c>
      <c r="I6" s="43">
        <v>-24.1</v>
      </c>
      <c r="J6" s="43">
        <v>0</v>
      </c>
      <c r="K6" s="43">
        <v>41.9</v>
      </c>
      <c r="L6" s="43">
        <v>-31.6</v>
      </c>
      <c r="M6" s="43">
        <v>0</v>
      </c>
      <c r="N6" s="43">
        <v>34.200000000000003</v>
      </c>
      <c r="O6" s="43">
        <v>-31.7</v>
      </c>
      <c r="P6" s="44">
        <v>0</v>
      </c>
      <c r="Q6" s="43"/>
    </row>
    <row r="7" spans="1:17" x14ac:dyDescent="0.3">
      <c r="A7" s="48" t="s">
        <v>38</v>
      </c>
      <c r="B7" s="43">
        <v>63.45</v>
      </c>
      <c r="C7" s="43">
        <v>-17.5</v>
      </c>
      <c r="D7" s="43">
        <v>0</v>
      </c>
      <c r="E7" s="43">
        <v>59.8</v>
      </c>
      <c r="F7" s="43">
        <v>-13.85</v>
      </c>
      <c r="G7" s="43">
        <v>0</v>
      </c>
      <c r="H7" s="43">
        <v>67.3</v>
      </c>
      <c r="I7" s="43">
        <v>-13.8</v>
      </c>
      <c r="J7" s="43">
        <v>0</v>
      </c>
      <c r="K7" s="43">
        <v>67.3</v>
      </c>
      <c r="L7" s="43">
        <v>-21.3</v>
      </c>
      <c r="M7" s="43">
        <v>0</v>
      </c>
      <c r="N7" s="43">
        <v>59.7</v>
      </c>
      <c r="O7" s="43">
        <v>-21.3</v>
      </c>
      <c r="P7" s="44">
        <v>0</v>
      </c>
      <c r="Q7" s="43"/>
    </row>
    <row r="8" spans="1:17" x14ac:dyDescent="0.3">
      <c r="A8" s="49" t="s">
        <v>39</v>
      </c>
      <c r="B8" s="46">
        <v>63.4</v>
      </c>
      <c r="C8" s="46">
        <v>-28.2</v>
      </c>
      <c r="D8" s="46">
        <v>0</v>
      </c>
      <c r="E8" s="46">
        <v>59.55</v>
      </c>
      <c r="F8" s="46">
        <v>-24.2</v>
      </c>
      <c r="G8" s="46">
        <v>0</v>
      </c>
      <c r="H8" s="46">
        <v>67.099999999999994</v>
      </c>
      <c r="I8" s="46">
        <v>-24.2</v>
      </c>
      <c r="J8" s="46">
        <v>0</v>
      </c>
      <c r="K8" s="46">
        <v>67.099999999999994</v>
      </c>
      <c r="L8" s="46">
        <v>-31.7</v>
      </c>
      <c r="M8" s="46">
        <v>0</v>
      </c>
      <c r="N8" s="46">
        <v>59.6</v>
      </c>
      <c r="O8" s="46">
        <v>-31.8</v>
      </c>
      <c r="P8" s="47">
        <v>0</v>
      </c>
      <c r="Q8" s="43"/>
    </row>
  </sheetData>
  <mergeCells count="6">
    <mergeCell ref="A1:D1"/>
    <mergeCell ref="E1:P1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OriginalData</vt:lpstr>
      <vt:lpstr>outsideArucos</vt:lpstr>
      <vt:lpstr>insideArucos</vt:lpstr>
    </vt:vector>
  </TitlesOfParts>
  <Company>IHE Delft Institute for Water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Biruk Shewayirga Belay</dc:creator>
  <cp:lastModifiedBy>Antonio Moreno Rodenas</cp:lastModifiedBy>
  <dcterms:created xsi:type="dcterms:W3CDTF">2021-05-06T16:35:33Z</dcterms:created>
  <dcterms:modified xsi:type="dcterms:W3CDTF">2021-05-12T15:23:14Z</dcterms:modified>
</cp:coreProperties>
</file>