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FA9D5BB7-34D4-4744-B289-65D20FD9CD40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Downstream" sheetId="1" r:id="rId1"/>
    <sheet name="Middle" sheetId="3" r:id="rId2"/>
    <sheet name="Upstream" sheetId="4" r:id="rId3"/>
    <sheet name="Downstream-fine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4" l="1"/>
  <c r="F36" i="4"/>
  <c r="E36" i="4"/>
  <c r="D36" i="4"/>
  <c r="C36" i="4"/>
  <c r="G34" i="4"/>
  <c r="G35" i="4" s="1"/>
  <c r="F34" i="4"/>
  <c r="F35" i="4" s="1"/>
  <c r="E34" i="4"/>
  <c r="E35" i="4" s="1"/>
  <c r="D34" i="4"/>
  <c r="D35" i="4" s="1"/>
  <c r="C34" i="4"/>
  <c r="C35" i="4" s="1"/>
  <c r="G33" i="4"/>
  <c r="F33" i="4"/>
  <c r="E33" i="4"/>
  <c r="D33" i="4"/>
  <c r="C33" i="4"/>
  <c r="G31" i="4"/>
  <c r="G32" i="4" s="1"/>
  <c r="F31" i="4"/>
  <c r="F32" i="4" s="1"/>
  <c r="E31" i="4"/>
  <c r="E32" i="4" s="1"/>
  <c r="D31" i="4"/>
  <c r="D32" i="4" s="1"/>
  <c r="C31" i="4"/>
  <c r="C32" i="4" s="1"/>
  <c r="G30" i="4"/>
  <c r="F30" i="4"/>
  <c r="E30" i="4"/>
  <c r="D30" i="4"/>
  <c r="C30" i="4"/>
  <c r="G29" i="4"/>
  <c r="F29" i="4"/>
  <c r="E29" i="4"/>
  <c r="D29" i="4"/>
  <c r="C29" i="4"/>
  <c r="G28" i="4"/>
  <c r="F28" i="4"/>
  <c r="E28" i="4"/>
  <c r="D28" i="4"/>
  <c r="C28" i="4"/>
  <c r="G36" i="3"/>
  <c r="F36" i="3"/>
  <c r="E36" i="3"/>
  <c r="D36" i="3"/>
  <c r="C36" i="3"/>
  <c r="G34" i="3"/>
  <c r="G35" i="3" s="1"/>
  <c r="F34" i="3"/>
  <c r="F35" i="3" s="1"/>
  <c r="E34" i="3"/>
  <c r="E35" i="3" s="1"/>
  <c r="D34" i="3"/>
  <c r="D35" i="3" s="1"/>
  <c r="C34" i="3"/>
  <c r="C35" i="3" s="1"/>
  <c r="G33" i="3"/>
  <c r="F33" i="3"/>
  <c r="E33" i="3"/>
  <c r="D33" i="3"/>
  <c r="C33" i="3"/>
  <c r="G31" i="3"/>
  <c r="G32" i="3" s="1"/>
  <c r="F31" i="3"/>
  <c r="F32" i="3" s="1"/>
  <c r="E31" i="3"/>
  <c r="E32" i="3" s="1"/>
  <c r="D31" i="3"/>
  <c r="D32" i="3" s="1"/>
  <c r="C31" i="3"/>
  <c r="C32" i="3" s="1"/>
  <c r="G30" i="3"/>
  <c r="F30" i="3"/>
  <c r="E30" i="3"/>
  <c r="D30" i="3"/>
  <c r="C30" i="3"/>
  <c r="G29" i="3"/>
  <c r="F29" i="3"/>
  <c r="E29" i="3"/>
  <c r="D29" i="3"/>
  <c r="C29" i="3"/>
  <c r="G28" i="3"/>
  <c r="F28" i="3"/>
  <c r="E28" i="3"/>
  <c r="D28" i="3"/>
  <c r="C28" i="3"/>
  <c r="G36" i="1"/>
  <c r="F36" i="1"/>
  <c r="E36" i="1"/>
  <c r="D36" i="1"/>
  <c r="C36" i="1"/>
  <c r="G34" i="1"/>
  <c r="G35" i="1" s="1"/>
  <c r="F34" i="1"/>
  <c r="F35" i="1" s="1"/>
  <c r="E34" i="1"/>
  <c r="E35" i="1" s="1"/>
  <c r="D34" i="1"/>
  <c r="D35" i="1" s="1"/>
  <c r="C34" i="1"/>
  <c r="C35" i="1" s="1"/>
  <c r="G33" i="1"/>
  <c r="F33" i="1"/>
  <c r="E33" i="1"/>
  <c r="D33" i="1"/>
  <c r="C33" i="1"/>
  <c r="G31" i="1"/>
  <c r="G32" i="1" s="1"/>
  <c r="F31" i="1"/>
  <c r="F32" i="1" s="1"/>
  <c r="E31" i="1"/>
  <c r="E32" i="1" s="1"/>
  <c r="D31" i="1"/>
  <c r="D32" i="1" s="1"/>
  <c r="C31" i="1"/>
  <c r="C32" i="1" s="1"/>
  <c r="G30" i="1"/>
  <c r="F30" i="1"/>
  <c r="E30" i="1"/>
  <c r="D30" i="1"/>
  <c r="C30" i="1"/>
  <c r="G29" i="1"/>
  <c r="F29" i="1"/>
  <c r="E29" i="1"/>
  <c r="D29" i="1"/>
  <c r="C29" i="1"/>
  <c r="G28" i="1"/>
  <c r="F28" i="1"/>
  <c r="E28" i="1"/>
  <c r="D28" i="1"/>
  <c r="C28" i="1"/>
  <c r="C33" i="2" l="1"/>
  <c r="C34" i="2"/>
  <c r="C35" i="2" s="1"/>
  <c r="C36" i="2"/>
  <c r="G36" i="2"/>
  <c r="F36" i="2"/>
  <c r="E36" i="2"/>
  <c r="D36" i="2"/>
  <c r="D34" i="2"/>
  <c r="D35" i="2" s="1"/>
  <c r="E34" i="2"/>
  <c r="E35" i="2" s="1"/>
  <c r="F34" i="2"/>
  <c r="F35" i="2" s="1"/>
  <c r="G34" i="2"/>
  <c r="G35" i="2" s="1"/>
  <c r="D33" i="2"/>
  <c r="E33" i="2"/>
  <c r="F33" i="2"/>
  <c r="G33" i="2"/>
  <c r="C31" i="2"/>
  <c r="C32" i="2" s="1"/>
  <c r="G31" i="2"/>
  <c r="G32" i="2" s="1"/>
  <c r="D31" i="2"/>
  <c r="D32" i="2" s="1"/>
  <c r="E31" i="2"/>
  <c r="E32" i="2" s="1"/>
  <c r="F31" i="2"/>
  <c r="F32" i="2" s="1"/>
  <c r="D30" i="2"/>
  <c r="E30" i="2"/>
  <c r="F30" i="2"/>
  <c r="G30" i="2"/>
  <c r="C30" i="2"/>
  <c r="F29" i="2"/>
  <c r="D29" i="2"/>
  <c r="E29" i="2"/>
  <c r="G29" i="2"/>
  <c r="C29" i="2"/>
  <c r="G28" i="2"/>
  <c r="D28" i="2"/>
  <c r="E28" i="2"/>
  <c r="F28" i="2"/>
  <c r="C28" i="2"/>
</calcChain>
</file>

<file path=xl/sharedStrings.xml><?xml version="1.0" encoding="utf-8"?>
<sst xmlns="http://schemas.openxmlformats.org/spreadsheetml/2006/main" count="312" uniqueCount="58">
  <si>
    <t>q_step</t>
  </si>
  <si>
    <t>V1</t>
  </si>
  <si>
    <t>V2</t>
  </si>
  <si>
    <t>V3</t>
  </si>
  <si>
    <t>V4</t>
  </si>
  <si>
    <t>V5</t>
  </si>
  <si>
    <r>
      <t>SNR</t>
    </r>
    <r>
      <rPr>
        <vertAlign val="subscript"/>
        <sz val="11"/>
        <color theme="1"/>
        <rFont val="Calibri"/>
        <family val="2"/>
        <scheme val="minor"/>
      </rPr>
      <t>threshold</t>
    </r>
  </si>
  <si>
    <r>
      <t>COR</t>
    </r>
    <r>
      <rPr>
        <vertAlign val="subscript"/>
        <sz val="11"/>
        <color theme="1"/>
        <rFont val="Calibri"/>
        <family val="2"/>
        <scheme val="minor"/>
      </rPr>
      <t>threshold</t>
    </r>
  </si>
  <si>
    <t>ufs</t>
  </si>
  <si>
    <t>ks</t>
  </si>
  <si>
    <t>Physical parameters</t>
  </si>
  <si>
    <t>Filtering</t>
  </si>
  <si>
    <t>%</t>
  </si>
  <si>
    <t>-</t>
  </si>
  <si>
    <t>mm</t>
  </si>
  <si>
    <t>PI</t>
  </si>
  <si>
    <t>xs</t>
  </si>
  <si>
    <t>m</t>
  </si>
  <si>
    <t>Max. rejection</t>
  </si>
  <si>
    <t>afterwards, the point is rejected</t>
  </si>
  <si>
    <t>Stat filter</t>
  </si>
  <si>
    <t>GN2002+W2003+Robust</t>
  </si>
  <si>
    <t>kappa</t>
  </si>
  <si>
    <t>from roughness plate start</t>
  </si>
  <si>
    <t>delta_logwakelaw</t>
  </si>
  <si>
    <t>q (m2/s)</t>
  </si>
  <si>
    <t>Integration of the log-wake law up to Hmax</t>
  </si>
  <si>
    <t>ushear_logwakelaw</t>
  </si>
  <si>
    <t>yes</t>
  </si>
  <si>
    <t>delta_uxuz</t>
  </si>
  <si>
    <t>ushear_uxuz</t>
  </si>
  <si>
    <t>uxuz automated?</t>
  </si>
  <si>
    <t>vxvz fit intersection with zero</t>
  </si>
  <si>
    <t>vxvy fit intersection with bed level</t>
  </si>
  <si>
    <t>Was it fit automatically? Otherwise, manual analysis</t>
  </si>
  <si>
    <t>Camera recognition; manual measurement coincident up to 1 mm (27.8 cm)</t>
  </si>
  <si>
    <t>Max of the profile</t>
  </si>
  <si>
    <t>From log-wake law LSQE fit</t>
  </si>
  <si>
    <t>rot_median (deg)</t>
  </si>
  <si>
    <t>Acc rate (%)</t>
  </si>
  <si>
    <t>Median value of the acceptance rate, in percent. The acceptance rate considers the minimum between vx, vy and vz1 at each point</t>
  </si>
  <si>
    <t>end rot_median (deg)</t>
  </si>
  <si>
    <t>Final misalignment of ADV with streamwise component</t>
  </si>
  <si>
    <t>Misalignment of ADV with streamwise component, before correction</t>
  </si>
  <si>
    <t>F</t>
  </si>
  <si>
    <t>Nu</t>
  </si>
  <si>
    <t>m2/s</t>
  </si>
  <si>
    <t>Re (=q/Nu)</t>
  </si>
  <si>
    <t>Q (m3/s)</t>
  </si>
  <si>
    <t>Cf</t>
  </si>
  <si>
    <t>Comments</t>
  </si>
  <si>
    <t>SQRT(2/Cf)</t>
  </si>
  <si>
    <t>From previous ushear and delta</t>
  </si>
  <si>
    <t>Given a delta value, Cf from log-wake law: kappa, B, PI pressumed</t>
  </si>
  <si>
    <t>Cf from uxuz</t>
  </si>
  <si>
    <t>Using ushear from uxuz</t>
  </si>
  <si>
    <t>From log law fit</t>
  </si>
  <si>
    <t>Hmax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</si>
</sst>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tted">
        <color auto="1"/>
      </top>
      <bottom/>
      <diagonal/>
    </border>
    <border>
      <left/>
      <right/>
      <top/>
      <bottom style="dotted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Fill="1" applyBorder="1"/>
    <xf numFmtId="0" fontId="0" fillId="0" borderId="2" xfId="0" applyBorder="1"/>
    <xf numFmtId="0" fontId="0" fillId="0" borderId="0" xfId="0" applyFill="1" applyBorder="1"/>
    <xf numFmtId="2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3" fillId="0" borderId="3" xfId="0" applyFont="1" applyBorder="1"/>
    <xf numFmtId="2" fontId="0" fillId="0" borderId="2" xfId="0" applyNumberFormat="1" applyBorder="1"/>
    <xf numFmtId="11" fontId="0" fillId="0" borderId="0" xfId="0" applyNumberFormat="1"/>
    <xf numFmtId="1" fontId="0" fillId="0" borderId="0" xfId="0" applyNumberFormat="1"/>
    <xf numFmtId="164" fontId="0" fillId="0" borderId="0" xfId="0" applyNumberFormat="1" applyBorder="1"/>
    <xf numFmtId="0" fontId="0" fillId="0" borderId="2" xfId="0" applyFill="1" applyBorder="1"/>
    <xf numFmtId="0" fontId="4" fillId="0" borderId="0" xfId="0" applyFont="1"/>
    <xf numFmtId="165" fontId="0" fillId="0" borderId="2" xfId="0" applyNumberFormat="1" applyBorder="1"/>
    <xf numFmtId="165" fontId="0" fillId="0" borderId="0" xfId="0" applyNumberFormat="1"/>
    <xf numFmtId="165" fontId="0" fillId="0" borderId="3" xfId="0" applyNumberFormat="1" applyBorder="1"/>
    <xf numFmtId="165" fontId="0" fillId="0" borderId="4" xfId="0" applyNumberFormat="1" applyBorder="1"/>
    <xf numFmtId="165" fontId="0" fillId="0" borderId="3" xfId="0" applyNumberFormat="1" applyBorder="1" applyAlignment="1">
      <alignment horizontal="right"/>
    </xf>
    <xf numFmtId="165" fontId="0" fillId="0" borderId="0" xfId="0" applyNumberFormat="1" applyBorder="1"/>
    <xf numFmtId="165" fontId="0" fillId="0" borderId="1" xfId="0" applyNumberFormat="1" applyBorder="1"/>
    <xf numFmtId="165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opLeftCell="A10" workbookViewId="0">
      <selection activeCell="C20" sqref="C20:G24"/>
    </sheetView>
  </sheetViews>
  <sheetFormatPr defaultRowHeight="15" x14ac:dyDescent="0.25"/>
  <cols>
    <col min="2" max="2" width="13.85546875" bestFit="1" customWidth="1"/>
    <col min="3" max="7" width="11.7109375" customWidth="1"/>
    <col min="8" max="8" width="67" customWidth="1"/>
  </cols>
  <sheetData>
    <row r="1" spans="1:8" x14ac:dyDescent="0.25">
      <c r="A1" s="16" t="s">
        <v>11</v>
      </c>
    </row>
    <row r="2" spans="1:8" ht="18" x14ac:dyDescent="0.35">
      <c r="B2" t="s">
        <v>6</v>
      </c>
      <c r="C2">
        <v>10</v>
      </c>
      <c r="D2" t="s">
        <v>13</v>
      </c>
    </row>
    <row r="3" spans="1:8" ht="18" x14ac:dyDescent="0.35">
      <c r="B3" t="s">
        <v>7</v>
      </c>
      <c r="C3">
        <v>80</v>
      </c>
      <c r="D3" t="s">
        <v>12</v>
      </c>
    </row>
    <row r="4" spans="1:8" x14ac:dyDescent="0.25">
      <c r="B4" t="s">
        <v>20</v>
      </c>
      <c r="C4" t="s">
        <v>21</v>
      </c>
    </row>
    <row r="5" spans="1:8" x14ac:dyDescent="0.25">
      <c r="B5" t="s">
        <v>18</v>
      </c>
      <c r="C5">
        <v>40</v>
      </c>
      <c r="D5" t="s">
        <v>12</v>
      </c>
      <c r="E5" t="s">
        <v>19</v>
      </c>
    </row>
    <row r="6" spans="1:8" x14ac:dyDescent="0.25">
      <c r="A6" s="16" t="s">
        <v>10</v>
      </c>
    </row>
    <row r="7" spans="1:8" x14ac:dyDescent="0.25">
      <c r="B7" t="s">
        <v>9</v>
      </c>
      <c r="C7">
        <v>0.67</v>
      </c>
      <c r="D7" t="s">
        <v>14</v>
      </c>
    </row>
    <row r="8" spans="1:8" x14ac:dyDescent="0.25">
      <c r="B8" t="s">
        <v>22</v>
      </c>
      <c r="C8">
        <v>0.41</v>
      </c>
      <c r="D8" t="s">
        <v>13</v>
      </c>
    </row>
    <row r="9" spans="1:8" x14ac:dyDescent="0.25">
      <c r="B9" t="s">
        <v>15</v>
      </c>
      <c r="C9">
        <v>0.2</v>
      </c>
      <c r="D9" t="s">
        <v>13</v>
      </c>
    </row>
    <row r="10" spans="1:8" x14ac:dyDescent="0.25">
      <c r="B10" t="s">
        <v>16</v>
      </c>
      <c r="C10">
        <v>6.8</v>
      </c>
      <c r="D10" t="s">
        <v>17</v>
      </c>
      <c r="E10" s="1" t="s">
        <v>23</v>
      </c>
    </row>
    <row r="11" spans="1:8" x14ac:dyDescent="0.25">
      <c r="B11" t="s">
        <v>45</v>
      </c>
      <c r="C11" s="12">
        <v>9.9999999999999995E-7</v>
      </c>
      <c r="D11" t="s">
        <v>46</v>
      </c>
    </row>
    <row r="13" spans="1:8" x14ac:dyDescent="0.25">
      <c r="B13" s="2" t="s">
        <v>0</v>
      </c>
      <c r="C13" s="2" t="s">
        <v>1</v>
      </c>
      <c r="D13" s="2" t="s">
        <v>2</v>
      </c>
      <c r="E13" s="2" t="s">
        <v>3</v>
      </c>
      <c r="F13" s="2" t="s">
        <v>4</v>
      </c>
      <c r="G13" s="2" t="s">
        <v>5</v>
      </c>
      <c r="H13" s="3" t="s">
        <v>50</v>
      </c>
    </row>
    <row r="14" spans="1:8" x14ac:dyDescent="0.25">
      <c r="B14" s="4" t="s">
        <v>57</v>
      </c>
      <c r="C14" s="17">
        <v>0.27800000000000002</v>
      </c>
      <c r="D14" s="17">
        <v>0.27800000000000002</v>
      </c>
      <c r="E14" s="17">
        <v>0.27800000000000002</v>
      </c>
      <c r="F14" s="17">
        <v>0.27800000000000002</v>
      </c>
      <c r="G14" s="17">
        <v>0.27800000000000002</v>
      </c>
      <c r="H14" s="4" t="s">
        <v>35</v>
      </c>
    </row>
    <row r="15" spans="1:8" x14ac:dyDescent="0.25">
      <c r="B15" s="5" t="s">
        <v>25</v>
      </c>
      <c r="C15" s="18">
        <v>9.1825979402491598E-2</v>
      </c>
      <c r="D15" s="18">
        <v>0.134986830411923</v>
      </c>
      <c r="E15" s="18">
        <v>0.18703685692181199</v>
      </c>
      <c r="F15" s="18">
        <v>0.22531128011695301</v>
      </c>
      <c r="G15" s="18">
        <v>0.25636559525463198</v>
      </c>
      <c r="H15" t="s">
        <v>26</v>
      </c>
    </row>
    <row r="16" spans="1:8" x14ac:dyDescent="0.25">
      <c r="B16" t="s">
        <v>8</v>
      </c>
      <c r="C16" s="18">
        <v>0.357385797014456</v>
      </c>
      <c r="D16" s="18">
        <v>0.51910735554618304</v>
      </c>
      <c r="E16" s="18">
        <v>0.71853534630254001</v>
      </c>
      <c r="F16" s="18">
        <v>0.86543453134081205</v>
      </c>
      <c r="G16" s="18">
        <v>0.98108915454009105</v>
      </c>
      <c r="H16" t="s">
        <v>36</v>
      </c>
    </row>
    <row r="17" spans="2:8" x14ac:dyDescent="0.25">
      <c r="B17" s="7" t="s">
        <v>24</v>
      </c>
      <c r="C17" s="19">
        <v>0.111099825693769</v>
      </c>
      <c r="D17" s="19">
        <v>0.11576197783204401</v>
      </c>
      <c r="E17" s="19">
        <v>0.10478201793615199</v>
      </c>
      <c r="F17" s="19">
        <v>0.105892753333927</v>
      </c>
      <c r="G17" s="19">
        <v>0.101605792181734</v>
      </c>
      <c r="H17" s="10" t="s">
        <v>37</v>
      </c>
    </row>
    <row r="18" spans="2:8" x14ac:dyDescent="0.25">
      <c r="B18" s="8" t="s">
        <v>27</v>
      </c>
      <c r="C18" s="20">
        <v>2.13042562736631E-2</v>
      </c>
      <c r="D18" s="20">
        <v>3.2020639041261199E-2</v>
      </c>
      <c r="E18" s="20">
        <v>4.43926526227695E-2</v>
      </c>
      <c r="F18" s="20">
        <v>5.3505563711865899E-2</v>
      </c>
      <c r="G18" s="20">
        <v>6.12913658282144E-2</v>
      </c>
      <c r="H18" s="8" t="s">
        <v>37</v>
      </c>
    </row>
    <row r="19" spans="2:8" x14ac:dyDescent="0.25">
      <c r="B19" s="7" t="s">
        <v>31</v>
      </c>
      <c r="C19" s="21" t="s">
        <v>28</v>
      </c>
      <c r="D19" s="21" t="s">
        <v>28</v>
      </c>
      <c r="E19" s="21" t="s">
        <v>28</v>
      </c>
      <c r="F19" s="21" t="s">
        <v>28</v>
      </c>
      <c r="G19" s="21" t="s">
        <v>28</v>
      </c>
      <c r="H19" s="7" t="s">
        <v>34</v>
      </c>
    </row>
    <row r="20" spans="2:8" x14ac:dyDescent="0.25">
      <c r="B20" s="9" t="s">
        <v>29</v>
      </c>
      <c r="C20" s="22">
        <v>0.120073305244454</v>
      </c>
      <c r="D20" s="22">
        <v>0.120783021009333</v>
      </c>
      <c r="E20" s="22">
        <v>0.119844891556983</v>
      </c>
      <c r="F20" s="22">
        <v>0.10293192379114501</v>
      </c>
      <c r="G20" s="22">
        <v>0.10546558187635501</v>
      </c>
      <c r="H20" s="9" t="s">
        <v>32</v>
      </c>
    </row>
    <row r="21" spans="2:8" x14ac:dyDescent="0.25">
      <c r="B21" s="8" t="s">
        <v>30</v>
      </c>
      <c r="C21" s="20">
        <v>1.7431426303734902E-2</v>
      </c>
      <c r="D21" s="20">
        <v>2.8478197934512801E-2</v>
      </c>
      <c r="E21" s="20">
        <v>3.8832759567892401E-2</v>
      </c>
      <c r="F21" s="20">
        <v>4.8388811542869198E-2</v>
      </c>
      <c r="G21" s="20">
        <v>5.5470044534327301E-2</v>
      </c>
      <c r="H21" s="8" t="s">
        <v>33</v>
      </c>
    </row>
    <row r="22" spans="2:8" x14ac:dyDescent="0.25">
      <c r="B22" s="5" t="s">
        <v>38</v>
      </c>
      <c r="C22" s="18">
        <v>-0.14191607174942</v>
      </c>
      <c r="D22" s="18">
        <v>-0.333228721116823</v>
      </c>
      <c r="E22" s="18">
        <v>-0.52109176010540803</v>
      </c>
      <c r="F22" s="18">
        <v>-0.844340495938387</v>
      </c>
      <c r="G22" s="18">
        <v>-0.274226970299002</v>
      </c>
      <c r="H22" s="5" t="s">
        <v>43</v>
      </c>
    </row>
    <row r="23" spans="2:8" x14ac:dyDescent="0.25">
      <c r="B23" s="5" t="s">
        <v>41</v>
      </c>
      <c r="C23" s="18">
        <v>1.0149250394463399E-3</v>
      </c>
      <c r="D23" s="18">
        <v>4.2543409421007799E-3</v>
      </c>
      <c r="E23" s="18">
        <v>4.5604877736060796E-3</v>
      </c>
      <c r="F23" s="18">
        <v>1.3981129818893301E-2</v>
      </c>
      <c r="G23" s="18">
        <v>2.6216484348543598E-2</v>
      </c>
      <c r="H23" s="5" t="s">
        <v>42</v>
      </c>
    </row>
    <row r="24" spans="2:8" x14ac:dyDescent="0.25">
      <c r="B24" s="3" t="s">
        <v>39</v>
      </c>
      <c r="C24" s="23">
        <v>97.789589133552596</v>
      </c>
      <c r="D24" s="23">
        <v>95.814327877649504</v>
      </c>
      <c r="E24" s="24">
        <v>96.719775070290495</v>
      </c>
      <c r="F24" s="23">
        <v>95.422394234618906</v>
      </c>
      <c r="G24" s="23">
        <v>84.181964357496895</v>
      </c>
      <c r="H24" s="3" t="s">
        <v>40</v>
      </c>
    </row>
    <row r="27" spans="2:8" x14ac:dyDescent="0.25">
      <c r="B27" s="2" t="s">
        <v>0</v>
      </c>
      <c r="C27" s="2" t="s">
        <v>1</v>
      </c>
      <c r="D27" s="2" t="s">
        <v>2</v>
      </c>
      <c r="E27" s="2" t="s">
        <v>3</v>
      </c>
      <c r="F27" s="2" t="s">
        <v>4</v>
      </c>
      <c r="G27" s="2" t="s">
        <v>5</v>
      </c>
      <c r="H27" s="3" t="s">
        <v>50</v>
      </c>
    </row>
    <row r="28" spans="2:8" x14ac:dyDescent="0.25">
      <c r="B28" s="5" t="s">
        <v>44</v>
      </c>
      <c r="C28" s="6">
        <f>C15/C14/SQRT(9.8*C14)</f>
        <v>0.20011762380836176</v>
      </c>
      <c r="D28" s="6">
        <f t="shared" ref="D28:F28" si="0">D15/D14/SQRT(9.8*D14)</f>
        <v>0.294178661891009</v>
      </c>
      <c r="E28" s="6">
        <f t="shared" si="0"/>
        <v>0.40761200278318999</v>
      </c>
      <c r="F28" s="6">
        <f t="shared" si="0"/>
        <v>0.49102398131352115</v>
      </c>
      <c r="G28" s="6">
        <f>G15/G14/SQRT(9.8*G14)</f>
        <v>0.55870107874048025</v>
      </c>
    </row>
    <row r="29" spans="2:8" x14ac:dyDescent="0.25">
      <c r="B29" s="5" t="s">
        <v>47</v>
      </c>
      <c r="C29" s="13">
        <f>C15/$C$11</f>
        <v>91825.979402491605</v>
      </c>
      <c r="D29" s="13">
        <f t="shared" ref="D29:G29" si="1">D15/$C$11</f>
        <v>134986.830411923</v>
      </c>
      <c r="E29" s="13">
        <f t="shared" si="1"/>
        <v>187036.856921812</v>
      </c>
      <c r="F29" s="13">
        <f>F15/$C$11</f>
        <v>225311.28011695301</v>
      </c>
      <c r="G29" s="13">
        <f t="shared" si="1"/>
        <v>256365.595254632</v>
      </c>
    </row>
    <row r="30" spans="2:8" x14ac:dyDescent="0.25">
      <c r="B30" s="5" t="s">
        <v>48</v>
      </c>
      <c r="C30" s="6">
        <f>C15*0.4</f>
        <v>3.6730391760996642E-2</v>
      </c>
      <c r="D30" s="6">
        <f t="shared" ref="D30:G30" si="2">D15*0.4</f>
        <v>5.3994732164769202E-2</v>
      </c>
      <c r="E30" s="6">
        <f t="shared" si="2"/>
        <v>7.4814742768724796E-2</v>
      </c>
      <c r="F30" s="6">
        <f t="shared" si="2"/>
        <v>9.0124512046781208E-2</v>
      </c>
      <c r="G30" s="6">
        <f t="shared" si="2"/>
        <v>0.1025462381018528</v>
      </c>
      <c r="H30" t="s">
        <v>56</v>
      </c>
    </row>
    <row r="31" spans="2:8" x14ac:dyDescent="0.25">
      <c r="B31" s="5" t="s">
        <v>49</v>
      </c>
      <c r="C31" s="14">
        <f>2*C18*C18/C16/C16</f>
        <v>7.1070303962420846E-3</v>
      </c>
      <c r="D31" s="14">
        <f t="shared" ref="D31:F31" si="3">2*D18*D18/D16/D16</f>
        <v>7.6098416562834876E-3</v>
      </c>
      <c r="E31" s="14">
        <f t="shared" si="3"/>
        <v>7.6340660801953453E-3</v>
      </c>
      <c r="F31" s="14">
        <f t="shared" si="3"/>
        <v>7.6446823418912218E-3</v>
      </c>
      <c r="G31" s="14">
        <f>2*G18*G18/G16/G16</f>
        <v>7.8056962058159589E-3</v>
      </c>
      <c r="H31" t="s">
        <v>52</v>
      </c>
    </row>
    <row r="32" spans="2:8" x14ac:dyDescent="0.25">
      <c r="B32" s="5" t="s">
        <v>51</v>
      </c>
      <c r="C32" s="6">
        <f>SQRT(2/C31)</f>
        <v>16.775323786180042</v>
      </c>
      <c r="D32" s="6">
        <f t="shared" ref="D32:G32" si="4">SQRT(2/D31)</f>
        <v>16.21164883303144</v>
      </c>
      <c r="E32" s="6">
        <f t="shared" si="4"/>
        <v>16.185906987995462</v>
      </c>
      <c r="F32" s="6">
        <f t="shared" si="4"/>
        <v>16.174664302226297</v>
      </c>
      <c r="G32" s="6">
        <f t="shared" si="4"/>
        <v>16.006971639200508</v>
      </c>
      <c r="H32" t="s">
        <v>52</v>
      </c>
    </row>
    <row r="33" spans="2:8" x14ac:dyDescent="0.25">
      <c r="B33" s="15" t="s">
        <v>51</v>
      </c>
      <c r="C33" s="11">
        <f>2.439*LOG(C17/($C$7/1000))+9.476</f>
        <v>14.88969848410613</v>
      </c>
      <c r="D33" s="11">
        <f t="shared" ref="D33:G33" si="5">2.439*LOG(D17/($C$7/1000))+9.476</f>
        <v>14.933240879581515</v>
      </c>
      <c r="E33" s="11">
        <f t="shared" si="5"/>
        <v>14.827682959019018</v>
      </c>
      <c r="F33" s="11">
        <f t="shared" si="5"/>
        <v>14.838852317060731</v>
      </c>
      <c r="G33" s="11">
        <f t="shared" si="5"/>
        <v>14.795077695333308</v>
      </c>
      <c r="H33" s="4" t="s">
        <v>53</v>
      </c>
    </row>
    <row r="34" spans="2:8" x14ac:dyDescent="0.25">
      <c r="B34" s="5" t="s">
        <v>54</v>
      </c>
      <c r="C34" s="14">
        <f>2*C21*C21/C16/C16</f>
        <v>4.7579652497695855E-3</v>
      </c>
      <c r="D34" s="14">
        <f t="shared" ref="D34:G34" si="6">2*D21*D21/D16/D16</f>
        <v>6.0192258457863928E-3</v>
      </c>
      <c r="E34" s="14">
        <f t="shared" si="6"/>
        <v>5.8415786674452441E-3</v>
      </c>
      <c r="F34" s="14">
        <f t="shared" si="6"/>
        <v>6.2524678528291227E-3</v>
      </c>
      <c r="G34" s="14">
        <f t="shared" si="6"/>
        <v>6.3933734781986742E-3</v>
      </c>
      <c r="H34" s="5" t="s">
        <v>55</v>
      </c>
    </row>
    <row r="35" spans="2:8" x14ac:dyDescent="0.25">
      <c r="B35" s="5" t="s">
        <v>51</v>
      </c>
      <c r="C35" s="6">
        <f>SQRT(2/C34)</f>
        <v>20.502384072718225</v>
      </c>
      <c r="D35" s="6">
        <f t="shared" ref="D35:G35" si="7">SQRT(2/D34)</f>
        <v>18.228237500838336</v>
      </c>
      <c r="E35" s="6">
        <f t="shared" si="7"/>
        <v>18.503329516057299</v>
      </c>
      <c r="F35" s="6">
        <f t="shared" si="7"/>
        <v>17.885013162063213</v>
      </c>
      <c r="G35" s="6">
        <f t="shared" si="7"/>
        <v>17.68682831925527</v>
      </c>
      <c r="H35" s="9"/>
    </row>
    <row r="36" spans="2:8" x14ac:dyDescent="0.25">
      <c r="B36" s="15" t="s">
        <v>51</v>
      </c>
      <c r="C36" s="11">
        <f>2.439*LOG(C20/($C$7/1000))+9.476</f>
        <v>14.971973485747554</v>
      </c>
      <c r="D36" s="11">
        <f t="shared" ref="D36:G36" si="8">2.439*LOG(D20/($C$7/1000))+9.476</f>
        <v>14.978215916863411</v>
      </c>
      <c r="E36" s="11">
        <f t="shared" si="8"/>
        <v>14.969956581990964</v>
      </c>
      <c r="F36" s="11">
        <f t="shared" si="8"/>
        <v>14.808813225205828</v>
      </c>
      <c r="G36" s="11">
        <f t="shared" si="8"/>
        <v>14.83457068300881</v>
      </c>
      <c r="H36" s="4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B36CA-90EC-4116-8645-9F44D788D524}">
  <dimension ref="A1:H36"/>
  <sheetViews>
    <sheetView topLeftCell="A13" workbookViewId="0">
      <selection activeCell="C20" sqref="C20:G24"/>
    </sheetView>
  </sheetViews>
  <sheetFormatPr defaultRowHeight="15" x14ac:dyDescent="0.25"/>
  <cols>
    <col min="2" max="2" width="13.85546875" bestFit="1" customWidth="1"/>
    <col min="3" max="7" width="11.7109375" customWidth="1"/>
    <col min="8" max="8" width="67" customWidth="1"/>
  </cols>
  <sheetData>
    <row r="1" spans="1:8" x14ac:dyDescent="0.25">
      <c r="A1" s="16" t="s">
        <v>11</v>
      </c>
    </row>
    <row r="2" spans="1:8" ht="18" x14ac:dyDescent="0.35">
      <c r="B2" t="s">
        <v>6</v>
      </c>
      <c r="C2">
        <v>10</v>
      </c>
      <c r="D2" t="s">
        <v>13</v>
      </c>
    </row>
    <row r="3" spans="1:8" ht="18" x14ac:dyDescent="0.35">
      <c r="B3" t="s">
        <v>7</v>
      </c>
      <c r="C3">
        <v>80</v>
      </c>
      <c r="D3" t="s">
        <v>12</v>
      </c>
    </row>
    <row r="4" spans="1:8" x14ac:dyDescent="0.25">
      <c r="B4" t="s">
        <v>20</v>
      </c>
      <c r="C4" t="s">
        <v>21</v>
      </c>
    </row>
    <row r="5" spans="1:8" x14ac:dyDescent="0.25">
      <c r="B5" t="s">
        <v>18</v>
      </c>
      <c r="C5">
        <v>40</v>
      </c>
      <c r="D5" t="s">
        <v>12</v>
      </c>
      <c r="E5" t="s">
        <v>19</v>
      </c>
    </row>
    <row r="6" spans="1:8" x14ac:dyDescent="0.25">
      <c r="A6" s="16" t="s">
        <v>10</v>
      </c>
    </row>
    <row r="7" spans="1:8" x14ac:dyDescent="0.25">
      <c r="B7" t="s">
        <v>9</v>
      </c>
      <c r="C7">
        <v>0.67</v>
      </c>
      <c r="D7" t="s">
        <v>14</v>
      </c>
    </row>
    <row r="8" spans="1:8" x14ac:dyDescent="0.25">
      <c r="B8" t="s">
        <v>22</v>
      </c>
      <c r="C8">
        <v>0.41</v>
      </c>
      <c r="D8" t="s">
        <v>13</v>
      </c>
    </row>
    <row r="9" spans="1:8" x14ac:dyDescent="0.25">
      <c r="B9" t="s">
        <v>15</v>
      </c>
      <c r="C9">
        <v>0.2</v>
      </c>
      <c r="D9" t="s">
        <v>13</v>
      </c>
    </row>
    <row r="10" spans="1:8" x14ac:dyDescent="0.25">
      <c r="B10" t="s">
        <v>16</v>
      </c>
      <c r="C10">
        <v>3.4</v>
      </c>
      <c r="D10" t="s">
        <v>17</v>
      </c>
      <c r="E10" s="1" t="s">
        <v>23</v>
      </c>
    </row>
    <row r="11" spans="1:8" x14ac:dyDescent="0.25">
      <c r="B11" t="s">
        <v>45</v>
      </c>
      <c r="C11" s="12">
        <v>9.9999999999999995E-7</v>
      </c>
      <c r="D11" t="s">
        <v>46</v>
      </c>
    </row>
    <row r="13" spans="1:8" x14ac:dyDescent="0.25">
      <c r="B13" s="2" t="s">
        <v>0</v>
      </c>
      <c r="C13" s="2" t="s">
        <v>1</v>
      </c>
      <c r="D13" s="2" t="s">
        <v>2</v>
      </c>
      <c r="E13" s="2" t="s">
        <v>3</v>
      </c>
      <c r="F13" s="2" t="s">
        <v>4</v>
      </c>
      <c r="G13" s="2" t="s">
        <v>5</v>
      </c>
      <c r="H13" s="3" t="s">
        <v>50</v>
      </c>
    </row>
    <row r="14" spans="1:8" x14ac:dyDescent="0.25">
      <c r="B14" s="4" t="s">
        <v>57</v>
      </c>
      <c r="C14" s="17">
        <v>0.27800000000000002</v>
      </c>
      <c r="D14" s="17">
        <v>0.27800000000000002</v>
      </c>
      <c r="E14" s="17">
        <v>0.27800000000000002</v>
      </c>
      <c r="F14" s="17">
        <v>0.27800000000000002</v>
      </c>
      <c r="G14" s="17">
        <v>0.27800000000000002</v>
      </c>
      <c r="H14" s="4" t="s">
        <v>35</v>
      </c>
    </row>
    <row r="15" spans="1:8" x14ac:dyDescent="0.25">
      <c r="B15" s="5" t="s">
        <v>25</v>
      </c>
      <c r="C15" s="18">
        <v>8.9031835181733895E-2</v>
      </c>
      <c r="D15" s="18">
        <v>0.13249585140954101</v>
      </c>
      <c r="E15" s="18">
        <v>0.18530653365484401</v>
      </c>
      <c r="F15" s="18">
        <v>0.21712100614393001</v>
      </c>
      <c r="G15" s="18">
        <v>0.24928053055426999</v>
      </c>
      <c r="H15" t="s">
        <v>26</v>
      </c>
    </row>
    <row r="16" spans="1:8" x14ac:dyDescent="0.25">
      <c r="B16" t="s">
        <v>8</v>
      </c>
      <c r="C16" s="18">
        <v>0.34269753907888001</v>
      </c>
      <c r="D16" s="18">
        <v>0.50831943611434505</v>
      </c>
      <c r="E16" s="18">
        <v>0.70329574861333999</v>
      </c>
      <c r="F16" s="18">
        <v>0.82943153868525399</v>
      </c>
      <c r="G16" s="18">
        <v>0.94753359709415996</v>
      </c>
      <c r="H16" t="s">
        <v>36</v>
      </c>
    </row>
    <row r="17" spans="2:8" x14ac:dyDescent="0.25">
      <c r="B17" s="7" t="s">
        <v>24</v>
      </c>
      <c r="C17" s="19">
        <v>0.11093643443856301</v>
      </c>
      <c r="D17" s="19">
        <v>8.9101803324649398E-2</v>
      </c>
      <c r="E17" s="19">
        <v>8.4960738646018996E-2</v>
      </c>
      <c r="F17" s="19">
        <v>0.111938253244821</v>
      </c>
      <c r="G17" s="19">
        <v>9.9036772960756594E-2</v>
      </c>
      <c r="H17" s="10" t="s">
        <v>37</v>
      </c>
    </row>
    <row r="18" spans="2:8" x14ac:dyDescent="0.25">
      <c r="B18" s="8" t="s">
        <v>27</v>
      </c>
      <c r="C18" s="20">
        <v>2.1076258688304199E-2</v>
      </c>
      <c r="D18" s="20">
        <v>3.1352646138384399E-2</v>
      </c>
      <c r="E18" s="20">
        <v>4.5066115388801099E-2</v>
      </c>
      <c r="F18" s="20">
        <v>5.2090485856664398E-2</v>
      </c>
      <c r="G18" s="20">
        <v>6.0447153593266897E-2</v>
      </c>
      <c r="H18" s="8" t="s">
        <v>37</v>
      </c>
    </row>
    <row r="19" spans="2:8" x14ac:dyDescent="0.25">
      <c r="B19" s="7" t="s">
        <v>31</v>
      </c>
      <c r="C19" s="21" t="s">
        <v>28</v>
      </c>
      <c r="D19" s="21" t="s">
        <v>28</v>
      </c>
      <c r="E19" s="21" t="s">
        <v>28</v>
      </c>
      <c r="F19" s="21" t="s">
        <v>28</v>
      </c>
      <c r="G19" s="21" t="s">
        <v>28</v>
      </c>
      <c r="H19" s="7" t="s">
        <v>34</v>
      </c>
    </row>
    <row r="20" spans="2:8" x14ac:dyDescent="0.25">
      <c r="B20" s="9" t="s">
        <v>29</v>
      </c>
      <c r="C20" s="22">
        <v>0.117744976073103</v>
      </c>
      <c r="D20" s="22">
        <v>0.11146397114053</v>
      </c>
      <c r="E20" s="22">
        <v>8.6761736389018101E-2</v>
      </c>
      <c r="F20" s="22">
        <v>9.3538957731240699E-2</v>
      </c>
      <c r="G20" s="22">
        <v>9.4962060177532198E-2</v>
      </c>
      <c r="H20" s="9" t="s">
        <v>32</v>
      </c>
    </row>
    <row r="21" spans="2:8" x14ac:dyDescent="0.25">
      <c r="B21" s="8" t="s">
        <v>30</v>
      </c>
      <c r="C21" s="20">
        <v>1.9749293632053098E-2</v>
      </c>
      <c r="D21" s="20">
        <v>2.8913025472757502E-2</v>
      </c>
      <c r="E21" s="20">
        <v>3.9306161062378803E-2</v>
      </c>
      <c r="F21" s="20">
        <v>4.0957339011352699E-2</v>
      </c>
      <c r="G21" s="20">
        <v>4.24979006202061E-2</v>
      </c>
      <c r="H21" s="8" t="s">
        <v>33</v>
      </c>
    </row>
    <row r="22" spans="2:8" x14ac:dyDescent="0.25">
      <c r="B22" s="5" t="s">
        <v>38</v>
      </c>
      <c r="C22" s="18">
        <v>-0.39928320629597303</v>
      </c>
      <c r="D22" s="18">
        <v>-0.760574596834244</v>
      </c>
      <c r="E22" s="18">
        <v>-0.33920016175066903</v>
      </c>
      <c r="F22" s="18">
        <v>-0.38687829490009401</v>
      </c>
      <c r="G22" s="18">
        <v>-0.54194698664025198</v>
      </c>
      <c r="H22" s="5" t="s">
        <v>43</v>
      </c>
    </row>
    <row r="23" spans="2:8" x14ac:dyDescent="0.25">
      <c r="B23" s="5" t="s">
        <v>41</v>
      </c>
      <c r="C23" s="18">
        <v>-9.8172492244126401E-4</v>
      </c>
      <c r="D23" s="18">
        <v>2.5014283510844402E-3</v>
      </c>
      <c r="E23" s="18">
        <v>7.7630052700585501E-3</v>
      </c>
      <c r="F23" s="18">
        <v>3.6772048171114402E-2</v>
      </c>
      <c r="G23" s="18">
        <v>-1.05229405997193E-2</v>
      </c>
      <c r="H23" s="5" t="s">
        <v>42</v>
      </c>
    </row>
    <row r="24" spans="2:8" x14ac:dyDescent="0.25">
      <c r="B24" s="3" t="s">
        <v>39</v>
      </c>
      <c r="C24" s="23">
        <v>97.823549032688405</v>
      </c>
      <c r="D24" s="23">
        <v>92.837134853941507</v>
      </c>
      <c r="E24" s="24">
        <v>94.234379190131406</v>
      </c>
      <c r="F24" s="23">
        <v>95.309168443496802</v>
      </c>
      <c r="G24" s="23">
        <v>93.385889898450003</v>
      </c>
      <c r="H24" s="3" t="s">
        <v>40</v>
      </c>
    </row>
    <row r="27" spans="2:8" x14ac:dyDescent="0.25">
      <c r="B27" s="2" t="s">
        <v>0</v>
      </c>
      <c r="C27" s="2" t="s">
        <v>1</v>
      </c>
      <c r="D27" s="2" t="s">
        <v>2</v>
      </c>
      <c r="E27" s="2" t="s">
        <v>3</v>
      </c>
      <c r="F27" s="2" t="s">
        <v>4</v>
      </c>
      <c r="G27" s="2" t="s">
        <v>5</v>
      </c>
      <c r="H27" s="3" t="s">
        <v>50</v>
      </c>
    </row>
    <row r="28" spans="2:8" x14ac:dyDescent="0.25">
      <c r="B28" s="5" t="s">
        <v>44</v>
      </c>
      <c r="C28" s="6">
        <f>C15/C14/SQRT(9.8*C14)</f>
        <v>0.19402830675806382</v>
      </c>
      <c r="D28" s="6">
        <f t="shared" ref="D28:F28" si="0">D15/D14/SQRT(9.8*D14)</f>
        <v>0.2887500369838002</v>
      </c>
      <c r="E28" s="6">
        <f t="shared" si="0"/>
        <v>0.40384108541471642</v>
      </c>
      <c r="F28" s="6">
        <f t="shared" si="0"/>
        <v>0.47317480424526814</v>
      </c>
      <c r="G28" s="6">
        <f>G15/G14/SQRT(9.8*G14)</f>
        <v>0.54326049948839028</v>
      </c>
    </row>
    <row r="29" spans="2:8" x14ac:dyDescent="0.25">
      <c r="B29" s="5" t="s">
        <v>47</v>
      </c>
      <c r="C29" s="13">
        <f>C15/$C$11</f>
        <v>89031.835181733899</v>
      </c>
      <c r="D29" s="13">
        <f t="shared" ref="D29:G29" si="1">D15/$C$11</f>
        <v>132495.85140954101</v>
      </c>
      <c r="E29" s="13">
        <f t="shared" si="1"/>
        <v>185306.53365484401</v>
      </c>
      <c r="F29" s="13">
        <f>F15/$C$11</f>
        <v>217121.00614393002</v>
      </c>
      <c r="G29" s="13">
        <f t="shared" si="1"/>
        <v>249280.53055426999</v>
      </c>
    </row>
    <row r="30" spans="2:8" x14ac:dyDescent="0.25">
      <c r="B30" s="5" t="s">
        <v>48</v>
      </c>
      <c r="C30" s="6">
        <f>C15*0.4</f>
        <v>3.561273407269356E-2</v>
      </c>
      <c r="D30" s="6">
        <f t="shared" ref="D30:G30" si="2">D15*0.4</f>
        <v>5.2998340563816408E-2</v>
      </c>
      <c r="E30" s="6">
        <f t="shared" si="2"/>
        <v>7.4122613461937603E-2</v>
      </c>
      <c r="F30" s="6">
        <f t="shared" si="2"/>
        <v>8.6848402457572013E-2</v>
      </c>
      <c r="G30" s="6">
        <f t="shared" si="2"/>
        <v>9.9712212221708008E-2</v>
      </c>
      <c r="H30" t="s">
        <v>56</v>
      </c>
    </row>
    <row r="31" spans="2:8" x14ac:dyDescent="0.25">
      <c r="B31" s="5" t="s">
        <v>49</v>
      </c>
      <c r="C31" s="14">
        <f>2*C18*C18/C16/C16</f>
        <v>7.5647584475954932E-3</v>
      </c>
      <c r="D31" s="14">
        <f t="shared" ref="D31:F31" si="3">2*D18*D18/D16/D16</f>
        <v>7.6086037307163774E-3</v>
      </c>
      <c r="E31" s="14">
        <f t="shared" si="3"/>
        <v>8.2121005841152474E-3</v>
      </c>
      <c r="F31" s="14">
        <f t="shared" si="3"/>
        <v>7.8883418274916257E-3</v>
      </c>
      <c r="G31" s="14">
        <f>2*G18*G18/G16/G16</f>
        <v>8.1394014675124221E-3</v>
      </c>
      <c r="H31" t="s">
        <v>52</v>
      </c>
    </row>
    <row r="32" spans="2:8" x14ac:dyDescent="0.25">
      <c r="B32" s="5" t="s">
        <v>51</v>
      </c>
      <c r="C32" s="6">
        <f>SQRT(2/C31)</f>
        <v>16.259884837580419</v>
      </c>
      <c r="D32" s="6">
        <f t="shared" ref="D32:G32" si="4">SQRT(2/D31)</f>
        <v>16.212967603140203</v>
      </c>
      <c r="E32" s="6">
        <f t="shared" si="4"/>
        <v>15.605865793973193</v>
      </c>
      <c r="F32" s="6">
        <f t="shared" si="4"/>
        <v>15.9228988757673</v>
      </c>
      <c r="G32" s="6">
        <f t="shared" si="4"/>
        <v>15.675404725752117</v>
      </c>
      <c r="H32" t="s">
        <v>52</v>
      </c>
    </row>
    <row r="33" spans="2:8" x14ac:dyDescent="0.25">
      <c r="B33" s="15" t="s">
        <v>51</v>
      </c>
      <c r="C33" s="11">
        <f>2.439*LOG(C17/($C$7/1000))+9.476</f>
        <v>14.888139538037564</v>
      </c>
      <c r="D33" s="11">
        <f t="shared" ref="D33:G33" si="5">2.439*LOG(D17/($C$7/1000))+9.476</f>
        <v>14.655976714539547</v>
      </c>
      <c r="E33" s="11">
        <f t="shared" si="5"/>
        <v>14.605566939904705</v>
      </c>
      <c r="F33" s="11">
        <f t="shared" si="5"/>
        <v>14.897662180195688</v>
      </c>
      <c r="G33" s="11">
        <f t="shared" si="5"/>
        <v>14.767951172750756</v>
      </c>
      <c r="H33" s="4" t="s">
        <v>53</v>
      </c>
    </row>
    <row r="34" spans="2:8" x14ac:dyDescent="0.25">
      <c r="B34" s="5" t="s">
        <v>54</v>
      </c>
      <c r="C34" s="14">
        <f>2*C21*C21/C16/C16</f>
        <v>6.6421879135887298E-3</v>
      </c>
      <c r="D34" s="14">
        <f t="shared" ref="D34:G34" si="6">2*D21*D21/D16/D16</f>
        <v>6.4705864193170589E-3</v>
      </c>
      <c r="E34" s="14">
        <f t="shared" si="6"/>
        <v>6.2470541461678289E-3</v>
      </c>
      <c r="F34" s="14">
        <f t="shared" si="6"/>
        <v>4.8767710935348381E-3</v>
      </c>
      <c r="G34" s="14">
        <f t="shared" si="6"/>
        <v>4.0232378936483071E-3</v>
      </c>
      <c r="H34" s="5" t="s">
        <v>55</v>
      </c>
    </row>
    <row r="35" spans="2:8" x14ac:dyDescent="0.25">
      <c r="B35" s="5" t="s">
        <v>51</v>
      </c>
      <c r="C35" s="6">
        <f>SQRT(2/C34)</f>
        <v>17.352394747054753</v>
      </c>
      <c r="D35" s="6">
        <f t="shared" ref="D35:G35" si="7">SQRT(2/D34)</f>
        <v>17.580983926891182</v>
      </c>
      <c r="E35" s="6">
        <f t="shared" si="7"/>
        <v>17.892761073695571</v>
      </c>
      <c r="F35" s="6">
        <f t="shared" si="7"/>
        <v>20.251109049231669</v>
      </c>
      <c r="G35" s="6">
        <f t="shared" si="7"/>
        <v>22.296009526730472</v>
      </c>
      <c r="H35" s="9"/>
    </row>
    <row r="36" spans="2:8" x14ac:dyDescent="0.25">
      <c r="B36" s="15" t="s">
        <v>51</v>
      </c>
      <c r="C36" s="11">
        <f>2.439*LOG(C20/($C$7/1000))+9.476</f>
        <v>14.951232035123663</v>
      </c>
      <c r="D36" s="11">
        <f t="shared" ref="D36:G36" si="8">2.439*LOG(D20/($C$7/1000))+9.476</f>
        <v>14.893164630147584</v>
      </c>
      <c r="E36" s="11">
        <f t="shared" si="8"/>
        <v>14.627786121613498</v>
      </c>
      <c r="F36" s="11">
        <f t="shared" si="8"/>
        <v>14.707454328157084</v>
      </c>
      <c r="G36" s="11">
        <f t="shared" si="8"/>
        <v>14.723448318297617</v>
      </c>
      <c r="H36" s="4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BF27-F4FF-41CB-89B2-818C41259474}">
  <dimension ref="A1:H36"/>
  <sheetViews>
    <sheetView workbookViewId="0">
      <selection activeCell="C20" sqref="C20:G24"/>
    </sheetView>
  </sheetViews>
  <sheetFormatPr defaultRowHeight="15" x14ac:dyDescent="0.25"/>
  <cols>
    <col min="2" max="2" width="13.85546875" bestFit="1" customWidth="1"/>
    <col min="3" max="7" width="11.7109375" customWidth="1"/>
    <col min="8" max="8" width="67" customWidth="1"/>
  </cols>
  <sheetData>
    <row r="1" spans="1:8" x14ac:dyDescent="0.25">
      <c r="A1" s="16" t="s">
        <v>11</v>
      </c>
    </row>
    <row r="2" spans="1:8" ht="18" x14ac:dyDescent="0.35">
      <c r="B2" t="s">
        <v>6</v>
      </c>
      <c r="C2">
        <v>10</v>
      </c>
      <c r="D2" t="s">
        <v>13</v>
      </c>
    </row>
    <row r="3" spans="1:8" ht="18" x14ac:dyDescent="0.35">
      <c r="B3" t="s">
        <v>7</v>
      </c>
      <c r="C3">
        <v>80</v>
      </c>
      <c r="D3" t="s">
        <v>12</v>
      </c>
    </row>
    <row r="4" spans="1:8" x14ac:dyDescent="0.25">
      <c r="B4" t="s">
        <v>20</v>
      </c>
      <c r="C4" t="s">
        <v>21</v>
      </c>
    </row>
    <row r="5" spans="1:8" x14ac:dyDescent="0.25">
      <c r="B5" t="s">
        <v>18</v>
      </c>
      <c r="C5">
        <v>40</v>
      </c>
      <c r="D5" t="s">
        <v>12</v>
      </c>
      <c r="E5" t="s">
        <v>19</v>
      </c>
    </row>
    <row r="6" spans="1:8" x14ac:dyDescent="0.25">
      <c r="A6" s="16" t="s">
        <v>10</v>
      </c>
    </row>
    <row r="7" spans="1:8" x14ac:dyDescent="0.25">
      <c r="B7" t="s">
        <v>9</v>
      </c>
      <c r="C7">
        <v>0.67</v>
      </c>
      <c r="D7" t="s">
        <v>14</v>
      </c>
    </row>
    <row r="8" spans="1:8" x14ac:dyDescent="0.25">
      <c r="B8" t="s">
        <v>22</v>
      </c>
      <c r="C8">
        <v>0.41</v>
      </c>
      <c r="D8" t="s">
        <v>13</v>
      </c>
    </row>
    <row r="9" spans="1:8" x14ac:dyDescent="0.25">
      <c r="B9" t="s">
        <v>15</v>
      </c>
      <c r="C9">
        <v>0.2</v>
      </c>
      <c r="D9" t="s">
        <v>13</v>
      </c>
    </row>
    <row r="10" spans="1:8" x14ac:dyDescent="0.25">
      <c r="B10" t="s">
        <v>16</v>
      </c>
      <c r="C10">
        <v>0</v>
      </c>
      <c r="D10" t="s">
        <v>17</v>
      </c>
      <c r="E10" s="1" t="s">
        <v>23</v>
      </c>
    </row>
    <row r="11" spans="1:8" x14ac:dyDescent="0.25">
      <c r="B11" t="s">
        <v>45</v>
      </c>
      <c r="C11" s="12">
        <v>9.9999999999999995E-7</v>
      </c>
      <c r="D11" t="s">
        <v>46</v>
      </c>
    </row>
    <row r="13" spans="1:8" x14ac:dyDescent="0.25">
      <c r="B13" s="2" t="s">
        <v>0</v>
      </c>
      <c r="C13" s="2" t="s">
        <v>1</v>
      </c>
      <c r="D13" s="2" t="s">
        <v>2</v>
      </c>
      <c r="E13" s="2" t="s">
        <v>3</v>
      </c>
      <c r="F13" s="2" t="s">
        <v>4</v>
      </c>
      <c r="G13" s="2" t="s">
        <v>5</v>
      </c>
      <c r="H13" s="3" t="s">
        <v>50</v>
      </c>
    </row>
    <row r="14" spans="1:8" x14ac:dyDescent="0.25">
      <c r="B14" s="4" t="s">
        <v>57</v>
      </c>
      <c r="C14" s="17">
        <v>0.27800000000000002</v>
      </c>
      <c r="D14" s="17">
        <v>0.27800000000000002</v>
      </c>
      <c r="E14" s="17">
        <v>0.27800000000000002</v>
      </c>
      <c r="F14" s="17">
        <v>0.27800000000000002</v>
      </c>
      <c r="G14" s="17">
        <v>0.27800000000000002</v>
      </c>
      <c r="H14" s="4" t="s">
        <v>35</v>
      </c>
    </row>
    <row r="15" spans="1:8" x14ac:dyDescent="0.25">
      <c r="B15" s="5" t="s">
        <v>25</v>
      </c>
      <c r="C15" s="18">
        <v>8.7959827833072698E-2</v>
      </c>
      <c r="D15" s="18">
        <v>0.13170363858160999</v>
      </c>
      <c r="E15" s="18">
        <v>0.180892816359809</v>
      </c>
      <c r="F15" s="18">
        <v>0.21238858696141499</v>
      </c>
      <c r="G15" s="18">
        <v>0.243402634823115</v>
      </c>
      <c r="H15" t="s">
        <v>26</v>
      </c>
    </row>
    <row r="16" spans="1:8" x14ac:dyDescent="0.25">
      <c r="B16" t="s">
        <v>8</v>
      </c>
      <c r="C16" s="18">
        <v>0.32650227449514402</v>
      </c>
      <c r="D16" s="18">
        <v>0.48987454206532499</v>
      </c>
      <c r="E16" s="18">
        <v>0.66992845584067995</v>
      </c>
      <c r="F16" s="18">
        <v>0.78330896008851603</v>
      </c>
      <c r="G16" s="18">
        <v>0.89819069014717101</v>
      </c>
      <c r="H16" t="s">
        <v>36</v>
      </c>
    </row>
    <row r="17" spans="2:8" x14ac:dyDescent="0.25">
      <c r="B17" s="7" t="s">
        <v>24</v>
      </c>
      <c r="C17" s="19">
        <v>7.3596776403081404E-2</v>
      </c>
      <c r="D17" s="19">
        <v>7.9535914848172198E-2</v>
      </c>
      <c r="E17" s="19">
        <v>7.3843002189777698E-2</v>
      </c>
      <c r="F17" s="19">
        <v>6.8065657758873896E-2</v>
      </c>
      <c r="G17" s="19">
        <v>8.0624437936705498E-2</v>
      </c>
      <c r="H17" s="10" t="s">
        <v>37</v>
      </c>
    </row>
    <row r="18" spans="2:8" x14ac:dyDescent="0.25">
      <c r="B18" s="8" t="s">
        <v>27</v>
      </c>
      <c r="C18" s="20">
        <v>1.2631630471622799E-2</v>
      </c>
      <c r="D18" s="20">
        <v>1.8832644546562E-2</v>
      </c>
      <c r="E18" s="20">
        <v>2.6163913493836101E-2</v>
      </c>
      <c r="F18" s="20">
        <v>3.1115920837156998E-2</v>
      </c>
      <c r="G18" s="20">
        <v>3.5575817473330398E-2</v>
      </c>
      <c r="H18" s="8" t="s">
        <v>37</v>
      </c>
    </row>
    <row r="19" spans="2:8" x14ac:dyDescent="0.25">
      <c r="B19" s="7" t="s">
        <v>31</v>
      </c>
      <c r="C19" s="21" t="s">
        <v>28</v>
      </c>
      <c r="D19" s="21" t="s">
        <v>28</v>
      </c>
      <c r="E19" s="21" t="s">
        <v>28</v>
      </c>
      <c r="F19" s="21" t="s">
        <v>28</v>
      </c>
      <c r="G19" s="21" t="s">
        <v>28</v>
      </c>
      <c r="H19" s="7" t="s">
        <v>34</v>
      </c>
    </row>
    <row r="20" spans="2:8" x14ac:dyDescent="0.25">
      <c r="B20" s="9" t="s">
        <v>29</v>
      </c>
      <c r="C20" s="22">
        <v>7.3224687072181605E-2</v>
      </c>
      <c r="D20" s="22">
        <v>7.7843584579786199E-2</v>
      </c>
      <c r="E20" s="22">
        <v>6.5378852877787899E-2</v>
      </c>
      <c r="F20" s="22">
        <v>7.1358974668100206E-2</v>
      </c>
      <c r="G20" s="22">
        <v>8.6129719457061396E-2</v>
      </c>
      <c r="H20" s="9" t="s">
        <v>32</v>
      </c>
    </row>
    <row r="21" spans="2:8" x14ac:dyDescent="0.25">
      <c r="B21" s="8" t="s">
        <v>30</v>
      </c>
      <c r="C21" s="20">
        <v>1.6918518172174001E-2</v>
      </c>
      <c r="D21" s="20">
        <v>2.3890693333845098E-2</v>
      </c>
      <c r="E21" s="20">
        <v>4.3408566802725E-2</v>
      </c>
      <c r="F21" s="20">
        <v>3.8821392579680897E-2</v>
      </c>
      <c r="G21" s="20">
        <v>3.49424533263651E-2</v>
      </c>
      <c r="H21" s="8" t="s">
        <v>33</v>
      </c>
    </row>
    <row r="22" spans="2:8" x14ac:dyDescent="0.25">
      <c r="B22" s="5" t="s">
        <v>38</v>
      </c>
      <c r="C22" s="18">
        <v>-0.53917576483564</v>
      </c>
      <c r="D22" s="18">
        <v>-1.1593483131355</v>
      </c>
      <c r="E22" s="18">
        <v>-1.1103610104621999</v>
      </c>
      <c r="F22" s="18">
        <v>-0.72636817838944401</v>
      </c>
      <c r="G22" s="18">
        <v>-1.0488627867687199</v>
      </c>
      <c r="H22" s="5" t="s">
        <v>43</v>
      </c>
    </row>
    <row r="23" spans="2:8" x14ac:dyDescent="0.25">
      <c r="B23" s="5" t="s">
        <v>41</v>
      </c>
      <c r="C23" s="18">
        <v>-5.3567667762076998E-2</v>
      </c>
      <c r="D23" s="18">
        <v>7.1101247307215898E-3</v>
      </c>
      <c r="E23" s="18">
        <v>-9.0561450461210796E-4</v>
      </c>
      <c r="F23" s="18">
        <v>-1.00686360280315E-3</v>
      </c>
      <c r="G23" s="18">
        <v>4.4312807222748801E-2</v>
      </c>
      <c r="H23" s="5" t="s">
        <v>42</v>
      </c>
    </row>
    <row r="24" spans="2:8" x14ac:dyDescent="0.25">
      <c r="B24" s="3" t="s">
        <v>39</v>
      </c>
      <c r="C24" s="23">
        <v>98.592021454911105</v>
      </c>
      <c r="D24" s="23">
        <v>93.232174029810594</v>
      </c>
      <c r="E24" s="24">
        <v>96.561501801194794</v>
      </c>
      <c r="F24" s="23">
        <v>97.390368576809195</v>
      </c>
      <c r="G24" s="23">
        <v>84.105298233921999</v>
      </c>
      <c r="H24" s="3" t="s">
        <v>40</v>
      </c>
    </row>
    <row r="27" spans="2:8" x14ac:dyDescent="0.25">
      <c r="B27" s="2" t="s">
        <v>0</v>
      </c>
      <c r="C27" s="2" t="s">
        <v>1</v>
      </c>
      <c r="D27" s="2" t="s">
        <v>2</v>
      </c>
      <c r="E27" s="2" t="s">
        <v>3</v>
      </c>
      <c r="F27" s="2" t="s">
        <v>4</v>
      </c>
      <c r="G27" s="2" t="s">
        <v>5</v>
      </c>
      <c r="H27" s="3" t="s">
        <v>50</v>
      </c>
    </row>
    <row r="28" spans="2:8" x14ac:dyDescent="0.25">
      <c r="B28" s="5" t="s">
        <v>44</v>
      </c>
      <c r="C28" s="6">
        <f>C15/C14/SQRT(9.8*C14)</f>
        <v>0.19169206635295075</v>
      </c>
      <c r="D28" s="6">
        <f t="shared" ref="D28:F28" si="0">D15/D14/SQRT(9.8*D14)</f>
        <v>0.28702355663795859</v>
      </c>
      <c r="E28" s="6">
        <f t="shared" si="0"/>
        <v>0.39422221041886407</v>
      </c>
      <c r="F28" s="6">
        <f t="shared" si="0"/>
        <v>0.46286137782899278</v>
      </c>
      <c r="G28" s="6">
        <f>G15/G14/SQRT(9.8*G14)</f>
        <v>0.53045072022585482</v>
      </c>
    </row>
    <row r="29" spans="2:8" x14ac:dyDescent="0.25">
      <c r="B29" s="5" t="s">
        <v>47</v>
      </c>
      <c r="C29" s="13">
        <f>C15/$C$11</f>
        <v>87959.827833072704</v>
      </c>
      <c r="D29" s="13">
        <f t="shared" ref="D29:G29" si="1">D15/$C$11</f>
        <v>131703.63858160999</v>
      </c>
      <c r="E29" s="13">
        <f t="shared" si="1"/>
        <v>180892.81635980902</v>
      </c>
      <c r="F29" s="13">
        <f>F15/$C$11</f>
        <v>212388.58696141501</v>
      </c>
      <c r="G29" s="13">
        <f t="shared" si="1"/>
        <v>243402.63482311502</v>
      </c>
    </row>
    <row r="30" spans="2:8" x14ac:dyDescent="0.25">
      <c r="B30" s="5" t="s">
        <v>48</v>
      </c>
      <c r="C30" s="6">
        <f>C15*0.4</f>
        <v>3.5183931133229082E-2</v>
      </c>
      <c r="D30" s="6">
        <f t="shared" ref="D30:G30" si="2">D15*0.4</f>
        <v>5.2681455432643999E-2</v>
      </c>
      <c r="E30" s="6">
        <f t="shared" si="2"/>
        <v>7.2357126543923608E-2</v>
      </c>
      <c r="F30" s="6">
        <f t="shared" si="2"/>
        <v>8.4955434784566006E-2</v>
      </c>
      <c r="G30" s="6">
        <f t="shared" si="2"/>
        <v>9.7361053929246003E-2</v>
      </c>
      <c r="H30" t="s">
        <v>56</v>
      </c>
    </row>
    <row r="31" spans="2:8" x14ac:dyDescent="0.25">
      <c r="B31" s="5" t="s">
        <v>49</v>
      </c>
      <c r="C31" s="14">
        <f>2*C18*C18/C16/C16</f>
        <v>2.9934802565162034E-3</v>
      </c>
      <c r="D31" s="14">
        <f t="shared" ref="D31:F31" si="3">2*D18*D18/D16/D16</f>
        <v>2.9558532830204361E-3</v>
      </c>
      <c r="E31" s="14">
        <f t="shared" si="3"/>
        <v>3.0505528558529603E-3</v>
      </c>
      <c r="F31" s="14">
        <f t="shared" si="3"/>
        <v>3.1559427967241616E-3</v>
      </c>
      <c r="G31" s="14">
        <f>2*G18*G18/G16/G16</f>
        <v>3.1376368264459734E-3</v>
      </c>
      <c r="H31" t="s">
        <v>52</v>
      </c>
    </row>
    <row r="32" spans="2:8" x14ac:dyDescent="0.25">
      <c r="B32" s="5" t="s">
        <v>51</v>
      </c>
      <c r="C32" s="6">
        <f>SQRT(2/C31)</f>
        <v>25.847991296819334</v>
      </c>
      <c r="D32" s="6">
        <f t="shared" ref="D32:G32" si="4">SQRT(2/D31)</f>
        <v>26.011988961728385</v>
      </c>
      <c r="E32" s="6">
        <f t="shared" si="4"/>
        <v>25.605055451605391</v>
      </c>
      <c r="F32" s="6">
        <f t="shared" si="4"/>
        <v>25.173896160358193</v>
      </c>
      <c r="G32" s="6">
        <f t="shared" si="4"/>
        <v>25.24722561387393</v>
      </c>
      <c r="H32" t="s">
        <v>52</v>
      </c>
    </row>
    <row r="33" spans="2:8" x14ac:dyDescent="0.25">
      <c r="B33" s="15" t="s">
        <v>51</v>
      </c>
      <c r="C33" s="11">
        <f>2.439*LOG(C17/($C$7/1000))+9.476</f>
        <v>14.453472150663746</v>
      </c>
      <c r="D33" s="11">
        <f t="shared" ref="D33:G33" si="5">2.439*LOG(D17/($C$7/1000))+9.476</f>
        <v>14.535677398171206</v>
      </c>
      <c r="E33" s="11">
        <f t="shared" si="5"/>
        <v>14.457010049208982</v>
      </c>
      <c r="F33" s="11">
        <f t="shared" si="5"/>
        <v>14.370715059723162</v>
      </c>
      <c r="G33" s="11">
        <f t="shared" si="5"/>
        <v>14.55007583757031</v>
      </c>
      <c r="H33" s="4" t="s">
        <v>53</v>
      </c>
    </row>
    <row r="34" spans="2:8" x14ac:dyDescent="0.25">
      <c r="B34" s="5" t="s">
        <v>54</v>
      </c>
      <c r="C34" s="14">
        <f>2*C21*C21/C16/C16</f>
        <v>5.3700980827655004E-3</v>
      </c>
      <c r="D34" s="14">
        <f t="shared" ref="D34:G34" si="6">2*D21*D21/D16/D16</f>
        <v>4.7568314355482888E-3</v>
      </c>
      <c r="E34" s="14">
        <f t="shared" si="6"/>
        <v>8.3969978035016574E-3</v>
      </c>
      <c r="F34" s="14">
        <f t="shared" si="6"/>
        <v>4.9125391803225768E-3</v>
      </c>
      <c r="G34" s="14">
        <f t="shared" si="6"/>
        <v>3.0269112303582982E-3</v>
      </c>
      <c r="H34" s="5" t="s">
        <v>55</v>
      </c>
    </row>
    <row r="35" spans="2:8" x14ac:dyDescent="0.25">
      <c r="B35" s="5" t="s">
        <v>51</v>
      </c>
      <c r="C35" s="6">
        <f>SQRT(2/C34)</f>
        <v>19.298514868290564</v>
      </c>
      <c r="D35" s="6">
        <f t="shared" ref="D35:G35" si="7">SQRT(2/D34)</f>
        <v>20.504827349289904</v>
      </c>
      <c r="E35" s="6">
        <f t="shared" si="7"/>
        <v>15.433093169955216</v>
      </c>
      <c r="F35" s="6">
        <f t="shared" si="7"/>
        <v>20.177250429148685</v>
      </c>
      <c r="G35" s="6">
        <f t="shared" si="7"/>
        <v>25.704854829682493</v>
      </c>
      <c r="H35" s="9"/>
    </row>
    <row r="36" spans="2:8" x14ac:dyDescent="0.25">
      <c r="B36" s="15" t="s">
        <v>51</v>
      </c>
      <c r="C36" s="11">
        <f>2.439*LOG(C20/($C$7/1000))+9.476</f>
        <v>14.448103258193971</v>
      </c>
      <c r="D36" s="11">
        <f t="shared" ref="D36:G36" si="8">2.439*LOG(D20/($C$7/1000))+9.476</f>
        <v>14.51289602962502</v>
      </c>
      <c r="E36" s="11">
        <f t="shared" si="8"/>
        <v>14.32805512184154</v>
      </c>
      <c r="F36" s="11">
        <f t="shared" si="8"/>
        <v>14.420764694512412</v>
      </c>
      <c r="G36" s="11">
        <f t="shared" si="8"/>
        <v>14.620041802793237</v>
      </c>
      <c r="H36" s="4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1DEB-03D8-4BFD-9AA6-BBE03F8EF63E}">
  <dimension ref="A1:H36"/>
  <sheetViews>
    <sheetView tabSelected="1" topLeftCell="A7" workbookViewId="0">
      <selection activeCell="D17" sqref="D17"/>
    </sheetView>
  </sheetViews>
  <sheetFormatPr defaultRowHeight="15" x14ac:dyDescent="0.25"/>
  <cols>
    <col min="2" max="2" width="13.85546875" bestFit="1" customWidth="1"/>
    <col min="3" max="7" width="11.7109375" customWidth="1"/>
    <col min="8" max="8" width="67" customWidth="1"/>
  </cols>
  <sheetData>
    <row r="1" spans="1:8" x14ac:dyDescent="0.25">
      <c r="A1" s="16" t="s">
        <v>11</v>
      </c>
    </row>
    <row r="2" spans="1:8" ht="18" x14ac:dyDescent="0.35">
      <c r="B2" t="s">
        <v>6</v>
      </c>
      <c r="C2">
        <v>10</v>
      </c>
      <c r="D2" t="s">
        <v>13</v>
      </c>
    </row>
    <row r="3" spans="1:8" ht="18" x14ac:dyDescent="0.35">
      <c r="B3" t="s">
        <v>7</v>
      </c>
      <c r="C3">
        <v>80</v>
      </c>
      <c r="D3" t="s">
        <v>12</v>
      </c>
    </row>
    <row r="4" spans="1:8" ht="18" x14ac:dyDescent="0.35">
      <c r="B4" t="s">
        <v>20</v>
      </c>
      <c r="C4" t="s">
        <v>21</v>
      </c>
    </row>
    <row r="5" spans="1:8" x14ac:dyDescent="0.25">
      <c r="B5" t="s">
        <v>18</v>
      </c>
      <c r="C5">
        <v>40</v>
      </c>
      <c r="D5" t="s">
        <v>12</v>
      </c>
      <c r="E5" t="s">
        <v>19</v>
      </c>
    </row>
    <row r="6" spans="1:8" x14ac:dyDescent="0.25">
      <c r="A6" s="16" t="s">
        <v>10</v>
      </c>
    </row>
    <row r="7" spans="1:8" x14ac:dyDescent="0.25">
      <c r="B7" t="s">
        <v>9</v>
      </c>
      <c r="C7">
        <v>0.67</v>
      </c>
      <c r="D7" t="s">
        <v>14</v>
      </c>
    </row>
    <row r="8" spans="1:8" x14ac:dyDescent="0.25">
      <c r="B8" t="s">
        <v>22</v>
      </c>
      <c r="C8">
        <v>0.41</v>
      </c>
      <c r="D8" t="s">
        <v>13</v>
      </c>
    </row>
    <row r="9" spans="1:8" x14ac:dyDescent="0.25">
      <c r="B9" t="s">
        <v>15</v>
      </c>
      <c r="C9">
        <v>0.2</v>
      </c>
      <c r="D9" t="s">
        <v>13</v>
      </c>
    </row>
    <row r="10" spans="1:8" x14ac:dyDescent="0.25">
      <c r="B10" t="s">
        <v>16</v>
      </c>
      <c r="C10">
        <v>6.8</v>
      </c>
      <c r="D10" t="s">
        <v>17</v>
      </c>
      <c r="E10" s="1" t="s">
        <v>23</v>
      </c>
    </row>
    <row r="11" spans="1:8" x14ac:dyDescent="0.25">
      <c r="B11" t="s">
        <v>45</v>
      </c>
      <c r="C11" s="12">
        <v>9.9999999999999995E-7</v>
      </c>
      <c r="D11" t="s">
        <v>46</v>
      </c>
    </row>
    <row r="13" spans="1:8" x14ac:dyDescent="0.25">
      <c r="B13" s="2" t="s">
        <v>0</v>
      </c>
      <c r="C13" s="2" t="s">
        <v>1</v>
      </c>
      <c r="D13" s="2" t="s">
        <v>2</v>
      </c>
      <c r="E13" s="2" t="s">
        <v>3</v>
      </c>
      <c r="F13" s="2" t="s">
        <v>4</v>
      </c>
      <c r="G13" s="2" t="s">
        <v>5</v>
      </c>
      <c r="H13" s="3" t="s">
        <v>50</v>
      </c>
    </row>
    <row r="14" spans="1:8" x14ac:dyDescent="0.25">
      <c r="B14" s="4" t="s">
        <v>57</v>
      </c>
      <c r="C14" s="17">
        <v>0.27800000000000002</v>
      </c>
      <c r="D14" s="17">
        <v>0.27800000000000002</v>
      </c>
      <c r="E14" s="17">
        <v>0.27800000000000002</v>
      </c>
      <c r="F14" s="17">
        <v>0.27800000000000002</v>
      </c>
      <c r="G14" s="17">
        <v>0.27800000000000002</v>
      </c>
      <c r="H14" s="4" t="s">
        <v>35</v>
      </c>
    </row>
    <row r="15" spans="1:8" x14ac:dyDescent="0.25">
      <c r="B15" s="5" t="s">
        <v>25</v>
      </c>
      <c r="C15" s="18">
        <v>8.49511571498133E-2</v>
      </c>
      <c r="D15" s="18">
        <v>0.129219129143683</v>
      </c>
      <c r="E15" s="18">
        <v>0.177607618514526</v>
      </c>
      <c r="F15" s="18">
        <v>0.22037944838777199</v>
      </c>
      <c r="G15" s="18">
        <v>0.25340902785793201</v>
      </c>
      <c r="H15" t="s">
        <v>26</v>
      </c>
    </row>
    <row r="16" spans="1:8" x14ac:dyDescent="0.25">
      <c r="B16" t="s">
        <v>8</v>
      </c>
      <c r="C16" s="18">
        <v>0.334654611212998</v>
      </c>
      <c r="D16" s="18">
        <v>0.51051756280348004</v>
      </c>
      <c r="E16" s="18">
        <v>0.69609662365805802</v>
      </c>
      <c r="F16" s="18">
        <v>0.85523249022494696</v>
      </c>
      <c r="G16" s="18">
        <v>0.97721684196582004</v>
      </c>
      <c r="H16" t="s">
        <v>36</v>
      </c>
    </row>
    <row r="17" spans="2:8" x14ac:dyDescent="0.25">
      <c r="B17" s="7" t="s">
        <v>24</v>
      </c>
      <c r="C17" s="19">
        <v>0.158133725689245</v>
      </c>
      <c r="D17" s="19">
        <v>0.15741181611843699</v>
      </c>
      <c r="E17" s="19">
        <v>0.15496314840903699</v>
      </c>
      <c r="F17" s="19">
        <v>0.131279326212172</v>
      </c>
      <c r="G17" s="19">
        <v>0.115630398875848</v>
      </c>
      <c r="H17" s="10" t="s">
        <v>37</v>
      </c>
    </row>
    <row r="18" spans="2:8" x14ac:dyDescent="0.25">
      <c r="B18" s="8" t="s">
        <v>27</v>
      </c>
      <c r="C18" s="20">
        <v>1.96105797665969E-2</v>
      </c>
      <c r="D18" s="20">
        <v>2.97504820686765E-2</v>
      </c>
      <c r="E18" s="20">
        <v>4.1186943832323603E-2</v>
      </c>
      <c r="F18" s="20">
        <v>5.16201916022987E-2</v>
      </c>
      <c r="G18" s="20">
        <v>5.9834141748372198E-2</v>
      </c>
      <c r="H18" s="8" t="s">
        <v>37</v>
      </c>
    </row>
    <row r="19" spans="2:8" x14ac:dyDescent="0.25">
      <c r="B19" s="7" t="s">
        <v>31</v>
      </c>
      <c r="C19" s="21" t="s">
        <v>28</v>
      </c>
      <c r="D19" s="21" t="s">
        <v>28</v>
      </c>
      <c r="E19" s="21" t="s">
        <v>28</v>
      </c>
      <c r="F19" s="21" t="s">
        <v>28</v>
      </c>
      <c r="G19" s="21" t="s">
        <v>28</v>
      </c>
      <c r="H19" s="7" t="s">
        <v>34</v>
      </c>
    </row>
    <row r="20" spans="2:8" x14ac:dyDescent="0.25">
      <c r="B20" s="9" t="s">
        <v>29</v>
      </c>
      <c r="C20" s="22">
        <v>0.15214710129445799</v>
      </c>
      <c r="D20" s="22">
        <v>0.146841151135714</v>
      </c>
      <c r="E20" s="22">
        <v>0.1240661740098</v>
      </c>
      <c r="F20" s="22">
        <v>0.13074890248743801</v>
      </c>
      <c r="G20" s="22">
        <v>0.122075138661723</v>
      </c>
      <c r="H20" s="9" t="s">
        <v>32</v>
      </c>
    </row>
    <row r="21" spans="2:8" x14ac:dyDescent="0.25">
      <c r="B21" s="8" t="s">
        <v>30</v>
      </c>
      <c r="C21" s="20">
        <v>1.6834872143222199E-2</v>
      </c>
      <c r="D21" s="20">
        <v>2.7231175072685802E-2</v>
      </c>
      <c r="E21" s="20">
        <v>3.6942628946974303E-2</v>
      </c>
      <c r="F21" s="20">
        <v>3.8911774055145898E-2</v>
      </c>
      <c r="G21" s="20">
        <v>3.88272712283989E-2</v>
      </c>
      <c r="H21" s="8" t="s">
        <v>33</v>
      </c>
    </row>
    <row r="22" spans="2:8" x14ac:dyDescent="0.25">
      <c r="B22" s="5" t="s">
        <v>38</v>
      </c>
      <c r="C22" s="18">
        <v>-1.88283611770855</v>
      </c>
      <c r="D22" s="18">
        <v>-1.83926476878877</v>
      </c>
      <c r="E22" s="18">
        <v>-1.7628374282139501</v>
      </c>
      <c r="F22" s="18">
        <v>-1.79948654742763</v>
      </c>
      <c r="G22" s="18">
        <v>-1.7036072803184801</v>
      </c>
      <c r="H22" s="5" t="s">
        <v>43</v>
      </c>
    </row>
    <row r="23" spans="2:8" x14ac:dyDescent="0.25">
      <c r="B23" s="5" t="s">
        <v>41</v>
      </c>
      <c r="C23" s="18">
        <v>8.3501821249764197E-4</v>
      </c>
      <c r="D23" s="18">
        <v>-9.5268549814922193E-2</v>
      </c>
      <c r="E23" s="18">
        <v>-3.6593705668053603E-2</v>
      </c>
      <c r="F23" s="18">
        <v>3.0564125666612901E-2</v>
      </c>
      <c r="G23" s="18">
        <v>0.13348933181275999</v>
      </c>
      <c r="H23" s="5" t="s">
        <v>42</v>
      </c>
    </row>
    <row r="24" spans="2:8" x14ac:dyDescent="0.25">
      <c r="B24" s="3" t="s">
        <v>39</v>
      </c>
      <c r="C24" s="23">
        <v>97.344762701233506</v>
      </c>
      <c r="D24" s="23">
        <v>83.744520976831495</v>
      </c>
      <c r="E24" s="24">
        <v>72.827545713806401</v>
      </c>
      <c r="F24" s="23">
        <v>71.389736941156698</v>
      </c>
      <c r="G24" s="23">
        <v>60.363117950438102</v>
      </c>
      <c r="H24" s="3" t="s">
        <v>40</v>
      </c>
    </row>
    <row r="27" spans="2:8" x14ac:dyDescent="0.25">
      <c r="B27" s="2" t="s">
        <v>0</v>
      </c>
      <c r="C27" s="2" t="s">
        <v>1</v>
      </c>
      <c r="D27" s="2" t="s">
        <v>2</v>
      </c>
      <c r="E27" s="2" t="s">
        <v>3</v>
      </c>
      <c r="F27" s="2" t="s">
        <v>4</v>
      </c>
      <c r="G27" s="2" t="s">
        <v>5</v>
      </c>
      <c r="H27" s="3" t="s">
        <v>50</v>
      </c>
    </row>
    <row r="28" spans="2:8" x14ac:dyDescent="0.25">
      <c r="B28" s="5" t="s">
        <v>44</v>
      </c>
      <c r="C28" s="6">
        <f>C15/C14/SQRT(9.8*C14)</f>
        <v>0.18513522882316324</v>
      </c>
      <c r="D28" s="6">
        <f t="shared" ref="D28:F28" si="0">D15/D14/SQRT(9.8*D14)</f>
        <v>0.28160903094182527</v>
      </c>
      <c r="E28" s="6">
        <f t="shared" si="0"/>
        <v>0.38706273342971315</v>
      </c>
      <c r="F28" s="6">
        <f t="shared" si="0"/>
        <v>0.48027597238305925</v>
      </c>
      <c r="G28" s="6">
        <f>G15/G14/SQRT(9.8*G14)</f>
        <v>0.55225779062194569</v>
      </c>
    </row>
    <row r="29" spans="2:8" x14ac:dyDescent="0.25">
      <c r="B29" s="5" t="s">
        <v>47</v>
      </c>
      <c r="C29" s="13">
        <f>C15/$C$11</f>
        <v>84951.157149813298</v>
      </c>
      <c r="D29" s="13">
        <f t="shared" ref="D29:G29" si="1">D15/$C$11</f>
        <v>129219.12914368301</v>
      </c>
      <c r="E29" s="13">
        <f t="shared" si="1"/>
        <v>177607.618514526</v>
      </c>
      <c r="F29" s="13">
        <f>F15/$C$11</f>
        <v>220379.44838777199</v>
      </c>
      <c r="G29" s="13">
        <f t="shared" si="1"/>
        <v>253409.02785793203</v>
      </c>
    </row>
    <row r="30" spans="2:8" x14ac:dyDescent="0.25">
      <c r="B30" s="5" t="s">
        <v>48</v>
      </c>
      <c r="C30" s="6">
        <f>C15*0.4</f>
        <v>3.3980462859925321E-2</v>
      </c>
      <c r="D30" s="6">
        <f t="shared" ref="D30:G30" si="2">D15*0.4</f>
        <v>5.1687651657473202E-2</v>
      </c>
      <c r="E30" s="6">
        <f t="shared" si="2"/>
        <v>7.1043047405810397E-2</v>
      </c>
      <c r="F30" s="6">
        <f t="shared" si="2"/>
        <v>8.8151779355108803E-2</v>
      </c>
      <c r="G30" s="6">
        <f t="shared" si="2"/>
        <v>0.10136361114317281</v>
      </c>
      <c r="H30" t="s">
        <v>56</v>
      </c>
    </row>
    <row r="31" spans="2:8" x14ac:dyDescent="0.25">
      <c r="B31" s="5" t="s">
        <v>49</v>
      </c>
      <c r="C31" s="14">
        <f>2*C18*C18/C16/C16</f>
        <v>6.8677936087966143E-3</v>
      </c>
      <c r="D31" s="14">
        <f t="shared" ref="D31:F31" si="3">2*D18*D18/D16/D16</f>
        <v>6.7919837122880833E-3</v>
      </c>
      <c r="E31" s="14">
        <f t="shared" si="3"/>
        <v>7.0018060412688097E-3</v>
      </c>
      <c r="F31" s="14">
        <f t="shared" si="3"/>
        <v>7.2861957946485307E-3</v>
      </c>
      <c r="G31" s="14">
        <f>2*G18*G18/G16/G16</f>
        <v>7.4980138974190839E-3</v>
      </c>
      <c r="H31" t="s">
        <v>52</v>
      </c>
    </row>
    <row r="32" spans="2:8" x14ac:dyDescent="0.25">
      <c r="B32" s="5" t="s">
        <v>51</v>
      </c>
      <c r="C32" s="6">
        <f>SQRT(2/C31)</f>
        <v>17.065003441816749</v>
      </c>
      <c r="D32" s="6">
        <f t="shared" ref="D32:G32" si="4">SQRT(2/D31)</f>
        <v>17.159976151814714</v>
      </c>
      <c r="E32" s="6">
        <f t="shared" si="4"/>
        <v>16.900904968621631</v>
      </c>
      <c r="F32" s="6">
        <f t="shared" si="4"/>
        <v>16.567789922477981</v>
      </c>
      <c r="G32" s="6">
        <f t="shared" si="4"/>
        <v>16.332094242705594</v>
      </c>
      <c r="H32" t="s">
        <v>52</v>
      </c>
    </row>
    <row r="33" spans="2:8" x14ac:dyDescent="0.25">
      <c r="B33" s="15" t="s">
        <v>51</v>
      </c>
      <c r="C33" s="11">
        <f>2.439*LOG(C17/($C$7/1000))+9.476</f>
        <v>15.263624319503524</v>
      </c>
      <c r="D33" s="11">
        <f t="shared" ref="D33:G33" si="5">2.439*LOG(D17/($C$7/1000))+9.476</f>
        <v>15.258777603017407</v>
      </c>
      <c r="E33" s="11">
        <f t="shared" si="5"/>
        <v>15.242170700459335</v>
      </c>
      <c r="F33" s="11">
        <f t="shared" si="5"/>
        <v>15.06648442714415</v>
      </c>
      <c r="G33" s="11">
        <f t="shared" si="5"/>
        <v>14.932036222205674</v>
      </c>
      <c r="H33" s="4" t="s">
        <v>53</v>
      </c>
    </row>
    <row r="34" spans="2:8" x14ac:dyDescent="0.25">
      <c r="B34" s="5" t="s">
        <v>54</v>
      </c>
      <c r="C34" s="14">
        <f>2*C21*C21/C16/C16</f>
        <v>5.0612292976075501E-3</v>
      </c>
      <c r="D34" s="14">
        <f t="shared" ref="D34:G34" si="6">2*D21*D21/D16/D16</f>
        <v>5.6903815262475104E-3</v>
      </c>
      <c r="E34" s="14">
        <f t="shared" si="6"/>
        <v>5.6330880139278281E-3</v>
      </c>
      <c r="F34" s="14">
        <f t="shared" si="6"/>
        <v>4.1402224502799885E-3</v>
      </c>
      <c r="G34" s="14">
        <f t="shared" si="6"/>
        <v>3.1573436093496961E-3</v>
      </c>
      <c r="H34" s="5" t="s">
        <v>55</v>
      </c>
    </row>
    <row r="35" spans="2:8" x14ac:dyDescent="0.25">
      <c r="B35" s="5" t="s">
        <v>51</v>
      </c>
      <c r="C35" s="6">
        <f>SQRT(2/C34)</f>
        <v>19.878654756979046</v>
      </c>
      <c r="D35" s="6">
        <f t="shared" ref="D35:G35" si="7">SQRT(2/D34)</f>
        <v>18.747540693370745</v>
      </c>
      <c r="E35" s="6">
        <f t="shared" si="7"/>
        <v>18.842639073066568</v>
      </c>
      <c r="F35" s="6">
        <f t="shared" si="7"/>
        <v>21.978758640325896</v>
      </c>
      <c r="G35" s="6">
        <f t="shared" si="7"/>
        <v>25.168311113531658</v>
      </c>
      <c r="H35" s="9"/>
    </row>
    <row r="36" spans="2:8" x14ac:dyDescent="0.25">
      <c r="B36" s="15" t="s">
        <v>51</v>
      </c>
      <c r="C36" s="11">
        <f>2.439*LOG(C20/($C$7/1000))+9.476</f>
        <v>15.22274467806794</v>
      </c>
      <c r="D36" s="11">
        <f t="shared" ref="D36:G36" si="8">2.439*LOG(D20/($C$7/1000))+9.476</f>
        <v>15.185145292660712</v>
      </c>
      <c r="E36" s="11">
        <f t="shared" si="8"/>
        <v>15.006624173275899</v>
      </c>
      <c r="F36" s="11">
        <f t="shared" si="8"/>
        <v>15.06219596520139</v>
      </c>
      <c r="G36" s="11">
        <f t="shared" si="8"/>
        <v>14.989487361059243</v>
      </c>
      <c r="H36" s="4" t="s">
        <v>53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Downstream</vt:lpstr>
      <vt:lpstr>Middle</vt:lpstr>
      <vt:lpstr>Upstream</vt:lpstr>
      <vt:lpstr>Downstream-fine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2022-03-22T10:15:56Z</dcterms:modified>
</cp:coreProperties>
</file>