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session 7\Dépannage\"/>
    </mc:Choice>
  </mc:AlternateContent>
  <bookViews>
    <workbookView xWindow="0" yWindow="0" windowWidth="24000" windowHeight="9735" activeTab="4"/>
  </bookViews>
  <sheets>
    <sheet name="i" sheetId="2" r:id="rId1"/>
    <sheet name="iii" sheetId="3" r:id="rId2"/>
    <sheet name="iv" sheetId="4" r:id="rId3"/>
    <sheet name="#3" sheetId="5" r:id="rId4"/>
    <sheet name="Feuil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I42" i="1"/>
  <c r="N45" i="1"/>
  <c r="N47" i="1"/>
  <c r="N46" i="1"/>
  <c r="N33" i="1"/>
  <c r="L40" i="1" l="1"/>
  <c r="L4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2" i="1"/>
  <c r="J47" i="1" s="1"/>
  <c r="L33" i="1"/>
  <c r="L41" i="1" l="1"/>
  <c r="N34" i="1"/>
  <c r="N35" i="1"/>
  <c r="N36" i="1"/>
  <c r="N37" i="1"/>
  <c r="N38" i="1"/>
  <c r="N39" i="1"/>
  <c r="N41" i="1"/>
  <c r="N42" i="1"/>
  <c r="N43" i="1"/>
  <c r="N44" i="1"/>
  <c r="L39" i="1"/>
  <c r="I33" i="1"/>
  <c r="I34" i="1"/>
  <c r="I35" i="1"/>
  <c r="I36" i="1"/>
  <c r="I37" i="1"/>
  <c r="I38" i="1"/>
  <c r="I39" i="1"/>
  <c r="I40" i="1"/>
  <c r="I41" i="1"/>
  <c r="I43" i="1"/>
  <c r="I44" i="1"/>
  <c r="I45" i="1"/>
  <c r="I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2" i="1"/>
  <c r="AF13" i="1"/>
  <c r="Z20" i="1"/>
  <c r="Y20" i="1"/>
  <c r="Z15" i="1"/>
  <c r="Z16" i="1"/>
  <c r="Z17" i="1"/>
  <c r="Z18" i="1"/>
  <c r="Z14" i="1"/>
  <c r="Y15" i="1"/>
  <c r="Y16" i="1"/>
  <c r="Y17" i="1"/>
  <c r="Y18" i="1"/>
  <c r="Y14" i="1"/>
  <c r="S13" i="1"/>
  <c r="T7" i="1"/>
  <c r="T6" i="1"/>
  <c r="P6" i="1"/>
  <c r="S11" i="1"/>
  <c r="S10" i="1"/>
  <c r="S9" i="1"/>
  <c r="S8" i="1"/>
  <c r="S7" i="1"/>
  <c r="S6" i="1"/>
  <c r="R11" i="1"/>
  <c r="R10" i="1"/>
  <c r="R9" i="1"/>
  <c r="R6" i="1"/>
  <c r="P5" i="1"/>
  <c r="E20" i="1"/>
  <c r="D20" i="1"/>
  <c r="I12" i="1"/>
  <c r="I11" i="1"/>
  <c r="AA7" i="1"/>
  <c r="AA8" i="1"/>
  <c r="AA9" i="1"/>
  <c r="AA10" i="1"/>
  <c r="AA6" i="1"/>
  <c r="AF12" i="1"/>
  <c r="AF11" i="1"/>
  <c r="AF10" i="1"/>
  <c r="AF9" i="1"/>
  <c r="AF8" i="1"/>
  <c r="AF7" i="1"/>
  <c r="AB7" i="1"/>
  <c r="AB8" i="1"/>
  <c r="AB9" i="1"/>
  <c r="AB10" i="1"/>
  <c r="AB6" i="1"/>
  <c r="AC7" i="1"/>
  <c r="AC8" i="1"/>
  <c r="AC9" i="1"/>
  <c r="AC10" i="1"/>
  <c r="AC6" i="1"/>
  <c r="L38" i="1" l="1"/>
  <c r="L37" i="1"/>
  <c r="L36" i="1" l="1"/>
  <c r="L35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2" i="1"/>
  <c r="L34" i="1"/>
  <c r="R8" i="1"/>
  <c r="R7" i="1"/>
  <c r="T11" i="1"/>
  <c r="T9" i="1"/>
  <c r="T8" i="1"/>
  <c r="T10" i="1"/>
  <c r="E15" i="1"/>
  <c r="E14" i="1"/>
  <c r="E16" i="1"/>
  <c r="E17" i="1"/>
  <c r="E18" i="1"/>
  <c r="E13" i="1"/>
  <c r="I8" i="1"/>
  <c r="I7" i="1"/>
  <c r="I6" i="1"/>
  <c r="L6" i="1"/>
  <c r="L7" i="1"/>
  <c r="L8" i="1"/>
  <c r="L9" i="1"/>
  <c r="L10" i="1"/>
  <c r="L5" i="1"/>
  <c r="I9" i="1" s="1"/>
  <c r="K6" i="1"/>
  <c r="K7" i="1"/>
  <c r="K8" i="1"/>
  <c r="K9" i="1"/>
  <c r="K10" i="1"/>
  <c r="K5" i="1"/>
  <c r="I10" i="1" l="1"/>
  <c r="G7" i="1" l="1"/>
  <c r="D15" i="1" s="1"/>
  <c r="G10" i="1"/>
  <c r="D18" i="1" s="1"/>
  <c r="G9" i="1"/>
  <c r="D17" i="1" s="1"/>
  <c r="G6" i="1"/>
  <c r="D14" i="1" s="1"/>
  <c r="G5" i="1"/>
  <c r="D13" i="1" s="1"/>
  <c r="G8" i="1"/>
  <c r="D16" i="1" s="1"/>
</calcChain>
</file>

<file path=xl/sharedStrings.xml><?xml version="1.0" encoding="utf-8"?>
<sst xmlns="http://schemas.openxmlformats.org/spreadsheetml/2006/main" count="59" uniqueCount="28">
  <si>
    <t>#2</t>
  </si>
  <si>
    <t>X</t>
  </si>
  <si>
    <t>Y</t>
  </si>
  <si>
    <t>n</t>
  </si>
  <si>
    <t>x barre</t>
  </si>
  <si>
    <t>ybarre</t>
  </si>
  <si>
    <t>x^2</t>
  </si>
  <si>
    <t>x*y</t>
  </si>
  <si>
    <t>b1</t>
  </si>
  <si>
    <t>b0</t>
  </si>
  <si>
    <t>i)</t>
  </si>
  <si>
    <t>iii)</t>
  </si>
  <si>
    <t>b</t>
  </si>
  <si>
    <t>r^2</t>
  </si>
  <si>
    <t>y^</t>
  </si>
  <si>
    <t>y^-ybarre au carré</t>
  </si>
  <si>
    <t>y-ybarre au carre</t>
  </si>
  <si>
    <t>iv)</t>
  </si>
  <si>
    <t>#3</t>
  </si>
  <si>
    <t>x</t>
  </si>
  <si>
    <t>y</t>
  </si>
  <si>
    <t>y^-y</t>
  </si>
  <si>
    <t>moy.residus</t>
  </si>
  <si>
    <t>résidus.i - moy.résidus ^2</t>
  </si>
  <si>
    <t>x-xbarr ^2</t>
  </si>
  <si>
    <t>cov</t>
  </si>
  <si>
    <t>sd.b1</t>
  </si>
  <si>
    <t>sd.b0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</si>
</sst>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 sz="2800"/>
              <a:t>(i) : Modèle normale</a:t>
            </a:r>
          </a:p>
        </c:rich>
      </c:tx>
      <c:layout>
        <c:manualLayout>
          <c:xMode val="edge"/>
          <c:yMode val="edge"/>
          <c:x val="0.34917723995943528"/>
          <c:y val="5.8566778849425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708333333333336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955818022747158E-2"/>
                  <c:y val="0.455623359580052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0,5947x + 4,799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0112925155779032E-2"/>
                  <c:y val="0.50237002245987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Feuil1!$E$5:$E$10</c:f>
              <c:numCache>
                <c:formatCode>General</c:formatCode>
                <c:ptCount val="6"/>
                <c:pt idx="0">
                  <c:v>90</c:v>
                </c:pt>
                <c:pt idx="1">
                  <c:v>86</c:v>
                </c:pt>
                <c:pt idx="2">
                  <c:v>67</c:v>
                </c:pt>
                <c:pt idx="3">
                  <c:v>89</c:v>
                </c:pt>
                <c:pt idx="4">
                  <c:v>81</c:v>
                </c:pt>
                <c:pt idx="5">
                  <c:v>75</c:v>
                </c:pt>
              </c:numCache>
            </c:numRef>
          </c:xVal>
          <c:yVal>
            <c:numRef>
              <c:f>Feuil1!$F$5:$F$10</c:f>
              <c:numCache>
                <c:formatCode>General</c:formatCode>
                <c:ptCount val="6"/>
                <c:pt idx="0">
                  <c:v>62</c:v>
                </c:pt>
                <c:pt idx="1">
                  <c:v>45</c:v>
                </c:pt>
                <c:pt idx="2">
                  <c:v>40</c:v>
                </c:pt>
                <c:pt idx="3">
                  <c:v>55</c:v>
                </c:pt>
                <c:pt idx="4">
                  <c:v>64</c:v>
                </c:pt>
                <c:pt idx="5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7376"/>
        <c:axId val="447841688"/>
      </c:scatterChart>
      <c:valAx>
        <c:axId val="44783737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1688"/>
        <c:crosses val="autoZero"/>
        <c:crossBetween val="midCat"/>
      </c:valAx>
      <c:valAx>
        <c:axId val="4478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373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 sz="2800"/>
              <a:t>(iii) Modèle</a:t>
            </a:r>
            <a:r>
              <a:rPr lang="fr-CA" sz="2800" baseline="0"/>
              <a:t> b0=0</a:t>
            </a:r>
            <a:endParaRPr lang="fr-CA" sz="2800"/>
          </a:p>
        </c:rich>
      </c:tx>
      <c:layout>
        <c:manualLayout>
          <c:xMode val="edge"/>
          <c:yMode val="edge"/>
          <c:x val="0.33015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347792191214975E-2"/>
          <c:y val="0.1947839151422554"/>
          <c:w val="0.83468285214348203"/>
          <c:h val="0.61706802274715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8581881355762022E-2"/>
                  <c:y val="0.256593731971195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0,6531x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Feuil1!$E$5:$E$10</c:f>
              <c:numCache>
                <c:formatCode>General</c:formatCode>
                <c:ptCount val="6"/>
                <c:pt idx="0">
                  <c:v>90</c:v>
                </c:pt>
                <c:pt idx="1">
                  <c:v>86</c:v>
                </c:pt>
                <c:pt idx="2">
                  <c:v>67</c:v>
                </c:pt>
                <c:pt idx="3">
                  <c:v>89</c:v>
                </c:pt>
                <c:pt idx="4">
                  <c:v>81</c:v>
                </c:pt>
                <c:pt idx="5">
                  <c:v>75</c:v>
                </c:pt>
              </c:numCache>
            </c:numRef>
          </c:xVal>
          <c:yVal>
            <c:numRef>
              <c:f>Feuil1!$F$5:$F$10</c:f>
              <c:numCache>
                <c:formatCode>General</c:formatCode>
                <c:ptCount val="6"/>
                <c:pt idx="0">
                  <c:v>62</c:v>
                </c:pt>
                <c:pt idx="1">
                  <c:v>45</c:v>
                </c:pt>
                <c:pt idx="2">
                  <c:v>40</c:v>
                </c:pt>
                <c:pt idx="3">
                  <c:v>55</c:v>
                </c:pt>
                <c:pt idx="4">
                  <c:v>64</c:v>
                </c:pt>
                <c:pt idx="5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44040"/>
        <c:axId val="451035472"/>
      </c:scatterChart>
      <c:valAx>
        <c:axId val="44784404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35472"/>
        <c:crosses val="autoZero"/>
        <c:crossBetween val="midCat"/>
      </c:valAx>
      <c:valAx>
        <c:axId val="4510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8440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 sz="2400"/>
              <a:t>IV : Modèle normale</a:t>
            </a:r>
          </a:p>
        </c:rich>
      </c:tx>
      <c:layout>
        <c:manualLayout>
          <c:xMode val="edge"/>
          <c:yMode val="edge"/>
          <c:x val="0.33198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580927384076986E-3"/>
                  <c:y val="0.281775663458734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0,0788x + 49,164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3599574456151107E-2"/>
                  <c:y val="0.3592188530643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Feuil1!$Y$6:$Y$10</c:f>
              <c:numCache>
                <c:formatCode>General</c:formatCode>
                <c:ptCount val="5"/>
                <c:pt idx="0">
                  <c:v>90</c:v>
                </c:pt>
                <c:pt idx="1">
                  <c:v>86</c:v>
                </c:pt>
                <c:pt idx="2">
                  <c:v>89</c:v>
                </c:pt>
                <c:pt idx="3">
                  <c:v>81</c:v>
                </c:pt>
                <c:pt idx="4">
                  <c:v>75</c:v>
                </c:pt>
              </c:numCache>
            </c:numRef>
          </c:xVal>
          <c:yVal>
            <c:numRef>
              <c:f>Feuil1!$Z$6:$Z$10</c:f>
              <c:numCache>
                <c:formatCode>General</c:formatCode>
                <c:ptCount val="5"/>
                <c:pt idx="0">
                  <c:v>62</c:v>
                </c:pt>
                <c:pt idx="1">
                  <c:v>45</c:v>
                </c:pt>
                <c:pt idx="2">
                  <c:v>55</c:v>
                </c:pt>
                <c:pt idx="3">
                  <c:v>64</c:v>
                </c:pt>
                <c:pt idx="4">
                  <c:v>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5080"/>
        <c:axId val="451029984"/>
      </c:scatterChart>
      <c:valAx>
        <c:axId val="45103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29984"/>
        <c:crosses val="autoZero"/>
        <c:crossBetween val="midCat"/>
      </c:valAx>
      <c:valAx>
        <c:axId val="451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3508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CA"/>
              <a:t>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359580052493439E-4"/>
                  <c:y val="0.166170530766987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-0,3989x + 42,991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Feuil1!$D$32:$D$45</c:f>
              <c:numCache>
                <c:formatCode>General</c:formatCode>
                <c:ptCount val="14"/>
                <c:pt idx="0">
                  <c:v>55</c:v>
                </c:pt>
                <c:pt idx="1">
                  <c:v>27.3</c:v>
                </c:pt>
                <c:pt idx="2">
                  <c:v>33.299999999999997</c:v>
                </c:pt>
                <c:pt idx="3">
                  <c:v>56.5</c:v>
                </c:pt>
                <c:pt idx="4">
                  <c:v>11.5</c:v>
                </c:pt>
                <c:pt idx="5">
                  <c:v>14.2</c:v>
                </c:pt>
                <c:pt idx="6">
                  <c:v>13.9</c:v>
                </c:pt>
                <c:pt idx="7">
                  <c:v>19</c:v>
                </c:pt>
                <c:pt idx="8">
                  <c:v>33.1</c:v>
                </c:pt>
                <c:pt idx="9">
                  <c:v>43.2</c:v>
                </c:pt>
                <c:pt idx="10">
                  <c:v>28.5</c:v>
                </c:pt>
                <c:pt idx="11">
                  <c:v>6.8</c:v>
                </c:pt>
                <c:pt idx="12">
                  <c:v>37.700000000000003</c:v>
                </c:pt>
                <c:pt idx="13">
                  <c:v>37.1</c:v>
                </c:pt>
              </c:numCache>
            </c:numRef>
          </c:xVal>
          <c:yVal>
            <c:numRef>
              <c:f>Feuil1!$E$32:$E$45</c:f>
              <c:numCache>
                <c:formatCode>General</c:formatCode>
                <c:ptCount val="14"/>
                <c:pt idx="0">
                  <c:v>16.2</c:v>
                </c:pt>
                <c:pt idx="1">
                  <c:v>30.5</c:v>
                </c:pt>
                <c:pt idx="2">
                  <c:v>16.899999999999999</c:v>
                </c:pt>
                <c:pt idx="3">
                  <c:v>16</c:v>
                </c:pt>
                <c:pt idx="4">
                  <c:v>40.200000000000003</c:v>
                </c:pt>
                <c:pt idx="5">
                  <c:v>38.4</c:v>
                </c:pt>
                <c:pt idx="6">
                  <c:v>41.3</c:v>
                </c:pt>
                <c:pt idx="7">
                  <c:v>43.9</c:v>
                </c:pt>
                <c:pt idx="8">
                  <c:v>28.3</c:v>
                </c:pt>
                <c:pt idx="9">
                  <c:v>33.9</c:v>
                </c:pt>
                <c:pt idx="10">
                  <c:v>44.2</c:v>
                </c:pt>
                <c:pt idx="11">
                  <c:v>24.6</c:v>
                </c:pt>
                <c:pt idx="12">
                  <c:v>28</c:v>
                </c:pt>
                <c:pt idx="13">
                  <c:v>33.1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28416"/>
        <c:axId val="451033512"/>
      </c:scatterChart>
      <c:valAx>
        <c:axId val="45102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33512"/>
        <c:crosses val="autoZero"/>
        <c:crossBetween val="midCat"/>
      </c:valAx>
      <c:valAx>
        <c:axId val="45103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0284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7"/>
  <sheetViews>
    <sheetView tabSelected="1" workbookViewId="0">
      <selection activeCell="K44" sqref="K44"/>
    </sheetView>
  </sheetViews>
  <sheetFormatPr baseColWidth="10" defaultRowHeight="15" x14ac:dyDescent="0.25"/>
  <cols>
    <col min="10" max="10" width="12.7109375" bestFit="1" customWidth="1"/>
    <col min="12" max="12" width="12" bestFit="1" customWidth="1"/>
  </cols>
  <sheetData>
    <row r="2" spans="1:32" x14ac:dyDescent="0.25">
      <c r="A2" s="2" t="s">
        <v>0</v>
      </c>
      <c r="B2" s="2"/>
      <c r="C2" s="2"/>
      <c r="D2" s="2"/>
      <c r="E2" s="2"/>
    </row>
    <row r="3" spans="1:32" x14ac:dyDescent="0.25">
      <c r="D3" s="1" t="s">
        <v>10</v>
      </c>
      <c r="N3" s="1" t="s">
        <v>11</v>
      </c>
    </row>
    <row r="4" spans="1:32" x14ac:dyDescent="0.25">
      <c r="E4" t="s">
        <v>1</v>
      </c>
      <c r="F4" t="s">
        <v>2</v>
      </c>
      <c r="G4" t="s">
        <v>14</v>
      </c>
      <c r="K4" t="s">
        <v>6</v>
      </c>
      <c r="L4" t="s">
        <v>7</v>
      </c>
      <c r="W4" s="1" t="s">
        <v>17</v>
      </c>
    </row>
    <row r="5" spans="1:32" x14ac:dyDescent="0.25">
      <c r="D5">
        <v>1</v>
      </c>
      <c r="E5">
        <v>90</v>
      </c>
      <c r="F5">
        <v>62</v>
      </c>
      <c r="G5">
        <f>$I$11+$I$10*E5</f>
        <v>58.320598006644516</v>
      </c>
      <c r="H5" s="1" t="s">
        <v>3</v>
      </c>
      <c r="I5">
        <v>6</v>
      </c>
      <c r="K5">
        <f>E5^2</f>
        <v>8100</v>
      </c>
      <c r="L5">
        <f>E5*F5</f>
        <v>5580</v>
      </c>
      <c r="O5" t="s">
        <v>12</v>
      </c>
      <c r="P5">
        <f>I9/I8</f>
        <v>0.65309787488775817</v>
      </c>
      <c r="R5" t="s">
        <v>14</v>
      </c>
      <c r="S5" t="s">
        <v>15</v>
      </c>
      <c r="T5" t="s">
        <v>16</v>
      </c>
      <c r="Y5" t="s">
        <v>1</v>
      </c>
      <c r="Z5" t="s">
        <v>2</v>
      </c>
      <c r="AA5" t="s">
        <v>14</v>
      </c>
      <c r="AB5" t="s">
        <v>6</v>
      </c>
      <c r="AC5" t="s">
        <v>7</v>
      </c>
    </row>
    <row r="6" spans="1:32" x14ac:dyDescent="0.25">
      <c r="D6">
        <v>2</v>
      </c>
      <c r="E6">
        <v>86</v>
      </c>
      <c r="F6">
        <v>45</v>
      </c>
      <c r="G6">
        <f t="shared" ref="G6:G9" si="0">$I$11+$I$10*E6</f>
        <v>55.941860465116278</v>
      </c>
      <c r="H6" s="1" t="s">
        <v>4</v>
      </c>
      <c r="I6">
        <f>AVERAGE(E5:E10)</f>
        <v>81.333333333333329</v>
      </c>
      <c r="K6">
        <f t="shared" ref="K6:K10" si="1">E6^2</f>
        <v>7396</v>
      </c>
      <c r="L6">
        <f t="shared" ref="L6:L10" si="2">E6*F6</f>
        <v>3870</v>
      </c>
      <c r="O6" t="s">
        <v>13</v>
      </c>
      <c r="P6">
        <f>SUM(S6:S11)/SUM(T6:T11)</f>
        <v>0.39011917102627486</v>
      </c>
      <c r="R6">
        <f t="shared" ref="R6:R11" si="3">$P$5*E5</f>
        <v>58.778808739898238</v>
      </c>
      <c r="S6">
        <f t="shared" ref="S6:S11" si="4">(R6-$I$7)^2</f>
        <v>31.49613865013599</v>
      </c>
      <c r="T6">
        <f>(F5-$I$7)^2</f>
        <v>78.027777777777814</v>
      </c>
      <c r="X6">
        <v>1</v>
      </c>
      <c r="Y6">
        <v>90</v>
      </c>
      <c r="Z6">
        <v>62</v>
      </c>
      <c r="AA6">
        <f>$AF$12+$AF$11*Y6</f>
        <v>56.257105943152496</v>
      </c>
      <c r="AB6">
        <f>Y6^2</f>
        <v>8100</v>
      </c>
      <c r="AC6">
        <f>Y6*Z6</f>
        <v>5580</v>
      </c>
      <c r="AE6" s="1" t="s">
        <v>3</v>
      </c>
      <c r="AF6">
        <v>5</v>
      </c>
    </row>
    <row r="7" spans="1:32" x14ac:dyDescent="0.25">
      <c r="D7">
        <v>3</v>
      </c>
      <c r="E7">
        <v>67</v>
      </c>
      <c r="F7">
        <v>40</v>
      </c>
      <c r="G7">
        <f t="shared" si="0"/>
        <v>44.642857142857153</v>
      </c>
      <c r="H7" s="1" t="s">
        <v>5</v>
      </c>
      <c r="I7">
        <f>AVERAGE(F5:F10)</f>
        <v>53.166666666666664</v>
      </c>
      <c r="K7">
        <f t="shared" si="1"/>
        <v>4489</v>
      </c>
      <c r="L7">
        <f t="shared" si="2"/>
        <v>2680</v>
      </c>
      <c r="R7">
        <f t="shared" si="3"/>
        <v>56.166417240347201</v>
      </c>
      <c r="S7">
        <f t="shared" si="4"/>
        <v>8.9985035042967088</v>
      </c>
      <c r="T7">
        <f>(F6-$I$7)^2</f>
        <v>66.6944444444444</v>
      </c>
      <c r="X7">
        <v>2</v>
      </c>
      <c r="Y7">
        <v>86</v>
      </c>
      <c r="Z7">
        <v>45</v>
      </c>
      <c r="AA7">
        <f t="shared" ref="AA7:AA10" si="5">$AF$12+$AF$11*Y7</f>
        <v>55.941860465116292</v>
      </c>
      <c r="AB7">
        <f t="shared" ref="AB7:AB10" si="6">Y7^2</f>
        <v>7396</v>
      </c>
      <c r="AC7">
        <f t="shared" ref="AC7:AC10" si="7">Y7*Z7</f>
        <v>3870</v>
      </c>
      <c r="AE7" s="1" t="s">
        <v>4</v>
      </c>
      <c r="AF7">
        <f>AVERAGE(Y6:Y10)</f>
        <v>84.2</v>
      </c>
    </row>
    <row r="8" spans="1:32" x14ac:dyDescent="0.25">
      <c r="D8">
        <v>4</v>
      </c>
      <c r="E8">
        <v>89</v>
      </c>
      <c r="F8">
        <v>55</v>
      </c>
      <c r="G8">
        <f t="shared" si="0"/>
        <v>57.725913621262457</v>
      </c>
      <c r="H8" s="1" t="s">
        <v>6</v>
      </c>
      <c r="I8">
        <f>SUM(K5:K10)</f>
        <v>40092</v>
      </c>
      <c r="K8">
        <f t="shared" si="1"/>
        <v>7921</v>
      </c>
      <c r="L8">
        <f t="shared" si="2"/>
        <v>4895</v>
      </c>
      <c r="R8">
        <f t="shared" si="3"/>
        <v>43.757557617479797</v>
      </c>
      <c r="S8">
        <f t="shared" si="4"/>
        <v>88.531333099490183</v>
      </c>
      <c r="T8">
        <f t="shared" ref="T8:T10" si="8">(F7-$I$7)^2</f>
        <v>173.36111111111106</v>
      </c>
      <c r="X8">
        <v>3</v>
      </c>
      <c r="Y8">
        <v>89</v>
      </c>
      <c r="Z8">
        <v>55</v>
      </c>
      <c r="AA8">
        <f t="shared" si="5"/>
        <v>56.178294573643441</v>
      </c>
      <c r="AB8">
        <f t="shared" si="6"/>
        <v>7921</v>
      </c>
      <c r="AC8">
        <f t="shared" si="7"/>
        <v>4895</v>
      </c>
      <c r="AE8" s="1" t="s">
        <v>5</v>
      </c>
      <c r="AF8">
        <f>AVERAGE(Z6:Z10)</f>
        <v>55.8</v>
      </c>
    </row>
    <row r="9" spans="1:32" x14ac:dyDescent="0.25">
      <c r="D9">
        <v>5</v>
      </c>
      <c r="E9">
        <v>81</v>
      </c>
      <c r="F9">
        <v>64</v>
      </c>
      <c r="G9">
        <f t="shared" si="0"/>
        <v>52.96843853820598</v>
      </c>
      <c r="H9" s="1" t="s">
        <v>7</v>
      </c>
      <c r="I9">
        <f>SUM(L5:L10)</f>
        <v>26184</v>
      </c>
      <c r="K9">
        <f t="shared" si="1"/>
        <v>6561</v>
      </c>
      <c r="L9">
        <f t="shared" si="2"/>
        <v>5184</v>
      </c>
      <c r="R9">
        <f t="shared" si="3"/>
        <v>58.125710865010475</v>
      </c>
      <c r="S9">
        <f t="shared" si="4"/>
        <v>24.592119361127413</v>
      </c>
      <c r="T9">
        <f>(F8-$I$7)^2</f>
        <v>3.3611111111111196</v>
      </c>
      <c r="X9">
        <v>4</v>
      </c>
      <c r="Y9">
        <v>81</v>
      </c>
      <c r="Z9">
        <v>64</v>
      </c>
      <c r="AA9">
        <f t="shared" si="5"/>
        <v>55.547803617571034</v>
      </c>
      <c r="AB9">
        <f t="shared" si="6"/>
        <v>6561</v>
      </c>
      <c r="AC9">
        <f t="shared" si="7"/>
        <v>5184</v>
      </c>
      <c r="AE9" s="1" t="s">
        <v>6</v>
      </c>
      <c r="AF9">
        <f>SUM(AB6:AB10)</f>
        <v>35603</v>
      </c>
    </row>
    <row r="10" spans="1:32" x14ac:dyDescent="0.25">
      <c r="D10">
        <v>6</v>
      </c>
      <c r="E10">
        <v>75</v>
      </c>
      <c r="F10">
        <v>53</v>
      </c>
      <c r="G10">
        <f>$I$11+$I$10*E10</f>
        <v>49.400332225913623</v>
      </c>
      <c r="H10" s="1" t="s">
        <v>8</v>
      </c>
      <c r="I10">
        <f>(I9-I5*I6*I7)/(I8-I5*I6*I6)</f>
        <v>0.59468438538205926</v>
      </c>
      <c r="K10">
        <f t="shared" si="1"/>
        <v>5625</v>
      </c>
      <c r="L10">
        <f t="shared" si="2"/>
        <v>3975</v>
      </c>
      <c r="R10">
        <f t="shared" si="3"/>
        <v>52.900927865908415</v>
      </c>
      <c r="S10">
        <f t="shared" si="4"/>
        <v>7.0617110228432756E-2</v>
      </c>
      <c r="T10">
        <f t="shared" si="8"/>
        <v>117.36111111111116</v>
      </c>
      <c r="X10">
        <v>5</v>
      </c>
      <c r="Y10">
        <v>75</v>
      </c>
      <c r="Z10">
        <v>53</v>
      </c>
      <c r="AA10">
        <f t="shared" si="5"/>
        <v>55.074935400516729</v>
      </c>
      <c r="AB10">
        <f t="shared" si="6"/>
        <v>5625</v>
      </c>
      <c r="AC10">
        <f t="shared" si="7"/>
        <v>3975</v>
      </c>
      <c r="AE10" s="1" t="s">
        <v>7</v>
      </c>
      <c r="AF10">
        <f>SUM(AC6:AC10)</f>
        <v>23504</v>
      </c>
    </row>
    <row r="11" spans="1:32" x14ac:dyDescent="0.25">
      <c r="H11" s="1" t="s">
        <v>9</v>
      </c>
      <c r="I11">
        <f>I7-I10*I6</f>
        <v>4.7990033222591819</v>
      </c>
      <c r="R11">
        <f t="shared" si="3"/>
        <v>48.982340616581865</v>
      </c>
      <c r="S11">
        <f t="shared" si="4"/>
        <v>17.508584493418255</v>
      </c>
      <c r="T11">
        <f>(F10-$I$7)^2</f>
        <v>2.7777777777776989E-2</v>
      </c>
      <c r="AE11" s="1" t="s">
        <v>8</v>
      </c>
      <c r="AF11">
        <f>(AF10-AF6*AF7*AF8)/(AF9-AF6*AF7*AF7)</f>
        <v>7.8811369509050849E-2</v>
      </c>
    </row>
    <row r="12" spans="1:32" x14ac:dyDescent="0.25">
      <c r="D12" t="s">
        <v>15</v>
      </c>
      <c r="E12" t="s">
        <v>16</v>
      </c>
      <c r="H12" s="1" t="s">
        <v>13</v>
      </c>
      <c r="I12">
        <f>SUM(D13:D18)/SUM(E13:E18)</f>
        <v>0.32342880359555953</v>
      </c>
      <c r="AE12" s="1" t="s">
        <v>9</v>
      </c>
      <c r="AF12">
        <f>AF8-AF11*AF7</f>
        <v>49.164082687337917</v>
      </c>
    </row>
    <row r="13" spans="1:32" x14ac:dyDescent="0.25">
      <c r="D13">
        <f>(G5-$I$7)^2</f>
        <v>26.563008257205897</v>
      </c>
      <c r="E13">
        <f>(F5-$I$7)^2</f>
        <v>78.027777777777814</v>
      </c>
      <c r="S13">
        <f>SUM(S6:S11)</f>
        <v>171.19729621869695</v>
      </c>
      <c r="Y13" t="s">
        <v>15</v>
      </c>
      <c r="Z13" t="s">
        <v>16</v>
      </c>
      <c r="AE13" s="1" t="s">
        <v>13</v>
      </c>
      <c r="AF13">
        <f>Y20/Z20</f>
        <v>4.165938942853162E-3</v>
      </c>
    </row>
    <row r="14" spans="1:32" x14ac:dyDescent="0.25">
      <c r="D14">
        <f t="shared" ref="D14:D18" si="9">(G6-$I$7)^2</f>
        <v>7.7017006189531951</v>
      </c>
      <c r="E14">
        <f t="shared" ref="E14:E18" si="10">(F6-$I$7)^2</f>
        <v>66.6944444444444</v>
      </c>
      <c r="Y14">
        <f>(AA6-$AF$8)^2</f>
        <v>0.20894584326533533</v>
      </c>
      <c r="Z14">
        <f>(Z6-$AF$8)^2</f>
        <v>38.440000000000033</v>
      </c>
    </row>
    <row r="15" spans="1:32" x14ac:dyDescent="0.25">
      <c r="D15">
        <f t="shared" si="9"/>
        <v>72.655328798185721</v>
      </c>
      <c r="E15">
        <f>(F7-$I$7)^2</f>
        <v>173.36111111111106</v>
      </c>
      <c r="Y15">
        <f t="shared" ref="Y15:Y18" si="11">(AA7-$AF$8)^2</f>
        <v>2.0124391563011587E-2</v>
      </c>
      <c r="Z15">
        <f t="shared" ref="Z15:Z18" si="12">(Z7-$AF$8)^2</f>
        <v>116.63999999999994</v>
      </c>
    </row>
    <row r="16" spans="1:32" x14ac:dyDescent="0.25">
      <c r="D16">
        <f t="shared" si="9"/>
        <v>20.78673279299101</v>
      </c>
      <c r="E16">
        <f t="shared" si="10"/>
        <v>3.3611111111111196</v>
      </c>
      <c r="Y16">
        <f t="shared" si="11"/>
        <v>0.14310678444807523</v>
      </c>
      <c r="Z16">
        <f t="shared" si="12"/>
        <v>0.63999999999999546</v>
      </c>
    </row>
    <row r="17" spans="3:26" x14ac:dyDescent="0.25">
      <c r="D17">
        <f t="shared" si="9"/>
        <v>3.9294390913025501E-2</v>
      </c>
      <c r="E17">
        <f t="shared" si="10"/>
        <v>117.36111111111116</v>
      </c>
      <c r="Y17">
        <f t="shared" si="11"/>
        <v>6.3603015310255653E-2</v>
      </c>
      <c r="Z17">
        <f t="shared" si="12"/>
        <v>67.240000000000052</v>
      </c>
    </row>
    <row r="18" spans="3:26" x14ac:dyDescent="0.25">
      <c r="D18">
        <f t="shared" si="9"/>
        <v>14.185275119602528</v>
      </c>
      <c r="E18">
        <f t="shared" si="10"/>
        <v>2.7777777777776989E-2</v>
      </c>
      <c r="Y18">
        <f t="shared" si="11"/>
        <v>0.52571867342383194</v>
      </c>
      <c r="Z18">
        <f t="shared" si="12"/>
        <v>7.8399999999999839</v>
      </c>
    </row>
    <row r="20" spans="3:26" x14ac:dyDescent="0.25">
      <c r="D20">
        <f>SUM(D13:D18)</f>
        <v>141.93133997785137</v>
      </c>
      <c r="E20">
        <f>SUM(E13:E18)</f>
        <v>438.83333333333331</v>
      </c>
      <c r="Y20">
        <f>SUM(Y14:Y18)</f>
        <v>0.96149870801050974</v>
      </c>
      <c r="Z20">
        <f>SUM(Z14:Z18)</f>
        <v>230.8</v>
      </c>
    </row>
    <row r="31" spans="3:26" x14ac:dyDescent="0.25">
      <c r="C31" s="1" t="s">
        <v>18</v>
      </c>
      <c r="D31" t="s">
        <v>19</v>
      </c>
      <c r="E31" t="s">
        <v>20</v>
      </c>
      <c r="F31" t="s">
        <v>14</v>
      </c>
      <c r="G31" t="s">
        <v>6</v>
      </c>
      <c r="H31" t="s">
        <v>7</v>
      </c>
      <c r="I31" t="s">
        <v>21</v>
      </c>
      <c r="J31" t="s">
        <v>24</v>
      </c>
    </row>
    <row r="32" spans="3:26" x14ac:dyDescent="0.25">
      <c r="C32">
        <v>1</v>
      </c>
      <c r="D32">
        <v>55</v>
      </c>
      <c r="E32">
        <v>16.2</v>
      </c>
      <c r="F32">
        <f>$L$38+$L$37*D32</f>
        <v>21.052832450422848</v>
      </c>
      <c r="G32">
        <f>D32^2</f>
        <v>3025</v>
      </c>
      <c r="H32">
        <f>D32*E32</f>
        <v>891</v>
      </c>
      <c r="I32">
        <f>F32-E32</f>
        <v>4.8528324504228486</v>
      </c>
      <c r="J32">
        <f>(D32-$L$33)^2</f>
        <v>635.40005102040811</v>
      </c>
      <c r="K32" s="1" t="s">
        <v>3</v>
      </c>
      <c r="L32">
        <v>14</v>
      </c>
      <c r="N32" t="s">
        <v>23</v>
      </c>
    </row>
    <row r="33" spans="3:14" x14ac:dyDescent="0.25">
      <c r="C33">
        <v>2</v>
      </c>
      <c r="D33">
        <v>27.3</v>
      </c>
      <c r="E33">
        <v>30.5</v>
      </c>
      <c r="F33">
        <f t="shared" ref="F33:F45" si="13">$L$38+$L$37*D33</f>
        <v>32.101462588496013</v>
      </c>
      <c r="G33">
        <f t="shared" ref="G33:G45" si="14">D33^2</f>
        <v>745.29000000000008</v>
      </c>
      <c r="H33">
        <f t="shared" ref="H33:H45" si="15">D33*E33</f>
        <v>832.65</v>
      </c>
      <c r="I33">
        <f t="shared" ref="I33:I45" si="16">F33-E33</f>
        <v>1.6014625884960125</v>
      </c>
      <c r="J33">
        <f t="shared" ref="J33:J45" si="17">(D33-$L$33)^2</f>
        <v>6.214336734693882</v>
      </c>
      <c r="K33" s="1" t="s">
        <v>4</v>
      </c>
      <c r="L33">
        <f>AVERAGE(D32:D45)</f>
        <v>29.792857142857144</v>
      </c>
      <c r="N33">
        <f>(I32-$L$39)^2</f>
        <v>23.549982791877021</v>
      </c>
    </row>
    <row r="34" spans="3:14" x14ac:dyDescent="0.25">
      <c r="C34">
        <v>3</v>
      </c>
      <c r="D34">
        <v>33.299999999999997</v>
      </c>
      <c r="E34">
        <v>16.899999999999999</v>
      </c>
      <c r="F34">
        <f t="shared" si="13"/>
        <v>29.708257504436844</v>
      </c>
      <c r="G34">
        <f t="shared" si="14"/>
        <v>1108.8899999999999</v>
      </c>
      <c r="H34">
        <f t="shared" si="15"/>
        <v>562.76999999999987</v>
      </c>
      <c r="I34">
        <f t="shared" si="16"/>
        <v>12.808257504436845</v>
      </c>
      <c r="J34">
        <f t="shared" si="17"/>
        <v>12.300051020408132</v>
      </c>
      <c r="K34" s="1" t="s">
        <v>5</v>
      </c>
      <c r="L34">
        <f>AVERAGE(E32:E45)</f>
        <v>31.107142857142858</v>
      </c>
      <c r="N34">
        <f t="shared" ref="N34:N44" si="18">(I33-$L$39)^2</f>
        <v>2.564682422352345</v>
      </c>
    </row>
    <row r="35" spans="3:14" x14ac:dyDescent="0.25">
      <c r="C35">
        <v>4</v>
      </c>
      <c r="D35">
        <v>56.5</v>
      </c>
      <c r="E35">
        <v>16</v>
      </c>
      <c r="F35">
        <f t="shared" si="13"/>
        <v>20.454531179408054</v>
      </c>
      <c r="G35">
        <f t="shared" si="14"/>
        <v>3192.25</v>
      </c>
      <c r="H35">
        <f t="shared" si="15"/>
        <v>904</v>
      </c>
      <c r="I35">
        <f t="shared" si="16"/>
        <v>4.454531179408054</v>
      </c>
      <c r="J35">
        <f t="shared" si="17"/>
        <v>713.27147959183662</v>
      </c>
      <c r="K35" s="1" t="s">
        <v>6</v>
      </c>
      <c r="L35">
        <f>SUM(G32:G45)</f>
        <v>15577.57</v>
      </c>
      <c r="N35">
        <f t="shared" si="18"/>
        <v>164.05146029996271</v>
      </c>
    </row>
    <row r="36" spans="3:14" x14ac:dyDescent="0.25">
      <c r="C36">
        <v>5</v>
      </c>
      <c r="D36">
        <v>11.5</v>
      </c>
      <c r="E36">
        <v>40.200000000000003</v>
      </c>
      <c r="F36">
        <f t="shared" si="13"/>
        <v>38.403569309851825</v>
      </c>
      <c r="G36">
        <f t="shared" si="14"/>
        <v>132.25</v>
      </c>
      <c r="H36">
        <f t="shared" si="15"/>
        <v>462.3</v>
      </c>
      <c r="I36">
        <f t="shared" si="16"/>
        <v>-1.7964306901481777</v>
      </c>
      <c r="J36">
        <f t="shared" si="17"/>
        <v>334.62862244897963</v>
      </c>
      <c r="K36" s="1" t="s">
        <v>7</v>
      </c>
      <c r="L36">
        <f>SUM(H32:H45)</f>
        <v>11717.970000000001</v>
      </c>
      <c r="N36">
        <f t="shared" si="18"/>
        <v>19.8428480283185</v>
      </c>
    </row>
    <row r="37" spans="3:14" x14ac:dyDescent="0.25">
      <c r="C37">
        <v>6</v>
      </c>
      <c r="D37">
        <v>14.2</v>
      </c>
      <c r="E37">
        <v>38.4</v>
      </c>
      <c r="F37">
        <f t="shared" si="13"/>
        <v>37.3266270220252</v>
      </c>
      <c r="G37">
        <f t="shared" si="14"/>
        <v>201.64</v>
      </c>
      <c r="H37">
        <f t="shared" si="15"/>
        <v>545.28</v>
      </c>
      <c r="I37">
        <f t="shared" si="16"/>
        <v>-1.0733729779747989</v>
      </c>
      <c r="J37">
        <f t="shared" si="17"/>
        <v>243.13719387755108</v>
      </c>
      <c r="K37" s="1" t="s">
        <v>8</v>
      </c>
      <c r="L37">
        <f>(L36-L32*L33*L34)/(L35-L32*L33*L33)</f>
        <v>-0.39886751400986165</v>
      </c>
      <c r="N37">
        <f t="shared" si="18"/>
        <v>3.227163224506262</v>
      </c>
    </row>
    <row r="38" spans="3:14" x14ac:dyDescent="0.25">
      <c r="C38">
        <v>7</v>
      </c>
      <c r="D38">
        <v>13.9</v>
      </c>
      <c r="E38">
        <v>41.3</v>
      </c>
      <c r="F38">
        <f t="shared" si="13"/>
        <v>37.446287276228162</v>
      </c>
      <c r="G38">
        <f t="shared" si="14"/>
        <v>193.21</v>
      </c>
      <c r="H38">
        <f t="shared" si="15"/>
        <v>574.06999999999994</v>
      </c>
      <c r="I38">
        <f t="shared" si="16"/>
        <v>-3.8537127237718352</v>
      </c>
      <c r="J38">
        <f t="shared" si="17"/>
        <v>252.58290816326536</v>
      </c>
      <c r="K38" s="1" t="s">
        <v>9</v>
      </c>
      <c r="L38">
        <f>L34-L37*L33</f>
        <v>42.990545720965237</v>
      </c>
      <c r="N38">
        <f t="shared" si="18"/>
        <v>1.1521295498464905</v>
      </c>
    </row>
    <row r="39" spans="3:14" x14ac:dyDescent="0.25">
      <c r="C39">
        <v>8</v>
      </c>
      <c r="D39">
        <v>19</v>
      </c>
      <c r="E39">
        <v>43.9</v>
      </c>
      <c r="F39">
        <f t="shared" si="13"/>
        <v>35.412062954777866</v>
      </c>
      <c r="G39">
        <f t="shared" si="14"/>
        <v>361</v>
      </c>
      <c r="H39">
        <f t="shared" si="15"/>
        <v>834.1</v>
      </c>
      <c r="I39">
        <f t="shared" si="16"/>
        <v>-8.4879370452221323</v>
      </c>
      <c r="J39">
        <f t="shared" si="17"/>
        <v>116.48576530612249</v>
      </c>
      <c r="K39" s="1" t="s">
        <v>22</v>
      </c>
      <c r="L39">
        <f>AVERAGE(I32:I45)</f>
        <v>1.0150610510858574E-15</v>
      </c>
      <c r="N39">
        <f t="shared" si="18"/>
        <v>14.851101757360944</v>
      </c>
    </row>
    <row r="40" spans="3:14" x14ac:dyDescent="0.25">
      <c r="C40">
        <v>9</v>
      </c>
      <c r="D40">
        <v>33.1</v>
      </c>
      <c r="E40">
        <v>28.3</v>
      </c>
      <c r="F40">
        <f t="shared" si="13"/>
        <v>29.788031007238814</v>
      </c>
      <c r="G40">
        <f t="shared" si="14"/>
        <v>1095.6100000000001</v>
      </c>
      <c r="H40">
        <f t="shared" si="15"/>
        <v>936.73</v>
      </c>
      <c r="I40">
        <f t="shared" si="16"/>
        <v>1.4880310072388134</v>
      </c>
      <c r="J40">
        <f t="shared" si="17"/>
        <v>10.937193877551019</v>
      </c>
      <c r="K40" s="1" t="s">
        <v>27</v>
      </c>
      <c r="L40">
        <f>SQRT((N47/L32)+(L33^2*N47/J47))</f>
        <v>4.6553390244429309</v>
      </c>
      <c r="N40">
        <f>(I39-$L$39)^2</f>
        <v>72.045075283654256</v>
      </c>
    </row>
    <row r="41" spans="3:14" x14ac:dyDescent="0.25">
      <c r="C41">
        <v>10</v>
      </c>
      <c r="D41">
        <v>43.2</v>
      </c>
      <c r="E41">
        <v>33.9</v>
      </c>
      <c r="F41">
        <f t="shared" si="13"/>
        <v>25.759469115739211</v>
      </c>
      <c r="G41">
        <f t="shared" si="14"/>
        <v>1866.2400000000002</v>
      </c>
      <c r="H41">
        <f t="shared" si="15"/>
        <v>1464.48</v>
      </c>
      <c r="I41">
        <f t="shared" si="16"/>
        <v>-8.1405308842607873</v>
      </c>
      <c r="J41">
        <f t="shared" si="17"/>
        <v>179.75147959183676</v>
      </c>
      <c r="K41" s="1" t="s">
        <v>26</v>
      </c>
      <c r="L41">
        <f>SQRT(N47/J47)</f>
        <v>0.13956145096877146</v>
      </c>
      <c r="N41">
        <f t="shared" si="18"/>
        <v>2.2142362785041545</v>
      </c>
    </row>
    <row r="42" spans="3:14" x14ac:dyDescent="0.25">
      <c r="C42">
        <v>11</v>
      </c>
      <c r="D42">
        <v>28.5</v>
      </c>
      <c r="E42">
        <v>44.2</v>
      </c>
      <c r="F42">
        <f t="shared" si="13"/>
        <v>31.622821571684177</v>
      </c>
      <c r="G42">
        <f t="shared" si="14"/>
        <v>812.25</v>
      </c>
      <c r="H42">
        <f t="shared" si="15"/>
        <v>1259.7</v>
      </c>
      <c r="I42">
        <f>F42-E42</f>
        <v>-12.577178428315825</v>
      </c>
      <c r="J42">
        <f t="shared" si="17"/>
        <v>1.6714795918367389</v>
      </c>
      <c r="K42" s="1" t="s">
        <v>25</v>
      </c>
      <c r="L42">
        <f>(-L33*N47)/J47</f>
        <v>-0.58028735390027297</v>
      </c>
      <c r="N42">
        <f t="shared" si="18"/>
        <v>66.268243077603742</v>
      </c>
    </row>
    <row r="43" spans="3:14" x14ac:dyDescent="0.25">
      <c r="C43">
        <v>12</v>
      </c>
      <c r="D43">
        <v>6.8</v>
      </c>
      <c r="E43">
        <v>24.6</v>
      </c>
      <c r="F43">
        <f t="shared" si="13"/>
        <v>40.278246625698181</v>
      </c>
      <c r="G43">
        <f t="shared" si="14"/>
        <v>46.239999999999995</v>
      </c>
      <c r="H43">
        <f t="shared" si="15"/>
        <v>167.28</v>
      </c>
      <c r="I43">
        <f t="shared" si="16"/>
        <v>15.678246625698179</v>
      </c>
      <c r="J43">
        <f t="shared" si="17"/>
        <v>528.67147959183683</v>
      </c>
      <c r="N43">
        <f t="shared" si="18"/>
        <v>158.18541721769299</v>
      </c>
    </row>
    <row r="44" spans="3:14" x14ac:dyDescent="0.25">
      <c r="C44">
        <v>13</v>
      </c>
      <c r="D44">
        <v>37.700000000000003</v>
      </c>
      <c r="E44">
        <v>28</v>
      </c>
      <c r="F44">
        <f t="shared" si="13"/>
        <v>27.953240442793451</v>
      </c>
      <c r="G44">
        <f t="shared" si="14"/>
        <v>1421.2900000000002</v>
      </c>
      <c r="H44">
        <f t="shared" si="15"/>
        <v>1055.6000000000001</v>
      </c>
      <c r="I44">
        <f t="shared" si="16"/>
        <v>-4.6759557206549118E-2</v>
      </c>
      <c r="J44">
        <f t="shared" si="17"/>
        <v>62.522908163265328</v>
      </c>
      <c r="N44">
        <f t="shared" si="18"/>
        <v>245.8074172562163</v>
      </c>
    </row>
    <row r="45" spans="3:14" x14ac:dyDescent="0.25">
      <c r="C45">
        <v>14</v>
      </c>
      <c r="D45">
        <v>37.1</v>
      </c>
      <c r="E45">
        <v>33.1</v>
      </c>
      <c r="F45">
        <f t="shared" si="13"/>
        <v>28.192560951199368</v>
      </c>
      <c r="G45">
        <f t="shared" si="14"/>
        <v>1376.41</v>
      </c>
      <c r="H45">
        <f t="shared" si="15"/>
        <v>1228.01</v>
      </c>
      <c r="I45">
        <f t="shared" si="16"/>
        <v>-4.907439048800633</v>
      </c>
      <c r="J45">
        <f t="shared" si="17"/>
        <v>53.394336734693873</v>
      </c>
      <c r="N45">
        <f>(I44-$L$39)^2</f>
        <v>2.1864561901526343E-3</v>
      </c>
    </row>
    <row r="46" spans="3:14" x14ac:dyDescent="0.25">
      <c r="N46">
        <f>(I45-$L$39)^2</f>
        <v>24.082958017693269</v>
      </c>
    </row>
    <row r="47" spans="3:14" x14ac:dyDescent="0.25">
      <c r="J47">
        <f>SUM(J32:J45)</f>
        <v>3150.9692857142863</v>
      </c>
      <c r="N47" s="1">
        <f>SUM(N33:N46)/13</f>
        <v>61.372684743213782</v>
      </c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4</vt:i4>
      </vt:variant>
    </vt:vector>
  </HeadingPairs>
  <TitlesOfParts>
    <vt:vector size="5" baseType="lpstr">
      <vt:lpstr>Feuil1</vt:lpstr>
      <vt:lpstr>i</vt:lpstr>
      <vt:lpstr>iii</vt:lpstr>
      <vt:lpstr>iv</vt:lpstr>
      <vt:lpstr>#3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2016-09-23T22:43:56Z</dcterms:created>
  <dcterms:modified xsi:type="dcterms:W3CDTF">2016-09-30T15:00:23Z</dcterms:modified>
</cp:coreProperties>
</file>