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30" windowWidth="15195" windowHeight="8190"/>
  </bookViews>
  <sheets>
    <sheet name="CH2-EX1" sheetId="1" r:id="rId1"/>
    <sheet name="CH2-EX2" sheetId="2" r:id="rId2"/>
    <sheet name="TABLE F" sheetId="3" r:id="rId3"/>
  </sheets>
  <calcPr calcId="125725"/>
</workbook>
</file>

<file path=xl/calcChain.xml><?xml version="1.0" encoding="utf-8"?>
<calcChain xmlns="http://schemas.openxmlformats.org/spreadsheetml/2006/main">
  <c r="H75" i="1"/>
  <c r="C106" i="2"/>
  <c r="D106"/>
  <c r="D112" s="1"/>
  <c r="D95"/>
  <c r="D100" s="1"/>
  <c r="D109"/>
  <c r="D101"/>
  <c r="D98"/>
  <c r="C95"/>
  <c r="C91"/>
  <c r="D91"/>
  <c r="D81"/>
  <c r="D79"/>
  <c r="F44" i="3"/>
  <c r="D78" i="2"/>
  <c r="D77"/>
  <c r="D74"/>
  <c r="D68"/>
  <c r="D40"/>
  <c r="D49"/>
  <c r="D59"/>
  <c r="D46"/>
  <c r="D37"/>
  <c r="C28"/>
  <c r="F23"/>
  <c r="E24"/>
  <c r="E23"/>
  <c r="D25"/>
  <c r="D24"/>
  <c r="C25"/>
  <c r="C24"/>
  <c r="C23"/>
  <c r="E17"/>
  <c r="G5"/>
  <c r="G6"/>
  <c r="G7"/>
  <c r="G8"/>
  <c r="G9"/>
  <c r="G10"/>
  <c r="G11"/>
  <c r="G12"/>
  <c r="G13"/>
  <c r="G4"/>
  <c r="E5"/>
  <c r="E6"/>
  <c r="E7"/>
  <c r="E8"/>
  <c r="E9"/>
  <c r="E10"/>
  <c r="E11"/>
  <c r="E12"/>
  <c r="E13"/>
  <c r="E4"/>
  <c r="F17"/>
  <c r="G17"/>
  <c r="F5"/>
  <c r="F6"/>
  <c r="F7"/>
  <c r="F8"/>
  <c r="F9"/>
  <c r="F10"/>
  <c r="F11"/>
  <c r="F12"/>
  <c r="F13"/>
  <c r="F4"/>
  <c r="D5"/>
  <c r="D6"/>
  <c r="D7"/>
  <c r="D8"/>
  <c r="D9"/>
  <c r="D10"/>
  <c r="D11"/>
  <c r="D12"/>
  <c r="D13"/>
  <c r="D4"/>
  <c r="D34" i="1"/>
  <c r="C35"/>
  <c r="E63" s="1"/>
  <c r="C36"/>
  <c r="E64" s="1"/>
  <c r="C37"/>
  <c r="E65" s="1"/>
  <c r="C38"/>
  <c r="E66" s="1"/>
  <c r="C39"/>
  <c r="E67" s="1"/>
  <c r="C40"/>
  <c r="E68" s="1"/>
  <c r="C41"/>
  <c r="E69" s="1"/>
  <c r="C42"/>
  <c r="E70" s="1"/>
  <c r="C43"/>
  <c r="E71" s="1"/>
  <c r="C34"/>
  <c r="E62" s="1"/>
  <c r="B35"/>
  <c r="C63" s="1"/>
  <c r="B36"/>
  <c r="C64" s="1"/>
  <c r="B37"/>
  <c r="C65" s="1"/>
  <c r="B38"/>
  <c r="C66" s="1"/>
  <c r="B39"/>
  <c r="C67" s="1"/>
  <c r="B40"/>
  <c r="C68" s="1"/>
  <c r="B41"/>
  <c r="C69" s="1"/>
  <c r="B42"/>
  <c r="C70" s="1"/>
  <c r="B43"/>
  <c r="C71" s="1"/>
  <c r="B34"/>
  <c r="C62" s="1"/>
  <c r="C28"/>
  <c r="C30" s="1"/>
  <c r="D111" i="2" l="1"/>
  <c r="D35" i="1"/>
  <c r="F63" s="1"/>
  <c r="D36"/>
  <c r="F64" s="1"/>
  <c r="D37"/>
  <c r="F65" s="1"/>
  <c r="D38"/>
  <c r="F66" s="1"/>
  <c r="D39"/>
  <c r="F67" s="1"/>
  <c r="D40"/>
  <c r="F68" s="1"/>
  <c r="D41"/>
  <c r="F69" s="1"/>
  <c r="D42"/>
  <c r="F70" s="1"/>
  <c r="D43"/>
  <c r="F71" s="1"/>
  <c r="F62"/>
  <c r="G62"/>
  <c r="H62" s="1"/>
  <c r="G71"/>
  <c r="H71" s="1"/>
  <c r="G70"/>
  <c r="H70" s="1"/>
  <c r="G69"/>
  <c r="H69" s="1"/>
  <c r="G68"/>
  <c r="H68" s="1"/>
  <c r="G67"/>
  <c r="H67" s="1"/>
  <c r="G66"/>
  <c r="H66" s="1"/>
  <c r="G65"/>
  <c r="H65" s="1"/>
  <c r="G64"/>
  <c r="H64" s="1"/>
  <c r="G63"/>
  <c r="H63" s="1"/>
  <c r="B54"/>
  <c r="D62" s="1"/>
  <c r="C54"/>
  <c r="D63" l="1"/>
  <c r="D64"/>
  <c r="D65"/>
  <c r="D66"/>
  <c r="D67"/>
  <c r="D68"/>
  <c r="D69"/>
  <c r="D70"/>
  <c r="D71"/>
  <c r="C80" l="1"/>
  <c r="D38" i="2" s="1"/>
  <c r="C78" i="1"/>
  <c r="D47" i="2" s="1"/>
  <c r="D56" l="1"/>
  <c r="D61" s="1"/>
  <c r="D43"/>
  <c r="D42"/>
  <c r="D65"/>
  <c r="D70" s="1"/>
  <c r="D51"/>
  <c r="D52"/>
</calcChain>
</file>

<file path=xl/sharedStrings.xml><?xml version="1.0" encoding="utf-8"?>
<sst xmlns="http://schemas.openxmlformats.org/spreadsheetml/2006/main" count="115" uniqueCount="82">
  <si>
    <t>a) Variable dépendante = Y = Salaire; variable indépendante = X = Années d'expérience</t>
  </si>
  <si>
    <t>b)</t>
  </si>
  <si>
    <t>X</t>
  </si>
  <si>
    <t>Y</t>
  </si>
  <si>
    <t>d) Voir les notes de cours. Hint : - Écrire la somme résiduelle des carrés;</t>
  </si>
  <si>
    <t xml:space="preserve"> </t>
  </si>
  <si>
    <t xml:space="preserve">       - Résoudre le système d'équations pour b0 et b1;</t>
  </si>
  <si>
    <t xml:space="preserve">c) Équation du modèle de régression : Y=b0 + b1 * X + e, où e~N(0,Sigma^2); Paramètres à estimer : b0, b1 (NOTE : Sigma^2 est aussi un paramètre </t>
  </si>
  <si>
    <t xml:space="preserve">                  qu'on devra estimer plus tard !)</t>
  </si>
  <si>
    <t xml:space="preserve">e) </t>
  </si>
  <si>
    <t>b1</t>
  </si>
  <si>
    <t>b0</t>
  </si>
  <si>
    <t>f)</t>
  </si>
  <si>
    <t>Y RÉGRESSION</t>
  </si>
  <si>
    <t>g) Le centre de masse est toujours situé sur la droite de régression (voir le point orange sur le graphique en ( e )</t>
  </si>
  <si>
    <t>MOYENNE X</t>
  </si>
  <si>
    <t>MOYENNE Y</t>
  </si>
  <si>
    <t xml:space="preserve">h) </t>
  </si>
  <si>
    <t>b0 : Salaire prédit pour un employé n'ayant pas d'expérience de travail</t>
  </si>
  <si>
    <t>b1 : Augmentation de salaire pour chaque année d'expérience supplémentaire</t>
  </si>
  <si>
    <t>i)</t>
  </si>
  <si>
    <t>Résidu (=e)</t>
  </si>
  <si>
    <t>Résidu ^2 (=e^2)</t>
  </si>
  <si>
    <t>Sigma^2 estimé</t>
  </si>
  <si>
    <t>Var(b1 estimé) :</t>
  </si>
  <si>
    <t>(X-MOYENNE X)</t>
  </si>
  <si>
    <t>Var (b0 estimé)</t>
  </si>
  <si>
    <t>- Calculs :</t>
  </si>
  <si>
    <t>(Y-MOYENNE Y)</t>
  </si>
  <si>
    <t>(Y-Y RÉGRESSION)</t>
  </si>
  <si>
    <t>SSR</t>
  </si>
  <si>
    <t>SSE</t>
  </si>
  <si>
    <t>SST</t>
  </si>
  <si>
    <t>Tableau ANOVA :</t>
  </si>
  <si>
    <t>a) Calculs :</t>
  </si>
  <si>
    <t>Source</t>
  </si>
  <si>
    <t>Sommes carrés</t>
  </si>
  <si>
    <t>Degrés de liberté</t>
  </si>
  <si>
    <t>Carrés moyens</t>
  </si>
  <si>
    <t>Ratio F</t>
  </si>
  <si>
    <t>(Y RÉGRESSION-MOYENNE Y)</t>
  </si>
  <si>
    <t>Régression</t>
  </si>
  <si>
    <t>Erreur</t>
  </si>
  <si>
    <t>Total</t>
  </si>
  <si>
    <t xml:space="preserve">- R^2 : </t>
  </si>
  <si>
    <t>- Dans ce cas-ci, le modèle de régression (Y = 35800.81 + 2392.54 * X + e) nous permet de comprendre (ou d'expliquer</t>
  </si>
  <si>
    <t xml:space="preserve">  99.37% de la volatilité des Y observés (…donc seluement 0.63% reste inexpliqué = ALÉATOIRE !!!). Le modèle est donc très bon.</t>
  </si>
  <si>
    <t>- Le R^2 mesure la proportion de la variance de Y qui est expliquée par le modèle de régression. Il est toujours compris entre 0% et 100%.</t>
  </si>
  <si>
    <t>c)</t>
  </si>
  <si>
    <t>IC pour b0 :</t>
  </si>
  <si>
    <t>ESTIMATION :</t>
  </si>
  <si>
    <t xml:space="preserve">VARIANCE : </t>
  </si>
  <si>
    <t xml:space="preserve">QUANTILE STUDENT (=talpha/2(n-2) : </t>
  </si>
  <si>
    <t>NIVEAU (=1-alpha) :</t>
  </si>
  <si>
    <t>MIN :</t>
  </si>
  <si>
    <t>MAX :</t>
  </si>
  <si>
    <t>d)</t>
  </si>
  <si>
    <t>H0 (=hypothèse nulle) : b0 =</t>
  </si>
  <si>
    <t>Statistique t de Student :</t>
  </si>
  <si>
    <t>RÉSULTAT :</t>
  </si>
  <si>
    <t>IC pour b1 :</t>
  </si>
  <si>
    <t>Test pour b0 :</t>
  </si>
  <si>
    <t>e)</t>
  </si>
  <si>
    <t>Test pour b1 :</t>
  </si>
  <si>
    <t>H0 (=hypothèse nulle) : b1 =</t>
  </si>
  <si>
    <t>Statistique F de Fisher :</t>
  </si>
  <si>
    <t>Table de la loi de Fisher</t>
  </si>
  <si>
    <r>
      <t>r</t>
    </r>
    <r>
      <rPr>
        <b/>
        <vertAlign val="subscript"/>
        <sz val="11"/>
        <color rgb="FF000000"/>
        <rFont val="Calibri"/>
        <family val="2"/>
      </rPr>
      <t>1</t>
    </r>
  </si>
  <si>
    <r>
      <t>r</t>
    </r>
    <r>
      <rPr>
        <b/>
        <vertAlign val="subscript"/>
        <sz val="12"/>
        <color rgb="FF000000"/>
        <rFont val="Calibri"/>
        <family val="2"/>
      </rPr>
      <t>2</t>
    </r>
  </si>
  <si>
    <t>r1</t>
  </si>
  <si>
    <t>r2</t>
  </si>
  <si>
    <t>QUANTILE DE FISHER (=Falpha(r1,r2))</t>
  </si>
  <si>
    <t>=&gt; Si la pente est nulle, alors la régression est inutile !</t>
  </si>
  <si>
    <t>NOTE : Dans le cas de la régression linéaire simple seulement (nous allons utiliser ce test aussi pour la régression multiple !), le test de</t>
  </si>
  <si>
    <t xml:space="preserve">            Fisher est complètement équivalent au test en ( e ).</t>
  </si>
  <si>
    <t>g)</t>
  </si>
  <si>
    <t>Nombre d'années d'expérience :</t>
  </si>
  <si>
    <t>Prévision :</t>
  </si>
  <si>
    <t>IC pour la valeur moyenne (considère seulement l'incertitude liée à l'estimation des paramètres "parameter risk")</t>
  </si>
  <si>
    <t xml:space="preserve">IC pour la valeur prédite (considère l'incertitude liée à l'estimation des paramètres "parameter risk", et l'incertitude introduite par la </t>
  </si>
  <si>
    <t>volatilité du terme d'erreur " process risk")</t>
  </si>
  <si>
    <t xml:space="preserve">       - Dériver p/r à b0, puisp/r à b1 et égaler à 0;</t>
  </si>
</sst>
</file>

<file path=xl/styles.xml><?xml version="1.0" encoding="utf-8"?>
<styleSheet xmlns="http://schemas.openxmlformats.org/spreadsheetml/2006/main">
  <numFmts count="1">
    <numFmt numFmtId="164" formatCode="0.00000"/>
  </numFmts>
  <fonts count="11"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70C0"/>
      <name val="Arial"/>
      <family val="2"/>
    </font>
    <font>
      <sz val="11"/>
      <color theme="1"/>
      <name val="Calibri"/>
      <family val="2"/>
    </font>
    <font>
      <sz val="12"/>
      <color theme="1"/>
      <name val="Arial"/>
      <family val="2"/>
    </font>
    <font>
      <b/>
      <sz val="11"/>
      <color rgb="FF000000"/>
      <name val="Calibri"/>
      <family val="2"/>
    </font>
    <font>
      <b/>
      <vertAlign val="subscript"/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vertAlign val="subscript"/>
      <sz val="12"/>
      <color rgb="FF000000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0" xfId="0" quotePrefix="1"/>
    <xf numFmtId="2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0" fontId="1" fillId="0" borderId="0" xfId="0" applyFont="1"/>
    <xf numFmtId="4" fontId="0" fillId="0" borderId="0" xfId="0" applyNumberFormat="1"/>
    <xf numFmtId="4" fontId="0" fillId="0" borderId="2" xfId="0" applyNumberForma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quotePrefix="1" applyFont="1"/>
    <xf numFmtId="4" fontId="0" fillId="0" borderId="0" xfId="0" applyNumberFormat="1" applyBorder="1" applyAlignment="1">
      <alignment horizontal="center"/>
    </xf>
    <xf numFmtId="0" fontId="0" fillId="0" borderId="3" xfId="0" applyBorder="1"/>
    <xf numFmtId="4" fontId="0" fillId="0" borderId="3" xfId="0" applyNumberFormat="1" applyBorder="1"/>
    <xf numFmtId="10" fontId="0" fillId="0" borderId="0" xfId="1" applyNumberFormat="1" applyFont="1" applyAlignment="1">
      <alignment horizontal="center"/>
    </xf>
    <xf numFmtId="10" fontId="0" fillId="0" borderId="0" xfId="0" applyNumberFormat="1"/>
    <xf numFmtId="164" fontId="0" fillId="0" borderId="0" xfId="0" applyNumberFormat="1"/>
    <xf numFmtId="2" fontId="0" fillId="0" borderId="0" xfId="0" applyNumberFormat="1"/>
    <xf numFmtId="9" fontId="3" fillId="0" borderId="0" xfId="1" applyFont="1"/>
    <xf numFmtId="0" fontId="3" fillId="0" borderId="0" xfId="0" applyFont="1"/>
    <xf numFmtId="4" fontId="3" fillId="0" borderId="0" xfId="0" applyNumberFormat="1" applyFont="1"/>
    <xf numFmtId="9" fontId="0" fillId="0" borderId="0" xfId="0" applyNumberFormat="1"/>
    <xf numFmtId="0" fontId="5" fillId="0" borderId="0" xfId="0" applyFont="1" applyAlignment="1">
      <alignment horizontal="center"/>
    </xf>
    <xf numFmtId="0" fontId="4" fillId="0" borderId="0" xfId="0" applyFont="1"/>
    <xf numFmtId="0" fontId="4" fillId="0" borderId="4" xfId="0" applyFont="1" applyBorder="1"/>
    <xf numFmtId="0" fontId="8" fillId="0" borderId="7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10" fillId="0" borderId="12" xfId="0" applyFont="1" applyBorder="1" applyAlignment="1">
      <alignment horizontal="center"/>
    </xf>
    <xf numFmtId="0" fontId="10" fillId="0" borderId="13" xfId="0" applyFont="1" applyBorder="1" applyAlignment="1">
      <alignment horizontal="center"/>
    </xf>
    <xf numFmtId="0" fontId="10" fillId="0" borderId="14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5" fillId="0" borderId="0" xfId="0" applyFont="1" applyAlignment="1">
      <alignment horizontal="left"/>
    </xf>
    <xf numFmtId="9" fontId="0" fillId="0" borderId="0" xfId="1" applyFont="1" applyAlignment="1">
      <alignment horizontal="center"/>
    </xf>
    <xf numFmtId="0" fontId="0" fillId="0" borderId="0" xfId="0" applyAlignment="1">
      <alignment horizontal="right"/>
    </xf>
    <xf numFmtId="0" fontId="1" fillId="0" borderId="0" xfId="0" applyFont="1" applyAlignment="1">
      <alignment horizontal="left"/>
    </xf>
    <xf numFmtId="0" fontId="10" fillId="0" borderId="16" xfId="0" applyFont="1" applyBorder="1" applyAlignment="1">
      <alignment horizontal="center"/>
    </xf>
    <xf numFmtId="0" fontId="10" fillId="0" borderId="7" xfId="0" applyFont="1" applyBorder="1" applyAlignment="1">
      <alignment horizontal="center"/>
    </xf>
    <xf numFmtId="0" fontId="10" fillId="0" borderId="11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10" fillId="0" borderId="10" xfId="0" applyFont="1" applyBorder="1" applyAlignment="1">
      <alignment horizontal="center"/>
    </xf>
  </cellXfs>
  <cellStyles count="2">
    <cellStyle name="Normal" xfId="0" builtinId="0"/>
    <cellStyle name="Pourcentage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CA"/>
  <c:chart>
    <c:title>
      <c:tx>
        <c:rich>
          <a:bodyPr/>
          <a:lstStyle/>
          <a:p>
            <a:pPr>
              <a:defRPr/>
            </a:pPr>
            <a:r>
              <a:rPr lang="en-US"/>
              <a:t>Salaire en fonction du</a:t>
            </a:r>
            <a:r>
              <a:rPr lang="en-US" baseline="0"/>
              <a:t> nombre d'années d'expérience</a:t>
            </a:r>
            <a:endParaRPr lang="en-US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'CH2-EX1'!$C$4</c:f>
              <c:strCache>
                <c:ptCount val="1"/>
                <c:pt idx="0">
                  <c:v>Y</c:v>
                </c:pt>
              </c:strCache>
            </c:strRef>
          </c:tx>
          <c:spPr>
            <a:ln w="28575">
              <a:noFill/>
            </a:ln>
          </c:spPr>
          <c:xVal>
            <c:numRef>
              <c:f>'CH2-EX1'!$B$5:$B$14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10</c:v>
                </c:pt>
                <c:pt idx="3">
                  <c:v>5</c:v>
                </c:pt>
                <c:pt idx="4">
                  <c:v>2</c:v>
                </c:pt>
                <c:pt idx="5">
                  <c:v>25</c:v>
                </c:pt>
                <c:pt idx="6">
                  <c:v>7</c:v>
                </c:pt>
                <c:pt idx="7">
                  <c:v>8</c:v>
                </c:pt>
                <c:pt idx="8">
                  <c:v>10</c:v>
                </c:pt>
                <c:pt idx="9">
                  <c:v>32</c:v>
                </c:pt>
              </c:numCache>
            </c:numRef>
          </c:xVal>
          <c:yVal>
            <c:numRef>
              <c:f>'CH2-EX1'!$C$5:$C$14</c:f>
              <c:numCache>
                <c:formatCode>#,##0</c:formatCode>
                <c:ptCount val="10"/>
                <c:pt idx="0">
                  <c:v>41185.191839992185</c:v>
                </c:pt>
                <c:pt idx="1">
                  <c:v>47916.723301357764</c:v>
                </c:pt>
                <c:pt idx="2">
                  <c:v>57674.813312061808</c:v>
                </c:pt>
                <c:pt idx="3">
                  <c:v>49788.604409525367</c:v>
                </c:pt>
                <c:pt idx="4">
                  <c:v>41594.682631763637</c:v>
                </c:pt>
                <c:pt idx="5">
                  <c:v>96901.256121667902</c:v>
                </c:pt>
                <c:pt idx="6">
                  <c:v>53840.169204699196</c:v>
                </c:pt>
                <c:pt idx="7">
                  <c:v>57711.976821993529</c:v>
                </c:pt>
                <c:pt idx="8">
                  <c:v>58027.28992355302</c:v>
                </c:pt>
                <c:pt idx="9">
                  <c:v>111762.21055375197</c:v>
                </c:pt>
              </c:numCache>
            </c:numRef>
          </c:yVal>
        </c:ser>
        <c:axId val="127025920"/>
        <c:axId val="127027456"/>
      </c:scatterChart>
      <c:valAx>
        <c:axId val="127025920"/>
        <c:scaling>
          <c:orientation val="minMax"/>
        </c:scaling>
        <c:axPos val="b"/>
        <c:numFmt formatCode="General" sourceLinked="1"/>
        <c:tickLblPos val="nextTo"/>
        <c:crossAx val="127027456"/>
        <c:crosses val="autoZero"/>
        <c:crossBetween val="midCat"/>
      </c:valAx>
      <c:valAx>
        <c:axId val="127027456"/>
        <c:scaling>
          <c:orientation val="minMax"/>
        </c:scaling>
        <c:axPos val="l"/>
        <c:majorGridlines/>
        <c:numFmt formatCode="#,##0" sourceLinked="1"/>
        <c:tickLblPos val="nextTo"/>
        <c:crossAx val="127025920"/>
        <c:crosses val="autoZero"/>
        <c:crossBetween val="midCat"/>
      </c:valAx>
    </c:plotArea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CA"/>
  <c:chart>
    <c:title>
      <c:tx>
        <c:rich>
          <a:bodyPr/>
          <a:lstStyle/>
          <a:p>
            <a:pPr>
              <a:defRPr/>
            </a:pPr>
            <a:r>
              <a:rPr lang="en-US"/>
              <a:t>Salaire en fonction du</a:t>
            </a:r>
            <a:r>
              <a:rPr lang="en-US" baseline="0"/>
              <a:t> nombre d'années d'expérience</a:t>
            </a:r>
            <a:endParaRPr lang="en-US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'CH2-EX1'!$C$33</c:f>
              <c:strCache>
                <c:ptCount val="1"/>
                <c:pt idx="0">
                  <c:v>Y</c:v>
                </c:pt>
              </c:strCache>
            </c:strRef>
          </c:tx>
          <c:spPr>
            <a:ln w="28575">
              <a:noFill/>
            </a:ln>
          </c:spPr>
          <c:xVal>
            <c:numRef>
              <c:f>'CH2-EX1'!$B$34:$B$43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10</c:v>
                </c:pt>
                <c:pt idx="3">
                  <c:v>5</c:v>
                </c:pt>
                <c:pt idx="4">
                  <c:v>2</c:v>
                </c:pt>
                <c:pt idx="5">
                  <c:v>25</c:v>
                </c:pt>
                <c:pt idx="6">
                  <c:v>7</c:v>
                </c:pt>
                <c:pt idx="7">
                  <c:v>8</c:v>
                </c:pt>
                <c:pt idx="8">
                  <c:v>10</c:v>
                </c:pt>
                <c:pt idx="9">
                  <c:v>32</c:v>
                </c:pt>
              </c:numCache>
            </c:numRef>
          </c:xVal>
          <c:yVal>
            <c:numRef>
              <c:f>'CH2-EX1'!$C$34:$C$43</c:f>
              <c:numCache>
                <c:formatCode>#,##0</c:formatCode>
                <c:ptCount val="10"/>
                <c:pt idx="0">
                  <c:v>41185.191839992185</c:v>
                </c:pt>
                <c:pt idx="1">
                  <c:v>47916.723301357764</c:v>
                </c:pt>
                <c:pt idx="2">
                  <c:v>57674.813312061808</c:v>
                </c:pt>
                <c:pt idx="3">
                  <c:v>49788.604409525367</c:v>
                </c:pt>
                <c:pt idx="4">
                  <c:v>41594.682631763637</c:v>
                </c:pt>
                <c:pt idx="5">
                  <c:v>96901.256121667902</c:v>
                </c:pt>
                <c:pt idx="6">
                  <c:v>53840.169204699196</c:v>
                </c:pt>
                <c:pt idx="7">
                  <c:v>57711.976821993529</c:v>
                </c:pt>
                <c:pt idx="8">
                  <c:v>58027.28992355302</c:v>
                </c:pt>
                <c:pt idx="9">
                  <c:v>111762.21055375197</c:v>
                </c:pt>
              </c:numCache>
            </c:numRef>
          </c:yVal>
        </c:ser>
        <c:ser>
          <c:idx val="1"/>
          <c:order val="1"/>
          <c:tx>
            <c:strRef>
              <c:f>'CH2-EX1'!$D$33</c:f>
              <c:strCache>
                <c:ptCount val="1"/>
                <c:pt idx="0">
                  <c:v>Y RÉGRESSION</c:v>
                </c:pt>
              </c:strCache>
            </c:strRef>
          </c:tx>
          <c:spPr>
            <a:ln w="28575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'CH2-EX1'!$B$34:$B$43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10</c:v>
                </c:pt>
                <c:pt idx="3">
                  <c:v>5</c:v>
                </c:pt>
                <c:pt idx="4">
                  <c:v>2</c:v>
                </c:pt>
                <c:pt idx="5">
                  <c:v>25</c:v>
                </c:pt>
                <c:pt idx="6">
                  <c:v>7</c:v>
                </c:pt>
                <c:pt idx="7">
                  <c:v>8</c:v>
                </c:pt>
                <c:pt idx="8">
                  <c:v>10</c:v>
                </c:pt>
                <c:pt idx="9">
                  <c:v>32</c:v>
                </c:pt>
              </c:numCache>
            </c:numRef>
          </c:xVal>
          <c:yVal>
            <c:numRef>
              <c:f>'CH2-EX1'!$D$34:$D$43</c:f>
              <c:numCache>
                <c:formatCode>#,##0.00</c:formatCode>
                <c:ptCount val="10"/>
                <c:pt idx="0">
                  <c:v>42978.442363191934</c:v>
                </c:pt>
                <c:pt idx="1">
                  <c:v>50156.076766593746</c:v>
                </c:pt>
                <c:pt idx="2">
                  <c:v>59726.255971129489</c:v>
                </c:pt>
                <c:pt idx="3">
                  <c:v>47763.531965459806</c:v>
                </c:pt>
                <c:pt idx="4">
                  <c:v>40585.897562057995</c:v>
                </c:pt>
                <c:pt idx="5">
                  <c:v>95614.42798813853</c:v>
                </c:pt>
                <c:pt idx="6">
                  <c:v>52548.621567727678</c:v>
                </c:pt>
                <c:pt idx="7">
                  <c:v>54941.16636886161</c:v>
                </c:pt>
                <c:pt idx="8">
                  <c:v>59726.255971129489</c:v>
                </c:pt>
                <c:pt idx="9">
                  <c:v>112362.24159607608</c:v>
                </c:pt>
              </c:numCache>
            </c:numRef>
          </c:yVal>
        </c:ser>
        <c:ser>
          <c:idx val="2"/>
          <c:order val="2"/>
          <c:tx>
            <c:v>CENTRE DE MASSE</c:v>
          </c:tx>
          <c:spPr>
            <a:ln w="28575">
              <a:solidFill>
                <a:schemeClr val="accent6"/>
              </a:solidFill>
            </a:ln>
          </c:spPr>
          <c:marker>
            <c:symbol val="circle"/>
            <c:size val="10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xVal>
            <c:numRef>
              <c:f>'CH2-EX1'!$B$54</c:f>
              <c:numCache>
                <c:formatCode>#,##0.00</c:formatCode>
                <c:ptCount val="1"/>
                <c:pt idx="0">
                  <c:v>10.8</c:v>
                </c:pt>
              </c:numCache>
            </c:numRef>
          </c:xVal>
          <c:yVal>
            <c:numRef>
              <c:f>'CH2-EX1'!$C$54</c:f>
              <c:numCache>
                <c:formatCode>#,##0.00</c:formatCode>
                <c:ptCount val="1"/>
                <c:pt idx="0">
                  <c:v>61640.291812036638</c:v>
                </c:pt>
              </c:numCache>
            </c:numRef>
          </c:yVal>
        </c:ser>
        <c:axId val="127048320"/>
        <c:axId val="123339520"/>
      </c:scatterChart>
      <c:valAx>
        <c:axId val="127048320"/>
        <c:scaling>
          <c:orientation val="minMax"/>
        </c:scaling>
        <c:axPos val="b"/>
        <c:numFmt formatCode="General" sourceLinked="1"/>
        <c:tickLblPos val="nextTo"/>
        <c:crossAx val="123339520"/>
        <c:crosses val="autoZero"/>
        <c:crossBetween val="midCat"/>
      </c:valAx>
      <c:valAx>
        <c:axId val="123339520"/>
        <c:scaling>
          <c:orientation val="minMax"/>
        </c:scaling>
        <c:axPos val="l"/>
        <c:majorGridlines/>
        <c:numFmt formatCode="#,##0" sourceLinked="1"/>
        <c:tickLblPos val="nextTo"/>
        <c:crossAx val="127048320"/>
        <c:crosses val="autoZero"/>
        <c:crossBetween val="midCat"/>
      </c:valAx>
    </c:plotArea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142875</xdr:colOff>
      <xdr:row>3</xdr:row>
      <xdr:rowOff>9525</xdr:rowOff>
    </xdr:from>
    <xdr:to>
      <xdr:col>9</xdr:col>
      <xdr:colOff>142875</xdr:colOff>
      <xdr:row>20</xdr:row>
      <xdr:rowOff>0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104775</xdr:colOff>
      <xdr:row>32</xdr:row>
      <xdr:rowOff>0</xdr:rowOff>
    </xdr:from>
    <xdr:to>
      <xdr:col>10</xdr:col>
      <xdr:colOff>104775</xdr:colOff>
      <xdr:row>48</xdr:row>
      <xdr:rowOff>152400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1704975</xdr:colOff>
      <xdr:row>104</xdr:row>
      <xdr:rowOff>114300</xdr:rowOff>
    </xdr:from>
    <xdr:to>
      <xdr:col>2</xdr:col>
      <xdr:colOff>1924050</xdr:colOff>
      <xdr:row>106</xdr:row>
      <xdr:rowOff>57150</xdr:rowOff>
    </xdr:to>
    <xdr:sp macro="" textlink="">
      <xdr:nvSpPr>
        <xdr:cNvPr id="2" name="Ellipse 1"/>
        <xdr:cNvSpPr/>
      </xdr:nvSpPr>
      <xdr:spPr>
        <a:xfrm>
          <a:off x="3314700" y="16973550"/>
          <a:ext cx="219075" cy="26670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fr-CA" sz="1100"/>
        </a:p>
      </xdr:txBody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oleObject" Target="../embeddings/oleObject1.bin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0"/>
  <sheetViews>
    <sheetView tabSelected="1" workbookViewId="0">
      <selection activeCell="H76" sqref="H76"/>
    </sheetView>
  </sheetViews>
  <sheetFormatPr baseColWidth="10" defaultRowHeight="12.75"/>
  <cols>
    <col min="2" max="2" width="15" customWidth="1"/>
    <col min="3" max="3" width="12.7109375" customWidth="1"/>
    <col min="4" max="4" width="14.85546875" bestFit="1" customWidth="1"/>
    <col min="5" max="5" width="7.5703125" bestFit="1" customWidth="1"/>
    <col min="6" max="6" width="14.85546875" bestFit="1" customWidth="1"/>
    <col min="7" max="7" width="11.140625" bestFit="1" customWidth="1"/>
    <col min="8" max="8" width="17.85546875" bestFit="1" customWidth="1"/>
    <col min="9" max="9" width="16.140625" bestFit="1" customWidth="1"/>
  </cols>
  <sheetData>
    <row r="1" spans="1:6">
      <c r="A1" s="4" t="s">
        <v>0</v>
      </c>
    </row>
    <row r="3" spans="1:6">
      <c r="A3" s="4" t="s">
        <v>1</v>
      </c>
    </row>
    <row r="4" spans="1:6">
      <c r="B4" s="2" t="s">
        <v>2</v>
      </c>
      <c r="C4" s="2" t="s">
        <v>3</v>
      </c>
    </row>
    <row r="5" spans="1:6">
      <c r="B5" s="1">
        <v>3</v>
      </c>
      <c r="C5" s="3">
        <v>41185.191839992185</v>
      </c>
      <c r="F5" s="3"/>
    </row>
    <row r="6" spans="1:6">
      <c r="B6" s="1">
        <v>6</v>
      </c>
      <c r="C6" s="3">
        <v>47916.723301357764</v>
      </c>
      <c r="F6" s="3"/>
    </row>
    <row r="7" spans="1:6">
      <c r="B7" s="1">
        <v>10</v>
      </c>
      <c r="C7" s="3">
        <v>57674.813312061808</v>
      </c>
      <c r="F7" s="3"/>
    </row>
    <row r="8" spans="1:6">
      <c r="B8" s="1">
        <v>5</v>
      </c>
      <c r="C8" s="3">
        <v>49788.604409525367</v>
      </c>
    </row>
    <row r="9" spans="1:6">
      <c r="B9" s="1">
        <v>2</v>
      </c>
      <c r="C9" s="3">
        <v>41594.682631763637</v>
      </c>
    </row>
    <row r="10" spans="1:6">
      <c r="B10" s="1">
        <v>25</v>
      </c>
      <c r="C10" s="3">
        <v>96901.256121667902</v>
      </c>
    </row>
    <row r="11" spans="1:6">
      <c r="B11" s="1">
        <v>7</v>
      </c>
      <c r="C11" s="3">
        <v>53840.169204699196</v>
      </c>
    </row>
    <row r="12" spans="1:6">
      <c r="B12" s="1">
        <v>8</v>
      </c>
      <c r="C12" s="3">
        <v>57711.976821993529</v>
      </c>
    </row>
    <row r="13" spans="1:6">
      <c r="B13" s="1">
        <v>10</v>
      </c>
      <c r="C13" s="3">
        <v>58027.28992355302</v>
      </c>
    </row>
    <row r="14" spans="1:6">
      <c r="B14" s="1">
        <v>32</v>
      </c>
      <c r="C14" s="3">
        <v>111762.21055375197</v>
      </c>
    </row>
    <row r="22" spans="1:8">
      <c r="A22" s="4" t="s">
        <v>7</v>
      </c>
    </row>
    <row r="23" spans="1:8">
      <c r="H23" t="s">
        <v>8</v>
      </c>
    </row>
    <row r="24" spans="1:8">
      <c r="A24" s="4" t="s">
        <v>4</v>
      </c>
      <c r="C24" s="4"/>
    </row>
    <row r="25" spans="1:8">
      <c r="B25" t="s">
        <v>5</v>
      </c>
      <c r="C25" s="4" t="s">
        <v>81</v>
      </c>
    </row>
    <row r="26" spans="1:8">
      <c r="C26" s="4" t="s">
        <v>6</v>
      </c>
    </row>
    <row r="28" spans="1:8">
      <c r="A28" s="4" t="s">
        <v>9</v>
      </c>
      <c r="B28" t="s">
        <v>10</v>
      </c>
      <c r="C28" s="6">
        <f>(SUMPRODUCT(B5:B14,C5:C14)-COUNT(B5:B14)*AVERAGE(B5:B14)*AVERAGE(C5:C14))/(SUMPRODUCT(B5:B14,B5:B14)-COUNT(B5:B14)*(AVERAGE(B5:B14)^2))</f>
        <v>2392.5448011339363</v>
      </c>
    </row>
    <row r="30" spans="1:8">
      <c r="B30" t="s">
        <v>11</v>
      </c>
      <c r="C30" s="6">
        <f>AVERAGE(C5:C14)-C28*AVERAGE(B5:B14)</f>
        <v>35800.807959790123</v>
      </c>
    </row>
    <row r="32" spans="1:8">
      <c r="A32" s="4" t="s">
        <v>12</v>
      </c>
    </row>
    <row r="33" spans="2:6">
      <c r="B33" s="2" t="s">
        <v>2</v>
      </c>
      <c r="C33" s="2" t="s">
        <v>3</v>
      </c>
      <c r="D33" s="2" t="s">
        <v>13</v>
      </c>
    </row>
    <row r="34" spans="2:6">
      <c r="B34" s="1">
        <f>B5</f>
        <v>3</v>
      </c>
      <c r="C34" s="3">
        <f>C5</f>
        <v>41185.191839992185</v>
      </c>
      <c r="D34" s="6">
        <f>$C$30+$C$28*B34</f>
        <v>42978.442363191934</v>
      </c>
      <c r="F34" s="3"/>
    </row>
    <row r="35" spans="2:6">
      <c r="B35" s="1">
        <f t="shared" ref="B35:C43" si="0">B6</f>
        <v>6</v>
      </c>
      <c r="C35" s="3">
        <f t="shared" si="0"/>
        <v>47916.723301357764</v>
      </c>
      <c r="D35" s="6">
        <f t="shared" ref="D35:D43" si="1">$C$30+$C$28*B35</f>
        <v>50156.076766593746</v>
      </c>
      <c r="F35" s="3"/>
    </row>
    <row r="36" spans="2:6">
      <c r="B36" s="1">
        <f t="shared" si="0"/>
        <v>10</v>
      </c>
      <c r="C36" s="3">
        <f t="shared" si="0"/>
        <v>57674.813312061808</v>
      </c>
      <c r="D36" s="6">
        <f t="shared" si="1"/>
        <v>59726.255971129489</v>
      </c>
      <c r="F36" s="3"/>
    </row>
    <row r="37" spans="2:6">
      <c r="B37" s="1">
        <f t="shared" si="0"/>
        <v>5</v>
      </c>
      <c r="C37" s="3">
        <f t="shared" si="0"/>
        <v>49788.604409525367</v>
      </c>
      <c r="D37" s="6">
        <f t="shared" si="1"/>
        <v>47763.531965459806</v>
      </c>
    </row>
    <row r="38" spans="2:6">
      <c r="B38" s="1">
        <f t="shared" si="0"/>
        <v>2</v>
      </c>
      <c r="C38" s="3">
        <f t="shared" si="0"/>
        <v>41594.682631763637</v>
      </c>
      <c r="D38" s="6">
        <f t="shared" si="1"/>
        <v>40585.897562057995</v>
      </c>
    </row>
    <row r="39" spans="2:6">
      <c r="B39" s="1">
        <f t="shared" si="0"/>
        <v>25</v>
      </c>
      <c r="C39" s="3">
        <f t="shared" si="0"/>
        <v>96901.256121667902</v>
      </c>
      <c r="D39" s="6">
        <f t="shared" si="1"/>
        <v>95614.42798813853</v>
      </c>
    </row>
    <row r="40" spans="2:6">
      <c r="B40" s="1">
        <f t="shared" si="0"/>
        <v>7</v>
      </c>
      <c r="C40" s="3">
        <f t="shared" si="0"/>
        <v>53840.169204699196</v>
      </c>
      <c r="D40" s="6">
        <f t="shared" si="1"/>
        <v>52548.621567727678</v>
      </c>
    </row>
    <row r="41" spans="2:6">
      <c r="B41" s="1">
        <f t="shared" si="0"/>
        <v>8</v>
      </c>
      <c r="C41" s="3">
        <f t="shared" si="0"/>
        <v>57711.976821993529</v>
      </c>
      <c r="D41" s="6">
        <f t="shared" si="1"/>
        <v>54941.16636886161</v>
      </c>
    </row>
    <row r="42" spans="2:6">
      <c r="B42" s="1">
        <f t="shared" si="0"/>
        <v>10</v>
      </c>
      <c r="C42" s="3">
        <f t="shared" si="0"/>
        <v>58027.28992355302</v>
      </c>
      <c r="D42" s="6">
        <f t="shared" si="1"/>
        <v>59726.255971129489</v>
      </c>
    </row>
    <row r="43" spans="2:6">
      <c r="B43" s="1">
        <f t="shared" si="0"/>
        <v>32</v>
      </c>
      <c r="C43" s="3">
        <f t="shared" si="0"/>
        <v>111762.21055375197</v>
      </c>
      <c r="D43" s="6">
        <f t="shared" si="1"/>
        <v>112362.24159607608</v>
      </c>
    </row>
    <row r="51" spans="1:8">
      <c r="A51" t="s">
        <v>14</v>
      </c>
    </row>
    <row r="53" spans="1:8">
      <c r="B53" s="2" t="s">
        <v>15</v>
      </c>
      <c r="C53" s="2" t="s">
        <v>16</v>
      </c>
    </row>
    <row r="54" spans="1:8">
      <c r="B54" s="6">
        <f>AVERAGE(B34:B43)</f>
        <v>10.8</v>
      </c>
      <c r="C54" s="6">
        <f>AVERAGE(C34:C43)</f>
        <v>61640.291812036638</v>
      </c>
    </row>
    <row r="56" spans="1:8">
      <c r="A56" s="4" t="s">
        <v>17</v>
      </c>
      <c r="B56" t="s">
        <v>18</v>
      </c>
    </row>
    <row r="58" spans="1:8">
      <c r="B58" t="s">
        <v>19</v>
      </c>
    </row>
    <row r="61" spans="1:8">
      <c r="A61" s="4" t="s">
        <v>20</v>
      </c>
      <c r="B61" s="11" t="s">
        <v>27</v>
      </c>
      <c r="C61" s="2" t="s">
        <v>2</v>
      </c>
      <c r="D61" s="7" t="s">
        <v>25</v>
      </c>
      <c r="E61" s="2" t="s">
        <v>3</v>
      </c>
      <c r="F61" s="2" t="s">
        <v>13</v>
      </c>
      <c r="G61" s="2" t="s">
        <v>21</v>
      </c>
      <c r="H61" s="2" t="s">
        <v>22</v>
      </c>
    </row>
    <row r="62" spans="1:8">
      <c r="C62" s="1">
        <f t="shared" ref="C62:C71" si="2">B34</f>
        <v>3</v>
      </c>
      <c r="D62" s="5">
        <f>(C62-$B$54)</f>
        <v>-7.8000000000000007</v>
      </c>
      <c r="E62" s="3">
        <f t="shared" ref="E62:E71" si="3">C34</f>
        <v>41185.191839992185</v>
      </c>
      <c r="F62" s="6">
        <f t="shared" ref="F62:F71" si="4">D34</f>
        <v>42978.442363191934</v>
      </c>
      <c r="G62" s="6">
        <f>E62-F62</f>
        <v>-1793.2505231997493</v>
      </c>
      <c r="H62" s="6">
        <f>G62^2</f>
        <v>3215747.4389561745</v>
      </c>
    </row>
    <row r="63" spans="1:8">
      <c r="C63" s="1">
        <f t="shared" si="2"/>
        <v>6</v>
      </c>
      <c r="D63" s="5">
        <f t="shared" ref="D63:D71" si="5">(C63-$B$54)</f>
        <v>-4.8000000000000007</v>
      </c>
      <c r="E63" s="3">
        <f t="shared" si="3"/>
        <v>47916.723301357764</v>
      </c>
      <c r="F63" s="6">
        <f t="shared" si="4"/>
        <v>50156.076766593746</v>
      </c>
      <c r="G63" s="6">
        <f t="shared" ref="G63:G70" si="6">E63-F63</f>
        <v>-2239.3534652359813</v>
      </c>
      <c r="H63" s="6">
        <f t="shared" ref="H63:H71" si="7">G63^2</f>
        <v>5014703.9422643976</v>
      </c>
    </row>
    <row r="64" spans="1:8">
      <c r="C64" s="1">
        <f t="shared" si="2"/>
        <v>10</v>
      </c>
      <c r="D64" s="5">
        <f t="shared" si="5"/>
        <v>-0.80000000000000071</v>
      </c>
      <c r="E64" s="3">
        <f t="shared" si="3"/>
        <v>57674.813312061808</v>
      </c>
      <c r="F64" s="6">
        <f t="shared" si="4"/>
        <v>59726.255971129489</v>
      </c>
      <c r="G64" s="6">
        <f t="shared" si="6"/>
        <v>-2051.4426590676812</v>
      </c>
      <c r="H64" s="6">
        <f t="shared" si="7"/>
        <v>4208416.983442679</v>
      </c>
    </row>
    <row r="65" spans="2:8">
      <c r="C65" s="1">
        <f t="shared" si="2"/>
        <v>5</v>
      </c>
      <c r="D65" s="5">
        <f t="shared" si="5"/>
        <v>-5.8000000000000007</v>
      </c>
      <c r="E65" s="3">
        <f t="shared" si="3"/>
        <v>49788.604409525367</v>
      </c>
      <c r="F65" s="6">
        <f t="shared" si="4"/>
        <v>47763.531965459806</v>
      </c>
      <c r="G65" s="6">
        <f t="shared" si="6"/>
        <v>2025.0724440655613</v>
      </c>
      <c r="H65" s="6">
        <f t="shared" si="7"/>
        <v>4100918.4037136659</v>
      </c>
    </row>
    <row r="66" spans="2:8">
      <c r="C66" s="1">
        <f t="shared" si="2"/>
        <v>2</v>
      </c>
      <c r="D66" s="5">
        <f t="shared" si="5"/>
        <v>-8.8000000000000007</v>
      </c>
      <c r="E66" s="3">
        <f t="shared" si="3"/>
        <v>41594.682631763637</v>
      </c>
      <c r="F66" s="6">
        <f t="shared" si="4"/>
        <v>40585.897562057995</v>
      </c>
      <c r="G66" s="6">
        <f t="shared" si="6"/>
        <v>1008.7850697056419</v>
      </c>
      <c r="H66" s="6">
        <f t="shared" si="7"/>
        <v>1017647.3168610169</v>
      </c>
    </row>
    <row r="67" spans="2:8">
      <c r="C67" s="1">
        <f t="shared" si="2"/>
        <v>25</v>
      </c>
      <c r="D67" s="5">
        <f t="shared" si="5"/>
        <v>14.2</v>
      </c>
      <c r="E67" s="3">
        <f t="shared" si="3"/>
        <v>96901.256121667902</v>
      </c>
      <c r="F67" s="6">
        <f t="shared" si="4"/>
        <v>95614.42798813853</v>
      </c>
      <c r="G67" s="6">
        <f t="shared" si="6"/>
        <v>1286.8281335293723</v>
      </c>
      <c r="H67" s="6">
        <f t="shared" si="7"/>
        <v>1655926.645242688</v>
      </c>
    </row>
    <row r="68" spans="2:8">
      <c r="C68" s="1">
        <f t="shared" si="2"/>
        <v>7</v>
      </c>
      <c r="D68" s="5">
        <f t="shared" si="5"/>
        <v>-3.8000000000000007</v>
      </c>
      <c r="E68" s="3">
        <f t="shared" si="3"/>
        <v>53840.169204699196</v>
      </c>
      <c r="F68" s="6">
        <f t="shared" si="4"/>
        <v>52548.621567727678</v>
      </c>
      <c r="G68" s="6">
        <f t="shared" si="6"/>
        <v>1291.5476369715179</v>
      </c>
      <c r="H68" s="6">
        <f t="shared" si="7"/>
        <v>1668095.2985667118</v>
      </c>
    </row>
    <row r="69" spans="2:8">
      <c r="C69" s="1">
        <f t="shared" si="2"/>
        <v>8</v>
      </c>
      <c r="D69" s="5">
        <f t="shared" si="5"/>
        <v>-2.8000000000000007</v>
      </c>
      <c r="E69" s="3">
        <f t="shared" si="3"/>
        <v>57711.976821993529</v>
      </c>
      <c r="F69" s="6">
        <f t="shared" si="4"/>
        <v>54941.16636886161</v>
      </c>
      <c r="G69" s="6">
        <f t="shared" si="6"/>
        <v>2770.8104531319186</v>
      </c>
      <c r="H69" s="6">
        <f t="shared" si="7"/>
        <v>7677390.5671851085</v>
      </c>
    </row>
    <row r="70" spans="2:8">
      <c r="C70" s="1">
        <f t="shared" si="2"/>
        <v>10</v>
      </c>
      <c r="D70" s="5">
        <f t="shared" si="5"/>
        <v>-0.80000000000000071</v>
      </c>
      <c r="E70" s="3">
        <f t="shared" si="3"/>
        <v>58027.28992355302</v>
      </c>
      <c r="F70" s="6">
        <f t="shared" si="4"/>
        <v>59726.255971129489</v>
      </c>
      <c r="G70" s="6">
        <f t="shared" si="6"/>
        <v>-1698.9660475764686</v>
      </c>
      <c r="H70" s="6">
        <f t="shared" si="7"/>
        <v>2886485.630817607</v>
      </c>
    </row>
    <row r="71" spans="2:8">
      <c r="C71" s="1">
        <f t="shared" si="2"/>
        <v>32</v>
      </c>
      <c r="D71" s="5">
        <f t="shared" si="5"/>
        <v>21.2</v>
      </c>
      <c r="E71" s="3">
        <f t="shared" si="3"/>
        <v>111762.21055375197</v>
      </c>
      <c r="F71" s="6">
        <f t="shared" si="4"/>
        <v>112362.24159607608</v>
      </c>
      <c r="G71" s="6">
        <f>E71-F71</f>
        <v>-600.03104232411715</v>
      </c>
      <c r="H71" s="6">
        <f t="shared" si="7"/>
        <v>360037.25175256649</v>
      </c>
    </row>
    <row r="73" spans="2:8" ht="13.5" thickBot="1"/>
    <row r="74" spans="2:8">
      <c r="H74" s="10" t="s">
        <v>23</v>
      </c>
    </row>
    <row r="75" spans="2:8" ht="13.5" thickBot="1">
      <c r="H75" s="9">
        <f>SUM(H62:H71)/(COUNT(H62:H71)-2)</f>
        <v>3975671.1848503267</v>
      </c>
    </row>
    <row r="76" spans="2:8">
      <c r="H76" s="12"/>
    </row>
    <row r="77" spans="2:8">
      <c r="F77" s="2"/>
      <c r="G77" s="2"/>
    </row>
    <row r="78" spans="2:8">
      <c r="B78" s="7" t="s">
        <v>24</v>
      </c>
      <c r="C78" s="6">
        <f>H75/SUMPRODUCT(D62:D71,D62:D71)</f>
        <v>4571.8389890183153</v>
      </c>
      <c r="E78" s="2"/>
      <c r="F78" s="6"/>
      <c r="G78" s="6"/>
    </row>
    <row r="79" spans="2:8">
      <c r="E79" s="1"/>
      <c r="F79" s="6"/>
      <c r="G79" s="6"/>
    </row>
    <row r="80" spans="2:8">
      <c r="B80" s="7" t="s">
        <v>26</v>
      </c>
      <c r="C80" s="6">
        <f>H75/COUNT(H62:H71)+(B54^2)*H75/SUMPRODUCT(D62:D71,D62:D71)</f>
        <v>930826.41816412902</v>
      </c>
      <c r="E80" s="2"/>
      <c r="F80" s="6"/>
      <c r="G80" s="6"/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12"/>
  <sheetViews>
    <sheetView workbookViewId="0">
      <selection activeCell="D79" sqref="D79"/>
    </sheetView>
  </sheetViews>
  <sheetFormatPr baseColWidth="10" defaultRowHeight="12.75"/>
  <cols>
    <col min="2" max="2" width="12.7109375" customWidth="1"/>
    <col min="3" max="3" width="53.28515625" customWidth="1"/>
    <col min="4" max="4" width="16.7109375" bestFit="1" customWidth="1"/>
    <col min="5" max="5" width="27.7109375" bestFit="1" customWidth="1"/>
    <col min="6" max="6" width="17.85546875" bestFit="1" customWidth="1"/>
    <col min="7" max="7" width="15.28515625" bestFit="1" customWidth="1"/>
  </cols>
  <sheetData>
    <row r="1" spans="1:8">
      <c r="A1" s="4" t="s">
        <v>34</v>
      </c>
    </row>
    <row r="3" spans="1:8">
      <c r="B3" s="2" t="s">
        <v>2</v>
      </c>
      <c r="C3" s="2" t="s">
        <v>3</v>
      </c>
      <c r="D3" s="2" t="s">
        <v>13</v>
      </c>
      <c r="E3" s="2" t="s">
        <v>40</v>
      </c>
      <c r="F3" s="2" t="s">
        <v>29</v>
      </c>
      <c r="G3" s="2" t="s">
        <v>28</v>
      </c>
    </row>
    <row r="4" spans="1:8">
      <c r="B4" s="1">
        <v>3</v>
      </c>
      <c r="C4" s="3">
        <v>41185.191839992185</v>
      </c>
      <c r="D4" s="6">
        <f>'CH2-EX1'!$C$30+'CH2-EX1'!$C$28*B4</f>
        <v>42978.442363191934</v>
      </c>
      <c r="E4" s="6">
        <f>D4-AVERAGE($C$4:$C$13)</f>
        <v>-18661.849448844703</v>
      </c>
      <c r="F4" s="6">
        <f>C4-D4</f>
        <v>-1793.2505231997493</v>
      </c>
      <c r="G4" s="6">
        <f>E4+F4</f>
        <v>-20455.099972044452</v>
      </c>
      <c r="H4" s="8"/>
    </row>
    <row r="5" spans="1:8">
      <c r="B5" s="1">
        <v>6</v>
      </c>
      <c r="C5" s="3">
        <v>47916.723301357764</v>
      </c>
      <c r="D5" s="6">
        <f>'CH2-EX1'!$C$30+'CH2-EX1'!$C$28*B5</f>
        <v>50156.076766593746</v>
      </c>
      <c r="E5" s="6">
        <f t="shared" ref="E5:E13" si="0">D5-AVERAGE($C$4:$C$13)</f>
        <v>-11484.215045442892</v>
      </c>
      <c r="F5" s="6">
        <f t="shared" ref="F5:F13" si="1">C5-D5</f>
        <v>-2239.3534652359813</v>
      </c>
      <c r="G5" s="6">
        <f t="shared" ref="G5:G13" si="2">E5+F5</f>
        <v>-13723.568510678873</v>
      </c>
      <c r="H5" s="8"/>
    </row>
    <row r="6" spans="1:8">
      <c r="B6" s="1">
        <v>10</v>
      </c>
      <c r="C6" s="3">
        <v>57674.813312061808</v>
      </c>
      <c r="D6" s="6">
        <f>'CH2-EX1'!$C$30+'CH2-EX1'!$C$28*B6</f>
        <v>59726.255971129489</v>
      </c>
      <c r="E6" s="6">
        <f t="shared" si="0"/>
        <v>-1914.0358409071487</v>
      </c>
      <c r="F6" s="6">
        <f t="shared" si="1"/>
        <v>-2051.4426590676812</v>
      </c>
      <c r="G6" s="6">
        <f t="shared" si="2"/>
        <v>-3965.4784999748299</v>
      </c>
      <c r="H6" s="8"/>
    </row>
    <row r="7" spans="1:8">
      <c r="B7" s="1">
        <v>5</v>
      </c>
      <c r="C7" s="3">
        <v>49788.604409525367</v>
      </c>
      <c r="D7" s="6">
        <f>'CH2-EX1'!$C$30+'CH2-EX1'!$C$28*B7</f>
        <v>47763.531965459806</v>
      </c>
      <c r="E7" s="6">
        <f t="shared" si="0"/>
        <v>-13876.759846576831</v>
      </c>
      <c r="F7" s="6">
        <f t="shared" si="1"/>
        <v>2025.0724440655613</v>
      </c>
      <c r="G7" s="6">
        <f t="shared" si="2"/>
        <v>-11851.68740251127</v>
      </c>
      <c r="H7" s="8"/>
    </row>
    <row r="8" spans="1:8">
      <c r="B8" s="1">
        <v>2</v>
      </c>
      <c r="C8" s="3">
        <v>41594.682631763637</v>
      </c>
      <c r="D8" s="6">
        <f>'CH2-EX1'!$C$30+'CH2-EX1'!$C$28*B8</f>
        <v>40585.897562057995</v>
      </c>
      <c r="E8" s="6">
        <f t="shared" si="0"/>
        <v>-21054.394249978643</v>
      </c>
      <c r="F8" s="6">
        <f t="shared" si="1"/>
        <v>1008.7850697056419</v>
      </c>
      <c r="G8" s="6">
        <f t="shared" si="2"/>
        <v>-20045.609180273001</v>
      </c>
      <c r="H8" s="8"/>
    </row>
    <row r="9" spans="1:8">
      <c r="B9" s="1">
        <v>25</v>
      </c>
      <c r="C9" s="3">
        <v>96901.256121667902</v>
      </c>
      <c r="D9" s="6">
        <f>'CH2-EX1'!$C$30+'CH2-EX1'!$C$28*B9</f>
        <v>95614.42798813853</v>
      </c>
      <c r="E9" s="6">
        <f t="shared" si="0"/>
        <v>33974.136176101892</v>
      </c>
      <c r="F9" s="6">
        <f t="shared" si="1"/>
        <v>1286.8281335293723</v>
      </c>
      <c r="G9" s="6">
        <f t="shared" si="2"/>
        <v>35260.964309631265</v>
      </c>
      <c r="H9" s="8"/>
    </row>
    <row r="10" spans="1:8">
      <c r="B10" s="1">
        <v>7</v>
      </c>
      <c r="C10" s="3">
        <v>53840.169204699196</v>
      </c>
      <c r="D10" s="6">
        <f>'CH2-EX1'!$C$30+'CH2-EX1'!$C$28*B10</f>
        <v>52548.621567727678</v>
      </c>
      <c r="E10" s="6">
        <f t="shared" si="0"/>
        <v>-9091.6702443089598</v>
      </c>
      <c r="F10" s="6">
        <f t="shared" si="1"/>
        <v>1291.5476369715179</v>
      </c>
      <c r="G10" s="6">
        <f t="shared" si="2"/>
        <v>-7800.1226073374419</v>
      </c>
      <c r="H10" s="8"/>
    </row>
    <row r="11" spans="1:8">
      <c r="B11" s="1">
        <v>8</v>
      </c>
      <c r="C11" s="3">
        <v>57711.976821993529</v>
      </c>
      <c r="D11" s="6">
        <f>'CH2-EX1'!$C$30+'CH2-EX1'!$C$28*B11</f>
        <v>54941.16636886161</v>
      </c>
      <c r="E11" s="6">
        <f t="shared" si="0"/>
        <v>-6699.1254431750276</v>
      </c>
      <c r="F11" s="6">
        <f t="shared" si="1"/>
        <v>2770.8104531319186</v>
      </c>
      <c r="G11" s="6">
        <f t="shared" si="2"/>
        <v>-3928.314990043109</v>
      </c>
      <c r="H11" s="8"/>
    </row>
    <row r="12" spans="1:8">
      <c r="B12" s="1">
        <v>10</v>
      </c>
      <c r="C12" s="3">
        <v>58027.28992355302</v>
      </c>
      <c r="D12" s="6">
        <f>'CH2-EX1'!$C$30+'CH2-EX1'!$C$28*B12</f>
        <v>59726.255971129489</v>
      </c>
      <c r="E12" s="6">
        <f t="shared" si="0"/>
        <v>-1914.0358409071487</v>
      </c>
      <c r="F12" s="6">
        <f t="shared" si="1"/>
        <v>-1698.9660475764686</v>
      </c>
      <c r="G12" s="6">
        <f t="shared" si="2"/>
        <v>-3613.0018884836172</v>
      </c>
      <c r="H12" s="8"/>
    </row>
    <row r="13" spans="1:8">
      <c r="B13" s="1">
        <v>32</v>
      </c>
      <c r="C13" s="3">
        <v>111762.21055375197</v>
      </c>
      <c r="D13" s="6">
        <f>'CH2-EX1'!$C$30+'CH2-EX1'!$C$28*B13</f>
        <v>112362.24159607608</v>
      </c>
      <c r="E13" s="6">
        <f t="shared" si="0"/>
        <v>50721.949784039447</v>
      </c>
      <c r="F13" s="6">
        <f t="shared" si="1"/>
        <v>-600.03104232411715</v>
      </c>
      <c r="G13" s="6">
        <f t="shared" si="2"/>
        <v>50121.91874171533</v>
      </c>
      <c r="H13" s="8"/>
    </row>
    <row r="15" spans="1:8" ht="13.5" thickBot="1"/>
    <row r="16" spans="1:8">
      <c r="E16" s="10" t="s">
        <v>30</v>
      </c>
      <c r="F16" s="10" t="s">
        <v>31</v>
      </c>
      <c r="G16" s="10" t="s">
        <v>32</v>
      </c>
    </row>
    <row r="17" spans="1:7" ht="13.5" thickBot="1">
      <c r="E17" s="9">
        <f>SUMPRODUCT(E4:E13,E4:E13)</f>
        <v>4977825735.8765602</v>
      </c>
      <c r="F17" s="9">
        <f>SUMPRODUCT(F4:F13,F4:F13)</f>
        <v>31805369.478802614</v>
      </c>
      <c r="G17" s="9">
        <f>SUMPRODUCT(G4:G13,G4:G13)</f>
        <v>5009631105.3553667</v>
      </c>
    </row>
    <row r="20" spans="1:7">
      <c r="A20" s="7" t="s">
        <v>33</v>
      </c>
    </row>
    <row r="22" spans="1:7">
      <c r="B22" s="2" t="s">
        <v>35</v>
      </c>
      <c r="C22" s="2" t="s">
        <v>36</v>
      </c>
      <c r="D22" s="2" t="s">
        <v>37</v>
      </c>
      <c r="E22" s="2" t="s">
        <v>38</v>
      </c>
      <c r="F22" s="2" t="s">
        <v>39</v>
      </c>
    </row>
    <row r="23" spans="1:7">
      <c r="B23" t="s">
        <v>41</v>
      </c>
      <c r="C23" s="8">
        <f>E17</f>
        <v>4977825735.8765602</v>
      </c>
      <c r="D23">
        <v>1</v>
      </c>
      <c r="E23" s="6">
        <f>C23/D23</f>
        <v>4977825735.8765602</v>
      </c>
      <c r="F23" s="6">
        <f>E23/E24</f>
        <v>1252.0717897508825</v>
      </c>
    </row>
    <row r="24" spans="1:7">
      <c r="B24" t="s">
        <v>42</v>
      </c>
      <c r="C24" s="8">
        <f>F17</f>
        <v>31805369.478802614</v>
      </c>
      <c r="D24">
        <f>COUNT(B4:B13)-2</f>
        <v>8</v>
      </c>
      <c r="E24" s="6">
        <f t="shared" ref="E24" si="3">C24/D24</f>
        <v>3975671.1848503267</v>
      </c>
      <c r="F24" s="6"/>
    </row>
    <row r="25" spans="1:7">
      <c r="B25" s="13" t="s">
        <v>43</v>
      </c>
      <c r="C25" s="14">
        <f>G17</f>
        <v>5009631105.3553667</v>
      </c>
      <c r="D25" s="13">
        <f>D23+D24</f>
        <v>9</v>
      </c>
    </row>
    <row r="27" spans="1:7">
      <c r="A27" s="4" t="s">
        <v>1</v>
      </c>
    </row>
    <row r="28" spans="1:7">
      <c r="B28" s="4" t="s">
        <v>44</v>
      </c>
      <c r="C28" s="15">
        <f>1-F17/G17</f>
        <v>0.99365115538251869</v>
      </c>
      <c r="D28" s="16"/>
    </row>
    <row r="30" spans="1:7">
      <c r="B30" s="4" t="s">
        <v>47</v>
      </c>
    </row>
    <row r="32" spans="1:7">
      <c r="B32" s="4" t="s">
        <v>45</v>
      </c>
    </row>
    <row r="33" spans="1:4">
      <c r="B33" s="4" t="s">
        <v>46</v>
      </c>
    </row>
    <row r="35" spans="1:4">
      <c r="A35" s="4" t="s">
        <v>48</v>
      </c>
    </row>
    <row r="36" spans="1:4">
      <c r="B36" t="s">
        <v>49</v>
      </c>
    </row>
    <row r="37" spans="1:4">
      <c r="C37" t="s">
        <v>50</v>
      </c>
      <c r="D37" s="8">
        <f>'CH2-EX1'!C30</f>
        <v>35800.807959790123</v>
      </c>
    </row>
    <row r="38" spans="1:4">
      <c r="C38" t="s">
        <v>51</v>
      </c>
      <c r="D38" s="8">
        <f>'CH2-EX1'!C80</f>
        <v>930826.41816412902</v>
      </c>
    </row>
    <row r="39" spans="1:4">
      <c r="C39" t="s">
        <v>53</v>
      </c>
      <c r="D39" s="19">
        <v>0.95</v>
      </c>
    </row>
    <row r="40" spans="1:4">
      <c r="C40" t="s">
        <v>52</v>
      </c>
      <c r="D40" s="18">
        <f>TINV(1-D39,COUNT($B$4:$B$13)-2)</f>
        <v>2.3060041332991164</v>
      </c>
    </row>
    <row r="42" spans="1:4">
      <c r="C42" t="s">
        <v>54</v>
      </c>
      <c r="D42" s="8">
        <f>D37-D40*SQRT(D38)</f>
        <v>33575.990255992438</v>
      </c>
    </row>
    <row r="43" spans="1:4">
      <c r="C43" t="s">
        <v>55</v>
      </c>
      <c r="D43" s="8">
        <f>D37+D40*SQRT(D38)</f>
        <v>38025.625663587809</v>
      </c>
    </row>
    <row r="45" spans="1:4">
      <c r="B45" t="s">
        <v>60</v>
      </c>
    </row>
    <row r="46" spans="1:4">
      <c r="C46" t="s">
        <v>50</v>
      </c>
      <c r="D46" s="8">
        <f>'CH2-EX1'!C28</f>
        <v>2392.5448011339363</v>
      </c>
    </row>
    <row r="47" spans="1:4">
      <c r="C47" t="s">
        <v>51</v>
      </c>
      <c r="D47" s="8">
        <f>'CH2-EX1'!C78</f>
        <v>4571.8389890183153</v>
      </c>
    </row>
    <row r="48" spans="1:4">
      <c r="C48" t="s">
        <v>53</v>
      </c>
      <c r="D48" s="19">
        <v>0.95</v>
      </c>
    </row>
    <row r="49" spans="1:4">
      <c r="C49" t="s">
        <v>52</v>
      </c>
      <c r="D49" s="18">
        <f>TINV(1-D48,COUNT($B$4:$B$13)-2)</f>
        <v>2.3060041332991164</v>
      </c>
    </row>
    <row r="51" spans="1:4">
      <c r="C51" t="s">
        <v>54</v>
      </c>
      <c r="D51" s="8">
        <f>D46-D49*SQRT(D47)</f>
        <v>2236.6234660119399</v>
      </c>
    </row>
    <row r="52" spans="1:4">
      <c r="C52" t="s">
        <v>55</v>
      </c>
      <c r="D52" s="8">
        <f>D46+D49*SQRT(D47)</f>
        <v>2548.4661362559327</v>
      </c>
    </row>
    <row r="54" spans="1:4">
      <c r="A54" s="4" t="s">
        <v>56</v>
      </c>
      <c r="B54" t="s">
        <v>61</v>
      </c>
    </row>
    <row r="55" spans="1:4">
      <c r="C55" t="s">
        <v>57</v>
      </c>
      <c r="D55" s="21">
        <v>35000</v>
      </c>
    </row>
    <row r="56" spans="1:4">
      <c r="C56" t="s">
        <v>58</v>
      </c>
      <c r="D56" s="17">
        <f>(D37-D55)/SQRT(D38)</f>
        <v>0.83003046141832881</v>
      </c>
    </row>
    <row r="58" spans="1:4">
      <c r="C58" t="s">
        <v>53</v>
      </c>
      <c r="D58" s="19">
        <v>0.95</v>
      </c>
    </row>
    <row r="59" spans="1:4">
      <c r="C59" t="s">
        <v>52</v>
      </c>
      <c r="D59" s="18">
        <f>TINV(1-D58,COUNT($B$4:$B$13)-2)</f>
        <v>2.3060041332991164</v>
      </c>
    </row>
    <row r="61" spans="1:4">
      <c r="C61" t="s">
        <v>59</v>
      </c>
      <c r="D61" s="2" t="str">
        <f>IF(D56&gt;D59,"On rejette H0","On accepte H0")</f>
        <v>On accepte H0</v>
      </c>
    </row>
    <row r="63" spans="1:4">
      <c r="A63" s="4" t="s">
        <v>62</v>
      </c>
      <c r="B63" t="s">
        <v>63</v>
      </c>
    </row>
    <row r="64" spans="1:4">
      <c r="C64" t="s">
        <v>64</v>
      </c>
      <c r="D64" s="21">
        <v>0</v>
      </c>
    </row>
    <row r="65" spans="1:5">
      <c r="C65" t="s">
        <v>58</v>
      </c>
      <c r="D65" s="17">
        <f>(D46-D64)/SQRT(D47)</f>
        <v>35.384626460524956</v>
      </c>
    </row>
    <row r="67" spans="1:5">
      <c r="C67" t="s">
        <v>53</v>
      </c>
      <c r="D67" s="19">
        <v>0.95</v>
      </c>
    </row>
    <row r="68" spans="1:5">
      <c r="C68" t="s">
        <v>52</v>
      </c>
      <c r="D68" s="18">
        <f>TINV(1-D67,COUNT($B$4:$B$13)-2)</f>
        <v>2.3060041332991164</v>
      </c>
    </row>
    <row r="70" spans="1:5">
      <c r="C70" t="s">
        <v>59</v>
      </c>
      <c r="D70" s="2" t="str">
        <f>IF(D65&gt;D68,"On rejette H0","On accepte H0")</f>
        <v>On rejette H0</v>
      </c>
    </row>
    <row r="72" spans="1:5">
      <c r="A72" s="4" t="s">
        <v>12</v>
      </c>
    </row>
    <row r="73" spans="1:5">
      <c r="C73" t="s">
        <v>64</v>
      </c>
      <c r="D73" s="8">
        <v>0</v>
      </c>
      <c r="E73" s="4" t="s">
        <v>72</v>
      </c>
    </row>
    <row r="74" spans="1:5">
      <c r="C74" t="s">
        <v>65</v>
      </c>
      <c r="D74" s="8">
        <f>F23</f>
        <v>1252.0717897508825</v>
      </c>
    </row>
    <row r="76" spans="1:5">
      <c r="C76" t="s">
        <v>53</v>
      </c>
      <c r="D76" s="22">
        <v>0.95</v>
      </c>
    </row>
    <row r="77" spans="1:5">
      <c r="C77" t="s">
        <v>69</v>
      </c>
      <c r="D77">
        <f>D23</f>
        <v>1</v>
      </c>
    </row>
    <row r="78" spans="1:5">
      <c r="C78" t="s">
        <v>70</v>
      </c>
      <c r="D78">
        <f>D24</f>
        <v>8</v>
      </c>
    </row>
    <row r="79" spans="1:5">
      <c r="C79" t="s">
        <v>71</v>
      </c>
      <c r="D79" s="38">
        <f>HLOOKUP(D77,'TABLE F'!$C$4:$N$40,2+3*('CH2-EX2'!D78-1)+VLOOKUP(D76,'TABLE F'!P5:Q7,2,FALSE),FALSE)</f>
        <v>5.32</v>
      </c>
    </row>
    <row r="81" spans="1:4">
      <c r="C81" t="s">
        <v>59</v>
      </c>
      <c r="D81" s="39" t="str">
        <f>IF(D74&gt;D79,"On rejette H0. Donc la régression est valide.","On accepte H0. Donc la régression est inutile.")</f>
        <v>On rejette H0. Donc la régression est valide.</v>
      </c>
    </row>
    <row r="84" spans="1:4">
      <c r="B84" t="s">
        <v>73</v>
      </c>
    </row>
    <row r="85" spans="1:4">
      <c r="B85" s="4" t="s">
        <v>74</v>
      </c>
    </row>
    <row r="87" spans="1:4">
      <c r="A87" s="4" t="s">
        <v>75</v>
      </c>
      <c r="B87" t="s">
        <v>77</v>
      </c>
    </row>
    <row r="89" spans="1:4">
      <c r="C89" t="s">
        <v>76</v>
      </c>
      <c r="D89" s="20">
        <v>15</v>
      </c>
    </row>
    <row r="91" spans="1:4">
      <c r="C91" t="str">
        <f>"PRÉVISION DU SALAIRE = E(b0 estimé +b1 estimé *"&amp;D89&amp;" |X0) :"</f>
        <v>PRÉVISION DU SALAIRE = E(b0 estimé +b1 estimé *15 |X0) :</v>
      </c>
      <c r="D91" s="8">
        <f>'CH2-EX1'!C30+'CH2-EX1'!C28*'CH2-EX2'!D89</f>
        <v>71688.979976799164</v>
      </c>
    </row>
    <row r="93" spans="1:4">
      <c r="B93" t="s">
        <v>78</v>
      </c>
    </row>
    <row r="95" spans="1:4">
      <c r="C95" t="str">
        <f>"Var(b0 estimé +b1 estimé *"&amp;D89&amp;" |X0) :"</f>
        <v>Var(b0 estimé +b1 estimé *15 |X0) :</v>
      </c>
      <c r="D95" s="8">
        <f>'CH2-EX1'!H75*((1/COUNT('CH2-EX2'!$B$4:$B$13))+((('CH2-EX2'!D89-'CH2-EX1'!B54)^2)/SUMPRODUCT('CH2-EX1'!D62:D71,'CH2-EX1'!D62:D71)))</f>
        <v>478214.35825131572</v>
      </c>
    </row>
    <row r="97" spans="2:4">
      <c r="C97" t="s">
        <v>53</v>
      </c>
      <c r="D97" s="19">
        <v>0.95</v>
      </c>
    </row>
    <row r="98" spans="2:4">
      <c r="C98" t="s">
        <v>52</v>
      </c>
      <c r="D98" s="18">
        <f>TINV(1-D97,COUNT($B$4:$B$13)-2)</f>
        <v>2.3060041332991164</v>
      </c>
    </row>
    <row r="100" spans="2:4">
      <c r="C100" t="s">
        <v>54</v>
      </c>
      <c r="D100" s="8">
        <f>D91-D98*SQRT(D95)</f>
        <v>70094.307909176729</v>
      </c>
    </row>
    <row r="101" spans="2:4">
      <c r="C101" t="s">
        <v>55</v>
      </c>
      <c r="D101" s="8">
        <f>D91+D98*SQRT(D95)</f>
        <v>73283.6520444216</v>
      </c>
    </row>
    <row r="103" spans="2:4">
      <c r="B103" t="s">
        <v>79</v>
      </c>
    </row>
    <row r="104" spans="2:4">
      <c r="B104" t="s">
        <v>80</v>
      </c>
    </row>
    <row r="106" spans="2:4">
      <c r="C106" t="str">
        <f>"Var(b0 estimé +b1 estimé *"&amp;D89&amp;" + e |X0) :"</f>
        <v>Var(b0 estimé +b1 estimé *15 + e |X0) :</v>
      </c>
      <c r="D106" s="8">
        <f>'CH2-EX1'!H75*(1+(1/COUNT('CH2-EX2'!$B$4:$B$13))+((('CH2-EX2'!D89-'CH2-EX1'!B54)^2)/SUMPRODUCT('CH2-EX1'!D62:D71,'CH2-EX1'!D62:D71)))</f>
        <v>4453885.5431016423</v>
      </c>
    </row>
    <row r="108" spans="2:4">
      <c r="C108" t="s">
        <v>53</v>
      </c>
      <c r="D108" s="19">
        <v>0.95</v>
      </c>
    </row>
    <row r="109" spans="2:4">
      <c r="C109" t="s">
        <v>52</v>
      </c>
      <c r="D109" s="18">
        <f>TINV(1-D108,COUNT($B$4:$B$13)-2)</f>
        <v>2.3060041332991164</v>
      </c>
    </row>
    <row r="111" spans="2:4">
      <c r="C111" t="s">
        <v>54</v>
      </c>
      <c r="D111" s="8">
        <f>D91-D109*SQRT(D106)</f>
        <v>66822.335649608896</v>
      </c>
    </row>
    <row r="112" spans="2:4">
      <c r="C112" t="s">
        <v>55</v>
      </c>
      <c r="D112" s="8">
        <f>D91+D109*SQRT(D106)</f>
        <v>76555.624303989433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Q44"/>
  <sheetViews>
    <sheetView workbookViewId="0">
      <selection activeCell="F1" sqref="F1"/>
    </sheetView>
  </sheetViews>
  <sheetFormatPr baseColWidth="10" defaultRowHeight="12.75"/>
  <sheetData>
    <row r="1" spans="1:17" ht="15">
      <c r="A1" s="36" t="s">
        <v>66</v>
      </c>
    </row>
    <row r="2" spans="1:17" ht="15.75" thickBot="1">
      <c r="A2" s="23"/>
    </row>
    <row r="3" spans="1:17" ht="18.75" thickBot="1">
      <c r="A3" s="24"/>
      <c r="B3" s="25"/>
      <c r="C3" s="43" t="s">
        <v>67</v>
      </c>
      <c r="D3" s="44"/>
      <c r="E3" s="44"/>
      <c r="F3" s="44"/>
      <c r="G3" s="44"/>
      <c r="H3" s="44"/>
      <c r="I3" s="44"/>
      <c r="J3" s="44"/>
      <c r="K3" s="44"/>
      <c r="L3" s="44"/>
      <c r="M3" s="44"/>
      <c r="N3" s="45"/>
    </row>
    <row r="4" spans="1:17" ht="19.5" thickBot="1">
      <c r="A4" s="24"/>
      <c r="B4" s="26" t="s">
        <v>68</v>
      </c>
      <c r="C4" s="27">
        <v>1</v>
      </c>
      <c r="D4" s="27">
        <v>2</v>
      </c>
      <c r="E4" s="27">
        <v>3</v>
      </c>
      <c r="F4" s="27">
        <v>4</v>
      </c>
      <c r="G4" s="27">
        <v>5</v>
      </c>
      <c r="H4" s="27">
        <v>6</v>
      </c>
      <c r="I4" s="27">
        <v>7</v>
      </c>
      <c r="J4" s="27">
        <v>8</v>
      </c>
      <c r="K4" s="27">
        <v>9</v>
      </c>
      <c r="L4" s="27">
        <v>10</v>
      </c>
      <c r="M4" s="27">
        <v>12</v>
      </c>
      <c r="N4" s="28">
        <v>15</v>
      </c>
    </row>
    <row r="5" spans="1:17" ht="15">
      <c r="A5" s="29">
        <v>0.95</v>
      </c>
      <c r="B5" s="46">
        <v>1</v>
      </c>
      <c r="C5" s="30">
        <v>161.44999999999999</v>
      </c>
      <c r="D5" s="30">
        <v>199.5</v>
      </c>
      <c r="E5" s="30">
        <v>215.71</v>
      </c>
      <c r="F5" s="30">
        <v>224.58</v>
      </c>
      <c r="G5" s="30">
        <v>230.16</v>
      </c>
      <c r="H5" s="30">
        <v>233.99</v>
      </c>
      <c r="I5" s="30">
        <v>236.77</v>
      </c>
      <c r="J5" s="30">
        <v>238.88</v>
      </c>
      <c r="K5" s="30">
        <v>240.54</v>
      </c>
      <c r="L5" s="30">
        <v>241.88</v>
      </c>
      <c r="M5" s="30">
        <v>243.91</v>
      </c>
      <c r="N5" s="31">
        <v>245.95</v>
      </c>
      <c r="P5" s="37">
        <v>0.95</v>
      </c>
      <c r="Q5" s="1">
        <v>0</v>
      </c>
    </row>
    <row r="6" spans="1:17" ht="15">
      <c r="A6" s="32">
        <v>0.97499999999999998</v>
      </c>
      <c r="B6" s="41"/>
      <c r="C6" s="30">
        <v>647.79</v>
      </c>
      <c r="D6" s="30">
        <v>799.5</v>
      </c>
      <c r="E6" s="30">
        <v>864.16</v>
      </c>
      <c r="F6" s="30">
        <v>899.58</v>
      </c>
      <c r="G6" s="30">
        <v>921.85</v>
      </c>
      <c r="H6" s="30">
        <v>937.11</v>
      </c>
      <c r="I6" s="30">
        <v>948.22</v>
      </c>
      <c r="J6" s="30">
        <v>956.66</v>
      </c>
      <c r="K6" s="30">
        <v>963.28</v>
      </c>
      <c r="L6" s="30">
        <v>968.63</v>
      </c>
      <c r="M6" s="30">
        <v>976.71</v>
      </c>
      <c r="N6" s="31">
        <v>984.87</v>
      </c>
      <c r="P6" s="37">
        <v>0.97499999999999998</v>
      </c>
      <c r="Q6" s="1">
        <v>1</v>
      </c>
    </row>
    <row r="7" spans="1:17" ht="15.75" thickBot="1">
      <c r="A7" s="33">
        <v>0.99</v>
      </c>
      <c r="B7" s="42"/>
      <c r="C7" s="34">
        <v>4052.18</v>
      </c>
      <c r="D7" s="34">
        <v>4999.5</v>
      </c>
      <c r="E7" s="34">
        <v>5403.35</v>
      </c>
      <c r="F7" s="34">
        <v>5624.58</v>
      </c>
      <c r="G7" s="34">
        <v>5763.65</v>
      </c>
      <c r="H7" s="34">
        <v>5858.99</v>
      </c>
      <c r="I7" s="34">
        <v>5928.36</v>
      </c>
      <c r="J7" s="34">
        <v>5981.07</v>
      </c>
      <c r="K7" s="34">
        <v>6022.47</v>
      </c>
      <c r="L7" s="34">
        <v>6055.85</v>
      </c>
      <c r="M7" s="34">
        <v>6106.32</v>
      </c>
      <c r="N7" s="35">
        <v>6157.28</v>
      </c>
      <c r="P7" s="37">
        <v>0.99</v>
      </c>
      <c r="Q7" s="1">
        <v>2</v>
      </c>
    </row>
    <row r="8" spans="1:17" ht="15">
      <c r="A8" s="32">
        <v>0.95</v>
      </c>
      <c r="B8" s="40">
        <v>2</v>
      </c>
      <c r="C8" s="30">
        <v>18.510000000000002</v>
      </c>
      <c r="D8" s="30">
        <v>19</v>
      </c>
      <c r="E8" s="30">
        <v>19.16</v>
      </c>
      <c r="F8" s="30">
        <v>19.25</v>
      </c>
      <c r="G8" s="30">
        <v>19.3</v>
      </c>
      <c r="H8" s="30">
        <v>19.329999999999998</v>
      </c>
      <c r="I8" s="30">
        <v>19.350000000000001</v>
      </c>
      <c r="J8" s="30">
        <v>19.37</v>
      </c>
      <c r="K8" s="30">
        <v>19.38</v>
      </c>
      <c r="L8" s="30">
        <v>19.399999999999999</v>
      </c>
      <c r="M8" s="30">
        <v>19.41</v>
      </c>
      <c r="N8" s="31">
        <v>19.43</v>
      </c>
    </row>
    <row r="9" spans="1:17" ht="15">
      <c r="A9" s="32">
        <v>0.97499999999999998</v>
      </c>
      <c r="B9" s="41"/>
      <c r="C9" s="30">
        <v>38.51</v>
      </c>
      <c r="D9" s="30">
        <v>39</v>
      </c>
      <c r="E9" s="30">
        <v>39.17</v>
      </c>
      <c r="F9" s="30">
        <v>39.25</v>
      </c>
      <c r="G9" s="30">
        <v>39.299999999999997</v>
      </c>
      <c r="H9" s="30">
        <v>39.33</v>
      </c>
      <c r="I9" s="30">
        <v>39.36</v>
      </c>
      <c r="J9" s="30">
        <v>39.369999999999997</v>
      </c>
      <c r="K9" s="30">
        <v>39.39</v>
      </c>
      <c r="L9" s="30">
        <v>39.4</v>
      </c>
      <c r="M9" s="30">
        <v>39.409999999999997</v>
      </c>
      <c r="N9" s="31">
        <v>39.43</v>
      </c>
    </row>
    <row r="10" spans="1:17" ht="15.75" thickBot="1">
      <c r="A10" s="33">
        <v>0.99</v>
      </c>
      <c r="B10" s="42"/>
      <c r="C10" s="34">
        <v>98.5</v>
      </c>
      <c r="D10" s="34">
        <v>99</v>
      </c>
      <c r="E10" s="34">
        <v>99.17</v>
      </c>
      <c r="F10" s="34">
        <v>99.25</v>
      </c>
      <c r="G10" s="34">
        <v>99.3</v>
      </c>
      <c r="H10" s="34">
        <v>99.33</v>
      </c>
      <c r="I10" s="34">
        <v>99.36</v>
      </c>
      <c r="J10" s="34">
        <v>99.37</v>
      </c>
      <c r="K10" s="34">
        <v>99.39</v>
      </c>
      <c r="L10" s="34">
        <v>99.4</v>
      </c>
      <c r="M10" s="34">
        <v>99.42</v>
      </c>
      <c r="N10" s="35">
        <v>99.43</v>
      </c>
    </row>
    <row r="11" spans="1:17" ht="15">
      <c r="A11" s="32">
        <v>0.95</v>
      </c>
      <c r="B11" s="40">
        <v>3</v>
      </c>
      <c r="C11" s="30">
        <v>10.130000000000001</v>
      </c>
      <c r="D11" s="30">
        <v>9.5500000000000007</v>
      </c>
      <c r="E11" s="30">
        <v>9.2799999999999994</v>
      </c>
      <c r="F11" s="30">
        <v>9.1199999999999992</v>
      </c>
      <c r="G11" s="30">
        <v>9.01</v>
      </c>
      <c r="H11" s="30">
        <v>8.94</v>
      </c>
      <c r="I11" s="30">
        <v>8.89</v>
      </c>
      <c r="J11" s="30">
        <v>8.85</v>
      </c>
      <c r="K11" s="30">
        <v>8.81</v>
      </c>
      <c r="L11" s="30">
        <v>8.7899999999999991</v>
      </c>
      <c r="M11" s="30">
        <v>8.74</v>
      </c>
      <c r="N11" s="31">
        <v>8.6999999999999993</v>
      </c>
    </row>
    <row r="12" spans="1:17" ht="15">
      <c r="A12" s="32">
        <v>0.97499999999999998</v>
      </c>
      <c r="B12" s="41"/>
      <c r="C12" s="30">
        <v>17.440000000000001</v>
      </c>
      <c r="D12" s="30">
        <v>16.04</v>
      </c>
      <c r="E12" s="30">
        <v>15.44</v>
      </c>
      <c r="F12" s="30">
        <v>15.1</v>
      </c>
      <c r="G12" s="30">
        <v>14.88</v>
      </c>
      <c r="H12" s="30">
        <v>14.73</v>
      </c>
      <c r="I12" s="30">
        <v>14.62</v>
      </c>
      <c r="J12" s="30">
        <v>14.54</v>
      </c>
      <c r="K12" s="30">
        <v>14.47</v>
      </c>
      <c r="L12" s="30">
        <v>14.42</v>
      </c>
      <c r="M12" s="30">
        <v>14.34</v>
      </c>
      <c r="N12" s="31">
        <v>14.25</v>
      </c>
    </row>
    <row r="13" spans="1:17" ht="15.75" thickBot="1">
      <c r="A13" s="33">
        <v>0.99</v>
      </c>
      <c r="B13" s="42"/>
      <c r="C13" s="34">
        <v>34.119999999999997</v>
      </c>
      <c r="D13" s="34">
        <v>30.82</v>
      </c>
      <c r="E13" s="34">
        <v>29.46</v>
      </c>
      <c r="F13" s="34">
        <v>28.71</v>
      </c>
      <c r="G13" s="34">
        <v>28.24</v>
      </c>
      <c r="H13" s="34">
        <v>27.91</v>
      </c>
      <c r="I13" s="34">
        <v>27.67</v>
      </c>
      <c r="J13" s="34">
        <v>27.49</v>
      </c>
      <c r="K13" s="34">
        <v>27.35</v>
      </c>
      <c r="L13" s="34">
        <v>27.23</v>
      </c>
      <c r="M13" s="34">
        <v>27.05</v>
      </c>
      <c r="N13" s="35">
        <v>26.87</v>
      </c>
    </row>
    <row r="14" spans="1:17" ht="15">
      <c r="A14" s="32">
        <v>0.95</v>
      </c>
      <c r="B14" s="40">
        <v>4</v>
      </c>
      <c r="C14" s="30">
        <v>7.71</v>
      </c>
      <c r="D14" s="30">
        <v>6.94</v>
      </c>
      <c r="E14" s="30">
        <v>6.59</v>
      </c>
      <c r="F14" s="30">
        <v>6.39</v>
      </c>
      <c r="G14" s="30">
        <v>6.26</v>
      </c>
      <c r="H14" s="30">
        <v>6.16</v>
      </c>
      <c r="I14" s="30">
        <v>6.09</v>
      </c>
      <c r="J14" s="30">
        <v>6.04</v>
      </c>
      <c r="K14" s="30">
        <v>6</v>
      </c>
      <c r="L14" s="30">
        <v>5.96</v>
      </c>
      <c r="M14" s="30">
        <v>5.91</v>
      </c>
      <c r="N14" s="31">
        <v>5.86</v>
      </c>
    </row>
    <row r="15" spans="1:17" ht="15">
      <c r="A15" s="32">
        <v>0.97499999999999998</v>
      </c>
      <c r="B15" s="41"/>
      <c r="C15" s="30">
        <v>12.22</v>
      </c>
      <c r="D15" s="30">
        <v>10.65</v>
      </c>
      <c r="E15" s="30">
        <v>9.98</v>
      </c>
      <c r="F15" s="30">
        <v>9.6</v>
      </c>
      <c r="G15" s="30">
        <v>9.36</v>
      </c>
      <c r="H15" s="30">
        <v>9.1999999999999993</v>
      </c>
      <c r="I15" s="30">
        <v>9.07</v>
      </c>
      <c r="J15" s="30">
        <v>8.98</v>
      </c>
      <c r="K15" s="30">
        <v>8.9</v>
      </c>
      <c r="L15" s="30">
        <v>8.84</v>
      </c>
      <c r="M15" s="30">
        <v>8.75</v>
      </c>
      <c r="N15" s="31">
        <v>8.66</v>
      </c>
    </row>
    <row r="16" spans="1:17" ht="15.75" thickBot="1">
      <c r="A16" s="33">
        <v>0.99</v>
      </c>
      <c r="B16" s="42"/>
      <c r="C16" s="34">
        <v>21.2</v>
      </c>
      <c r="D16" s="34">
        <v>18</v>
      </c>
      <c r="E16" s="34">
        <v>16.690000000000001</v>
      </c>
      <c r="F16" s="34">
        <v>15.98</v>
      </c>
      <c r="G16" s="34">
        <v>15.52</v>
      </c>
      <c r="H16" s="34">
        <v>15.21</v>
      </c>
      <c r="I16" s="34">
        <v>14.98</v>
      </c>
      <c r="J16" s="34">
        <v>14.8</v>
      </c>
      <c r="K16" s="34">
        <v>14.66</v>
      </c>
      <c r="L16" s="34">
        <v>14.55</v>
      </c>
      <c r="M16" s="34">
        <v>14.37</v>
      </c>
      <c r="N16" s="35">
        <v>14.2</v>
      </c>
    </row>
    <row r="17" spans="1:14" ht="15">
      <c r="A17" s="32">
        <v>0.95</v>
      </c>
      <c r="B17" s="40">
        <v>5</v>
      </c>
      <c r="C17" s="30">
        <v>6.61</v>
      </c>
      <c r="D17" s="30">
        <v>5.79</v>
      </c>
      <c r="E17" s="30">
        <v>5.41</v>
      </c>
      <c r="F17" s="30">
        <v>5.19</v>
      </c>
      <c r="G17" s="30">
        <v>5.05</v>
      </c>
      <c r="H17" s="30">
        <v>4.95</v>
      </c>
      <c r="I17" s="30">
        <v>4.88</v>
      </c>
      <c r="J17" s="30">
        <v>4.82</v>
      </c>
      <c r="K17" s="30">
        <v>4.7699999999999996</v>
      </c>
      <c r="L17" s="30">
        <v>4.74</v>
      </c>
      <c r="M17" s="30">
        <v>4.68</v>
      </c>
      <c r="N17" s="31">
        <v>4.62</v>
      </c>
    </row>
    <row r="18" spans="1:14" ht="15">
      <c r="A18" s="32">
        <v>0.97499999999999998</v>
      </c>
      <c r="B18" s="41"/>
      <c r="C18" s="30">
        <v>10.01</v>
      </c>
      <c r="D18" s="30">
        <v>8.43</v>
      </c>
      <c r="E18" s="30">
        <v>7.76</v>
      </c>
      <c r="F18" s="30">
        <v>7.39</v>
      </c>
      <c r="G18" s="30">
        <v>7.15</v>
      </c>
      <c r="H18" s="30">
        <v>6.98</v>
      </c>
      <c r="I18" s="30">
        <v>6.85</v>
      </c>
      <c r="J18" s="30">
        <v>6.76</v>
      </c>
      <c r="K18" s="30">
        <v>6.68</v>
      </c>
      <c r="L18" s="30">
        <v>6.62</v>
      </c>
      <c r="M18" s="30">
        <v>6.52</v>
      </c>
      <c r="N18" s="31">
        <v>6.43</v>
      </c>
    </row>
    <row r="19" spans="1:14" ht="15.75" thickBot="1">
      <c r="A19" s="33">
        <v>0.99</v>
      </c>
      <c r="B19" s="42"/>
      <c r="C19" s="34">
        <v>16.260000000000002</v>
      </c>
      <c r="D19" s="34">
        <v>13.27</v>
      </c>
      <c r="E19" s="34">
        <v>12.06</v>
      </c>
      <c r="F19" s="34">
        <v>11.39</v>
      </c>
      <c r="G19" s="34">
        <v>10.97</v>
      </c>
      <c r="H19" s="34">
        <v>10.67</v>
      </c>
      <c r="I19" s="34">
        <v>10.46</v>
      </c>
      <c r="J19" s="34">
        <v>10.29</v>
      </c>
      <c r="K19" s="34">
        <v>10.16</v>
      </c>
      <c r="L19" s="34">
        <v>10.050000000000001</v>
      </c>
      <c r="M19" s="34">
        <v>9.89</v>
      </c>
      <c r="N19" s="35">
        <v>9.7200000000000006</v>
      </c>
    </row>
    <row r="20" spans="1:14" ht="15">
      <c r="A20" s="32">
        <v>0.95</v>
      </c>
      <c r="B20" s="40">
        <v>6</v>
      </c>
      <c r="C20" s="30">
        <v>5.99</v>
      </c>
      <c r="D20" s="30">
        <v>5.14</v>
      </c>
      <c r="E20" s="30">
        <v>4.76</v>
      </c>
      <c r="F20" s="30">
        <v>4.53</v>
      </c>
      <c r="G20" s="30">
        <v>4.3899999999999997</v>
      </c>
      <c r="H20" s="30">
        <v>4.28</v>
      </c>
      <c r="I20" s="30">
        <v>4.21</v>
      </c>
      <c r="J20" s="30">
        <v>4.1500000000000004</v>
      </c>
      <c r="K20" s="30">
        <v>4.0999999999999996</v>
      </c>
      <c r="L20" s="30">
        <v>4.0599999999999996</v>
      </c>
      <c r="M20" s="30">
        <v>4</v>
      </c>
      <c r="N20" s="31">
        <v>3.94</v>
      </c>
    </row>
    <row r="21" spans="1:14" ht="15">
      <c r="A21" s="32">
        <v>0.97499999999999998</v>
      </c>
      <c r="B21" s="41"/>
      <c r="C21" s="30">
        <v>8.81</v>
      </c>
      <c r="D21" s="30">
        <v>7.26</v>
      </c>
      <c r="E21" s="30">
        <v>6.6</v>
      </c>
      <c r="F21" s="30">
        <v>6.23</v>
      </c>
      <c r="G21" s="30">
        <v>5.99</v>
      </c>
      <c r="H21" s="30">
        <v>5.82</v>
      </c>
      <c r="I21" s="30">
        <v>5.7</v>
      </c>
      <c r="J21" s="30">
        <v>5.6</v>
      </c>
      <c r="K21" s="30">
        <v>5.52</v>
      </c>
      <c r="L21" s="30">
        <v>5.46</v>
      </c>
      <c r="M21" s="30">
        <v>5.37</v>
      </c>
      <c r="N21" s="31">
        <v>5.27</v>
      </c>
    </row>
    <row r="22" spans="1:14" ht="15.75" thickBot="1">
      <c r="A22" s="33">
        <v>0.99</v>
      </c>
      <c r="B22" s="42"/>
      <c r="C22" s="34">
        <v>13.75</v>
      </c>
      <c r="D22" s="34">
        <v>10.92</v>
      </c>
      <c r="E22" s="34">
        <v>9.7799999999999994</v>
      </c>
      <c r="F22" s="34">
        <v>9.15</v>
      </c>
      <c r="G22" s="34">
        <v>8.75</v>
      </c>
      <c r="H22" s="34">
        <v>8.4700000000000006</v>
      </c>
      <c r="I22" s="34">
        <v>8.26</v>
      </c>
      <c r="J22" s="34">
        <v>8.1</v>
      </c>
      <c r="K22" s="34">
        <v>7.98</v>
      </c>
      <c r="L22" s="34">
        <v>7.87</v>
      </c>
      <c r="M22" s="34">
        <v>7.72</v>
      </c>
      <c r="N22" s="35">
        <v>7.56</v>
      </c>
    </row>
    <row r="23" spans="1:14" ht="15">
      <c r="A23" s="32">
        <v>0.95</v>
      </c>
      <c r="B23" s="40">
        <v>7</v>
      </c>
      <c r="C23" s="30">
        <v>5.59</v>
      </c>
      <c r="D23" s="30">
        <v>4.74</v>
      </c>
      <c r="E23" s="30">
        <v>4.3499999999999996</v>
      </c>
      <c r="F23" s="30">
        <v>4.12</v>
      </c>
      <c r="G23" s="30">
        <v>3.97</v>
      </c>
      <c r="H23" s="30">
        <v>3.87</v>
      </c>
      <c r="I23" s="30">
        <v>3.79</v>
      </c>
      <c r="J23" s="30">
        <v>3.73</v>
      </c>
      <c r="K23" s="30">
        <v>3.68</v>
      </c>
      <c r="L23" s="30">
        <v>3.64</v>
      </c>
      <c r="M23" s="30">
        <v>3.57</v>
      </c>
      <c r="N23" s="31">
        <v>3.51</v>
      </c>
    </row>
    <row r="24" spans="1:14" ht="15">
      <c r="A24" s="32">
        <v>0.97499999999999998</v>
      </c>
      <c r="B24" s="41"/>
      <c r="C24" s="30">
        <v>8.07</v>
      </c>
      <c r="D24" s="30">
        <v>6.54</v>
      </c>
      <c r="E24" s="30">
        <v>5.89</v>
      </c>
      <c r="F24" s="30">
        <v>5.52</v>
      </c>
      <c r="G24" s="30">
        <v>5.29</v>
      </c>
      <c r="H24" s="30">
        <v>5.12</v>
      </c>
      <c r="I24" s="30">
        <v>4.99</v>
      </c>
      <c r="J24" s="30">
        <v>4.9000000000000004</v>
      </c>
      <c r="K24" s="30">
        <v>4.82</v>
      </c>
      <c r="L24" s="30">
        <v>4.76</v>
      </c>
      <c r="M24" s="30">
        <v>4.67</v>
      </c>
      <c r="N24" s="31">
        <v>4.57</v>
      </c>
    </row>
    <row r="25" spans="1:14" ht="15.75" thickBot="1">
      <c r="A25" s="33">
        <v>0.99</v>
      </c>
      <c r="B25" s="42"/>
      <c r="C25" s="34">
        <v>12.25</v>
      </c>
      <c r="D25" s="34">
        <v>9.5500000000000007</v>
      </c>
      <c r="E25" s="34">
        <v>8.4499999999999993</v>
      </c>
      <c r="F25" s="34">
        <v>7.85</v>
      </c>
      <c r="G25" s="34">
        <v>7.46</v>
      </c>
      <c r="H25" s="34">
        <v>7.19</v>
      </c>
      <c r="I25" s="34">
        <v>6.99</v>
      </c>
      <c r="J25" s="34">
        <v>6.84</v>
      </c>
      <c r="K25" s="34">
        <v>6.72</v>
      </c>
      <c r="L25" s="34">
        <v>6.62</v>
      </c>
      <c r="M25" s="34">
        <v>6.47</v>
      </c>
      <c r="N25" s="35">
        <v>6.31</v>
      </c>
    </row>
    <row r="26" spans="1:14" ht="15">
      <c r="A26" s="32">
        <v>0.95</v>
      </c>
      <c r="B26" s="40">
        <v>8</v>
      </c>
      <c r="C26" s="30">
        <v>5.32</v>
      </c>
      <c r="D26" s="30">
        <v>4.46</v>
      </c>
      <c r="E26" s="30">
        <v>4.07</v>
      </c>
      <c r="F26" s="30">
        <v>3.84</v>
      </c>
      <c r="G26" s="30">
        <v>3.69</v>
      </c>
      <c r="H26" s="30">
        <v>3.58</v>
      </c>
      <c r="I26" s="30">
        <v>3.5</v>
      </c>
      <c r="J26" s="30">
        <v>3.44</v>
      </c>
      <c r="K26" s="30">
        <v>3.39</v>
      </c>
      <c r="L26" s="30">
        <v>3.35</v>
      </c>
      <c r="M26" s="30">
        <v>3.28</v>
      </c>
      <c r="N26" s="31">
        <v>3.22</v>
      </c>
    </row>
    <row r="27" spans="1:14" ht="15">
      <c r="A27" s="32">
        <v>0.97499999999999998</v>
      </c>
      <c r="B27" s="41"/>
      <c r="C27" s="30">
        <v>7.57</v>
      </c>
      <c r="D27" s="30">
        <v>6.06</v>
      </c>
      <c r="E27" s="30">
        <v>5.42</v>
      </c>
      <c r="F27" s="30">
        <v>5.05</v>
      </c>
      <c r="G27" s="30">
        <v>4.82</v>
      </c>
      <c r="H27" s="30">
        <v>4.6500000000000004</v>
      </c>
      <c r="I27" s="30">
        <v>4.53</v>
      </c>
      <c r="J27" s="30">
        <v>4.43</v>
      </c>
      <c r="K27" s="30">
        <v>4.3600000000000003</v>
      </c>
      <c r="L27" s="30">
        <v>4.3</v>
      </c>
      <c r="M27" s="30">
        <v>4.2</v>
      </c>
      <c r="N27" s="31">
        <v>4.0999999999999996</v>
      </c>
    </row>
    <row r="28" spans="1:14" ht="15.75" thickBot="1">
      <c r="A28" s="33">
        <v>0.99</v>
      </c>
      <c r="B28" s="42"/>
      <c r="C28" s="34">
        <v>11.26</v>
      </c>
      <c r="D28" s="34">
        <v>8.65</v>
      </c>
      <c r="E28" s="34">
        <v>7.59</v>
      </c>
      <c r="F28" s="34">
        <v>7.01</v>
      </c>
      <c r="G28" s="34">
        <v>6.63</v>
      </c>
      <c r="H28" s="34">
        <v>6.37</v>
      </c>
      <c r="I28" s="34">
        <v>6.18</v>
      </c>
      <c r="J28" s="34">
        <v>6.03</v>
      </c>
      <c r="K28" s="34">
        <v>5.91</v>
      </c>
      <c r="L28" s="34">
        <v>5.81</v>
      </c>
      <c r="M28" s="34">
        <v>5.67</v>
      </c>
      <c r="N28" s="35">
        <v>5.52</v>
      </c>
    </row>
    <row r="29" spans="1:14" ht="15">
      <c r="A29" s="32">
        <v>0.95</v>
      </c>
      <c r="B29" s="40">
        <v>9</v>
      </c>
      <c r="C29" s="30">
        <v>5.12</v>
      </c>
      <c r="D29" s="30">
        <v>4.26</v>
      </c>
      <c r="E29" s="30">
        <v>3.86</v>
      </c>
      <c r="F29" s="30">
        <v>3.63</v>
      </c>
      <c r="G29" s="30">
        <v>3.48</v>
      </c>
      <c r="H29" s="30">
        <v>3.37</v>
      </c>
      <c r="I29" s="30">
        <v>3.29</v>
      </c>
      <c r="J29" s="30">
        <v>3.23</v>
      </c>
      <c r="K29" s="30">
        <v>3.18</v>
      </c>
      <c r="L29" s="30">
        <v>3.14</v>
      </c>
      <c r="M29" s="30">
        <v>3.07</v>
      </c>
      <c r="N29" s="31">
        <v>3.01</v>
      </c>
    </row>
    <row r="30" spans="1:14" ht="15">
      <c r="A30" s="32">
        <v>0.97499999999999998</v>
      </c>
      <c r="B30" s="41"/>
      <c r="C30" s="30">
        <v>7.21</v>
      </c>
      <c r="D30" s="30">
        <v>5.71</v>
      </c>
      <c r="E30" s="30">
        <v>5.08</v>
      </c>
      <c r="F30" s="30">
        <v>4.72</v>
      </c>
      <c r="G30" s="30">
        <v>4.4800000000000004</v>
      </c>
      <c r="H30" s="30">
        <v>4.32</v>
      </c>
      <c r="I30" s="30">
        <v>4.2</v>
      </c>
      <c r="J30" s="30">
        <v>4.0999999999999996</v>
      </c>
      <c r="K30" s="30">
        <v>4.03</v>
      </c>
      <c r="L30" s="30">
        <v>3.96</v>
      </c>
      <c r="M30" s="30">
        <v>3.87</v>
      </c>
      <c r="N30" s="31">
        <v>3.77</v>
      </c>
    </row>
    <row r="31" spans="1:14" ht="15.75" thickBot="1">
      <c r="A31" s="33">
        <v>0.99</v>
      </c>
      <c r="B31" s="42"/>
      <c r="C31" s="34">
        <v>10.56</v>
      </c>
      <c r="D31" s="34">
        <v>8.02</v>
      </c>
      <c r="E31" s="34">
        <v>6.99</v>
      </c>
      <c r="F31" s="34">
        <v>6.42</v>
      </c>
      <c r="G31" s="34">
        <v>6.06</v>
      </c>
      <c r="H31" s="34">
        <v>5.8</v>
      </c>
      <c r="I31" s="34">
        <v>5.61</v>
      </c>
      <c r="J31" s="34">
        <v>5.47</v>
      </c>
      <c r="K31" s="34">
        <v>5.35</v>
      </c>
      <c r="L31" s="34">
        <v>5.26</v>
      </c>
      <c r="M31" s="34">
        <v>5.1100000000000003</v>
      </c>
      <c r="N31" s="35">
        <v>4.96</v>
      </c>
    </row>
    <row r="32" spans="1:14" ht="15">
      <c r="A32" s="32">
        <v>0.95</v>
      </c>
      <c r="B32" s="40">
        <v>10</v>
      </c>
      <c r="C32" s="30">
        <v>4.96</v>
      </c>
      <c r="D32" s="30">
        <v>4.0999999999999996</v>
      </c>
      <c r="E32" s="30">
        <v>3.71</v>
      </c>
      <c r="F32" s="30">
        <v>3.48</v>
      </c>
      <c r="G32" s="30">
        <v>3.33</v>
      </c>
      <c r="H32" s="30">
        <v>3.22</v>
      </c>
      <c r="I32" s="30">
        <v>3.14</v>
      </c>
      <c r="J32" s="30">
        <v>3.07</v>
      </c>
      <c r="K32" s="30">
        <v>3.02</v>
      </c>
      <c r="L32" s="30">
        <v>2.98</v>
      </c>
      <c r="M32" s="30">
        <v>2.91</v>
      </c>
      <c r="N32" s="31">
        <v>2.85</v>
      </c>
    </row>
    <row r="33" spans="1:14" ht="15">
      <c r="A33" s="32">
        <v>0.97499999999999998</v>
      </c>
      <c r="B33" s="41"/>
      <c r="C33" s="30">
        <v>6.94</v>
      </c>
      <c r="D33" s="30">
        <v>5.46</v>
      </c>
      <c r="E33" s="30">
        <v>4.83</v>
      </c>
      <c r="F33" s="30">
        <v>4.47</v>
      </c>
      <c r="G33" s="30">
        <v>4.24</v>
      </c>
      <c r="H33" s="30">
        <v>4.07</v>
      </c>
      <c r="I33" s="30">
        <v>3.95</v>
      </c>
      <c r="J33" s="30">
        <v>3.85</v>
      </c>
      <c r="K33" s="30">
        <v>3.78</v>
      </c>
      <c r="L33" s="30">
        <v>3.72</v>
      </c>
      <c r="M33" s="30">
        <v>3.62</v>
      </c>
      <c r="N33" s="31">
        <v>3.52</v>
      </c>
    </row>
    <row r="34" spans="1:14" ht="15.75" thickBot="1">
      <c r="A34" s="33">
        <v>0.99</v>
      </c>
      <c r="B34" s="42"/>
      <c r="C34" s="34">
        <v>10.039999999999999</v>
      </c>
      <c r="D34" s="34">
        <v>7.56</v>
      </c>
      <c r="E34" s="34">
        <v>6.55</v>
      </c>
      <c r="F34" s="34">
        <v>5.99</v>
      </c>
      <c r="G34" s="34">
        <v>5.64</v>
      </c>
      <c r="H34" s="34">
        <v>5.39</v>
      </c>
      <c r="I34" s="34">
        <v>5.2</v>
      </c>
      <c r="J34" s="34">
        <v>5.0599999999999996</v>
      </c>
      <c r="K34" s="34">
        <v>4.9400000000000004</v>
      </c>
      <c r="L34" s="34">
        <v>4.8499999999999996</v>
      </c>
      <c r="M34" s="34">
        <v>4.71</v>
      </c>
      <c r="N34" s="35">
        <v>4.5599999999999996</v>
      </c>
    </row>
    <row r="35" spans="1:14" ht="15">
      <c r="A35" s="32">
        <v>0.95</v>
      </c>
      <c r="B35" s="40">
        <v>12</v>
      </c>
      <c r="C35" s="30">
        <v>4.75</v>
      </c>
      <c r="D35" s="30">
        <v>3.89</v>
      </c>
      <c r="E35" s="30">
        <v>3.49</v>
      </c>
      <c r="F35" s="30">
        <v>3.26</v>
      </c>
      <c r="G35" s="30">
        <v>3.11</v>
      </c>
      <c r="H35" s="30">
        <v>3</v>
      </c>
      <c r="I35" s="30">
        <v>2.91</v>
      </c>
      <c r="J35" s="30">
        <v>2.85</v>
      </c>
      <c r="K35" s="30">
        <v>2.8</v>
      </c>
      <c r="L35" s="30">
        <v>2.75</v>
      </c>
      <c r="M35" s="30">
        <v>2.69</v>
      </c>
      <c r="N35" s="31">
        <v>2.62</v>
      </c>
    </row>
    <row r="36" spans="1:14" ht="15">
      <c r="A36" s="32">
        <v>0.97499999999999998</v>
      </c>
      <c r="B36" s="41"/>
      <c r="C36" s="30">
        <v>6.55</v>
      </c>
      <c r="D36" s="30">
        <v>5.0999999999999996</v>
      </c>
      <c r="E36" s="30">
        <v>4.47</v>
      </c>
      <c r="F36" s="30">
        <v>4.12</v>
      </c>
      <c r="G36" s="30">
        <v>3.89</v>
      </c>
      <c r="H36" s="30">
        <v>3.73</v>
      </c>
      <c r="I36" s="30">
        <v>3.61</v>
      </c>
      <c r="J36" s="30">
        <v>3.51</v>
      </c>
      <c r="K36" s="30">
        <v>3.44</v>
      </c>
      <c r="L36" s="30">
        <v>3.37</v>
      </c>
      <c r="M36" s="30">
        <v>3.28</v>
      </c>
      <c r="N36" s="31">
        <v>3.18</v>
      </c>
    </row>
    <row r="37" spans="1:14" ht="15.75" thickBot="1">
      <c r="A37" s="33">
        <v>0.99</v>
      </c>
      <c r="B37" s="42"/>
      <c r="C37" s="34">
        <v>9.33</v>
      </c>
      <c r="D37" s="34">
        <v>6.93</v>
      </c>
      <c r="E37" s="34">
        <v>5.95</v>
      </c>
      <c r="F37" s="34">
        <v>5.41</v>
      </c>
      <c r="G37" s="34">
        <v>5.0599999999999996</v>
      </c>
      <c r="H37" s="34">
        <v>4.82</v>
      </c>
      <c r="I37" s="34">
        <v>4.6399999999999997</v>
      </c>
      <c r="J37" s="34">
        <v>4.5</v>
      </c>
      <c r="K37" s="34">
        <v>4.3899999999999997</v>
      </c>
      <c r="L37" s="34">
        <v>4.3</v>
      </c>
      <c r="M37" s="34">
        <v>4.16</v>
      </c>
      <c r="N37" s="35">
        <v>4.01</v>
      </c>
    </row>
    <row r="38" spans="1:14" ht="15">
      <c r="A38" s="32">
        <v>0.95</v>
      </c>
      <c r="B38" s="40">
        <v>15</v>
      </c>
      <c r="C38" s="30">
        <v>4.54</v>
      </c>
      <c r="D38" s="30">
        <v>3.68</v>
      </c>
      <c r="E38" s="30">
        <v>3.29</v>
      </c>
      <c r="F38" s="30">
        <v>3.06</v>
      </c>
      <c r="G38" s="30">
        <v>2.9</v>
      </c>
      <c r="H38" s="30">
        <v>2.79</v>
      </c>
      <c r="I38" s="30">
        <v>2.71</v>
      </c>
      <c r="J38" s="30">
        <v>2.64</v>
      </c>
      <c r="K38" s="30">
        <v>2.59</v>
      </c>
      <c r="L38" s="30">
        <v>2.54</v>
      </c>
      <c r="M38" s="30">
        <v>2.48</v>
      </c>
      <c r="N38" s="31">
        <v>2.4</v>
      </c>
    </row>
    <row r="39" spans="1:14" ht="15">
      <c r="A39" s="32">
        <v>0.97499999999999998</v>
      </c>
      <c r="B39" s="41"/>
      <c r="C39" s="30">
        <v>6.2</v>
      </c>
      <c r="D39" s="30">
        <v>4.7699999999999996</v>
      </c>
      <c r="E39" s="30">
        <v>4.1500000000000004</v>
      </c>
      <c r="F39" s="30">
        <v>3.8</v>
      </c>
      <c r="G39" s="30">
        <v>3.58</v>
      </c>
      <c r="H39" s="30">
        <v>3.41</v>
      </c>
      <c r="I39" s="30">
        <v>3.29</v>
      </c>
      <c r="J39" s="30">
        <v>3.2</v>
      </c>
      <c r="K39" s="30">
        <v>3.12</v>
      </c>
      <c r="L39" s="30">
        <v>3.06</v>
      </c>
      <c r="M39" s="30">
        <v>2.96</v>
      </c>
      <c r="N39" s="31">
        <v>2.86</v>
      </c>
    </row>
    <row r="40" spans="1:14" ht="15.75" thickBot="1">
      <c r="A40" s="33">
        <v>0.99</v>
      </c>
      <c r="B40" s="42"/>
      <c r="C40" s="34">
        <v>8.68</v>
      </c>
      <c r="D40" s="34">
        <v>6.36</v>
      </c>
      <c r="E40" s="34">
        <v>5.42</v>
      </c>
      <c r="F40" s="34">
        <v>4.8899999999999997</v>
      </c>
      <c r="G40" s="34">
        <v>4.5599999999999996</v>
      </c>
      <c r="H40" s="34">
        <v>4.32</v>
      </c>
      <c r="I40" s="34">
        <v>4.1399999999999997</v>
      </c>
      <c r="J40" s="34">
        <v>4</v>
      </c>
      <c r="K40" s="34">
        <v>3.89</v>
      </c>
      <c r="L40" s="34">
        <v>3.8</v>
      </c>
      <c r="M40" s="34">
        <v>3.67</v>
      </c>
      <c r="N40" s="35">
        <v>3.52</v>
      </c>
    </row>
    <row r="44" spans="1:14">
      <c r="F44">
        <f>4+3*7</f>
        <v>25</v>
      </c>
    </row>
  </sheetData>
  <mergeCells count="13">
    <mergeCell ref="B38:B40"/>
    <mergeCell ref="B20:B22"/>
    <mergeCell ref="B23:B25"/>
    <mergeCell ref="B26:B28"/>
    <mergeCell ref="B29:B31"/>
    <mergeCell ref="B32:B34"/>
    <mergeCell ref="B35:B37"/>
    <mergeCell ref="B17:B19"/>
    <mergeCell ref="C3:N3"/>
    <mergeCell ref="B5:B7"/>
    <mergeCell ref="B8:B10"/>
    <mergeCell ref="B11:B13"/>
    <mergeCell ref="B14:B16"/>
  </mergeCells>
  <pageMargins left="0.7" right="0.7" top="0.75" bottom="0.75" header="0.3" footer="0.3"/>
  <legacyDrawing r:id="rId1"/>
  <oleObjects>
    <oleObject progId="Equation.3" shapeId="2049" r:id="rId2"/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CH2-EX1</vt:lpstr>
      <vt:lpstr>CH2-EX2</vt:lpstr>
      <vt:lpstr>TABLE F</vt:lpstr>
    </vt:vector>
  </TitlesOfParts>
  <Company>Famille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Alain Dufresne</dc:creator>
  <cp:lastModifiedBy>Frederick Guillot</cp:lastModifiedBy>
  <dcterms:created xsi:type="dcterms:W3CDTF">2010-06-21T11:16:49Z</dcterms:created>
  <dcterms:modified xsi:type="dcterms:W3CDTF">2010-09-16T12:33:06Z</dcterms:modified>
</cp:coreProperties>
</file>