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micha\Documents\SCM 651\"/>
    </mc:Choice>
  </mc:AlternateContent>
  <xr:revisionPtr revIDLastSave="0" documentId="13_ncr:1_{C4D2AFD2-914E-496F-9DF6-00FD22DB26F5}" xr6:coauthVersionLast="45" xr6:coauthVersionMax="45" xr10:uidLastSave="{00000000-0000-0000-0000-000000000000}"/>
  <bookViews>
    <workbookView xWindow="-108" yWindow="-108" windowWidth="23256" windowHeight="12576" xr2:uid="{00000000-000D-0000-FFFF-FFFF00000000}"/>
  </bookViews>
  <sheets>
    <sheet name="Price vs. Demand" sheetId="1" r:id="rId1"/>
    <sheet name="Regression Analysis" sheetId="2" r:id="rId2"/>
    <sheet name="Adjusted Curve" sheetId="3" r:id="rId3"/>
    <sheet name="Constraint Optimization" sheetId="4" r:id="rId4"/>
  </sheets>
  <definedNames>
    <definedName name="solver_adj" localSheetId="3" hidden="1">'Constraint Optimization'!$D$15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'Constraint Optimization'!$F$15</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'Constraint Optimization'!$G$15</definedName>
    <definedName name="solver_pre" localSheetId="3" hidden="1">0.000001</definedName>
    <definedName name="solver_rbv" localSheetId="3" hidden="1">1</definedName>
    <definedName name="solver_rel1" localSheetId="3" hidden="1">3</definedName>
    <definedName name="solver_rhs1" localSheetId="3" hidden="1">50000</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1</definedName>
    <definedName name="solver_val" localSheetId="3" hidden="1">0</definedName>
    <definedName name="solver_ver" localSheetId="3"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8" roundtripDataSignature="AMtx7mi7w9qORdgE8zcHgnhL/d3yDO6iAA=="/>
    </ext>
  </extLst>
</workbook>
</file>

<file path=xl/calcChain.xml><?xml version="1.0" encoding="utf-8"?>
<calcChain xmlns="http://schemas.openxmlformats.org/spreadsheetml/2006/main">
  <c r="G15" i="4" l="1"/>
  <c r="J23" i="1"/>
  <c r="J3" i="1"/>
  <c r="J4" i="1"/>
  <c r="J5" i="1"/>
  <c r="J6" i="1"/>
  <c r="J7" i="1"/>
  <c r="J8" i="1"/>
  <c r="J9" i="1"/>
  <c r="J10" i="1"/>
  <c r="J11" i="1"/>
  <c r="J12" i="1"/>
  <c r="J13" i="1"/>
  <c r="J14" i="1"/>
  <c r="J15" i="1"/>
  <c r="J16" i="1"/>
  <c r="J17" i="1"/>
  <c r="J18" i="1"/>
  <c r="J19" i="1"/>
  <c r="J20" i="1"/>
  <c r="J21" i="1"/>
  <c r="J22" i="1"/>
  <c r="J2" i="1"/>
  <c r="I2" i="1"/>
  <c r="E15" i="4" l="1"/>
  <c r="F15" i="4" s="1"/>
  <c r="E13" i="4"/>
  <c r="F13" i="4" s="1"/>
  <c r="G13" i="4" s="1"/>
  <c r="E11" i="4"/>
  <c r="F11" i="4" s="1"/>
  <c r="G11" i="4" s="1"/>
  <c r="A1" i="3" a="1"/>
  <c r="A21" i="3" s="1"/>
  <c r="D23" i="2"/>
  <c r="D22" i="2"/>
  <c r="C25" i="1"/>
  <c r="F22" i="1"/>
  <c r="D22" i="1"/>
  <c r="E22" i="1" s="1"/>
  <c r="C22" i="1"/>
  <c r="F21" i="1"/>
  <c r="D21" i="1"/>
  <c r="E21" i="1" s="1"/>
  <c r="C21" i="1"/>
  <c r="F20" i="1"/>
  <c r="D20" i="1"/>
  <c r="E20" i="1" s="1"/>
  <c r="C20" i="1"/>
  <c r="F19" i="1"/>
  <c r="D19" i="1"/>
  <c r="E19" i="1" s="1"/>
  <c r="C19" i="1"/>
  <c r="F18" i="1"/>
  <c r="D18" i="1"/>
  <c r="E18" i="1" s="1"/>
  <c r="C18" i="1"/>
  <c r="F17" i="1"/>
  <c r="D17" i="1"/>
  <c r="E17" i="1" s="1"/>
  <c r="C17" i="1"/>
  <c r="F16" i="1"/>
  <c r="D16" i="1"/>
  <c r="E16" i="1" s="1"/>
  <c r="C16" i="1"/>
  <c r="F15" i="1"/>
  <c r="D15" i="1"/>
  <c r="E15" i="1" s="1"/>
  <c r="C15" i="1"/>
  <c r="F14" i="1"/>
  <c r="D14" i="1"/>
  <c r="E14" i="1" s="1"/>
  <c r="C14" i="1"/>
  <c r="F13" i="1"/>
  <c r="D13" i="1"/>
  <c r="E13" i="1" s="1"/>
  <c r="C13" i="1"/>
  <c r="F12" i="1"/>
  <c r="D12" i="1"/>
  <c r="E12" i="1" s="1"/>
  <c r="C12" i="1"/>
  <c r="F11" i="1"/>
  <c r="D11" i="1"/>
  <c r="E11" i="1" s="1"/>
  <c r="C11" i="1"/>
  <c r="F10" i="1"/>
  <c r="D10" i="1"/>
  <c r="E10" i="1" s="1"/>
  <c r="C10" i="1"/>
  <c r="F9" i="1"/>
  <c r="D9" i="1"/>
  <c r="E9" i="1" s="1"/>
  <c r="C9" i="1"/>
  <c r="F8" i="1"/>
  <c r="D8" i="1"/>
  <c r="E8" i="1" s="1"/>
  <c r="C8" i="1"/>
  <c r="F7" i="1"/>
  <c r="D7" i="1"/>
  <c r="E7" i="1" s="1"/>
  <c r="C7" i="1"/>
  <c r="F6" i="1"/>
  <c r="D6" i="1"/>
  <c r="E6" i="1" s="1"/>
  <c r="C6" i="1"/>
  <c r="F5" i="1"/>
  <c r="D5" i="1"/>
  <c r="E5" i="1" s="1"/>
  <c r="C5" i="1"/>
  <c r="F4" i="1"/>
  <c r="D4" i="1"/>
  <c r="E4" i="1" s="1"/>
  <c r="C4" i="1"/>
  <c r="F3" i="1"/>
  <c r="D3" i="1"/>
  <c r="E3" i="1" s="1"/>
  <c r="C3" i="1"/>
  <c r="F2" i="1"/>
  <c r="F23" i="1" s="1"/>
  <c r="D2" i="1"/>
  <c r="C2" i="1"/>
  <c r="C23" i="1" s="1"/>
  <c r="D25" i="1" l="1"/>
  <c r="E2" i="1"/>
  <c r="E23" i="1" s="1"/>
  <c r="D23" i="1"/>
  <c r="A1" i="3"/>
  <c r="A4" i="3"/>
  <c r="A8" i="3"/>
  <c r="A12" i="3"/>
  <c r="A16" i="3"/>
  <c r="A20" i="3"/>
  <c r="A2" i="3"/>
  <c r="A6" i="3"/>
  <c r="A10" i="3"/>
  <c r="A14" i="3"/>
  <c r="A18" i="3"/>
  <c r="A22" i="3"/>
  <c r="A3" i="3"/>
  <c r="A7" i="3"/>
  <c r="A11" i="3"/>
  <c r="A15" i="3"/>
  <c r="A19" i="3"/>
  <c r="A5" i="3"/>
  <c r="A9" i="3"/>
  <c r="A13" i="3"/>
  <c r="A17" i="3"/>
  <c r="D27" i="1" l="1"/>
  <c r="D28" i="1" s="1"/>
  <c r="D29" i="1" s="1"/>
  <c r="G22" i="1" l="1"/>
  <c r="H22" i="1" s="1"/>
  <c r="I22" i="1" s="1"/>
  <c r="K22" i="1" s="1"/>
  <c r="G21" i="1"/>
  <c r="H21" i="1" s="1"/>
  <c r="I21" i="1" s="1"/>
  <c r="K21" i="1" s="1"/>
  <c r="G20" i="1"/>
  <c r="H20" i="1" s="1"/>
  <c r="I20" i="1" s="1"/>
  <c r="K20" i="1" s="1"/>
  <c r="G19" i="1"/>
  <c r="H19" i="1" s="1"/>
  <c r="I19" i="1" s="1"/>
  <c r="K19" i="1" s="1"/>
  <c r="G18" i="1"/>
  <c r="H18" i="1" s="1"/>
  <c r="I18" i="1" s="1"/>
  <c r="K18" i="1" s="1"/>
  <c r="G17" i="1"/>
  <c r="H17" i="1" s="1"/>
  <c r="I17" i="1" s="1"/>
  <c r="K17" i="1" s="1"/>
  <c r="G16" i="1"/>
  <c r="H16" i="1" s="1"/>
  <c r="I16" i="1" s="1"/>
  <c r="K16" i="1" s="1"/>
  <c r="G15" i="1"/>
  <c r="H15" i="1" s="1"/>
  <c r="I15" i="1" s="1"/>
  <c r="K15" i="1" s="1"/>
  <c r="G14" i="1"/>
  <c r="H14" i="1" s="1"/>
  <c r="I14" i="1" s="1"/>
  <c r="K14" i="1" s="1"/>
  <c r="G13" i="1"/>
  <c r="H13" i="1" s="1"/>
  <c r="I13" i="1" s="1"/>
  <c r="K13" i="1" s="1"/>
  <c r="G12" i="1"/>
  <c r="H12" i="1" s="1"/>
  <c r="I12" i="1" s="1"/>
  <c r="K12" i="1" s="1"/>
  <c r="G11" i="1"/>
  <c r="H11" i="1" s="1"/>
  <c r="I11" i="1" s="1"/>
  <c r="K11" i="1" s="1"/>
  <c r="G10" i="1"/>
  <c r="H10" i="1" s="1"/>
  <c r="I10" i="1" s="1"/>
  <c r="K10" i="1" s="1"/>
  <c r="G9" i="1"/>
  <c r="H9" i="1" s="1"/>
  <c r="I9" i="1" s="1"/>
  <c r="K9" i="1" s="1"/>
  <c r="G8" i="1"/>
  <c r="H8" i="1" s="1"/>
  <c r="I8" i="1" s="1"/>
  <c r="K8" i="1" s="1"/>
  <c r="G7" i="1"/>
  <c r="H7" i="1" s="1"/>
  <c r="I7" i="1" s="1"/>
  <c r="K7" i="1" s="1"/>
  <c r="G6" i="1"/>
  <c r="H6" i="1" s="1"/>
  <c r="I6" i="1" s="1"/>
  <c r="K6" i="1" s="1"/>
  <c r="G5" i="1"/>
  <c r="H5" i="1" s="1"/>
  <c r="I5" i="1" s="1"/>
  <c r="K5" i="1" s="1"/>
  <c r="G4" i="1"/>
  <c r="H4" i="1" s="1"/>
  <c r="I4" i="1" s="1"/>
  <c r="K4" i="1" s="1"/>
  <c r="G3" i="1"/>
  <c r="H3" i="1" s="1"/>
  <c r="I3" i="1" s="1"/>
  <c r="K3" i="1" s="1"/>
  <c r="G2" i="1"/>
  <c r="B1" i="3" l="1" a="1"/>
  <c r="H2" i="1"/>
  <c r="H23" i="1" l="1"/>
  <c r="B22" i="3"/>
  <c r="B18" i="3"/>
  <c r="B14" i="3"/>
  <c r="B10" i="3"/>
  <c r="B6" i="3"/>
  <c r="B2" i="3"/>
  <c r="B21" i="3"/>
  <c r="B17" i="3"/>
  <c r="B13" i="3"/>
  <c r="B9" i="3"/>
  <c r="B5" i="3"/>
  <c r="B20" i="3"/>
  <c r="B16" i="3"/>
  <c r="B12" i="3"/>
  <c r="B8" i="3"/>
  <c r="B4" i="3"/>
  <c r="B1" i="3"/>
  <c r="B19" i="3"/>
  <c r="B15" i="3"/>
  <c r="B11" i="3"/>
  <c r="B7" i="3"/>
  <c r="B3" i="3"/>
  <c r="K2" i="1" l="1"/>
  <c r="K23" i="1" s="1"/>
  <c r="I23" i="1"/>
</calcChain>
</file>

<file path=xl/sharedStrings.xml><?xml version="1.0" encoding="utf-8"?>
<sst xmlns="http://schemas.openxmlformats.org/spreadsheetml/2006/main" count="89" uniqueCount="57">
  <si>
    <t>Price</t>
  </si>
  <si>
    <t>% Purchased</t>
  </si>
  <si>
    <t>LN Price</t>
  </si>
  <si>
    <t>LN Purchased</t>
  </si>
  <si>
    <t>LN Price * LN Purch</t>
  </si>
  <si>
    <t>LN price Sq</t>
  </si>
  <si>
    <t>Predicted %</t>
  </si>
  <si>
    <t>Predicted Sales</t>
  </si>
  <si>
    <t>Revenue</t>
  </si>
  <si>
    <t>Profit</t>
  </si>
  <si>
    <t>BREAK EVEN</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</si>
  <si>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</si>
  <si>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</si>
  <si>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</si>
  <si>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</si>
  <si>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</si>
  <si>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</si>
  <si>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</si>
  <si>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</si>
  <si>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</si>
  <si>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</si>
  <si>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</si>
  <si>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</si>
  <si>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</si>
  <si>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</si>
  <si>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</si>
  <si>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</si>
  <si>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</si>
  <si>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</si>
  <si>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</si>
  <si>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</si>
  <si>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</si>
  <si>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</si>
  <si>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</si>
  <si>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</si>
  <si>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y</t>
  </si>
  <si>
    <t>x</t>
  </si>
  <si>
    <t>y = 19.792</t>
  </si>
  <si>
    <t>2. Optimization analysis (with constraints) (30%)</t>
  </si>
  <si>
    <t>a. Calculate the price point for the highest profit possible</t>
  </si>
  <si>
    <t>(a) The publisher will sell the books to you at $5.00 each with no minimum order (10%)</t>
  </si>
  <si>
    <t>(b) The publisher has agreed to sell you the books at $4.50 each if you sell at least 30,000 (10%)</t>
  </si>
  <si>
    <t>(c)  The publisher has agreed to sell you the books at $4.00 each if you sell at least 50,000 (10%)</t>
  </si>
  <si>
    <t>Cost</t>
  </si>
  <si>
    <t>Units &gt;= 30,000</t>
  </si>
  <si>
    <t>SUMS&gt;&gt;&gt;</t>
  </si>
  <si>
    <t>Units &gt;= 50,000</t>
  </si>
  <si>
    <t>b. Run a constrained optimization for each of the above situations to determine which cost point (from the publisher) and price (to your customer) maximizes your profit. Which cost point should you accept from the publisher?</t>
  </si>
  <si>
    <t>After looking at the results from the constrained optimization analysis, it is clear to see that the highest profit comes at a cost of $4.50 and a selling price of $7.82 to customers. This scenario required a minimum purchase order of 30,000 units and ultimately yielded a profit of $99,557. Below is a visual representation of the results.</t>
  </si>
  <si>
    <t>Book Cost</t>
  </si>
  <si>
    <t>b =</t>
  </si>
  <si>
    <t>y = 14.0985 + (-1.8721)X</t>
  </si>
  <si>
    <r>
      <t>a</t>
    </r>
    <r>
      <rPr>
        <b/>
        <vertAlign val="subscript"/>
        <sz val="11"/>
        <color theme="1"/>
        <rFont val="Calibri"/>
        <family val="2"/>
      </rPr>
      <t>0</t>
    </r>
    <r>
      <rPr>
        <b/>
        <sz val="11"/>
        <color theme="1"/>
        <rFont val="Calibri"/>
        <family val="2"/>
      </rPr>
      <t>=</t>
    </r>
  </si>
  <si>
    <t>a=</t>
  </si>
  <si>
    <t># of Customers</t>
  </si>
  <si>
    <t>Cost of Book</t>
  </si>
  <si>
    <t>Cost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</si>
</sst>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11" x14ac:knownFonts="1">
    <font>
      <sz val="11"/>
      <color theme="1"/>
      <name val="Arial"/>
    </font>
    <font>
      <b/>
      <sz val="11"/>
      <color theme="1"/>
      <name val="Calibri"/>
      <family val="2"/>
    </font>
    <font>
      <sz val="11"/>
      <color theme="1"/>
      <name val="Calibri"/>
      <family val="2"/>
    </font>
    <font>
      <sz val="11"/>
      <color theme="1"/>
      <name val="Calibri"/>
      <family val="2"/>
    </font>
    <font>
      <i/>
      <sz val="11"/>
      <color theme="1"/>
      <name val="Calibri"/>
      <family val="2"/>
    </font>
    <font>
      <sz val="11"/>
      <name val="Arial"/>
      <family val="2"/>
    </font>
    <font>
      <i/>
      <sz val="12"/>
      <color rgb="FF000000"/>
      <name val="Calibri"/>
      <family val="2"/>
    </font>
    <font>
      <sz val="11"/>
      <color rgb="FF000000"/>
      <name val="Calibri"/>
      <family val="2"/>
    </font>
    <font>
      <b/>
      <sz val="11"/>
      <color rgb="FF000000"/>
      <name val="Calibri"/>
      <family val="2"/>
    </font>
    <font>
      <i/>
      <sz val="11"/>
      <color rgb="FF000000"/>
      <name val="Calibri"/>
      <family val="2"/>
    </font>
    <font>
      <b/>
      <vertAlign val="subscript"/>
      <sz val="11"/>
      <color theme="1"/>
      <name val="Calibri"/>
      <family val="2"/>
    </font>
  </fonts>
  <fills count="6">
    <fill>
      <patternFill patternType="none"/>
    </fill>
    <fill>
      <patternFill patternType="gray125"/>
    </fill>
    <fill>
      <patternFill patternType="solid">
        <fgColor rgb="FFF2F2F2"/>
        <bgColor rgb="FFF2F2F2"/>
      </patternFill>
    </fill>
    <fill>
      <patternFill patternType="solid">
        <fgColor rgb="FFFFFF00"/>
        <bgColor rgb="FFFFFF00"/>
      </patternFill>
    </fill>
    <fill>
      <patternFill patternType="solid">
        <fgColor rgb="FFFFF2CC"/>
        <bgColor rgb="FFFFF2CC"/>
      </patternFill>
    </fill>
    <fill>
      <patternFill patternType="solid">
        <fgColor rgb="FFE7E6E6"/>
        <bgColor rgb="FFE7E6E6"/>
      </patternFill>
    </fill>
  </fills>
  <borders count="5">
    <border>
      <left/>
      <right/>
      <top/>
      <bottom/>
      <diagonal/>
    </border>
    <border>
      <left/>
      <right/>
      <top/>
      <bottom/>
      <diagonal/>
    </border>
    <border>
      <left/>
      <right/>
      <top style="medium">
        <color rgb="FF000000"/>
      </top>
      <bottom style="thin">
        <color rgb="FF000000"/>
      </bottom>
      <diagonal/>
    </border>
    <border>
      <left/>
      <right/>
      <top/>
      <bottom style="medium">
        <color rgb="FF000000"/>
      </bottom>
      <diagonal/>
    </border>
    <border>
      <left/>
      <right/>
      <top/>
      <bottom style="thin">
        <color rgb="FF000000"/>
      </bottom>
      <diagonal/>
    </border>
  </borders>
  <cellStyleXfs count="1">
    <xf numFmtId="0" fontId="0" fillId="0" borderId="0"/>
  </cellStyleXfs>
  <cellXfs count="41">
    <xf numFmtId="0" fontId="0" fillId="0" borderId="0" xfId="0" applyFont="1" applyAlignment="1"/>
    <xf numFmtId="0" fontId="1" fillId="2" borderId="1" xfId="0" applyFont="1" applyFill="1" applyBorder="1"/>
    <xf numFmtId="0" fontId="1" fillId="3" borderId="1" xfId="0" applyFont="1" applyFill="1" applyBorder="1"/>
    <xf numFmtId="0" fontId="1" fillId="0" borderId="0" xfId="0" applyFont="1"/>
    <xf numFmtId="44" fontId="2" fillId="0" borderId="0" xfId="0" applyNumberFormat="1" applyFont="1"/>
    <xf numFmtId="10" fontId="2" fillId="0" borderId="0" xfId="0" applyNumberFormat="1" applyFont="1"/>
    <xf numFmtId="0" fontId="2" fillId="0" borderId="0" xfId="0" applyFont="1"/>
    <xf numFmtId="164" fontId="2" fillId="0" borderId="0" xfId="0" applyNumberFormat="1" applyFont="1"/>
    <xf numFmtId="3" fontId="2" fillId="0" borderId="0" xfId="0" applyNumberFormat="1" applyFont="1"/>
    <xf numFmtId="43" fontId="2" fillId="0" borderId="0" xfId="0" applyNumberFormat="1" applyFont="1"/>
    <xf numFmtId="0" fontId="3" fillId="0" borderId="0" xfId="0" applyFont="1"/>
    <xf numFmtId="0" fontId="4" fillId="0" borderId="2" xfId="0" applyFont="1" applyBorder="1" applyAlignment="1">
      <alignment horizontal="center"/>
    </xf>
    <xf numFmtId="0" fontId="2" fillId="0" borderId="3" xfId="0" applyFont="1" applyBorder="1"/>
    <xf numFmtId="44" fontId="3" fillId="0" borderId="0" xfId="0" applyNumberFormat="1" applyFont="1"/>
    <xf numFmtId="10" fontId="3" fillId="0" borderId="0" xfId="0" applyNumberFormat="1" applyFont="1"/>
    <xf numFmtId="0" fontId="7" fillId="0" borderId="0" xfId="0" applyFont="1" applyAlignment="1"/>
    <xf numFmtId="0" fontId="8" fillId="0" borderId="4" xfId="0" applyFont="1" applyBorder="1" applyAlignment="1">
      <alignment horizontal="center"/>
    </xf>
    <xf numFmtId="165" fontId="7" fillId="0" borderId="0" xfId="0" applyNumberFormat="1" applyFont="1" applyAlignment="1"/>
    <xf numFmtId="165" fontId="7" fillId="4" borderId="0" xfId="0" applyNumberFormat="1" applyFont="1" applyFill="1" applyAlignment="1"/>
    <xf numFmtId="10" fontId="7" fillId="0" borderId="0" xfId="0" applyNumberFormat="1" applyFont="1" applyAlignment="1">
      <alignment horizontal="right"/>
    </xf>
    <xf numFmtId="3" fontId="7" fillId="0" borderId="0" xfId="0" applyNumberFormat="1" applyFont="1" applyAlignment="1"/>
    <xf numFmtId="0" fontId="7" fillId="5" borderId="0" xfId="0" applyFont="1" applyFill="1" applyAlignment="1"/>
    <xf numFmtId="0" fontId="9" fillId="0" borderId="0" xfId="0" applyFont="1" applyAlignment="1"/>
    <xf numFmtId="0" fontId="1" fillId="0" borderId="0" xfId="0" applyFont="1" applyAlignment="1">
      <alignment horizontal="right"/>
    </xf>
    <xf numFmtId="0" fontId="6" fillId="0" borderId="0" xfId="0" applyFont="1" applyAlignment="1"/>
    <xf numFmtId="0" fontId="7" fillId="0" borderId="0" xfId="0" applyFont="1" applyAlignment="1">
      <alignment horizontal="left" wrapText="1"/>
    </xf>
    <xf numFmtId="3" fontId="1" fillId="0" borderId="0" xfId="0" applyNumberFormat="1" applyFont="1"/>
    <xf numFmtId="0" fontId="7" fillId="0" borderId="0" xfId="0" applyFont="1" applyAlignment="1"/>
    <xf numFmtId="0" fontId="1" fillId="0" borderId="0" xfId="0" quotePrefix="1" applyFont="1"/>
    <xf numFmtId="0" fontId="0" fillId="0" borderId="0" xfId="0" applyFont="1" applyAlignment="1"/>
    <xf numFmtId="0" fontId="7" fillId="0" borderId="0" xfId="0" applyFont="1" applyAlignment="1">
      <alignment wrapText="1"/>
    </xf>
    <xf numFmtId="0" fontId="6" fillId="0" borderId="0" xfId="0" applyFont="1" applyAlignment="1">
      <alignment wrapText="1"/>
    </xf>
    <xf numFmtId="43" fontId="1" fillId="0" borderId="0" xfId="0" applyNumberFormat="1" applyFont="1" applyFill="1"/>
    <xf numFmtId="3" fontId="0" fillId="0" borderId="0" xfId="0" applyNumberFormat="1" applyFont="1" applyAlignment="1"/>
    <xf numFmtId="0" fontId="4" fillId="0" borderId="2" xfId="0" applyFont="1" applyBorder="1" applyAlignment="1">
      <alignment horizontal="center"/>
    </xf>
    <xf numFmtId="0" fontId="5" fillId="0" borderId="2" xfId="0" applyFont="1" applyBorder="1"/>
    <xf numFmtId="0" fontId="7" fillId="0" borderId="0" xfId="0" applyFont="1" applyAlignment="1">
      <alignment horizontal="center" wrapText="1"/>
    </xf>
    <xf numFmtId="0" fontId="6" fillId="0" borderId="0" xfId="0" applyFont="1" applyAlignment="1">
      <alignment horizontal="center" wrapText="1"/>
    </xf>
    <xf numFmtId="0" fontId="6" fillId="0" borderId="0" xfId="0" applyFont="1" applyAlignment="1">
      <alignment horizontal="left"/>
    </xf>
    <xf numFmtId="0" fontId="0" fillId="0" borderId="0" xfId="0" applyFont="1" applyAlignment="1"/>
    <xf numFmtId="0" fontId="9" fillId="0" borderId="0" xfId="0" applyFont="1" applyAlignment="1"/>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'Price vs. Demand'!$B$1</c:f>
              <c:strCache>
                <c:ptCount val="1"/>
                <c:pt idx="0">
                  <c:v>% Purchased</c:v>
                </c:pt>
              </c:strCache>
            </c:strRef>
          </c:tx>
          <c:spPr>
            <a:ln w="25400" cap="rnd">
              <a:noFill/>
              <a:round/>
            </a:ln>
            <a:effectLst/>
          </c:spPr>
          <c:marker>
            <c:symbol val="circle"/>
            <c:size val="5"/>
            <c:spPr>
              <a:solidFill>
                <a:schemeClr val="accent1"/>
              </a:solidFill>
              <a:ln w="9525">
                <a:solidFill>
                  <a:schemeClr val="accent1"/>
                </a:solidFill>
              </a:ln>
              <a:effectLst/>
            </c:spPr>
          </c:marker>
          <c:xVal>
            <c:numRef>
              <c:f>'Price vs. Demand'!$A$2:$A$22</c:f>
              <c:numCache>
                <c:formatCode>_("$"* #,##0.00_);_("$"* \(#,##0.00\);_("$"* "-"??_);_(@_)</c:formatCode>
                <c:ptCount val="21"/>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numCache>
            </c:numRef>
          </c:xVal>
          <c:yVal>
            <c:numRef>
              <c:f>'Price vs. Demand'!$B$2:$B$22</c:f>
              <c:numCache>
                <c:formatCode>0.00%</c:formatCode>
                <c:ptCount val="21"/>
                <c:pt idx="0">
                  <c:v>0.65</c:v>
                </c:pt>
                <c:pt idx="1">
                  <c:v>0.5</c:v>
                </c:pt>
                <c:pt idx="2">
                  <c:v>0.4</c:v>
                </c:pt>
                <c:pt idx="3">
                  <c:v>0.32</c:v>
                </c:pt>
                <c:pt idx="4">
                  <c:v>0.25</c:v>
                </c:pt>
                <c:pt idx="5">
                  <c:v>0.2</c:v>
                </c:pt>
                <c:pt idx="6">
                  <c:v>0.16</c:v>
                </c:pt>
                <c:pt idx="7">
                  <c:v>0.13</c:v>
                </c:pt>
                <c:pt idx="8">
                  <c:v>0.11</c:v>
                </c:pt>
                <c:pt idx="9">
                  <c:v>9.5000000000000001E-2</c:v>
                </c:pt>
                <c:pt idx="10">
                  <c:v>0.08</c:v>
                </c:pt>
                <c:pt idx="11">
                  <c:v>7.0000000000000007E-2</c:v>
                </c:pt>
                <c:pt idx="12">
                  <c:v>6.3E-2</c:v>
                </c:pt>
                <c:pt idx="13">
                  <c:v>5.8000000000000003E-2</c:v>
                </c:pt>
                <c:pt idx="14">
                  <c:v>5.2999999999999999E-2</c:v>
                </c:pt>
                <c:pt idx="15">
                  <c:v>4.9000000000000002E-2</c:v>
                </c:pt>
                <c:pt idx="16">
                  <c:v>4.5999999999999999E-2</c:v>
                </c:pt>
                <c:pt idx="17">
                  <c:v>4.3999999999999997E-2</c:v>
                </c:pt>
                <c:pt idx="18">
                  <c:v>4.2999999999999997E-2</c:v>
                </c:pt>
                <c:pt idx="19">
                  <c:v>4.2000000000000003E-2</c:v>
                </c:pt>
                <c:pt idx="20">
                  <c:v>4.1000000000000002E-2</c:v>
                </c:pt>
              </c:numCache>
            </c:numRef>
          </c:yVal>
          <c:smooth val="1"/>
          <c:extLst>
            <c:ext xmlns:c16="http://schemas.microsoft.com/office/drawing/2014/chart" uri="{C3380CC4-5D6E-409C-BE32-E72D297353CC}">
              <c16:uniqueId val="{00000000-779F-4C28-911A-DD96210614AF}"/>
            </c:ext>
          </c:extLst>
        </c:ser>
        <c:dLbls>
          <c:showLegendKey val="0"/>
          <c:showVal val="0"/>
          <c:showCatName val="0"/>
          <c:showSerName val="0"/>
          <c:showPercent val="0"/>
          <c:showBubbleSize val="0"/>
        </c:dLbls>
        <c:axId val="921961131"/>
        <c:axId val="593757447"/>
      </c:scatterChart>
      <c:valAx>
        <c:axId val="9219611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757447"/>
        <c:crosses val="autoZero"/>
        <c:crossBetween val="midCat"/>
      </c:valAx>
      <c:valAx>
        <c:axId val="593757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961131"/>
        <c:crosses val="autoZero"/>
        <c:crossBetween val="midCat"/>
      </c:valAx>
      <c:spPr>
        <a:noFill/>
        <a:ln>
          <a:noFill/>
        </a:ln>
        <a:effectLst/>
      </c:spPr>
    </c:plotArea>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Predicted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'Price vs. Demand'!$G$1</c:f>
              <c:strCache>
                <c:ptCount val="1"/>
                <c:pt idx="0">
                  <c:v>Predicted %</c:v>
                </c:pt>
              </c:strCache>
            </c:strRef>
          </c:tx>
          <c:spPr>
            <a:ln w="25400" cap="rnd">
              <a:noFill/>
              <a:round/>
            </a:ln>
            <a:effectLst/>
          </c:spPr>
          <c:marker>
            <c:symbol val="circle"/>
            <c:size val="5"/>
            <c:spPr>
              <a:solidFill>
                <a:schemeClr val="accent6"/>
              </a:solidFill>
              <a:ln w="9525">
                <a:solidFill>
                  <a:schemeClr val="accent6"/>
                </a:solidFill>
              </a:ln>
              <a:effectLst/>
            </c:spPr>
          </c:marker>
          <c:xVal>
            <c:numRef>
              <c:f>'Price vs. Demand'!$A$2:$A$22</c:f>
              <c:numCache>
                <c:formatCode>_("$"* #,##0.00_);_("$"* \(#,##0.00\);_("$"* "-"??_);_(@_)</c:formatCode>
                <c:ptCount val="21"/>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numCache>
            </c:numRef>
          </c:xVal>
          <c:yVal>
            <c:numRef>
              <c:f>'Price vs. Demand'!$G$2:$G$22</c:f>
              <c:numCache>
                <c:formatCode>0.00%</c:formatCode>
                <c:ptCount val="21"/>
                <c:pt idx="0">
                  <c:v>0.69280204743526974</c:v>
                </c:pt>
                <c:pt idx="1">
                  <c:v>0.49246072556676457</c:v>
                </c:pt>
                <c:pt idx="2">
                  <c:v>0.36901033341403749</c:v>
                </c:pt>
                <c:pt idx="3">
                  <c:v>0.28738896081813115</c:v>
                </c:pt>
                <c:pt idx="4">
                  <c:v>0.23051857479915155</c:v>
                </c:pt>
                <c:pt idx="5">
                  <c:v>0.18925264986778456</c:v>
                </c:pt>
                <c:pt idx="6">
                  <c:v>0.15832499906556866</c:v>
                </c:pt>
                <c:pt idx="7">
                  <c:v>0.13452543567725228</c:v>
                </c:pt>
                <c:pt idx="8">
                  <c:v>0.11580444670312665</c:v>
                </c:pt>
                <c:pt idx="9">
                  <c:v>0.10080250727568227</c:v>
                </c:pt>
                <c:pt idx="10">
                  <c:v>8.8588285033848857E-2</c:v>
                </c:pt>
                <c:pt idx="11">
                  <c:v>7.8506006988470933E-2</c:v>
                </c:pt>
                <c:pt idx="12">
                  <c:v>7.0082841293215667E-2</c:v>
                </c:pt>
                <c:pt idx="13">
                  <c:v>6.2970730652410087E-2</c:v>
                </c:pt>
                <c:pt idx="14">
                  <c:v>5.6908753834868951E-2</c:v>
                </c:pt>
                <c:pt idx="15">
                  <c:v>5.16981230274507E-2</c:v>
                </c:pt>
                <c:pt idx="16">
                  <c:v>4.7185184740627793E-2</c:v>
                </c:pt>
                <c:pt idx="17">
                  <c:v>4.3249620471528645E-2</c:v>
                </c:pt>
                <c:pt idx="18">
                  <c:v>3.9796103022818996E-2</c:v>
                </c:pt>
                <c:pt idx="19">
                  <c:v>3.6748296675490032E-2</c:v>
                </c:pt>
                <c:pt idx="20">
                  <c:v>3.4044476685127147E-2</c:v>
                </c:pt>
              </c:numCache>
            </c:numRef>
          </c:yVal>
          <c:smooth val="1"/>
          <c:extLst>
            <c:ext xmlns:c16="http://schemas.microsoft.com/office/drawing/2014/chart" uri="{C3380CC4-5D6E-409C-BE32-E72D297353CC}">
              <c16:uniqueId val="{00000000-5369-4C9F-91E4-DC29D74CFDF8}"/>
            </c:ext>
          </c:extLst>
        </c:ser>
        <c:dLbls>
          <c:showLegendKey val="0"/>
          <c:showVal val="0"/>
          <c:showCatName val="0"/>
          <c:showSerName val="0"/>
          <c:showPercent val="0"/>
          <c:showBubbleSize val="0"/>
        </c:dLbls>
        <c:axId val="995784906"/>
        <c:axId val="1346331813"/>
      </c:scatterChart>
      <c:valAx>
        <c:axId val="99578490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331813"/>
        <c:crosses val="autoZero"/>
        <c:crossBetween val="midCat"/>
      </c:valAx>
      <c:valAx>
        <c:axId val="134633181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Predicted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784906"/>
        <c:crosses val="autoZero"/>
        <c:crossBetween val="midCat"/>
      </c:valAx>
      <c:spPr>
        <a:noFill/>
        <a:ln>
          <a:noFill/>
        </a:ln>
        <a:effectLst/>
      </c:spPr>
    </c:plotArea>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Selling Price vs. Profit</a:t>
            </a:r>
            <a:endParaRPr lang="en-US"/>
          </a:p>
        </c:rich>
      </c:tx>
      <c:overlay val="0"/>
      <c:spPr>
        <a:noFill/>
        <a:ln>
          <a:noFill/>
        </a:ln>
        <a:effectLst/>
      </c:spPr>
    </c:title>
    <c:autoTitleDeleted val="0"/>
    <c:plotArea>
      <c:layout/>
      <c:scatterChart>
        <c:scatterStyle val="lineMarker"/>
        <c:varyColors val="0"/>
        <c:ser>
          <c:idx val="0"/>
          <c:order val="0"/>
          <c:tx>
            <c:strRef>
              <c:f>'Constraint Optimization'!$G$10</c:f>
              <c:strCache>
                <c:ptCount val="1"/>
                <c:pt idx="0">
                  <c:v>Profit</c:v>
                </c:pt>
              </c:strCache>
            </c:strRef>
          </c:tx>
          <c:spPr>
            <a:ln w="19050" cap="rnd">
              <a:noFill/>
              <a:round/>
            </a:ln>
            <a:effectLst/>
          </c:spPr>
          <c:marker>
            <c:symbol val="circle"/>
            <c:size val="5"/>
            <c:spPr>
              <a:solidFill>
                <a:schemeClr val="dk1">
                  <a:tint val="88500"/>
                </a:schemeClr>
              </a:solidFill>
              <a:ln w="9525">
                <a:solidFill>
                  <a:schemeClr val="dk1">
                    <a:tint val="88500"/>
                  </a:schemeClr>
                </a:solidFill>
              </a:ln>
              <a:effectLst/>
            </c:spPr>
          </c:marker>
          <c:dLbls>
            <c:dLbl>
              <c:idx val="0"/>
              <c:layout>
                <c:manualLayout>
                  <c:x val="-5.68234908136485E-2"/>
                  <c:y val="4.1880285797608718E-2"/>
                </c:manualLayout>
              </c:layout>
              <c:tx>
                <c:rich>
                  <a:bodyPr/>
                  <a:lstStyle/>
                  <a:p>
                    <a:fld id="{83828E75-7706-4747-807A-5E4B62C33F17}" type="YVALUE">
                      <a:rPr lang="en-US" sz="900"/>
                      <a:pPr/>
                      <a:t>[Y VALUE]</a:t>
                    </a:fld>
                    <a:endParaRPr lang="en-US"/>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0202-4571-9498-9DFEBC28449A}"/>
                </c:ext>
              </c:extLst>
            </c:dLbl>
            <c:dLbl>
              <c:idx val="2"/>
              <c:layout>
                <c:manualLayout>
                  <c:x val="-7.84083552055993E-2"/>
                  <c:y val="4.65099154272382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202-4571-9498-9DFEBC28449A}"/>
                </c:ext>
              </c:extLst>
            </c:dLbl>
            <c:dLbl>
              <c:idx val="4"/>
              <c:layout>
                <c:manualLayout>
                  <c:x val="-8.1186132983377082E-2"/>
                  <c:y val="4.1880285797608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202-4571-9498-9DFEBC28449A}"/>
                </c:ext>
              </c:extLst>
            </c:dLbl>
            <c:spPr>
              <a:noFill/>
              <a:ln>
                <a:noFill/>
              </a:ln>
              <a:effectLst/>
            </c:spPr>
            <c:txPr>
              <a:bodyPr rot="0" spcFirstLastPara="1" vertOverflow="ellipsis" vert="horz" wrap="square" lIns="38100" tIns="0" rIns="38100" bIns="18288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xVal>
            <c:numRef>
              <c:f>'Constraint Optimization'!$D$11:$D$15</c:f>
              <c:numCache>
                <c:formatCode>General</c:formatCode>
                <c:ptCount val="5"/>
                <c:pt idx="0" formatCode="&quot;$&quot;#,##0.00">
                  <c:v>10.733093893798657</c:v>
                </c:pt>
                <c:pt idx="2" formatCode="&quot;$&quot;#,##0.00">
                  <c:v>7.8185723170208234</c:v>
                </c:pt>
                <c:pt idx="4" formatCode="&quot;$&quot;#,##0.00">
                  <c:v>5.9515883350655185</c:v>
                </c:pt>
              </c:numCache>
            </c:numRef>
          </c:xVal>
          <c:yVal>
            <c:numRef>
              <c:f>'Constraint Optimization'!$G$11:$G$15</c:f>
              <c:numCache>
                <c:formatCode>General</c:formatCode>
                <c:ptCount val="5"/>
                <c:pt idx="0" formatCode="&quot;$&quot;#,##0.00">
                  <c:v>95040.775734629613</c:v>
                </c:pt>
                <c:pt idx="2" formatCode="&quot;$&quot;#,##0.00">
                  <c:v>99557.163688809116</c:v>
                </c:pt>
                <c:pt idx="4" formatCode="&quot;$&quot;#,##0.00">
                  <c:v>97576.81822966614</c:v>
                </c:pt>
              </c:numCache>
            </c:numRef>
          </c:yVal>
          <c:smooth val="0"/>
          <c:extLst>
            <c:ext xmlns:c16="http://schemas.microsoft.com/office/drawing/2014/chart" uri="{C3380CC4-5D6E-409C-BE32-E72D297353CC}">
              <c16:uniqueId val="{00000000-0202-4571-9498-9DFEBC28449A}"/>
            </c:ext>
          </c:extLst>
        </c:ser>
        <c:dLbls>
          <c:showLegendKey val="0"/>
          <c:showVal val="0"/>
          <c:showCatName val="0"/>
          <c:showSerName val="0"/>
          <c:showPercent val="0"/>
          <c:showBubbleSize val="0"/>
        </c:dLbls>
        <c:axId val="1427451344"/>
        <c:axId val="1271386336"/>
      </c:scatterChart>
      <c:valAx>
        <c:axId val="14274513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Selling Price</a:t>
                </a:r>
              </a:p>
            </c:rich>
          </c:tx>
          <c:overlay val="0"/>
          <c:spPr>
            <a:noFill/>
            <a:ln>
              <a:noFill/>
            </a:ln>
            <a:effectLst/>
          </c:sp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386336"/>
        <c:crosses val="autoZero"/>
        <c:crossBetween val="midCat"/>
      </c:valAx>
      <c:valAx>
        <c:axId val="1271386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Profit</a:t>
                </a:r>
                <a:endParaRPr lang="en-US"/>
              </a:p>
            </c:rich>
          </c:tx>
          <c:overlay val="0"/>
          <c:spPr>
            <a:noFill/>
            <a:ln>
              <a:noFill/>
            </a:ln>
            <a:effectLst/>
          </c:sp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513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9</xdr:col>
      <xdr:colOff>457200</xdr:colOff>
      <xdr:row>0</xdr:row>
      <xdr:rowOff>47625</xdr:rowOff>
    </xdr:from>
    <xdr:ext cx="4343400" cy="2695575"/>
    <xdr:graphicFrame macro="">
      <xdr:nvGraphicFramePr>
        <xdr:cNvPr id="408547168" name="Chart 1">
          <a:extLst>
            <a:ext uri="{FF2B5EF4-FFF2-40B4-BE49-F238E27FC236}">
              <a16:creationId xmlns:a16="http://schemas.microsoft.com/office/drawing/2014/main" id="{00000000-0008-0000-0100-000060EF5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12</xdr:col>
      <xdr:colOff>314325</xdr:colOff>
      <xdr:row>0</xdr:row>
      <xdr:rowOff>28575</xdr:rowOff>
    </xdr:from>
    <xdr:ext cx="4343400" cy="2695575"/>
    <xdr:graphicFrame macro="">
      <xdr:nvGraphicFramePr>
        <xdr:cNvPr id="534102102" name="Chart 2">
          <a:extLst>
            <a:ext uri="{FF2B5EF4-FFF2-40B4-BE49-F238E27FC236}">
              <a16:creationId xmlns:a16="http://schemas.microsoft.com/office/drawing/2014/main" id="{00000000-0008-0000-0200-000056C0D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twoCellAnchor>
    <xdr:from>
      <xdr:col>2</xdr:col>
      <xdr:colOff>19050</xdr:colOff>
      <xdr:row>26</xdr:row>
      <xdr:rowOff>15240</xdr:rowOff>
    </xdr:from>
    <xdr:to>
      <xdr:col>6</xdr:col>
      <xdr:colOff>750570</xdr:colOff>
      <xdr:row>41</xdr:row>
      <xdr:rowOff>15240</xdr:rowOff>
    </xdr:to>
    <xdr:graphicFrame macro="">
      <xdr:nvGraphicFramePr>
        <xdr:cNvPr id="3" name="Chart 2">
          <a:extLst>
            <a:ext uri="{FF2B5EF4-FFF2-40B4-BE49-F238E27FC236}">
              <a16:creationId xmlns:a16="http://schemas.microsoft.com/office/drawing/2014/main" id="{7A341658-3476-4BA2-BBF8-6E789439B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pane ySplit="1" topLeftCell="A2" activePane="bottomLeft" state="frozen"/>
      <selection pane="bottomLeft" activeCell="C31" sqref="C31"/>
    </sheetView>
  </sheetViews>
  <sheetFormatPr defaultColWidth="12.59765625" defaultRowHeight="15" customHeight="1" x14ac:dyDescent="0.25"/>
  <cols>
    <col min="1" max="1" width="11.5" customWidth="1"/>
    <col min="2" max="2" width="10.59765625" customWidth="1"/>
    <col min="3" max="3" width="20.5" customWidth="1"/>
    <col min="4" max="4" width="10.59765625" customWidth="1"/>
    <col min="5" max="5" width="14.5" customWidth="1"/>
    <col min="6" max="6" width="10.59765625" customWidth="1"/>
    <col min="7" max="7" width="13" customWidth="1"/>
    <col min="8" max="8" width="12.8984375" customWidth="1"/>
    <col min="9" max="9" width="8.796875" customWidth="1"/>
    <col min="10" max="10" width="10.3984375" style="29" bestFit="1" customWidth="1"/>
    <col min="11" max="11" width="11.5" customWidth="1"/>
    <col min="12" max="27" width="7.59765625" customWidth="1"/>
  </cols>
  <sheetData>
    <row r="1" spans="1:27" ht="14.25" customHeight="1" x14ac:dyDescent="0.3">
      <c r="A1" s="1" t="s">
        <v>0</v>
      </c>
      <c r="B1" s="1" t="s">
        <v>1</v>
      </c>
      <c r="C1" s="2" t="s">
        <v>2</v>
      </c>
      <c r="D1" s="2" t="s">
        <v>3</v>
      </c>
      <c r="E1" s="2" t="s">
        <v>4</v>
      </c>
      <c r="F1" s="2" t="s">
        <v>5</v>
      </c>
      <c r="G1" s="3" t="s">
        <v>6</v>
      </c>
      <c r="H1" s="3" t="s">
        <v>7</v>
      </c>
      <c r="I1" s="3" t="s">
        <v>8</v>
      </c>
      <c r="J1" s="3" t="s">
        <v>56</v>
      </c>
      <c r="K1" s="3" t="s">
        <v>9</v>
      </c>
      <c r="L1" s="3"/>
      <c r="M1" s="3"/>
      <c r="N1" s="3"/>
      <c r="O1" s="3"/>
      <c r="P1" s="3"/>
      <c r="Q1" s="3"/>
      <c r="R1" s="3"/>
      <c r="S1" s="3"/>
      <c r="T1" s="3"/>
      <c r="U1" s="3"/>
      <c r="V1" s="3"/>
      <c r="W1" s="3"/>
      <c r="X1" s="3"/>
      <c r="Y1" s="3"/>
      <c r="Z1" s="3"/>
      <c r="AA1" s="3"/>
    </row>
    <row r="2" spans="1:27" ht="14.25" customHeight="1" x14ac:dyDescent="0.3">
      <c r="A2" s="4">
        <v>5</v>
      </c>
      <c r="B2" s="5">
        <v>0.65</v>
      </c>
      <c r="C2" s="6">
        <f t="shared" ref="C2:D2" si="0">LN(A2)</f>
        <v>1.6094379124341003</v>
      </c>
      <c r="D2" s="6">
        <f t="shared" si="0"/>
        <v>-0.43078291609245423</v>
      </c>
      <c r="E2" s="6">
        <f t="shared" ref="E2:E22" si="1">C2*D2</f>
        <v>-0.69331835718811374</v>
      </c>
      <c r="F2" s="6">
        <f t="shared" ref="F2:F22" si="2">C2^2</f>
        <v>2.5902903939802346</v>
      </c>
      <c r="G2" s="5">
        <f t="shared" ref="G2:G22" si="3">$D$29*(A2^$D$27)</f>
        <v>0.69280204743526974</v>
      </c>
      <c r="H2" s="7">
        <f t="shared" ref="H2:H22" si="4">$B$32*G2</f>
        <v>69280.204743526978</v>
      </c>
      <c r="I2" s="8">
        <f>H2*A2</f>
        <v>346401.0237176349</v>
      </c>
      <c r="J2" s="8">
        <f>H2*B$33</f>
        <v>346401.0237176349</v>
      </c>
      <c r="K2" s="9">
        <f t="shared" ref="K2:K22" si="5">I2-($B$33*H2)</f>
        <v>0</v>
      </c>
      <c r="L2" s="10" t="s">
        <v>10</v>
      </c>
    </row>
    <row r="3" spans="1:27" ht="14.25" customHeight="1" x14ac:dyDescent="0.3">
      <c r="A3" s="4">
        <v>6</v>
      </c>
      <c r="B3" s="5">
        <v>0.5</v>
      </c>
      <c r="C3" s="6">
        <f t="shared" ref="C3:D3" si="6">LN(A3)</f>
        <v>1.791759469228055</v>
      </c>
      <c r="D3" s="6">
        <f t="shared" si="6"/>
        <v>-0.69314718055994529</v>
      </c>
      <c r="E3" s="6">
        <f t="shared" si="1"/>
        <v>-1.2419530243370103</v>
      </c>
      <c r="F3" s="6">
        <f t="shared" si="2"/>
        <v>3.2104019955684011</v>
      </c>
      <c r="G3" s="5">
        <f t="shared" si="3"/>
        <v>0.49246072556676457</v>
      </c>
      <c r="H3" s="7">
        <f t="shared" si="4"/>
        <v>49246.072556676459</v>
      </c>
      <c r="I3" s="8">
        <f t="shared" ref="I3:I22" si="7">H3*A3</f>
        <v>295476.43534005876</v>
      </c>
      <c r="J3" s="8">
        <f t="shared" ref="J3:J22" si="8">H3*B$33</f>
        <v>246230.3627833823</v>
      </c>
      <c r="K3" s="9">
        <f t="shared" si="5"/>
        <v>49246.072556676459</v>
      </c>
      <c r="L3" s="33"/>
    </row>
    <row r="4" spans="1:27" ht="14.25" customHeight="1" x14ac:dyDescent="0.3">
      <c r="A4" s="4">
        <v>7</v>
      </c>
      <c r="B4" s="5">
        <v>0.4</v>
      </c>
      <c r="C4" s="6">
        <f t="shared" ref="C4:D4" si="9">LN(A4)</f>
        <v>1.9459101490553132</v>
      </c>
      <c r="D4" s="6">
        <f t="shared" si="9"/>
        <v>-0.916290731874155</v>
      </c>
      <c r="E4" s="6">
        <f t="shared" si="1"/>
        <v>-1.783019434639239</v>
      </c>
      <c r="F4" s="6">
        <f t="shared" si="2"/>
        <v>3.7865663081964716</v>
      </c>
      <c r="G4" s="5">
        <f t="shared" si="3"/>
        <v>0.36901033341403749</v>
      </c>
      <c r="H4" s="7">
        <f t="shared" si="4"/>
        <v>36901.033341403752</v>
      </c>
      <c r="I4" s="8">
        <f t="shared" si="7"/>
        <v>258307.23338982626</v>
      </c>
      <c r="J4" s="8">
        <f t="shared" si="8"/>
        <v>184505.16670701877</v>
      </c>
      <c r="K4" s="9">
        <f t="shared" si="5"/>
        <v>73802.06668280749</v>
      </c>
    </row>
    <row r="5" spans="1:27" ht="14.25" customHeight="1" x14ac:dyDescent="0.3">
      <c r="A5" s="4">
        <v>8</v>
      </c>
      <c r="B5" s="5">
        <v>0.32</v>
      </c>
      <c r="C5" s="6">
        <f t="shared" ref="C5:D5" si="10">LN(A5)</f>
        <v>2.0794415416798357</v>
      </c>
      <c r="D5" s="6">
        <f t="shared" si="10"/>
        <v>-1.1394342831883648</v>
      </c>
      <c r="E5" s="6">
        <f t="shared" si="1"/>
        <v>-2.369386982476072</v>
      </c>
      <c r="F5" s="6">
        <f t="shared" si="2"/>
        <v>4.3240771252638117</v>
      </c>
      <c r="G5" s="5">
        <f t="shared" si="3"/>
        <v>0.28738896081813115</v>
      </c>
      <c r="H5" s="7">
        <f t="shared" si="4"/>
        <v>28738.896081813113</v>
      </c>
      <c r="I5" s="8">
        <f t="shared" si="7"/>
        <v>229911.1686545049</v>
      </c>
      <c r="J5" s="8">
        <f t="shared" si="8"/>
        <v>143694.48040906555</v>
      </c>
      <c r="K5" s="9">
        <f t="shared" si="5"/>
        <v>86216.688245439349</v>
      </c>
    </row>
    <row r="6" spans="1:27" ht="14.25" customHeight="1" x14ac:dyDescent="0.3">
      <c r="A6" s="4">
        <v>9</v>
      </c>
      <c r="B6" s="5">
        <v>0.25</v>
      </c>
      <c r="C6" s="6">
        <f t="shared" ref="C6:D6" si="11">LN(A6)</f>
        <v>2.1972245773362196</v>
      </c>
      <c r="D6" s="6">
        <f t="shared" si="11"/>
        <v>-1.3862943611198906</v>
      </c>
      <c r="E6" s="6">
        <f t="shared" si="1"/>
        <v>-3.046000041675236</v>
      </c>
      <c r="F6" s="6">
        <f t="shared" si="2"/>
        <v>4.8277958432503283</v>
      </c>
      <c r="G6" s="5">
        <f t="shared" si="3"/>
        <v>0.23051857479915155</v>
      </c>
      <c r="H6" s="7">
        <f t="shared" si="4"/>
        <v>23051.857479915154</v>
      </c>
      <c r="I6" s="8">
        <f t="shared" si="7"/>
        <v>207466.71731923637</v>
      </c>
      <c r="J6" s="8">
        <f t="shared" si="8"/>
        <v>115259.28739957577</v>
      </c>
      <c r="K6" s="9">
        <f t="shared" si="5"/>
        <v>92207.429919660601</v>
      </c>
    </row>
    <row r="7" spans="1:27" ht="14.25" customHeight="1" x14ac:dyDescent="0.3">
      <c r="A7" s="4">
        <v>10</v>
      </c>
      <c r="B7" s="5">
        <v>0.2</v>
      </c>
      <c r="C7" s="6">
        <f t="shared" ref="C7:D7" si="12">LN(A7)</f>
        <v>2.3025850929940459</v>
      </c>
      <c r="D7" s="6">
        <f t="shared" si="12"/>
        <v>-1.6094379124341003</v>
      </c>
      <c r="E7" s="6">
        <f t="shared" si="1"/>
        <v>-3.7058677452702158</v>
      </c>
      <c r="F7" s="6">
        <f t="shared" si="2"/>
        <v>5.3018981104783993</v>
      </c>
      <c r="G7" s="5">
        <f t="shared" si="3"/>
        <v>0.18925264986778456</v>
      </c>
      <c r="H7" s="7">
        <f t="shared" si="4"/>
        <v>18925.264986778457</v>
      </c>
      <c r="I7" s="8">
        <f t="shared" si="7"/>
        <v>189252.64986778458</v>
      </c>
      <c r="J7" s="8">
        <f t="shared" si="8"/>
        <v>94626.324933892291</v>
      </c>
      <c r="K7" s="9">
        <f t="shared" si="5"/>
        <v>94626.324933892291</v>
      </c>
    </row>
    <row r="8" spans="1:27" ht="14.25" customHeight="1" x14ac:dyDescent="0.3">
      <c r="A8" s="4">
        <v>11</v>
      </c>
      <c r="B8" s="5">
        <v>0.16</v>
      </c>
      <c r="C8" s="6">
        <f t="shared" ref="C8:D8" si="13">LN(A8)</f>
        <v>2.3978952727983707</v>
      </c>
      <c r="D8" s="6">
        <f t="shared" si="13"/>
        <v>-1.8325814637483102</v>
      </c>
      <c r="E8" s="6">
        <f t="shared" si="1"/>
        <v>-4.3943384289399914</v>
      </c>
      <c r="F8" s="6">
        <f t="shared" si="2"/>
        <v>5.7499017393087728</v>
      </c>
      <c r="G8" s="5">
        <f t="shared" si="3"/>
        <v>0.15832499906556866</v>
      </c>
      <c r="H8" s="7">
        <f t="shared" si="4"/>
        <v>15832.499906556866</v>
      </c>
      <c r="I8" s="8">
        <f t="shared" si="7"/>
        <v>174157.49897212553</v>
      </c>
      <c r="J8" s="8">
        <f t="shared" si="8"/>
        <v>79162.499532784335</v>
      </c>
      <c r="K8" s="9">
        <f t="shared" si="5"/>
        <v>94994.999439341191</v>
      </c>
    </row>
    <row r="9" spans="1:27" ht="14.25" customHeight="1" x14ac:dyDescent="0.3">
      <c r="A9" s="4">
        <v>12</v>
      </c>
      <c r="B9" s="5">
        <v>0.13</v>
      </c>
      <c r="C9" s="6">
        <f t="shared" ref="C9:D9" si="14">LN(A9)</f>
        <v>2.4849066497880004</v>
      </c>
      <c r="D9" s="6">
        <f t="shared" si="14"/>
        <v>-2.0402208285265546</v>
      </c>
      <c r="E9" s="6">
        <f t="shared" si="1"/>
        <v>-5.0697583038416187</v>
      </c>
      <c r="F9" s="6">
        <f t="shared" si="2"/>
        <v>6.174761058160624</v>
      </c>
      <c r="G9" s="5">
        <f t="shared" si="3"/>
        <v>0.13452543567725228</v>
      </c>
      <c r="H9" s="7">
        <f t="shared" si="4"/>
        <v>13452.543567725228</v>
      </c>
      <c r="I9" s="8">
        <f t="shared" si="7"/>
        <v>161430.52281270275</v>
      </c>
      <c r="J9" s="8">
        <f t="shared" si="8"/>
        <v>67262.717838626137</v>
      </c>
      <c r="K9" s="9">
        <f t="shared" si="5"/>
        <v>94167.804974076615</v>
      </c>
    </row>
    <row r="10" spans="1:27" ht="14.25" customHeight="1" x14ac:dyDescent="0.3">
      <c r="A10" s="4">
        <v>13</v>
      </c>
      <c r="B10" s="5">
        <v>0.11</v>
      </c>
      <c r="C10" s="6">
        <f t="shared" ref="C10:D10" si="15">LN(A10)</f>
        <v>2.5649493574615367</v>
      </c>
      <c r="D10" s="6">
        <f t="shared" si="15"/>
        <v>-2.2072749131897207</v>
      </c>
      <c r="E10" s="6">
        <f t="shared" si="1"/>
        <v>-5.6615483703269431</v>
      </c>
      <c r="F10" s="6">
        <f t="shared" si="2"/>
        <v>6.5789652063423505</v>
      </c>
      <c r="G10" s="5">
        <f t="shared" si="3"/>
        <v>0.11580444670312665</v>
      </c>
      <c r="H10" s="7">
        <f t="shared" si="4"/>
        <v>11580.444670312665</v>
      </c>
      <c r="I10" s="8">
        <f t="shared" si="7"/>
        <v>150545.78071406463</v>
      </c>
      <c r="J10" s="8">
        <f t="shared" si="8"/>
        <v>57902.223351563327</v>
      </c>
      <c r="K10" s="9">
        <f t="shared" si="5"/>
        <v>92643.557362501306</v>
      </c>
    </row>
    <row r="11" spans="1:27" ht="14.25" customHeight="1" x14ac:dyDescent="0.3">
      <c r="A11" s="4">
        <v>14</v>
      </c>
      <c r="B11" s="5">
        <v>9.5000000000000001E-2</v>
      </c>
      <c r="C11" s="6">
        <f t="shared" ref="C11:D11" si="16">LN(A11)</f>
        <v>2.6390573296152584</v>
      </c>
      <c r="D11" s="6">
        <f t="shared" si="16"/>
        <v>-2.353878387381596</v>
      </c>
      <c r="E11" s="6">
        <f t="shared" si="1"/>
        <v>-6.2120200112423456</v>
      </c>
      <c r="F11" s="6">
        <f t="shared" si="2"/>
        <v>6.9646235889960186</v>
      </c>
      <c r="G11" s="5">
        <f t="shared" si="3"/>
        <v>0.10080250727568227</v>
      </c>
      <c r="H11" s="7">
        <f t="shared" si="4"/>
        <v>10080.250727568227</v>
      </c>
      <c r="I11" s="8">
        <f t="shared" si="7"/>
        <v>141123.51018595518</v>
      </c>
      <c r="J11" s="8">
        <f t="shared" si="8"/>
        <v>50401.253637841139</v>
      </c>
      <c r="K11" s="9">
        <f t="shared" si="5"/>
        <v>90722.256548114034</v>
      </c>
    </row>
    <row r="12" spans="1:27" ht="14.25" customHeight="1" x14ac:dyDescent="0.3">
      <c r="A12" s="4">
        <v>15</v>
      </c>
      <c r="B12" s="5">
        <v>0.08</v>
      </c>
      <c r="C12" s="6">
        <f t="shared" ref="C12:D12" si="17">LN(A12)</f>
        <v>2.7080502011022101</v>
      </c>
      <c r="D12" s="6">
        <f t="shared" si="17"/>
        <v>-2.5257286443082556</v>
      </c>
      <c r="E12" s="6">
        <f t="shared" si="1"/>
        <v>-6.8397999631485842</v>
      </c>
      <c r="F12" s="6">
        <f t="shared" si="2"/>
        <v>7.3335358916897206</v>
      </c>
      <c r="G12" s="5">
        <f t="shared" si="3"/>
        <v>8.8588285033848857E-2</v>
      </c>
      <c r="H12" s="7">
        <f t="shared" si="4"/>
        <v>8858.8285033848861</v>
      </c>
      <c r="I12" s="8">
        <f t="shared" si="7"/>
        <v>132882.42755077328</v>
      </c>
      <c r="J12" s="8">
        <f t="shared" si="8"/>
        <v>44294.142516924432</v>
      </c>
      <c r="K12" s="9">
        <f t="shared" si="5"/>
        <v>88588.28503384885</v>
      </c>
    </row>
    <row r="13" spans="1:27" ht="14.25" customHeight="1" x14ac:dyDescent="0.3">
      <c r="A13" s="4">
        <v>16</v>
      </c>
      <c r="B13" s="5">
        <v>7.0000000000000007E-2</v>
      </c>
      <c r="C13" s="6">
        <f t="shared" ref="C13:D13" si="18">LN(A13)</f>
        <v>2.7725887222397811</v>
      </c>
      <c r="D13" s="6">
        <f t="shared" si="18"/>
        <v>-2.6592600369327779</v>
      </c>
      <c r="E13" s="6">
        <f t="shared" si="1"/>
        <v>-7.3730343879027638</v>
      </c>
      <c r="F13" s="6">
        <f t="shared" si="2"/>
        <v>7.6872482226912222</v>
      </c>
      <c r="G13" s="5">
        <f t="shared" si="3"/>
        <v>7.8506006988470933E-2</v>
      </c>
      <c r="H13" s="7">
        <f t="shared" si="4"/>
        <v>7850.6006988470936</v>
      </c>
      <c r="I13" s="8">
        <f t="shared" si="7"/>
        <v>125609.6111815535</v>
      </c>
      <c r="J13" s="8">
        <f t="shared" si="8"/>
        <v>39253.003494235469</v>
      </c>
      <c r="K13" s="9">
        <f t="shared" si="5"/>
        <v>86356.607687318028</v>
      </c>
    </row>
    <row r="14" spans="1:27" ht="14.25" customHeight="1" x14ac:dyDescent="0.3">
      <c r="A14" s="4">
        <v>17</v>
      </c>
      <c r="B14" s="5">
        <v>6.3E-2</v>
      </c>
      <c r="C14" s="6">
        <f t="shared" ref="C14:D14" si="19">LN(A14)</f>
        <v>2.8332133440562162</v>
      </c>
      <c r="D14" s="6">
        <f t="shared" si="19"/>
        <v>-2.7646205525906042</v>
      </c>
      <c r="E14" s="6">
        <f t="shared" si="1"/>
        <v>-7.8327598408517698</v>
      </c>
      <c r="F14" s="6">
        <f t="shared" si="2"/>
        <v>8.0270978529382067</v>
      </c>
      <c r="G14" s="5">
        <f t="shared" si="3"/>
        <v>7.0082841293215667E-2</v>
      </c>
      <c r="H14" s="7">
        <f t="shared" si="4"/>
        <v>7008.284129321567</v>
      </c>
      <c r="I14" s="8">
        <f t="shared" si="7"/>
        <v>119140.83019846663</v>
      </c>
      <c r="J14" s="8">
        <f t="shared" si="8"/>
        <v>35041.420646607832</v>
      </c>
      <c r="K14" s="9">
        <f t="shared" si="5"/>
        <v>84099.4095518588</v>
      </c>
    </row>
    <row r="15" spans="1:27" ht="14.25" customHeight="1" x14ac:dyDescent="0.3">
      <c r="A15" s="4">
        <v>18</v>
      </c>
      <c r="B15" s="5">
        <v>5.8000000000000003E-2</v>
      </c>
      <c r="C15" s="6">
        <f t="shared" ref="C15:D15" si="20">LN(A15)</f>
        <v>2.8903717578961645</v>
      </c>
      <c r="D15" s="6">
        <f t="shared" si="20"/>
        <v>-2.8473122684357177</v>
      </c>
      <c r="E15" s="6">
        <f t="shared" si="1"/>
        <v>-8.2297909665978608</v>
      </c>
      <c r="F15" s="6">
        <f t="shared" si="2"/>
        <v>8.354248898843764</v>
      </c>
      <c r="G15" s="5">
        <f t="shared" si="3"/>
        <v>6.2970730652410087E-2</v>
      </c>
      <c r="H15" s="7">
        <f t="shared" si="4"/>
        <v>6297.0730652410084</v>
      </c>
      <c r="I15" s="8">
        <f t="shared" si="7"/>
        <v>113347.31517433815</v>
      </c>
      <c r="J15" s="8">
        <f t="shared" si="8"/>
        <v>31485.365326205043</v>
      </c>
      <c r="K15" s="9">
        <f t="shared" si="5"/>
        <v>81861.94984813311</v>
      </c>
    </row>
    <row r="16" spans="1:27" ht="14.25" customHeight="1" x14ac:dyDescent="0.3">
      <c r="A16" s="4">
        <v>19</v>
      </c>
      <c r="B16" s="5">
        <v>5.2999999999999999E-2</v>
      </c>
      <c r="C16" s="6">
        <f t="shared" ref="C16:D16" si="21">LN(A16)</f>
        <v>2.9444389791664403</v>
      </c>
      <c r="D16" s="6">
        <f t="shared" si="21"/>
        <v>-2.9374633654300153</v>
      </c>
      <c r="E16" s="6">
        <f t="shared" si="1"/>
        <v>-8.6491816330455702</v>
      </c>
      <c r="F16" s="6">
        <f t="shared" si="2"/>
        <v>8.6697209020347081</v>
      </c>
      <c r="G16" s="5">
        <f t="shared" si="3"/>
        <v>5.6908753834868951E-2</v>
      </c>
      <c r="H16" s="7">
        <f t="shared" si="4"/>
        <v>5690.8753834868949</v>
      </c>
      <c r="I16" s="8">
        <f t="shared" si="7"/>
        <v>108126.632286251</v>
      </c>
      <c r="J16" s="8">
        <f t="shared" si="8"/>
        <v>28454.376917434474</v>
      </c>
      <c r="K16" s="9">
        <f t="shared" si="5"/>
        <v>79672.255368816521</v>
      </c>
    </row>
    <row r="17" spans="1:27" ht="14.25" customHeight="1" x14ac:dyDescent="0.3">
      <c r="A17" s="4">
        <v>20</v>
      </c>
      <c r="B17" s="5">
        <v>4.9000000000000002E-2</v>
      </c>
      <c r="C17" s="6">
        <f t="shared" ref="C17:D17" si="22">LN(A17)</f>
        <v>2.9957322735539909</v>
      </c>
      <c r="D17" s="6">
        <f t="shared" si="22"/>
        <v>-3.0159349808715104</v>
      </c>
      <c r="E17" s="6">
        <f t="shared" si="1"/>
        <v>-9.034933757137221</v>
      </c>
      <c r="F17" s="6">
        <f t="shared" si="2"/>
        <v>8.9744118548129634</v>
      </c>
      <c r="G17" s="5">
        <f t="shared" si="3"/>
        <v>5.16981230274507E-2</v>
      </c>
      <c r="H17" s="7">
        <f t="shared" si="4"/>
        <v>5169.8123027450702</v>
      </c>
      <c r="I17" s="8">
        <f t="shared" si="7"/>
        <v>103396.24605490141</v>
      </c>
      <c r="J17" s="8">
        <f t="shared" si="8"/>
        <v>25849.061513725352</v>
      </c>
      <c r="K17" s="9">
        <f t="shared" si="5"/>
        <v>77547.184541176059</v>
      </c>
    </row>
    <row r="18" spans="1:27" ht="14.25" customHeight="1" x14ac:dyDescent="0.3">
      <c r="A18" s="4">
        <v>21</v>
      </c>
      <c r="B18" s="5">
        <v>4.5999999999999999E-2</v>
      </c>
      <c r="C18" s="6">
        <f t="shared" ref="C18:D18" si="23">LN(A18)</f>
        <v>3.044522437723423</v>
      </c>
      <c r="D18" s="6">
        <f t="shared" si="23"/>
        <v>-3.0791138824930422</v>
      </c>
      <c r="E18" s="6">
        <f t="shared" si="1"/>
        <v>-9.3744313035557507</v>
      </c>
      <c r="F18" s="6">
        <f t="shared" si="2"/>
        <v>9.2691168738013747</v>
      </c>
      <c r="G18" s="5">
        <f t="shared" si="3"/>
        <v>4.7185184740627793E-2</v>
      </c>
      <c r="H18" s="7">
        <f t="shared" si="4"/>
        <v>4718.5184740627792</v>
      </c>
      <c r="I18" s="8">
        <f t="shared" si="7"/>
        <v>99088.887955318365</v>
      </c>
      <c r="J18" s="8">
        <f t="shared" si="8"/>
        <v>23592.592370313898</v>
      </c>
      <c r="K18" s="9">
        <f t="shared" si="5"/>
        <v>75496.295585004467</v>
      </c>
    </row>
    <row r="19" spans="1:27" ht="14.25" customHeight="1" x14ac:dyDescent="0.3">
      <c r="A19" s="4">
        <v>22</v>
      </c>
      <c r="B19" s="5">
        <v>4.3999999999999997E-2</v>
      </c>
      <c r="C19" s="6">
        <f t="shared" ref="C19:D19" si="24">LN(A19)</f>
        <v>3.0910424533583161</v>
      </c>
      <c r="D19" s="6">
        <f t="shared" si="24"/>
        <v>-3.1235656450638758</v>
      </c>
      <c r="E19" s="6">
        <f t="shared" si="1"/>
        <v>-9.6550740147439935</v>
      </c>
      <c r="F19" s="6">
        <f t="shared" si="2"/>
        <v>9.5545434484633969</v>
      </c>
      <c r="G19" s="5">
        <f t="shared" si="3"/>
        <v>4.3249620471528645E-2</v>
      </c>
      <c r="H19" s="7">
        <f t="shared" si="4"/>
        <v>4324.9620471528642</v>
      </c>
      <c r="I19" s="8">
        <f t="shared" si="7"/>
        <v>95149.165037363011</v>
      </c>
      <c r="J19" s="8">
        <f t="shared" si="8"/>
        <v>21624.810235764322</v>
      </c>
      <c r="K19" s="9">
        <f t="shared" si="5"/>
        <v>73524.354801598689</v>
      </c>
    </row>
    <row r="20" spans="1:27" ht="14.25" customHeight="1" x14ac:dyDescent="0.3">
      <c r="A20" s="4">
        <v>23</v>
      </c>
      <c r="B20" s="5">
        <v>4.2999999999999997E-2</v>
      </c>
      <c r="C20" s="6">
        <f t="shared" ref="C20:D20" si="25">LN(A20)</f>
        <v>3.1354942159291497</v>
      </c>
      <c r="D20" s="6">
        <f t="shared" si="25"/>
        <v>-3.1465551632885749</v>
      </c>
      <c r="E20" s="6">
        <f t="shared" si="1"/>
        <v>-9.8660055145933274</v>
      </c>
      <c r="F20" s="6">
        <f t="shared" si="2"/>
        <v>9.8313239781251536</v>
      </c>
      <c r="G20" s="5">
        <f t="shared" si="3"/>
        <v>3.9796103022818996E-2</v>
      </c>
      <c r="H20" s="7">
        <f t="shared" si="4"/>
        <v>3979.6103022818997</v>
      </c>
      <c r="I20" s="8">
        <f t="shared" si="7"/>
        <v>91531.036952483701</v>
      </c>
      <c r="J20" s="8">
        <f t="shared" si="8"/>
        <v>19898.0515114095</v>
      </c>
      <c r="K20" s="9">
        <f t="shared" si="5"/>
        <v>71632.985441074197</v>
      </c>
    </row>
    <row r="21" spans="1:27" ht="14.25" customHeight="1" x14ac:dyDescent="0.3">
      <c r="A21" s="4">
        <v>24</v>
      </c>
      <c r="B21" s="5">
        <v>4.2000000000000003E-2</v>
      </c>
      <c r="C21" s="6">
        <f t="shared" ref="C21:D21" si="26">LN(A21)</f>
        <v>3.1780538303479458</v>
      </c>
      <c r="D21" s="6">
        <f t="shared" si="26"/>
        <v>-3.1700856606987688</v>
      </c>
      <c r="E21" s="6">
        <f t="shared" si="1"/>
        <v>-10.07470287651482</v>
      </c>
      <c r="F21" s="6">
        <f t="shared" si="2"/>
        <v>10.100026148589249</v>
      </c>
      <c r="G21" s="5">
        <f t="shared" si="3"/>
        <v>3.6748296675490032E-2</v>
      </c>
      <c r="H21" s="7">
        <f t="shared" si="4"/>
        <v>3674.8296675490033</v>
      </c>
      <c r="I21" s="8">
        <f t="shared" si="7"/>
        <v>88195.912021176075</v>
      </c>
      <c r="J21" s="8">
        <f t="shared" si="8"/>
        <v>18374.148337745017</v>
      </c>
      <c r="K21" s="9">
        <f t="shared" si="5"/>
        <v>69821.763683431054</v>
      </c>
    </row>
    <row r="22" spans="1:27" ht="14.25" customHeight="1" x14ac:dyDescent="0.3">
      <c r="A22" s="4">
        <v>25</v>
      </c>
      <c r="B22" s="5">
        <v>4.1000000000000002E-2</v>
      </c>
      <c r="C22" s="6">
        <f t="shared" ref="C22:D22" si="27">LN(A22)</f>
        <v>3.2188758248682006</v>
      </c>
      <c r="D22" s="6">
        <f t="shared" si="27"/>
        <v>-3.1941832122778293</v>
      </c>
      <c r="E22" s="6">
        <f t="shared" si="1"/>
        <v>-10.281679122200956</v>
      </c>
      <c r="F22" s="6">
        <f t="shared" si="2"/>
        <v>10.361161575920939</v>
      </c>
      <c r="G22" s="5">
        <f t="shared" si="3"/>
        <v>3.4044476685127147E-2</v>
      </c>
      <c r="H22" s="7">
        <f t="shared" si="4"/>
        <v>3404.4476685127147</v>
      </c>
      <c r="I22" s="8">
        <f t="shared" si="7"/>
        <v>85111.191712817861</v>
      </c>
      <c r="J22" s="8">
        <f t="shared" si="8"/>
        <v>17022.238342563574</v>
      </c>
      <c r="K22" s="9">
        <f t="shared" si="5"/>
        <v>68088.953370254283</v>
      </c>
    </row>
    <row r="23" spans="1:27" ht="14.25" customHeight="1" x14ac:dyDescent="0.3">
      <c r="A23" s="3"/>
      <c r="B23" s="23" t="s">
        <v>45</v>
      </c>
      <c r="C23" s="3">
        <f t="shared" ref="C23:F23" si="28">SUM(C2:C22)</f>
        <v>54.825551392632576</v>
      </c>
      <c r="D23" s="3">
        <f t="shared" si="28"/>
        <v>-47.07316639050606</v>
      </c>
      <c r="E23" s="3">
        <f t="shared" si="28"/>
        <v>-131.38860408022941</v>
      </c>
      <c r="F23" s="3">
        <f t="shared" si="28"/>
        <v>147.6717170174561</v>
      </c>
      <c r="G23" s="3"/>
      <c r="H23" s="26">
        <f t="shared" ref="H23:J23" si="29">SUM(H2:H22)</f>
        <v>338066.91030486266</v>
      </c>
      <c r="I23" s="26">
        <f t="shared" si="29"/>
        <v>3315651.7970993356</v>
      </c>
      <c r="J23" s="26">
        <f t="shared" si="29"/>
        <v>1690334.5515243139</v>
      </c>
      <c r="K23" s="32">
        <f>SUM(K2:K22)</f>
        <v>1625317.2455750231</v>
      </c>
      <c r="L23" s="3"/>
      <c r="M23" s="3"/>
      <c r="N23" s="3"/>
      <c r="O23" s="3"/>
      <c r="P23" s="3"/>
      <c r="Q23" s="3"/>
      <c r="R23" s="3"/>
      <c r="S23" s="3"/>
      <c r="T23" s="3"/>
      <c r="U23" s="3"/>
      <c r="V23" s="3"/>
      <c r="W23" s="3"/>
      <c r="X23" s="3"/>
      <c r="Y23" s="3"/>
      <c r="Z23" s="3"/>
      <c r="AA23" s="3"/>
    </row>
    <row r="24" spans="1:27" ht="14.25" customHeight="1" x14ac:dyDescent="0.3">
      <c r="C24" s="4"/>
      <c r="D24" s="4"/>
      <c r="E24" s="4"/>
      <c r="F24" s="4"/>
    </row>
    <row r="25" spans="1:27" ht="14.25" customHeight="1" x14ac:dyDescent="0.3">
      <c r="A25" s="10" t="s">
        <v>49</v>
      </c>
      <c r="B25" s="4">
        <v>5</v>
      </c>
      <c r="C25" s="10">
        <f t="shared" ref="C25:D25" si="30">AVERAGE(C2:C22)</f>
        <v>2.610740542506313</v>
      </c>
      <c r="D25" s="10">
        <f t="shared" si="30"/>
        <v>-2.24157935192886</v>
      </c>
    </row>
    <row r="26" spans="1:27" ht="14.25" customHeight="1" x14ac:dyDescent="0.25"/>
    <row r="27" spans="1:27" ht="14.25" customHeight="1" x14ac:dyDescent="0.3">
      <c r="A27" s="3"/>
      <c r="B27" s="3"/>
      <c r="C27" s="28" t="s">
        <v>50</v>
      </c>
      <c r="D27" s="3">
        <f>((COUNT(A2:A22)*(E23))-(C23*(D23)))/((COUNT(A2:A22)*(F23))-(C23^2))</f>
        <v>-1.872129693058272</v>
      </c>
      <c r="E27" s="3"/>
      <c r="F27" s="3" t="s">
        <v>51</v>
      </c>
      <c r="G27" s="3"/>
      <c r="H27" s="3"/>
      <c r="I27" s="3"/>
      <c r="J27" s="3"/>
      <c r="K27" s="3"/>
      <c r="L27" s="3"/>
      <c r="M27" s="3"/>
      <c r="N27" s="3"/>
      <c r="O27" s="3"/>
      <c r="P27" s="3"/>
      <c r="Q27" s="3"/>
      <c r="R27" s="3"/>
      <c r="S27" s="3"/>
      <c r="T27" s="3"/>
      <c r="U27" s="3"/>
      <c r="V27" s="3"/>
      <c r="W27" s="3"/>
      <c r="X27" s="3"/>
      <c r="Y27" s="3"/>
      <c r="Z27" s="3"/>
      <c r="AA27" s="3"/>
    </row>
    <row r="28" spans="1:27" ht="14.25" customHeight="1" x14ac:dyDescent="0.35">
      <c r="A28" s="3"/>
      <c r="B28" s="3"/>
      <c r="C28" s="3" t="s">
        <v>52</v>
      </c>
      <c r="D28" s="3">
        <f>AVERAGE(D2:D22)-(D27*AVERAGE(C2:C22))</f>
        <v>2.6460655385682701</v>
      </c>
      <c r="E28" s="3"/>
      <c r="F28" s="3"/>
      <c r="G28" s="3"/>
      <c r="H28" s="3"/>
      <c r="I28" s="3"/>
      <c r="J28" s="3"/>
      <c r="K28" s="3"/>
      <c r="L28" s="3"/>
      <c r="M28" s="3"/>
      <c r="N28" s="3"/>
      <c r="O28" s="3"/>
      <c r="P28" s="3"/>
      <c r="Q28" s="3"/>
      <c r="R28" s="3"/>
      <c r="S28" s="3"/>
      <c r="T28" s="3"/>
      <c r="U28" s="3"/>
      <c r="V28" s="3"/>
      <c r="W28" s="3"/>
      <c r="X28" s="3"/>
      <c r="Y28" s="3"/>
      <c r="Z28" s="3"/>
      <c r="AA28" s="3"/>
    </row>
    <row r="29" spans="1:27" ht="14.25" customHeight="1" x14ac:dyDescent="0.3">
      <c r="A29" s="3"/>
      <c r="B29" s="3"/>
      <c r="C29" s="28" t="s">
        <v>53</v>
      </c>
      <c r="D29" s="3">
        <f>EXP(D28)</f>
        <v>14.098459534852712</v>
      </c>
      <c r="E29" s="3"/>
      <c r="F29" s="3"/>
      <c r="G29" s="3"/>
      <c r="H29" s="3"/>
      <c r="I29" s="3"/>
      <c r="J29" s="3"/>
      <c r="K29" s="3"/>
      <c r="L29" s="3"/>
      <c r="M29" s="3"/>
      <c r="N29" s="3"/>
      <c r="O29" s="3"/>
      <c r="P29" s="3"/>
      <c r="Q29" s="3"/>
      <c r="R29" s="3"/>
      <c r="S29" s="3"/>
      <c r="T29" s="3"/>
      <c r="U29" s="3"/>
      <c r="V29" s="3"/>
      <c r="W29" s="3"/>
      <c r="X29" s="3"/>
      <c r="Y29" s="3"/>
      <c r="Z29" s="3"/>
      <c r="AA29" s="3"/>
    </row>
    <row r="30" spans="1:27" ht="14.25" customHeight="1" x14ac:dyDescent="0.3">
      <c r="C30" s="6"/>
      <c r="D30" s="6"/>
    </row>
    <row r="31" spans="1:27" ht="14.25" customHeight="1" x14ac:dyDescent="0.3">
      <c r="C31" s="6"/>
      <c r="E31" s="10">
        <v>-1.872129693058272</v>
      </c>
    </row>
    <row r="32" spans="1:27" ht="14.25" customHeight="1" x14ac:dyDescent="0.3">
      <c r="A32" s="10" t="s">
        <v>54</v>
      </c>
      <c r="B32" s="7">
        <v>100000</v>
      </c>
      <c r="C32" s="6"/>
    </row>
    <row r="33" spans="1:5" ht="14.25" customHeight="1" x14ac:dyDescent="0.3">
      <c r="A33" s="10" t="s">
        <v>55</v>
      </c>
      <c r="B33" s="4">
        <v>5</v>
      </c>
      <c r="C33" s="6"/>
      <c r="D33" s="3"/>
      <c r="E33" s="3"/>
    </row>
    <row r="34" spans="1:5" ht="14.25" customHeight="1" x14ac:dyDescent="0.25"/>
    <row r="35" spans="1:5" ht="14.25" customHeight="1" x14ac:dyDescent="0.3">
      <c r="D35" s="3"/>
    </row>
    <row r="36" spans="1:5" ht="14.25" customHeight="1" x14ac:dyDescent="0.3">
      <c r="D36" s="3"/>
      <c r="E36" s="3"/>
    </row>
    <row r="37" spans="1:5" ht="14.25" customHeight="1" x14ac:dyDescent="0.3">
      <c r="C37" s="9"/>
    </row>
    <row r="38" spans="1:5" ht="14.25" customHeight="1" x14ac:dyDescent="0.25"/>
    <row r="39" spans="1:5" ht="14.25" customHeight="1" x14ac:dyDescent="0.25"/>
    <row r="40" spans="1:5" ht="14.25" customHeight="1" x14ac:dyDescent="0.25"/>
    <row r="41" spans="1:5" ht="14.25" customHeight="1" x14ac:dyDescent="0.25"/>
    <row r="42" spans="1:5" ht="14.25" customHeight="1" x14ac:dyDescent="0.25"/>
    <row r="43" spans="1:5" ht="14.25" customHeight="1" x14ac:dyDescent="0.25"/>
    <row r="44" spans="1:5" ht="14.25" customHeight="1" x14ac:dyDescent="0.25"/>
    <row r="45" spans="1:5" ht="14.25" customHeight="1" x14ac:dyDescent="0.25"/>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conditionalFormatting sqref="K2:K22">
    <cfRule type="colorScale" priority="1">
      <colorScale>
        <cfvo type="min"/>
        <cfvo type="percentile" val="50"/>
        <cfvo type="max"/>
        <color rgb="FFE67C73"/>
        <color rgb="FFFFD666"/>
        <color rgb="FF57BB8A"/>
      </colorScale>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O23" sqref="O23"/>
    </sheetView>
  </sheetViews>
  <sheetFormatPr defaultColWidth="12.59765625" defaultRowHeight="15" customHeight="1" x14ac:dyDescent="0.25"/>
  <cols>
    <col min="1" max="1" width="15.09765625" customWidth="1"/>
    <col min="2" max="26" width="7.59765625" customWidth="1"/>
  </cols>
  <sheetData>
    <row r="1" spans="1:9" ht="14.25" customHeight="1" x14ac:dyDescent="0.3">
      <c r="A1" s="10" t="s">
        <v>11</v>
      </c>
    </row>
    <row r="2" spans="1:9" ht="14.25" customHeight="1" x14ac:dyDescent="0.25"/>
    <row r="3" spans="1:9" ht="14.25" customHeight="1" x14ac:dyDescent="0.3">
      <c r="A3" s="34" t="s">
        <v>12</v>
      </c>
      <c r="B3" s="35"/>
    </row>
    <row r="4" spans="1:9" ht="14.25" customHeight="1" x14ac:dyDescent="0.3">
      <c r="A4" s="6" t="s">
        <v>13</v>
      </c>
      <c r="B4" s="6">
        <v>0.83778183779585957</v>
      </c>
    </row>
    <row r="5" spans="1:9" ht="14.25" customHeight="1" x14ac:dyDescent="0.3">
      <c r="A5" s="6" t="s">
        <v>14</v>
      </c>
      <c r="B5" s="6">
        <v>0.70187840774060795</v>
      </c>
    </row>
    <row r="6" spans="1:9" ht="14.25" customHeight="1" x14ac:dyDescent="0.3">
      <c r="A6" s="6" t="s">
        <v>15</v>
      </c>
      <c r="B6" s="6">
        <v>0.68618779762169257</v>
      </c>
    </row>
    <row r="7" spans="1:9" ht="14.25" customHeight="1" x14ac:dyDescent="0.3">
      <c r="A7" s="6" t="s">
        <v>16</v>
      </c>
      <c r="B7" s="6">
        <v>3.4758840302237988</v>
      </c>
    </row>
    <row r="8" spans="1:9" ht="14.25" customHeight="1" x14ac:dyDescent="0.3">
      <c r="A8" s="12" t="s">
        <v>17</v>
      </c>
      <c r="B8" s="12">
        <v>21</v>
      </c>
    </row>
    <row r="9" spans="1:9" ht="14.25" customHeight="1" x14ac:dyDescent="0.25"/>
    <row r="10" spans="1:9" ht="14.25" customHeight="1" x14ac:dyDescent="0.3">
      <c r="A10" s="10" t="s">
        <v>18</v>
      </c>
    </row>
    <row r="11" spans="1:9" ht="14.25" customHeight="1" x14ac:dyDescent="0.3">
      <c r="A11" s="11"/>
      <c r="B11" s="11" t="s">
        <v>19</v>
      </c>
      <c r="C11" s="11" t="s">
        <v>20</v>
      </c>
      <c r="D11" s="11" t="s">
        <v>21</v>
      </c>
      <c r="E11" s="11" t="s">
        <v>22</v>
      </c>
      <c r="F11" s="11" t="s">
        <v>23</v>
      </c>
    </row>
    <row r="12" spans="1:9" ht="14.25" customHeight="1" x14ac:dyDescent="0.3">
      <c r="A12" s="6" t="s">
        <v>24</v>
      </c>
      <c r="B12" s="6">
        <v>1</v>
      </c>
      <c r="C12" s="6">
        <v>540.44637396026815</v>
      </c>
      <c r="D12" s="6">
        <v>540.44637396026815</v>
      </c>
      <c r="E12" s="6">
        <v>44.73238468238263</v>
      </c>
      <c r="F12" s="6">
        <v>2.1480401556316216E-6</v>
      </c>
    </row>
    <row r="13" spans="1:9" ht="14.25" customHeight="1" x14ac:dyDescent="0.3">
      <c r="A13" s="6" t="s">
        <v>25</v>
      </c>
      <c r="B13" s="6">
        <v>19</v>
      </c>
      <c r="C13" s="6">
        <v>229.55362603973191</v>
      </c>
      <c r="D13" s="6">
        <v>12.081769791564838</v>
      </c>
      <c r="E13" s="6"/>
      <c r="F13" s="6"/>
    </row>
    <row r="14" spans="1:9" ht="14.25" customHeight="1" x14ac:dyDescent="0.3">
      <c r="A14" s="12" t="s">
        <v>26</v>
      </c>
      <c r="B14" s="12">
        <v>20</v>
      </c>
      <c r="C14" s="12">
        <v>770</v>
      </c>
      <c r="D14" s="12"/>
      <c r="E14" s="12"/>
      <c r="F14" s="12"/>
    </row>
    <row r="15" spans="1:9" ht="14.25" customHeight="1" x14ac:dyDescent="0.25"/>
    <row r="16" spans="1:9" ht="14.25" customHeight="1" x14ac:dyDescent="0.3">
      <c r="A16" s="11"/>
      <c r="B16" s="11" t="s">
        <v>27</v>
      </c>
      <c r="C16" s="11" t="s">
        <v>16</v>
      </c>
      <c r="D16" s="11" t="s">
        <v>28</v>
      </c>
      <c r="E16" s="11" t="s">
        <v>29</v>
      </c>
      <c r="F16" s="11" t="s">
        <v>30</v>
      </c>
      <c r="G16" s="11" t="s">
        <v>31</v>
      </c>
      <c r="H16" s="11" t="s">
        <v>32</v>
      </c>
      <c r="I16" s="11" t="s">
        <v>33</v>
      </c>
    </row>
    <row r="17" spans="1:9" ht="14.25" customHeight="1" x14ac:dyDescent="0.3">
      <c r="A17" s="6" t="s">
        <v>34</v>
      </c>
      <c r="B17" s="6">
        <v>19.937649851470958</v>
      </c>
      <c r="C17" s="6">
        <v>1.0584658761825974</v>
      </c>
      <c r="D17" s="6">
        <v>18.836365252866678</v>
      </c>
      <c r="E17" s="6">
        <v>9.4420918296190703E-14</v>
      </c>
      <c r="F17" s="6">
        <v>17.722255311850414</v>
      </c>
      <c r="G17" s="6">
        <v>22.153044391091502</v>
      </c>
      <c r="H17" s="6">
        <v>17.722255311850414</v>
      </c>
      <c r="I17" s="6">
        <v>22.153044391091502</v>
      </c>
    </row>
    <row r="18" spans="1:9" ht="14.25" customHeight="1" x14ac:dyDescent="0.3">
      <c r="A18" s="12" t="s">
        <v>1</v>
      </c>
      <c r="B18" s="12">
        <v>-30.461412127171013</v>
      </c>
      <c r="C18" s="12">
        <v>4.55448217745682</v>
      </c>
      <c r="D18" s="12">
        <v>-6.6882273198795081</v>
      </c>
      <c r="E18" s="12">
        <v>2.1480401556316216E-6</v>
      </c>
      <c r="F18" s="12">
        <v>-39.994052879962069</v>
      </c>
      <c r="G18" s="12">
        <v>-20.928771374379952</v>
      </c>
      <c r="H18" s="12">
        <v>-39.994052879962069</v>
      </c>
      <c r="I18" s="12">
        <v>-20.928771374379952</v>
      </c>
    </row>
    <row r="19" spans="1:9" ht="14.25" customHeight="1" x14ac:dyDescent="0.25"/>
    <row r="20" spans="1:9" ht="14.25" customHeight="1" x14ac:dyDescent="0.25"/>
    <row r="21" spans="1:9" ht="14.25" customHeight="1" x14ac:dyDescent="0.25"/>
    <row r="22" spans="1:9" ht="14.25" customHeight="1" x14ac:dyDescent="0.3">
      <c r="C22" s="10" t="s">
        <v>35</v>
      </c>
      <c r="D22" s="10">
        <f t="shared" ref="D22:D23" si="0">B17</f>
        <v>19.937649851470958</v>
      </c>
    </row>
    <row r="23" spans="1:9" ht="14.25" customHeight="1" x14ac:dyDescent="0.3">
      <c r="C23" s="10" t="s">
        <v>36</v>
      </c>
      <c r="D23" s="10">
        <f t="shared" si="0"/>
        <v>-30.461412127171013</v>
      </c>
    </row>
    <row r="24" spans="1:9" ht="14.25" customHeight="1" x14ac:dyDescent="0.25"/>
    <row r="25" spans="1:9" ht="14.25" customHeight="1" x14ac:dyDescent="0.25"/>
    <row r="26" spans="1:9" ht="14.25" customHeight="1" x14ac:dyDescent="0.25"/>
    <row r="27" spans="1:9" ht="14.25" customHeight="1" x14ac:dyDescent="0.25"/>
    <row r="28" spans="1:9" ht="14.25" customHeight="1" x14ac:dyDescent="0.25"/>
    <row r="29" spans="1:9" ht="14.25" customHeight="1" x14ac:dyDescent="0.25"/>
    <row r="30" spans="1:9" ht="14.25" customHeight="1" x14ac:dyDescent="0.25"/>
    <row r="31" spans="1:9" ht="14.25" customHeight="1" x14ac:dyDescent="0.25"/>
    <row r="32" spans="1: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3:B3"/>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election activeCell="D5" sqref="D5"/>
    </sheetView>
  </sheetViews>
  <sheetFormatPr defaultColWidth="12.59765625" defaultRowHeight="15" customHeight="1" x14ac:dyDescent="0.25"/>
  <cols>
    <col min="1" max="3" width="7.59765625" customWidth="1"/>
    <col min="4" max="4" width="15.09765625" customWidth="1"/>
    <col min="5" max="26" width="7.59765625" customWidth="1"/>
  </cols>
  <sheetData>
    <row r="1" spans="1:12" ht="14.25" customHeight="1" x14ac:dyDescent="0.3">
      <c r="A1" s="10" t="str">
        <f t="array" ref="A1:A22">'Price vs. Demand'!A1:A22</f>
        <v>Price</v>
      </c>
      <c r="B1" s="10" t="str">
        <f t="array" ref="B1:B22">'Price vs. Demand'!G1:G22</f>
        <v>Predicted %</v>
      </c>
      <c r="D1" s="10" t="s">
        <v>11</v>
      </c>
    </row>
    <row r="2" spans="1:12" ht="14.25" customHeight="1" x14ac:dyDescent="0.3">
      <c r="A2" s="13">
        <v>5</v>
      </c>
      <c r="B2" s="14">
        <v>0.69280204743526974</v>
      </c>
    </row>
    <row r="3" spans="1:12" ht="14.25" customHeight="1" x14ac:dyDescent="0.3">
      <c r="A3" s="13">
        <v>6</v>
      </c>
      <c r="B3" s="14">
        <v>0.49246072556676457</v>
      </c>
      <c r="D3" s="34" t="s">
        <v>12</v>
      </c>
      <c r="E3" s="35"/>
    </row>
    <row r="4" spans="1:12" ht="14.25" customHeight="1" x14ac:dyDescent="0.3">
      <c r="A4" s="13">
        <v>7</v>
      </c>
      <c r="B4" s="14">
        <v>0.36901033341403749</v>
      </c>
      <c r="D4" s="6" t="s">
        <v>13</v>
      </c>
      <c r="E4" s="6">
        <v>0.82376528161121976</v>
      </c>
    </row>
    <row r="5" spans="1:12" ht="14.25" customHeight="1" x14ac:dyDescent="0.3">
      <c r="A5" s="13">
        <v>8</v>
      </c>
      <c r="B5" s="14">
        <v>0.28738896081813115</v>
      </c>
      <c r="D5" s="6" t="s">
        <v>14</v>
      </c>
      <c r="E5" s="6">
        <v>0.67858923918801195</v>
      </c>
    </row>
    <row r="6" spans="1:12" ht="14.25" customHeight="1" x14ac:dyDescent="0.3">
      <c r="A6" s="13">
        <v>9</v>
      </c>
      <c r="B6" s="14">
        <v>0.23051857479915155</v>
      </c>
      <c r="D6" s="6" t="s">
        <v>15</v>
      </c>
      <c r="E6" s="6">
        <v>0.66167288335580232</v>
      </c>
    </row>
    <row r="7" spans="1:12" ht="14.25" customHeight="1" x14ac:dyDescent="0.3">
      <c r="A7" s="13">
        <v>10</v>
      </c>
      <c r="B7" s="14">
        <v>0.18925264986778456</v>
      </c>
      <c r="D7" s="6" t="s">
        <v>16</v>
      </c>
      <c r="E7" s="6">
        <v>3.6090987781995678</v>
      </c>
    </row>
    <row r="8" spans="1:12" ht="14.25" customHeight="1" x14ac:dyDescent="0.3">
      <c r="A8" s="13">
        <v>11</v>
      </c>
      <c r="B8" s="14">
        <v>0.15832499906556866</v>
      </c>
      <c r="D8" s="12" t="s">
        <v>17</v>
      </c>
      <c r="E8" s="12">
        <v>21</v>
      </c>
    </row>
    <row r="9" spans="1:12" ht="14.25" customHeight="1" x14ac:dyDescent="0.3">
      <c r="A9" s="13">
        <v>12</v>
      </c>
      <c r="B9" s="14">
        <v>0.13452543567725228</v>
      </c>
    </row>
    <row r="10" spans="1:12" ht="14.25" customHeight="1" x14ac:dyDescent="0.3">
      <c r="A10" s="13">
        <v>13</v>
      </c>
      <c r="B10" s="14">
        <v>0.11580444670312665</v>
      </c>
      <c r="D10" s="10" t="s">
        <v>18</v>
      </c>
    </row>
    <row r="11" spans="1:12" ht="14.25" customHeight="1" x14ac:dyDescent="0.3">
      <c r="A11" s="13">
        <v>14</v>
      </c>
      <c r="B11" s="14">
        <v>0.10080250727568227</v>
      </c>
      <c r="D11" s="11"/>
      <c r="E11" s="11" t="s">
        <v>19</v>
      </c>
      <c r="F11" s="11" t="s">
        <v>20</v>
      </c>
      <c r="G11" s="11" t="s">
        <v>21</v>
      </c>
      <c r="H11" s="11" t="s">
        <v>22</v>
      </c>
      <c r="I11" s="11" t="s">
        <v>23</v>
      </c>
    </row>
    <row r="12" spans="1:12" ht="14.25" customHeight="1" x14ac:dyDescent="0.3">
      <c r="A12" s="13">
        <v>15</v>
      </c>
      <c r="B12" s="14">
        <v>8.8588285033848857E-2</v>
      </c>
      <c r="D12" s="6" t="s">
        <v>24</v>
      </c>
      <c r="E12" s="6">
        <v>1</v>
      </c>
      <c r="F12" s="6">
        <v>522.51371417476935</v>
      </c>
      <c r="G12" s="6">
        <v>522.51371417476935</v>
      </c>
      <c r="H12" s="6">
        <v>40.114386686991551</v>
      </c>
      <c r="I12" s="6">
        <v>4.4543142125554895E-6</v>
      </c>
    </row>
    <row r="13" spans="1:12" ht="14.25" customHeight="1" x14ac:dyDescent="0.3">
      <c r="A13" s="13">
        <v>16</v>
      </c>
      <c r="B13" s="14">
        <v>7.8506006988470933E-2</v>
      </c>
      <c r="D13" s="6" t="s">
        <v>25</v>
      </c>
      <c r="E13" s="6">
        <v>19</v>
      </c>
      <c r="F13" s="6">
        <v>247.48628582523062</v>
      </c>
      <c r="G13" s="6">
        <v>13.025593990801612</v>
      </c>
      <c r="H13" s="6"/>
      <c r="I13" s="6"/>
    </row>
    <row r="14" spans="1:12" ht="14.25" customHeight="1" x14ac:dyDescent="0.3">
      <c r="A14" s="13">
        <v>17</v>
      </c>
      <c r="B14" s="14">
        <v>7.0082841293215667E-2</v>
      </c>
      <c r="D14" s="12" t="s">
        <v>26</v>
      </c>
      <c r="E14" s="12">
        <v>20</v>
      </c>
      <c r="F14" s="12">
        <v>770</v>
      </c>
      <c r="G14" s="12"/>
      <c r="H14" s="12"/>
      <c r="I14" s="12"/>
    </row>
    <row r="15" spans="1:12" ht="14.25" customHeight="1" x14ac:dyDescent="0.3">
      <c r="A15" s="13">
        <v>18</v>
      </c>
      <c r="B15" s="14">
        <v>6.2970730652410087E-2</v>
      </c>
    </row>
    <row r="16" spans="1:12" ht="14.25" customHeight="1" x14ac:dyDescent="0.3">
      <c r="A16" s="13">
        <v>19</v>
      </c>
      <c r="B16" s="14">
        <v>5.6908753834868951E-2</v>
      </c>
      <c r="D16" s="11"/>
      <c r="E16" s="11" t="s">
        <v>27</v>
      </c>
      <c r="F16" s="11" t="s">
        <v>16</v>
      </c>
      <c r="G16" s="11" t="s">
        <v>28</v>
      </c>
      <c r="H16" s="11" t="s">
        <v>29</v>
      </c>
      <c r="I16" s="11" t="s">
        <v>30</v>
      </c>
      <c r="J16" s="11" t="s">
        <v>31</v>
      </c>
      <c r="K16" s="11" t="s">
        <v>32</v>
      </c>
      <c r="L16" s="11" t="s">
        <v>33</v>
      </c>
    </row>
    <row r="17" spans="1:12" ht="14.25" customHeight="1" x14ac:dyDescent="0.3">
      <c r="A17" s="13">
        <v>20</v>
      </c>
      <c r="B17" s="14">
        <v>5.16981230274507E-2</v>
      </c>
      <c r="D17" s="6" t="s">
        <v>34</v>
      </c>
      <c r="E17" s="6">
        <v>19.792000781872787</v>
      </c>
      <c r="F17" s="6">
        <v>1.0921131655134653</v>
      </c>
      <c r="G17" s="6">
        <v>18.122664763012381</v>
      </c>
      <c r="H17" s="6">
        <v>1.8957571139573272E-13</v>
      </c>
      <c r="I17" s="6">
        <v>17.5061816563171</v>
      </c>
      <c r="J17" s="6">
        <v>22.077819907428474</v>
      </c>
      <c r="K17" s="6">
        <v>17.5061816563171</v>
      </c>
      <c r="L17" s="6">
        <v>22.077819907428474</v>
      </c>
    </row>
    <row r="18" spans="1:12" ht="14.25" customHeight="1" x14ac:dyDescent="0.3">
      <c r="A18" s="13">
        <v>21</v>
      </c>
      <c r="B18" s="14">
        <v>4.7185184740627793E-2</v>
      </c>
      <c r="D18" s="12" t="s">
        <v>6</v>
      </c>
      <c r="E18" s="12">
        <v>-29.766893284107667</v>
      </c>
      <c r="F18" s="12">
        <v>4.6998438849852473</v>
      </c>
      <c r="G18" s="12">
        <v>-6.3335919261499267</v>
      </c>
      <c r="H18" s="12">
        <v>4.454314212555514E-6</v>
      </c>
      <c r="I18" s="12">
        <v>-39.603779587345592</v>
      </c>
      <c r="J18" s="12">
        <v>-19.930006980869742</v>
      </c>
      <c r="K18" s="12">
        <v>-39.603779587345592</v>
      </c>
      <c r="L18" s="12">
        <v>-19.930006980869742</v>
      </c>
    </row>
    <row r="19" spans="1:12" ht="14.25" customHeight="1" x14ac:dyDescent="0.3">
      <c r="A19" s="13">
        <v>22</v>
      </c>
      <c r="B19" s="14">
        <v>4.3249620471528645E-2</v>
      </c>
    </row>
    <row r="20" spans="1:12" ht="14.25" customHeight="1" x14ac:dyDescent="0.3">
      <c r="A20" s="13">
        <v>23</v>
      </c>
      <c r="B20" s="14">
        <v>3.9796103022818996E-2</v>
      </c>
    </row>
    <row r="21" spans="1:12" ht="14.25" customHeight="1" x14ac:dyDescent="0.3">
      <c r="A21" s="13">
        <v>24</v>
      </c>
      <c r="B21" s="14">
        <v>3.6748296675490032E-2</v>
      </c>
    </row>
    <row r="22" spans="1:12" ht="14.25" customHeight="1" x14ac:dyDescent="0.3">
      <c r="A22" s="13">
        <v>25</v>
      </c>
      <c r="B22" s="14">
        <v>3.4044476685127147E-2</v>
      </c>
      <c r="D22" s="10" t="s">
        <v>37</v>
      </c>
    </row>
    <row r="23" spans="1:12" ht="14.25" customHeight="1" x14ac:dyDescent="0.25"/>
    <row r="24" spans="1:12" ht="14.25" customHeight="1" x14ac:dyDescent="0.25"/>
    <row r="25" spans="1:12" ht="14.25" customHeight="1" x14ac:dyDescent="0.25"/>
    <row r="26" spans="1:12" ht="14.25" customHeight="1" x14ac:dyDescent="0.25"/>
    <row r="27" spans="1:12" ht="14.25" customHeight="1" x14ac:dyDescent="0.25"/>
    <row r="28" spans="1:12" ht="14.25" customHeight="1" x14ac:dyDescent="0.25"/>
    <row r="29" spans="1:12" ht="14.25" customHeight="1" x14ac:dyDescent="0.25"/>
    <row r="30" spans="1:12" ht="14.25" customHeight="1" x14ac:dyDescent="0.25"/>
    <row r="31" spans="1:12" ht="14.25" customHeight="1" x14ac:dyDescent="0.25"/>
    <row r="32" spans="1: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D3:E3"/>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3:N44"/>
  <sheetViews>
    <sheetView workbookViewId="0">
      <selection activeCell="E11" sqref="E11"/>
    </sheetView>
  </sheetViews>
  <sheetFormatPr defaultColWidth="12.59765625" defaultRowHeight="15" customHeight="1" x14ac:dyDescent="0.25"/>
  <sheetData>
    <row r="3" spans="2:11" ht="15.6" x14ac:dyDescent="0.3">
      <c r="B3" s="38" t="s">
        <v>38</v>
      </c>
      <c r="C3" s="39"/>
      <c r="D3" s="39"/>
      <c r="E3" s="39"/>
      <c r="F3" s="39"/>
      <c r="G3" s="39"/>
      <c r="H3" s="15"/>
      <c r="I3" s="15"/>
      <c r="J3" s="15"/>
      <c r="K3" s="15"/>
    </row>
    <row r="4" spans="2:11" ht="15.6" x14ac:dyDescent="0.3">
      <c r="B4" s="38" t="s">
        <v>39</v>
      </c>
      <c r="C4" s="39"/>
      <c r="D4" s="39"/>
      <c r="E4" s="39"/>
      <c r="F4" s="39"/>
      <c r="G4" s="39"/>
      <c r="H4" s="39"/>
      <c r="I4" s="15"/>
      <c r="J4" s="15"/>
      <c r="K4" s="15"/>
    </row>
    <row r="5" spans="2:11" ht="15.6" x14ac:dyDescent="0.3">
      <c r="B5" s="38" t="s">
        <v>40</v>
      </c>
      <c r="C5" s="39"/>
      <c r="D5" s="39"/>
      <c r="E5" s="39"/>
      <c r="F5" s="39"/>
      <c r="G5" s="39"/>
      <c r="H5" s="39"/>
      <c r="I5" s="39"/>
      <c r="J5" s="39"/>
      <c r="K5" s="39"/>
    </row>
    <row r="6" spans="2:11" ht="15.6" x14ac:dyDescent="0.3">
      <c r="B6" s="38" t="s">
        <v>41</v>
      </c>
      <c r="C6" s="39"/>
      <c r="D6" s="39"/>
      <c r="E6" s="39"/>
      <c r="F6" s="39"/>
      <c r="G6" s="39"/>
      <c r="H6" s="39"/>
      <c r="I6" s="39"/>
      <c r="J6" s="39"/>
      <c r="K6" s="39"/>
    </row>
    <row r="7" spans="2:11" ht="15.6" x14ac:dyDescent="0.3">
      <c r="B7" s="38" t="s">
        <v>42</v>
      </c>
      <c r="C7" s="39"/>
      <c r="D7" s="39"/>
      <c r="E7" s="39"/>
      <c r="F7" s="39"/>
      <c r="G7" s="39"/>
      <c r="H7" s="39"/>
      <c r="I7" s="39"/>
      <c r="J7" s="39"/>
      <c r="K7" s="39"/>
    </row>
    <row r="8" spans="2:11" ht="14.4" x14ac:dyDescent="0.3">
      <c r="B8" s="15"/>
      <c r="C8" s="15"/>
      <c r="D8" s="15"/>
      <c r="E8" s="15"/>
      <c r="F8" s="15"/>
      <c r="G8" s="15"/>
      <c r="H8" s="15"/>
      <c r="I8" s="15"/>
      <c r="J8" s="15"/>
      <c r="K8" s="15"/>
    </row>
    <row r="9" spans="2:11" ht="14.4" x14ac:dyDescent="0.3">
      <c r="B9" s="15"/>
      <c r="C9" s="15"/>
      <c r="D9" s="15"/>
      <c r="E9" s="15"/>
      <c r="F9" s="15"/>
      <c r="G9" s="15"/>
      <c r="H9" s="15"/>
      <c r="I9" s="15"/>
      <c r="J9" s="15"/>
      <c r="K9" s="15"/>
    </row>
    <row r="10" spans="2:11" ht="14.4" x14ac:dyDescent="0.3">
      <c r="B10" s="15"/>
      <c r="C10" s="16" t="s">
        <v>43</v>
      </c>
      <c r="D10" s="16" t="s">
        <v>0</v>
      </c>
      <c r="E10" s="16" t="s">
        <v>6</v>
      </c>
      <c r="F10" s="16" t="s">
        <v>7</v>
      </c>
      <c r="G10" s="16" t="s">
        <v>9</v>
      </c>
      <c r="H10" s="15"/>
      <c r="I10" s="15"/>
      <c r="J10" s="15"/>
      <c r="K10" s="15"/>
    </row>
    <row r="11" spans="2:11" ht="14.4" x14ac:dyDescent="0.3">
      <c r="B11" s="15"/>
      <c r="C11" s="17">
        <v>5</v>
      </c>
      <c r="D11" s="18">
        <v>10.733093893798657</v>
      </c>
      <c r="E11" s="19">
        <f>14.0984595348527*D11^-1.87212969305827</f>
        <v>0.16577571812914632</v>
      </c>
      <c r="F11" s="20">
        <f>E11*100000</f>
        <v>16577.571812914633</v>
      </c>
      <c r="G11" s="17">
        <f>(D11-C11)*F11</f>
        <v>95040.775734629613</v>
      </c>
      <c r="H11" s="15"/>
      <c r="I11" s="15"/>
      <c r="J11" s="15"/>
      <c r="K11" s="15"/>
    </row>
    <row r="12" spans="2:11" ht="14.4" x14ac:dyDescent="0.3">
      <c r="B12" s="15"/>
      <c r="C12" s="21"/>
      <c r="D12" s="21"/>
      <c r="E12" s="21"/>
      <c r="F12" s="21"/>
      <c r="G12" s="21"/>
      <c r="H12" s="15"/>
      <c r="I12" s="15"/>
      <c r="J12" s="15"/>
      <c r="K12" s="15"/>
    </row>
    <row r="13" spans="2:11" ht="14.4" x14ac:dyDescent="0.3">
      <c r="B13" s="15"/>
      <c r="C13" s="17">
        <v>4.5</v>
      </c>
      <c r="D13" s="18">
        <v>7.8185723170208234</v>
      </c>
      <c r="E13" s="19">
        <f>14.0984595348527*D13^-1.87212969305827</f>
        <v>0.29999998245686688</v>
      </c>
      <c r="F13" s="20">
        <f>E13*100000</f>
        <v>29999.998245686689</v>
      </c>
      <c r="G13" s="17">
        <f>(D13-C13)*F13</f>
        <v>99557.163688809116</v>
      </c>
      <c r="H13" s="40" t="s">
        <v>44</v>
      </c>
      <c r="I13" s="39"/>
      <c r="J13" s="15"/>
      <c r="K13" s="15"/>
    </row>
    <row r="14" spans="2:11" ht="14.4" x14ac:dyDescent="0.3">
      <c r="B14" s="15"/>
      <c r="C14" s="21"/>
      <c r="D14" s="21"/>
      <c r="E14" s="21"/>
      <c r="F14" s="21"/>
      <c r="G14" s="21"/>
      <c r="H14" s="22"/>
      <c r="I14" s="15"/>
      <c r="J14" s="15"/>
      <c r="K14" s="15"/>
    </row>
    <row r="15" spans="2:11" ht="14.4" x14ac:dyDescent="0.3">
      <c r="B15" s="15"/>
      <c r="C15" s="17">
        <v>4</v>
      </c>
      <c r="D15" s="18">
        <v>5.9515883350655185</v>
      </c>
      <c r="E15" s="19">
        <f>14.0984595348527*D15^-1.87212969305827</f>
        <v>0.49998668508330835</v>
      </c>
      <c r="F15" s="20">
        <f>E15*100000</f>
        <v>49998.668508330833</v>
      </c>
      <c r="G15" s="17">
        <f>(D15-C15)*F15</f>
        <v>97576.81822966614</v>
      </c>
      <c r="H15" s="40" t="s">
        <v>46</v>
      </c>
      <c r="I15" s="39"/>
      <c r="J15" s="15"/>
      <c r="K15" s="15"/>
    </row>
    <row r="16" spans="2:11" ht="14.4" x14ac:dyDescent="0.3">
      <c r="B16" s="15"/>
      <c r="C16" s="15"/>
      <c r="D16" s="15"/>
      <c r="E16" s="15"/>
      <c r="F16" s="15"/>
      <c r="G16" s="15"/>
      <c r="H16" s="15"/>
      <c r="I16" s="15"/>
      <c r="J16" s="15"/>
      <c r="K16" s="15"/>
    </row>
    <row r="17" spans="2:14" ht="14.4" x14ac:dyDescent="0.3">
      <c r="B17" s="15"/>
      <c r="C17" s="15"/>
      <c r="D17" s="15"/>
      <c r="E17" s="15"/>
      <c r="F17" s="15"/>
      <c r="G17" s="15"/>
      <c r="H17" s="15"/>
      <c r="I17" s="15"/>
      <c r="J17" s="15"/>
      <c r="K17" s="15"/>
    </row>
    <row r="18" spans="2:14" ht="14.4" x14ac:dyDescent="0.3">
      <c r="B18" s="15"/>
      <c r="C18" s="15"/>
      <c r="D18" s="15"/>
      <c r="E18" s="15"/>
      <c r="F18" s="15"/>
      <c r="G18" s="15"/>
      <c r="H18" s="15"/>
      <c r="I18" s="15"/>
      <c r="J18" s="15"/>
      <c r="K18" s="15"/>
    </row>
    <row r="19" spans="2:14" ht="14.4" x14ac:dyDescent="0.3">
      <c r="B19" s="15"/>
      <c r="C19" s="15"/>
      <c r="D19" s="15"/>
      <c r="E19" s="15"/>
      <c r="F19" s="15"/>
      <c r="G19" s="15"/>
      <c r="H19" s="15"/>
      <c r="I19" s="15"/>
      <c r="J19" s="15"/>
      <c r="K19" s="15"/>
    </row>
    <row r="20" spans="2:14" ht="15" customHeight="1" x14ac:dyDescent="0.3">
      <c r="B20" s="37" t="s">
        <v>47</v>
      </c>
      <c r="C20" s="37"/>
      <c r="D20" s="37"/>
      <c r="E20" s="37"/>
      <c r="F20" s="37"/>
      <c r="G20" s="37"/>
      <c r="H20" s="37"/>
      <c r="I20" s="37"/>
      <c r="J20" s="31"/>
      <c r="K20" s="31"/>
      <c r="L20" s="31"/>
      <c r="M20" s="31"/>
      <c r="N20" s="31"/>
    </row>
    <row r="21" spans="2:14" ht="15" customHeight="1" x14ac:dyDescent="0.3">
      <c r="B21" s="37"/>
      <c r="C21" s="37"/>
      <c r="D21" s="37"/>
      <c r="E21" s="37"/>
      <c r="F21" s="37"/>
      <c r="G21" s="37"/>
      <c r="H21" s="37"/>
      <c r="I21" s="37"/>
      <c r="J21" s="31"/>
      <c r="K21" s="31"/>
      <c r="L21" s="31"/>
      <c r="M21" s="31"/>
      <c r="N21" s="31"/>
    </row>
    <row r="22" spans="2:14" ht="15.6" x14ac:dyDescent="0.3">
      <c r="B22" s="24"/>
      <c r="C22" s="36" t="s">
        <v>48</v>
      </c>
      <c r="D22" s="36"/>
      <c r="E22" s="36"/>
      <c r="F22" s="36"/>
      <c r="G22" s="36"/>
      <c r="H22" s="15"/>
      <c r="I22" s="15"/>
      <c r="J22" s="15"/>
      <c r="K22" s="15"/>
    </row>
    <row r="23" spans="2:14" ht="14.4" x14ac:dyDescent="0.3">
      <c r="B23" s="15"/>
      <c r="C23" s="36"/>
      <c r="D23" s="36"/>
      <c r="E23" s="36"/>
      <c r="F23" s="36"/>
      <c r="G23" s="36"/>
      <c r="H23" s="30"/>
      <c r="J23" s="15"/>
      <c r="K23" s="15"/>
    </row>
    <row r="24" spans="2:14" ht="14.4" x14ac:dyDescent="0.3">
      <c r="B24" s="15"/>
      <c r="C24" s="36"/>
      <c r="D24" s="36"/>
      <c r="E24" s="36"/>
      <c r="F24" s="36"/>
      <c r="G24" s="36"/>
      <c r="H24" s="30"/>
      <c r="J24" s="25"/>
      <c r="K24" s="15"/>
    </row>
    <row r="25" spans="2:14" ht="14.4" x14ac:dyDescent="0.3">
      <c r="B25" s="27"/>
      <c r="C25" s="36"/>
      <c r="D25" s="36"/>
      <c r="E25" s="36"/>
      <c r="F25" s="36"/>
      <c r="G25" s="36"/>
      <c r="H25" s="30"/>
      <c r="I25" s="25"/>
      <c r="J25" s="25"/>
      <c r="K25" s="15"/>
    </row>
    <row r="26" spans="2:14" ht="14.4" x14ac:dyDescent="0.3">
      <c r="B26" s="27"/>
      <c r="C26" s="25"/>
      <c r="D26" s="25"/>
      <c r="E26" s="25"/>
      <c r="F26" s="25"/>
      <c r="G26" s="25"/>
      <c r="H26" s="25"/>
      <c r="I26" s="25"/>
      <c r="J26" s="25"/>
      <c r="K26" s="15"/>
    </row>
    <row r="27" spans="2:14" ht="14.4" x14ac:dyDescent="0.3">
      <c r="B27" s="27"/>
      <c r="C27" s="25"/>
      <c r="D27" s="25"/>
      <c r="E27" s="25"/>
      <c r="F27" s="25"/>
      <c r="G27" s="25"/>
      <c r="H27" s="25"/>
      <c r="I27" s="25"/>
      <c r="J27" s="25"/>
      <c r="K27" s="15"/>
    </row>
    <row r="28" spans="2:14" ht="14.4" x14ac:dyDescent="0.3">
      <c r="B28" s="15"/>
      <c r="C28" s="15"/>
      <c r="D28" s="15"/>
      <c r="E28" s="15"/>
      <c r="F28" s="15"/>
      <c r="G28" s="15"/>
      <c r="H28" s="15"/>
      <c r="I28" s="15"/>
      <c r="J28" s="15"/>
      <c r="K28" s="15"/>
    </row>
    <row r="29" spans="2:14" ht="14.4" x14ac:dyDescent="0.3">
      <c r="B29" s="15"/>
      <c r="C29" s="15"/>
    </row>
    <row r="30" spans="2:14" ht="14.4" x14ac:dyDescent="0.3">
      <c r="B30" s="15"/>
      <c r="C30" s="15"/>
    </row>
    <row r="31" spans="2:14" ht="14.4" x14ac:dyDescent="0.3">
      <c r="B31" s="15"/>
      <c r="C31" s="15"/>
    </row>
    <row r="32" spans="2:14" ht="14.4" x14ac:dyDescent="0.3">
      <c r="B32" s="15"/>
      <c r="C32" s="15"/>
    </row>
    <row r="33" spans="2:3" ht="14.4" x14ac:dyDescent="0.3">
      <c r="B33" s="15"/>
      <c r="C33" s="15"/>
    </row>
    <row r="34" spans="2:3" ht="14.4" x14ac:dyDescent="0.3">
      <c r="B34" s="15"/>
      <c r="C34" s="15"/>
    </row>
    <row r="35" spans="2:3" ht="14.4" x14ac:dyDescent="0.3">
      <c r="B35" s="15"/>
      <c r="C35" s="15"/>
    </row>
    <row r="36" spans="2:3" ht="14.4" x14ac:dyDescent="0.3">
      <c r="B36" s="15"/>
      <c r="C36" s="15"/>
    </row>
    <row r="37" spans="2:3" ht="14.4" x14ac:dyDescent="0.3">
      <c r="B37" s="15"/>
      <c r="C37" s="15"/>
    </row>
    <row r="38" spans="2:3" ht="14.4" x14ac:dyDescent="0.3">
      <c r="B38" s="15"/>
      <c r="C38" s="15"/>
    </row>
    <row r="39" spans="2:3" ht="14.4" x14ac:dyDescent="0.3">
      <c r="B39" s="15"/>
      <c r="C39" s="15"/>
    </row>
    <row r="40" spans="2:3" ht="14.4" x14ac:dyDescent="0.3">
      <c r="B40" s="15"/>
      <c r="C40" s="15"/>
    </row>
    <row r="41" spans="2:3" ht="14.4" x14ac:dyDescent="0.3">
      <c r="B41" s="15"/>
      <c r="C41" s="15"/>
    </row>
    <row r="42" spans="2:3" ht="14.4" x14ac:dyDescent="0.3">
      <c r="B42" s="15"/>
      <c r="C42" s="15"/>
    </row>
    <row r="43" spans="2:3" ht="14.4" x14ac:dyDescent="0.3">
      <c r="B43" s="15"/>
      <c r="C43" s="15"/>
    </row>
    <row r="44" spans="2:3" ht="14.4" x14ac:dyDescent="0.3">
      <c r="B44" s="15"/>
      <c r="C44" s="15"/>
    </row>
  </sheetData>
  <mergeCells count="9">
    <mergeCell ref="C22:G25"/>
    <mergeCell ref="B20:I21"/>
    <mergeCell ref="B3:G3"/>
    <mergeCell ref="B4:H4"/>
    <mergeCell ref="B5:K5"/>
    <mergeCell ref="B6:K6"/>
    <mergeCell ref="B7:K7"/>
    <mergeCell ref="H13:I13"/>
    <mergeCell ref="H15:I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Price vs. Demand</vt:lpstr>
      <vt:lpstr>Regression Analysis</vt:lpstr>
      <vt:lpstr>Adjusted Curve</vt:lpstr>
      <vt:lpstr>Constraint Optimization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mike doman</cp:lastModifiedBy>
  <dcterms:created xsi:type="dcterms:W3CDTF">2014-02-20T19:33:25Z</dcterms:created>
  <dcterms:modified xsi:type="dcterms:W3CDTF">2020-05-26T20:26:18Z</dcterms:modified>
</cp:coreProperties>
</file>