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interstellar/"/>
    </mc:Choice>
  </mc:AlternateContent>
  <xr:revisionPtr revIDLastSave="0" documentId="13_ncr:1_{1D19CBC0-7F1F-E248-9F5D-1D0B4315E323}" xr6:coauthVersionLast="47" xr6:coauthVersionMax="47" xr10:uidLastSave="{00000000-0000-0000-0000-000000000000}"/>
  <bookViews>
    <workbookView xWindow="920" yWindow="760" windowWidth="33120" windowHeight="20180" xr2:uid="{716DB3E7-981E-1747-BC18-5607CD8548FD}"/>
  </bookViews>
  <sheets>
    <sheet name="Slingshot 2" sheetId="2" r:id="rId1"/>
    <sheet name="MAM rock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42" i="2" s="1"/>
  <c r="C43" i="2" s="1"/>
  <c r="C45" i="2" l="1"/>
  <c r="C44" i="2"/>
  <c r="H25" i="2"/>
  <c r="H22" i="2"/>
  <c r="H13" i="2"/>
  <c r="H14" i="2" s="1"/>
  <c r="H16" i="2" s="1"/>
  <c r="H18" i="2" s="1"/>
  <c r="H12" i="2"/>
  <c r="C15" i="2"/>
  <c r="C16" i="2" s="1"/>
  <c r="B13" i="3"/>
  <c r="C13" i="3"/>
  <c r="D13" i="3"/>
  <c r="E13" i="3"/>
  <c r="F13" i="3"/>
  <c r="G13" i="3"/>
  <c r="I4" i="2"/>
  <c r="I9" i="2"/>
  <c r="H10" i="2"/>
  <c r="G14" i="3" l="1"/>
  <c r="G15" i="3" s="1"/>
  <c r="F14" i="3"/>
  <c r="F15" i="3" s="1"/>
  <c r="E14" i="3"/>
  <c r="E15" i="3" s="1"/>
  <c r="C14" i="3"/>
  <c r="C15" i="3" s="1"/>
  <c r="D14" i="3"/>
  <c r="D15" i="3" s="1"/>
  <c r="B14" i="3"/>
  <c r="B15" i="3" s="1"/>
  <c r="C27" i="2"/>
  <c r="I1" i="2"/>
  <c r="C10" i="2"/>
  <c r="F2" i="2"/>
  <c r="B25" i="2"/>
  <c r="C25" i="2" s="1"/>
  <c r="C26" i="2" s="1"/>
  <c r="B8" i="2"/>
  <c r="C8" i="2" s="1"/>
  <c r="C9" i="2" s="1"/>
  <c r="C24" i="2"/>
  <c r="C7" i="2"/>
  <c r="C23" i="2"/>
  <c r="C6" i="2"/>
  <c r="C17" i="2" l="1"/>
  <c r="C19" i="2" s="1"/>
  <c r="H15" i="2"/>
  <c r="C13" i="2"/>
  <c r="C37" i="2"/>
  <c r="C32" i="2"/>
  <c r="C33" i="2" s="1"/>
  <c r="C34" i="2" s="1"/>
  <c r="C11" i="2"/>
  <c r="C12" i="2" s="1"/>
  <c r="D25" i="2"/>
  <c r="C30" i="2"/>
  <c r="C28" i="2"/>
  <c r="C29" i="2" s="1"/>
  <c r="C18" i="2" l="1"/>
  <c r="C36" i="2"/>
  <c r="C35" i="2"/>
</calcChain>
</file>

<file path=xl/sharedStrings.xml><?xml version="1.0" encoding="utf-8"?>
<sst xmlns="http://schemas.openxmlformats.org/spreadsheetml/2006/main" count="113" uniqueCount="74">
  <si>
    <t>Distance from sun</t>
  </si>
  <si>
    <t>Constants</t>
  </si>
  <si>
    <t>1AU</t>
  </si>
  <si>
    <t>m</t>
  </si>
  <si>
    <t>km</t>
  </si>
  <si>
    <t>Mercury Orbit</t>
  </si>
  <si>
    <t>Radius</t>
  </si>
  <si>
    <t>2R Orbital radius</t>
  </si>
  <si>
    <t>Orbital circumference</t>
  </si>
  <si>
    <t>PI</t>
  </si>
  <si>
    <t>1g</t>
  </si>
  <si>
    <t>c</t>
  </si>
  <si>
    <t>Time to 0.95c @ 1g</t>
  </si>
  <si>
    <t>Target v</t>
  </si>
  <si>
    <t>Time (days)</t>
  </si>
  <si>
    <t>330 days</t>
  </si>
  <si>
    <t>notes</t>
  </si>
  <si>
    <t>radial accel</t>
  </si>
  <si>
    <t>Solar irradiance</t>
  </si>
  <si>
    <t>w/m2</t>
  </si>
  <si>
    <t>Slingshot PV:</t>
  </si>
  <si>
    <t>Assume 10m tall wall of panels around the circumference of the slingshot</t>
  </si>
  <si>
    <t>Panels area</t>
  </si>
  <si>
    <t>PV efficiency</t>
  </si>
  <si>
    <t>Solar power</t>
  </si>
  <si>
    <t>Railgun efficiency</t>
  </si>
  <si>
    <t>Railgun EM force (max)</t>
  </si>
  <si>
    <t>w. assumes half in shade</t>
  </si>
  <si>
    <t>N</t>
  </si>
  <si>
    <t>Accel on vessel 10T</t>
  </si>
  <si>
    <t>m/s2</t>
  </si>
  <si>
    <t>Accel on vessel 100T</t>
  </si>
  <si>
    <t>Interstellar transport system</t>
  </si>
  <si>
    <t>time per orbit</t>
  </si>
  <si>
    <t>Mass of MAM</t>
  </si>
  <si>
    <t>p</t>
  </si>
  <si>
    <t>mass rocket</t>
  </si>
  <si>
    <t>final velocity</t>
  </si>
  <si>
    <t>v/c</t>
  </si>
  <si>
    <t>Max radial acceleration</t>
  </si>
  <si>
    <t>Diameter</t>
  </si>
  <si>
    <t>L4 Lagrange Point</t>
  </si>
  <si>
    <t>Anti-matter production</t>
  </si>
  <si>
    <t>Circumference of particle accels</t>
  </si>
  <si>
    <t>Maximum particle accels superstructure</t>
  </si>
  <si>
    <t>Energy per g of antimatter</t>
  </si>
  <si>
    <t>Energy per year from solar panels</t>
  </si>
  <si>
    <t>hours in year</t>
  </si>
  <si>
    <t>kwh</t>
  </si>
  <si>
    <r>
      <t>p</t>
    </r>
    <r>
      <rPr>
        <sz val="19"/>
        <color rgb="FF374151"/>
        <rFont val="Times New Roman"/>
        <family val="1"/>
      </rPr>
      <t>=(</t>
    </r>
    <r>
      <rPr>
        <i/>
        <sz val="19"/>
        <color rgb="FF374151"/>
        <rFont val="KaTeX_Math"/>
      </rPr>
      <t>m</t>
    </r>
    <r>
      <rPr>
        <i/>
        <sz val="8.4"/>
        <color rgb="FF374151"/>
        <rFont val="KaTeX_Math"/>
      </rPr>
      <t>fuel</t>
    </r>
    <r>
      <rPr>
        <sz val="1"/>
        <color rgb="FF374151"/>
        <rFont val="Times New Roman"/>
        <family val="1"/>
      </rPr>
      <t>​</t>
    </r>
    <r>
      <rPr>
        <sz val="19"/>
        <color rgb="FF374151"/>
        <rFont val="Times New Roman"/>
        <family val="1"/>
      </rPr>
      <t>+</t>
    </r>
    <r>
      <rPr>
        <i/>
        <sz val="19"/>
        <color rgb="FF374151"/>
        <rFont val="KaTeX_Math"/>
      </rPr>
      <t>m</t>
    </r>
    <r>
      <rPr>
        <i/>
        <sz val="8.4"/>
        <color rgb="FF374151"/>
        <rFont val="KaTeX_Math"/>
      </rPr>
      <t>antimatter</t>
    </r>
    <r>
      <rPr>
        <sz val="1"/>
        <color rgb="FF374151"/>
        <rFont val="Times New Roman"/>
        <family val="1"/>
      </rPr>
      <t>​</t>
    </r>
    <r>
      <rPr>
        <sz val="19"/>
        <color rgb="FF374151"/>
        <rFont val="Times New Roman"/>
        <family val="1"/>
      </rPr>
      <t>)⋅</t>
    </r>
    <r>
      <rPr>
        <i/>
        <sz val="19"/>
        <color rgb="FF374151"/>
        <rFont val="KaTeX_Math"/>
      </rPr>
      <t>c</t>
    </r>
  </si>
  <si>
    <t>W</t>
  </si>
  <si>
    <t>W/m2</t>
  </si>
  <si>
    <t>m2</t>
  </si>
  <si>
    <t>Secs in day</t>
  </si>
  <si>
    <t>Antimatter per year</t>
  </si>
  <si>
    <t>g</t>
  </si>
  <si>
    <t>Antimatter per ship launch</t>
  </si>
  <si>
    <t>Antimatter energy conversion efficiency</t>
  </si>
  <si>
    <t>Energy equivalence of 1g from e=mc2</t>
  </si>
  <si>
    <t>j</t>
  </si>
  <si>
    <t>Energy per g of antimatter (kWh)</t>
  </si>
  <si>
    <t>joules per kwh</t>
  </si>
  <si>
    <t>kg</t>
  </si>
  <si>
    <t>Years per refuel cycle</t>
  </si>
  <si>
    <t>https://worldbuilding.stackexchange.com/a/240300</t>
  </si>
  <si>
    <t>10km tall array</t>
  </si>
  <si>
    <t>Venus</t>
  </si>
  <si>
    <t>Mass</t>
  </si>
  <si>
    <t>Mass of supporting superstructure</t>
  </si>
  <si>
    <t>Mass of solar panels</t>
  </si>
  <si>
    <t>Mass of railgun cables</t>
  </si>
  <si>
    <t>Mass of particle accelerators</t>
  </si>
  <si>
    <t>Total</t>
  </si>
  <si>
    <t>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</si>
</sst>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9"/>
      <color rgb="FF374151"/>
      <name val="Times New Roman"/>
      <family val="1"/>
    </font>
    <font>
      <i/>
      <sz val="19"/>
      <color rgb="FF374151"/>
      <name val="KaTeX_Math"/>
    </font>
    <font>
      <i/>
      <sz val="8.4"/>
      <color rgb="FF374151"/>
      <name val="KaTeX_Math"/>
    </font>
    <font>
      <sz val="1"/>
      <color rgb="FF37415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Font="1"/>
    <xf numFmtId="11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95B2-E210-7146-97E8-754EE4F46642}">
  <dimension ref="A1:L45"/>
  <sheetViews>
    <sheetView tabSelected="1" zoomScale="140" zoomScaleNormal="140" workbookViewId="0">
      <selection activeCell="F16" sqref="F16"/>
    </sheetView>
  </sheetViews>
  <sheetFormatPr baseColWidth="10" defaultRowHeight="16"/>
  <cols>
    <col min="1" max="1" width="21.5" customWidth="1"/>
    <col min="7" max="7" width="35.83203125" customWidth="1"/>
    <col min="8" max="8" width="15.5" customWidth="1"/>
  </cols>
  <sheetData>
    <row r="1" spans="1:12" ht="17" thickBot="1">
      <c r="A1" s="2" t="s">
        <v>32</v>
      </c>
      <c r="D1" s="2" t="s">
        <v>1</v>
      </c>
      <c r="E1" t="s">
        <v>2</v>
      </c>
      <c r="F1" s="1">
        <v>149600000000000</v>
      </c>
      <c r="H1" t="s">
        <v>53</v>
      </c>
      <c r="I1">
        <f>60*60*24</f>
        <v>86400</v>
      </c>
      <c r="K1" t="s">
        <v>61</v>
      </c>
      <c r="L1" s="1">
        <v>3600000</v>
      </c>
    </row>
    <row r="2" spans="1:12" ht="17" thickBot="1">
      <c r="E2" t="s">
        <v>9</v>
      </c>
      <c r="F2">
        <f>PI()</f>
        <v>3.1415926535897931</v>
      </c>
      <c r="H2" t="s">
        <v>23</v>
      </c>
      <c r="I2" s="10">
        <v>0.2</v>
      </c>
    </row>
    <row r="3" spans="1:12" ht="17" thickBot="1">
      <c r="E3" t="s">
        <v>10</v>
      </c>
      <c r="F3">
        <v>10</v>
      </c>
      <c r="H3" t="s">
        <v>25</v>
      </c>
      <c r="I3" s="10">
        <v>0.5</v>
      </c>
    </row>
    <row r="4" spans="1:12">
      <c r="E4" t="s">
        <v>11</v>
      </c>
      <c r="F4" s="1">
        <v>300000000</v>
      </c>
      <c r="H4" t="s">
        <v>47</v>
      </c>
      <c r="I4">
        <f>24*365</f>
        <v>8760</v>
      </c>
    </row>
    <row r="5" spans="1:12">
      <c r="A5" s="2" t="s">
        <v>41</v>
      </c>
      <c r="B5" s="4" t="s">
        <v>4</v>
      </c>
      <c r="C5" s="4" t="s">
        <v>3</v>
      </c>
      <c r="D5" s="2" t="s">
        <v>16</v>
      </c>
      <c r="G5" s="2" t="s">
        <v>20</v>
      </c>
    </row>
    <row r="6" spans="1:12">
      <c r="A6" t="s">
        <v>0</v>
      </c>
      <c r="B6" s="1">
        <v>150000000</v>
      </c>
      <c r="C6" s="1">
        <f>B6*1000</f>
        <v>150000000000</v>
      </c>
      <c r="G6" t="s">
        <v>21</v>
      </c>
    </row>
    <row r="7" spans="1:12">
      <c r="A7" t="s">
        <v>6</v>
      </c>
      <c r="B7">
        <v>4000</v>
      </c>
      <c r="C7" s="1">
        <f>B7*1000</f>
        <v>4000000</v>
      </c>
    </row>
    <row r="8" spans="1:12" ht="17" thickBot="1">
      <c r="A8" t="s">
        <v>40</v>
      </c>
      <c r="B8">
        <f>B7*2</f>
        <v>8000</v>
      </c>
      <c r="C8" s="1">
        <f>B8*1000</f>
        <v>8000000</v>
      </c>
      <c r="G8" s="2" t="s">
        <v>42</v>
      </c>
      <c r="H8" s="4" t="s">
        <v>4</v>
      </c>
      <c r="I8" s="4" t="s">
        <v>3</v>
      </c>
      <c r="J8" t="s">
        <v>16</v>
      </c>
    </row>
    <row r="9" spans="1:12" ht="17" thickBot="1">
      <c r="A9" t="s">
        <v>73</v>
      </c>
      <c r="C9" s="9">
        <f>2*PI()*C8</f>
        <v>50265482.457436688</v>
      </c>
      <c r="G9" t="s">
        <v>43</v>
      </c>
      <c r="H9">
        <v>100</v>
      </c>
      <c r="I9">
        <f>H9*1000</f>
        <v>100000</v>
      </c>
    </row>
    <row r="10" spans="1:12">
      <c r="A10" t="s">
        <v>13</v>
      </c>
      <c r="C10" s="1">
        <f>$F$4*0.95</f>
        <v>285000000</v>
      </c>
      <c r="G10" t="s">
        <v>44</v>
      </c>
      <c r="H10">
        <f>C9/I9</f>
        <v>502.6548245743669</v>
      </c>
    </row>
    <row r="11" spans="1:12">
      <c r="A11" t="s">
        <v>12</v>
      </c>
      <c r="C11" s="1">
        <f>C10/$F$3</f>
        <v>28500000</v>
      </c>
      <c r="G11" t="s">
        <v>57</v>
      </c>
      <c r="H11">
        <v>1E-4</v>
      </c>
      <c r="J11" t="s">
        <v>64</v>
      </c>
    </row>
    <row r="12" spans="1:12">
      <c r="A12" t="s">
        <v>14</v>
      </c>
      <c r="C12" s="1">
        <f>C11/$I$1</f>
        <v>329.86111111111109</v>
      </c>
      <c r="D12" t="s">
        <v>15</v>
      </c>
      <c r="G12" t="s">
        <v>58</v>
      </c>
      <c r="H12" s="1">
        <f>F4*F4*0.001</f>
        <v>90000000000000</v>
      </c>
    </row>
    <row r="13" spans="1:12">
      <c r="A13" t="s">
        <v>39</v>
      </c>
      <c r="C13" s="1">
        <f>C10*2/C7</f>
        <v>142.5</v>
      </c>
      <c r="D13" t="s">
        <v>30</v>
      </c>
      <c r="G13" t="s">
        <v>45</v>
      </c>
      <c r="H13" s="1">
        <f>H12/H11</f>
        <v>9E+17</v>
      </c>
      <c r="I13" s="1"/>
      <c r="J13" t="s">
        <v>59</v>
      </c>
    </row>
    <row r="14" spans="1:12">
      <c r="A14" t="s">
        <v>18</v>
      </c>
      <c r="C14">
        <v>1366</v>
      </c>
      <c r="D14" t="s">
        <v>51</v>
      </c>
      <c r="G14" t="s">
        <v>60</v>
      </c>
      <c r="H14" s="1">
        <f>H13/L1</f>
        <v>250000000000</v>
      </c>
      <c r="J14" t="s">
        <v>48</v>
      </c>
    </row>
    <row r="15" spans="1:12">
      <c r="A15" t="s">
        <v>22</v>
      </c>
      <c r="C15" s="1">
        <f>C9*10000</f>
        <v>502654824574.36688</v>
      </c>
      <c r="D15" t="s">
        <v>52</v>
      </c>
      <c r="E15" t="s">
        <v>65</v>
      </c>
      <c r="G15" t="s">
        <v>46</v>
      </c>
      <c r="H15" s="1">
        <f>C16*I4/1000</f>
        <v>1202969611125761.2</v>
      </c>
      <c r="J15" t="s">
        <v>48</v>
      </c>
    </row>
    <row r="16" spans="1:12">
      <c r="A16" t="s">
        <v>24</v>
      </c>
      <c r="C16" s="1">
        <f>C15*C14*$I$2</f>
        <v>137325298073717.03</v>
      </c>
      <c r="D16" t="s">
        <v>50</v>
      </c>
      <c r="E16" s="1"/>
      <c r="G16" t="s">
        <v>54</v>
      </c>
      <c r="H16" s="1">
        <f>H15/H14</f>
        <v>4811.8784445030451</v>
      </c>
      <c r="J16" t="s">
        <v>55</v>
      </c>
    </row>
    <row r="17" spans="1:10">
      <c r="A17" t="s">
        <v>26</v>
      </c>
      <c r="C17" s="1">
        <f>C16*$I$3</f>
        <v>68662649036858.516</v>
      </c>
      <c r="D17" t="s">
        <v>28</v>
      </c>
      <c r="G17" t="s">
        <v>56</v>
      </c>
      <c r="H17">
        <v>2500</v>
      </c>
      <c r="J17" t="s">
        <v>62</v>
      </c>
    </row>
    <row r="18" spans="1:10">
      <c r="A18" t="s">
        <v>29</v>
      </c>
      <c r="C18" s="1">
        <f>C17/10000</f>
        <v>6866264903.6858511</v>
      </c>
      <c r="D18" t="s">
        <v>30</v>
      </c>
      <c r="G18" t="s">
        <v>63</v>
      </c>
      <c r="H18" s="6">
        <f>H17/(H16/1000)</f>
        <v>519.5476213360979</v>
      </c>
    </row>
    <row r="19" spans="1:10">
      <c r="A19" t="s">
        <v>31</v>
      </c>
      <c r="C19" s="1">
        <f>C17/100000</f>
        <v>686626490.36858511</v>
      </c>
      <c r="D19" t="s">
        <v>30</v>
      </c>
    </row>
    <row r="20" spans="1:10">
      <c r="G20" t="s">
        <v>67</v>
      </c>
      <c r="H20" t="s">
        <v>62</v>
      </c>
    </row>
    <row r="21" spans="1:10">
      <c r="G21" s="8" t="s">
        <v>68</v>
      </c>
      <c r="H21" s="7">
        <v>67000000000</v>
      </c>
    </row>
    <row r="22" spans="1:10">
      <c r="A22" s="2" t="s">
        <v>5</v>
      </c>
      <c r="B22" s="2" t="s">
        <v>4</v>
      </c>
      <c r="C22" s="2" t="s">
        <v>3</v>
      </c>
      <c r="D22" s="2" t="s">
        <v>16</v>
      </c>
      <c r="G22" s="8" t="s">
        <v>69</v>
      </c>
      <c r="H22" s="7">
        <f>5000000000</f>
        <v>5000000000</v>
      </c>
    </row>
    <row r="23" spans="1:10">
      <c r="A23" t="s">
        <v>0</v>
      </c>
      <c r="B23" s="1">
        <v>52000000</v>
      </c>
      <c r="C23" s="1">
        <f>B23*1000</f>
        <v>52000000000</v>
      </c>
      <c r="G23" s="8" t="s">
        <v>70</v>
      </c>
      <c r="H23" s="7">
        <v>10000000000</v>
      </c>
    </row>
    <row r="24" spans="1:10">
      <c r="A24" t="s">
        <v>6</v>
      </c>
      <c r="B24">
        <v>2439</v>
      </c>
      <c r="C24" s="1">
        <f>B24*1000</f>
        <v>2439000</v>
      </c>
      <c r="G24" s="8" t="s">
        <v>71</v>
      </c>
      <c r="H24" s="7">
        <v>5000000000</v>
      </c>
    </row>
    <row r="25" spans="1:10">
      <c r="A25" t="s">
        <v>7</v>
      </c>
      <c r="B25">
        <f>B24*2</f>
        <v>4878</v>
      </c>
      <c r="C25" s="1">
        <f>B25*1000</f>
        <v>4878000</v>
      </c>
      <c r="D25">
        <f>2*B25*PI()</f>
        <v>30649.377928422022</v>
      </c>
      <c r="G25" s="8" t="s">
        <v>72</v>
      </c>
      <c r="H25" s="7">
        <f>SUM(H21:H24)</f>
        <v>87000000000</v>
      </c>
    </row>
    <row r="26" spans="1:10">
      <c r="A26" t="s">
        <v>8</v>
      </c>
      <c r="C26" s="1">
        <f>2*PI()*C25</f>
        <v>30649377.928422023</v>
      </c>
      <c r="G26" s="8"/>
      <c r="H26" s="7"/>
    </row>
    <row r="27" spans="1:10">
      <c r="A27" t="s">
        <v>13</v>
      </c>
      <c r="C27" s="1">
        <f>$F$4*0.95</f>
        <v>285000000</v>
      </c>
      <c r="G27" s="8"/>
      <c r="H27" s="7"/>
    </row>
    <row r="28" spans="1:10">
      <c r="A28" t="s">
        <v>12</v>
      </c>
      <c r="C28" s="1">
        <f>C27/$F$3</f>
        <v>28500000</v>
      </c>
      <c r="G28" s="8"/>
      <c r="H28" s="7"/>
    </row>
    <row r="29" spans="1:10">
      <c r="A29" t="s">
        <v>14</v>
      </c>
      <c r="C29" s="1">
        <f>C28/$I$1</f>
        <v>329.86111111111109</v>
      </c>
      <c r="D29" t="s">
        <v>15</v>
      </c>
      <c r="G29" s="8"/>
      <c r="H29" s="7"/>
    </row>
    <row r="30" spans="1:10">
      <c r="A30" t="s">
        <v>17</v>
      </c>
      <c r="C30" s="1">
        <f>(C27*2)/C24</f>
        <v>233.70233702337023</v>
      </c>
      <c r="G30" s="8"/>
      <c r="H30" s="7"/>
    </row>
    <row r="31" spans="1:10">
      <c r="A31" t="s">
        <v>18</v>
      </c>
      <c r="C31">
        <v>9082</v>
      </c>
      <c r="D31" t="s">
        <v>19</v>
      </c>
      <c r="H31" s="1"/>
    </row>
    <row r="32" spans="1:10">
      <c r="A32" t="s">
        <v>22</v>
      </c>
      <c r="C32" s="1">
        <f>C26*10</f>
        <v>306493779.28422022</v>
      </c>
      <c r="H32" s="1"/>
    </row>
    <row r="33" spans="1:5">
      <c r="A33" t="s">
        <v>24</v>
      </c>
      <c r="C33" s="1">
        <f>C32*C31*$I$2*0.5</f>
        <v>278357650345.92883</v>
      </c>
      <c r="D33" t="s">
        <v>27</v>
      </c>
    </row>
    <row r="34" spans="1:5">
      <c r="A34" t="s">
        <v>26</v>
      </c>
      <c r="C34" s="1">
        <f>C33*$I$3</f>
        <v>139178825172.96442</v>
      </c>
      <c r="D34" t="s">
        <v>28</v>
      </c>
    </row>
    <row r="35" spans="1:5">
      <c r="A35" t="s">
        <v>29</v>
      </c>
      <c r="C35" s="1">
        <f>C34/10000</f>
        <v>13917882.517296441</v>
      </c>
      <c r="D35" t="s">
        <v>30</v>
      </c>
    </row>
    <row r="36" spans="1:5">
      <c r="A36" t="s">
        <v>31</v>
      </c>
      <c r="C36" s="1">
        <f>C34/100000</f>
        <v>1391788.2517296441</v>
      </c>
      <c r="D36" t="s">
        <v>30</v>
      </c>
    </row>
    <row r="37" spans="1:5">
      <c r="A37" t="s">
        <v>33</v>
      </c>
      <c r="C37" s="1">
        <f>C26/C27</f>
        <v>0.10754167694183166</v>
      </c>
    </row>
    <row r="39" spans="1:5">
      <c r="A39" t="s">
        <v>66</v>
      </c>
      <c r="B39" s="1">
        <v>108000000</v>
      </c>
    </row>
    <row r="40" spans="1:5">
      <c r="A40" t="s">
        <v>18</v>
      </c>
      <c r="C40">
        <v>2622</v>
      </c>
      <c r="D40" t="s">
        <v>19</v>
      </c>
    </row>
    <row r="41" spans="1:5">
      <c r="A41" t="s">
        <v>22</v>
      </c>
      <c r="C41" s="1">
        <f>C$35*10000</f>
        <v>139178825172.96442</v>
      </c>
      <c r="D41" t="s">
        <v>52</v>
      </c>
      <c r="E41" t="s">
        <v>65</v>
      </c>
    </row>
    <row r="42" spans="1:5">
      <c r="A42" t="s">
        <v>24</v>
      </c>
      <c r="C42" s="1">
        <f>C41*C40*$I$2</f>
        <v>72985375920702.547</v>
      </c>
      <c r="D42" t="s">
        <v>50</v>
      </c>
      <c r="E42" s="1"/>
    </row>
    <row r="43" spans="1:5">
      <c r="A43" t="s">
        <v>26</v>
      </c>
      <c r="C43" s="1">
        <f>C42*$I$3</f>
        <v>36492687960351.273</v>
      </c>
      <c r="D43" t="s">
        <v>28</v>
      </c>
    </row>
    <row r="44" spans="1:5">
      <c r="A44" t="s">
        <v>29</v>
      </c>
      <c r="C44" s="1">
        <f>C43/10000</f>
        <v>3649268796.0351272</v>
      </c>
      <c r="D44" t="s">
        <v>30</v>
      </c>
    </row>
    <row r="45" spans="1:5">
      <c r="A45" t="s">
        <v>31</v>
      </c>
      <c r="C45" s="1">
        <f>C43/100000</f>
        <v>364926879.60351276</v>
      </c>
      <c r="D45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499-8A94-0A46-A7CE-D23D93D3529D}">
  <dimension ref="A1:G15"/>
  <sheetViews>
    <sheetView zoomScale="150" zoomScaleNormal="150" workbookViewId="0">
      <selection activeCell="E3" sqref="E3"/>
    </sheetView>
  </sheetViews>
  <sheetFormatPr baseColWidth="10" defaultRowHeight="16"/>
  <cols>
    <col min="1" max="1" width="16" customWidth="1"/>
  </cols>
  <sheetData>
    <row r="1" spans="1:7">
      <c r="D1" t="s">
        <v>11</v>
      </c>
      <c r="E1" s="1">
        <v>300000000</v>
      </c>
    </row>
    <row r="2" spans="1:7">
      <c r="D2" t="s">
        <v>36</v>
      </c>
      <c r="E2" s="1">
        <v>10000</v>
      </c>
    </row>
    <row r="3" spans="1:7">
      <c r="B3" s="1"/>
      <c r="E3" s="1">
        <v>420000</v>
      </c>
    </row>
    <row r="4" spans="1:7">
      <c r="B4" s="1"/>
    </row>
    <row r="5" spans="1:7" ht="24">
      <c r="A5" s="5" t="s">
        <v>49</v>
      </c>
      <c r="B5" s="1"/>
    </row>
    <row r="7" spans="1:7">
      <c r="B7" s="1"/>
    </row>
    <row r="8" spans="1:7">
      <c r="B8" s="1"/>
    </row>
    <row r="12" spans="1:7">
      <c r="A12" t="s">
        <v>34</v>
      </c>
      <c r="B12" s="1">
        <v>1.0000000000000001E-9</v>
      </c>
      <c r="C12" s="1">
        <v>1E-3</v>
      </c>
      <c r="D12">
        <v>1</v>
      </c>
      <c r="E12">
        <v>10</v>
      </c>
      <c r="F12">
        <v>100</v>
      </c>
      <c r="G12">
        <v>5000</v>
      </c>
    </row>
    <row r="13" spans="1:7">
      <c r="A13" t="s">
        <v>35</v>
      </c>
      <c r="B13" s="1">
        <f>B12*$E$1</f>
        <v>0.30000000000000004</v>
      </c>
      <c r="C13" s="1">
        <f t="shared" ref="C13:D13" si="0">C12*$E$1</f>
        <v>300000</v>
      </c>
      <c r="D13" s="1">
        <f t="shared" si="0"/>
        <v>300000000</v>
      </c>
      <c r="E13" s="1">
        <f>E12*$E$1</f>
        <v>3000000000</v>
      </c>
      <c r="F13" s="1">
        <f>F12*$E$1</f>
        <v>30000000000</v>
      </c>
      <c r="G13" s="1">
        <f>G12*$E$1</f>
        <v>1500000000000</v>
      </c>
    </row>
    <row r="14" spans="1:7">
      <c r="A14" t="s">
        <v>37</v>
      </c>
      <c r="B14" s="1">
        <f>B13/$E$2</f>
        <v>3.0000000000000004E-5</v>
      </c>
      <c r="C14" s="1">
        <f t="shared" ref="C14:D14" si="1">C13/$E$2</f>
        <v>30</v>
      </c>
      <c r="D14" s="1">
        <f t="shared" si="1"/>
        <v>30000</v>
      </c>
      <c r="E14" s="1">
        <f>E13/$E$2</f>
        <v>300000</v>
      </c>
      <c r="F14" s="1">
        <f>F13/$E$2</f>
        <v>3000000</v>
      </c>
      <c r="G14" s="1">
        <f>G13/$E$2</f>
        <v>150000000</v>
      </c>
    </row>
    <row r="15" spans="1:7">
      <c r="A15" t="s">
        <v>38</v>
      </c>
      <c r="B15" s="3">
        <f>B14/$E$1</f>
        <v>1.0000000000000002E-13</v>
      </c>
      <c r="C15" s="3">
        <f t="shared" ref="C15:D15" si="2">C14/$E$1</f>
        <v>9.9999999999999995E-8</v>
      </c>
      <c r="D15" s="3">
        <f t="shared" si="2"/>
        <v>1E-4</v>
      </c>
      <c r="E15" s="3">
        <f>E14/$E$1</f>
        <v>1E-3</v>
      </c>
      <c r="F15" s="3">
        <f>F14/$E$1</f>
        <v>0.01</v>
      </c>
      <c r="G15" s="3">
        <f>G14/$E$1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Slingshot 2</vt:lpstr>
      <vt:lpstr>MAM rocket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Clayton</cp:lastModifiedBy>
  <dcterms:created xsi:type="dcterms:W3CDTF">2023-10-06T12:27:31Z</dcterms:created>
  <dcterms:modified xsi:type="dcterms:W3CDTF">2024-04-22T11:12:07Z</dcterms:modified>
</cp:coreProperties>
</file>