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MECA-DCP BACKUP\MECA-DCP BACKUP (2025)\TECHNOLOGY &amp; INNOVATIVE DEPARTMENT\Staff Data\David Ocholi\DAVID OCHOLI FILES\JOBSSSS\"/>
    </mc:Choice>
  </mc:AlternateContent>
  <xr:revisionPtr revIDLastSave="0" documentId="13_ncr:1_{7940AC36-4BEE-41D7-976F-219331C05D2F}" xr6:coauthVersionLast="47" xr6:coauthVersionMax="47" xr10:uidLastSave="{00000000-0000-0000-0000-000000000000}"/>
  <bookViews>
    <workbookView xWindow="-108" yWindow="-108" windowWidth="23256" windowHeight="12456" activeTab="3" xr2:uid="{CBD56AE6-A668-4B18-85EC-93784E7562F9}"/>
  </bookViews>
  <sheets>
    <sheet name="EPI and MINPREM" sheetId="1" r:id="rId1"/>
    <sheet name="EPI" sheetId="2" r:id="rId2"/>
    <sheet name="Analysis" sheetId="3" r:id="rId3"/>
    <sheet name="Dashboard" sheetId="4" r:id="rId4"/>
  </sheets>
  <definedNames>
    <definedName name="_xlnm._FilterDatabase" localSheetId="1" hidden="1">EPI!$A$2:$E$183</definedName>
    <definedName name="_xlnm._FilterDatabase" localSheetId="0" hidden="1">'EPI and MINPREM'!$A$1:$I$181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6" i="3"/>
  <c r="C6" i="3"/>
  <c r="R20" i="1"/>
  <c r="Q20" i="1"/>
  <c r="I182" i="1"/>
  <c r="J182" i="1" s="1"/>
  <c r="K182" i="1" s="1"/>
  <c r="M182" i="1" s="1"/>
  <c r="F182" i="1"/>
  <c r="G182" i="1" s="1"/>
  <c r="L182" i="1" s="1"/>
  <c r="G27" i="3"/>
  <c r="G26" i="3"/>
  <c r="G25" i="3"/>
  <c r="G28" i="3" l="1"/>
  <c r="F3" i="1"/>
  <c r="G3" i="1" s="1"/>
  <c r="L3" i="1" s="1"/>
  <c r="F4" i="1"/>
  <c r="G4" i="1" s="1"/>
  <c r="L4" i="1" s="1"/>
  <c r="F5" i="1"/>
  <c r="G5" i="1" s="1"/>
  <c r="L5" i="1" s="1"/>
  <c r="F6" i="1"/>
  <c r="G6" i="1" s="1"/>
  <c r="L6" i="1" s="1"/>
  <c r="F7" i="1"/>
  <c r="F8" i="1"/>
  <c r="G8" i="1" s="1"/>
  <c r="L8" i="1" s="1"/>
  <c r="F9" i="1"/>
  <c r="G9" i="1" s="1"/>
  <c r="L9" i="1" s="1"/>
  <c r="F10" i="1"/>
  <c r="G10" i="1" s="1"/>
  <c r="L10" i="1" s="1"/>
  <c r="F11" i="1"/>
  <c r="G11" i="1" s="1"/>
  <c r="L11" i="1" s="1"/>
  <c r="F12" i="1"/>
  <c r="G12" i="1" s="1"/>
  <c r="L12" i="1" s="1"/>
  <c r="F13" i="1"/>
  <c r="G13" i="1" s="1"/>
  <c r="L13" i="1" s="1"/>
  <c r="F14" i="1"/>
  <c r="G14" i="1" s="1"/>
  <c r="L14" i="1" s="1"/>
  <c r="F15" i="1"/>
  <c r="G15" i="1" s="1"/>
  <c r="L15" i="1" s="1"/>
  <c r="F16" i="1"/>
  <c r="G16" i="1" s="1"/>
  <c r="L16" i="1" s="1"/>
  <c r="F17" i="1"/>
  <c r="G17" i="1" s="1"/>
  <c r="L17" i="1" s="1"/>
  <c r="F18" i="1"/>
  <c r="G18" i="1" s="1"/>
  <c r="L18" i="1" s="1"/>
  <c r="F19" i="1"/>
  <c r="G19" i="1" s="1"/>
  <c r="L19" i="1" s="1"/>
  <c r="F20" i="1"/>
  <c r="G20" i="1" s="1"/>
  <c r="L20" i="1" s="1"/>
  <c r="F21" i="1"/>
  <c r="G21" i="1" s="1"/>
  <c r="L21" i="1" s="1"/>
  <c r="F22" i="1"/>
  <c r="G22" i="1" s="1"/>
  <c r="L22" i="1" s="1"/>
  <c r="F23" i="1"/>
  <c r="G23" i="1" s="1"/>
  <c r="L23" i="1" s="1"/>
  <c r="F24" i="1"/>
  <c r="G24" i="1" s="1"/>
  <c r="L24" i="1" s="1"/>
  <c r="F25" i="1"/>
  <c r="G25" i="1" s="1"/>
  <c r="L25" i="1" s="1"/>
  <c r="F26" i="1"/>
  <c r="G26" i="1" s="1"/>
  <c r="L26" i="1" s="1"/>
  <c r="F27" i="1"/>
  <c r="G27" i="1" s="1"/>
  <c r="L27" i="1" s="1"/>
  <c r="F28" i="1"/>
  <c r="G28" i="1" s="1"/>
  <c r="L28" i="1" s="1"/>
  <c r="F29" i="1"/>
  <c r="G29" i="1" s="1"/>
  <c r="L29" i="1" s="1"/>
  <c r="F30" i="1"/>
  <c r="G30" i="1" s="1"/>
  <c r="L30" i="1" s="1"/>
  <c r="F31" i="1"/>
  <c r="G31" i="1" s="1"/>
  <c r="L31" i="1" s="1"/>
  <c r="F32" i="1"/>
  <c r="G32" i="1" s="1"/>
  <c r="L32" i="1" s="1"/>
  <c r="F33" i="1"/>
  <c r="G33" i="1" s="1"/>
  <c r="L33" i="1" s="1"/>
  <c r="F34" i="1"/>
  <c r="G34" i="1" s="1"/>
  <c r="L34" i="1" s="1"/>
  <c r="F35" i="1"/>
  <c r="G35" i="1" s="1"/>
  <c r="L35" i="1" s="1"/>
  <c r="F36" i="1"/>
  <c r="G36" i="1" s="1"/>
  <c r="L36" i="1" s="1"/>
  <c r="F37" i="1"/>
  <c r="G37" i="1" s="1"/>
  <c r="L37" i="1" s="1"/>
  <c r="F38" i="1"/>
  <c r="G38" i="1" s="1"/>
  <c r="L38" i="1" s="1"/>
  <c r="F39" i="1"/>
  <c r="G39" i="1" s="1"/>
  <c r="L39" i="1" s="1"/>
  <c r="F40" i="1"/>
  <c r="G40" i="1" s="1"/>
  <c r="L40" i="1" s="1"/>
  <c r="F41" i="1"/>
  <c r="G41" i="1" s="1"/>
  <c r="L41" i="1" s="1"/>
  <c r="F42" i="1"/>
  <c r="G42" i="1" s="1"/>
  <c r="L42" i="1" s="1"/>
  <c r="F43" i="1"/>
  <c r="G43" i="1" s="1"/>
  <c r="L43" i="1" s="1"/>
  <c r="F44" i="1"/>
  <c r="G44" i="1" s="1"/>
  <c r="L44" i="1" s="1"/>
  <c r="F45" i="1"/>
  <c r="G45" i="1" s="1"/>
  <c r="L45" i="1" s="1"/>
  <c r="F46" i="1"/>
  <c r="G46" i="1" s="1"/>
  <c r="L46" i="1" s="1"/>
  <c r="F47" i="1"/>
  <c r="G47" i="1" s="1"/>
  <c r="L47" i="1" s="1"/>
  <c r="F48" i="1"/>
  <c r="G48" i="1" s="1"/>
  <c r="L48" i="1" s="1"/>
  <c r="F49" i="1"/>
  <c r="G49" i="1" s="1"/>
  <c r="L49" i="1" s="1"/>
  <c r="F50" i="1"/>
  <c r="G50" i="1" s="1"/>
  <c r="L50" i="1" s="1"/>
  <c r="F51" i="1"/>
  <c r="G51" i="1" s="1"/>
  <c r="L51" i="1" s="1"/>
  <c r="F52" i="1"/>
  <c r="G52" i="1" s="1"/>
  <c r="L52" i="1" s="1"/>
  <c r="F53" i="1"/>
  <c r="G53" i="1" s="1"/>
  <c r="L53" i="1" s="1"/>
  <c r="F54" i="1"/>
  <c r="G54" i="1" s="1"/>
  <c r="L54" i="1" s="1"/>
  <c r="F55" i="1"/>
  <c r="G55" i="1" s="1"/>
  <c r="L55" i="1" s="1"/>
  <c r="F56" i="1"/>
  <c r="G56" i="1" s="1"/>
  <c r="L56" i="1" s="1"/>
  <c r="F57" i="1"/>
  <c r="G57" i="1" s="1"/>
  <c r="L57" i="1" s="1"/>
  <c r="F58" i="1"/>
  <c r="G58" i="1" s="1"/>
  <c r="L58" i="1" s="1"/>
  <c r="F59" i="1"/>
  <c r="G59" i="1" s="1"/>
  <c r="L59" i="1" s="1"/>
  <c r="F60" i="1"/>
  <c r="G60" i="1" s="1"/>
  <c r="L60" i="1" s="1"/>
  <c r="F61" i="1"/>
  <c r="G61" i="1" s="1"/>
  <c r="L61" i="1" s="1"/>
  <c r="F62" i="1"/>
  <c r="G62" i="1" s="1"/>
  <c r="L62" i="1" s="1"/>
  <c r="F63" i="1"/>
  <c r="G63" i="1" s="1"/>
  <c r="L63" i="1" s="1"/>
  <c r="F64" i="1"/>
  <c r="G64" i="1" s="1"/>
  <c r="L64" i="1" s="1"/>
  <c r="F65" i="1"/>
  <c r="G65" i="1" s="1"/>
  <c r="L65" i="1" s="1"/>
  <c r="F66" i="1"/>
  <c r="G66" i="1" s="1"/>
  <c r="L66" i="1" s="1"/>
  <c r="F67" i="1"/>
  <c r="G67" i="1" s="1"/>
  <c r="L67" i="1" s="1"/>
  <c r="F68" i="1"/>
  <c r="G68" i="1" s="1"/>
  <c r="L68" i="1" s="1"/>
  <c r="F69" i="1"/>
  <c r="G69" i="1" s="1"/>
  <c r="L69" i="1" s="1"/>
  <c r="F70" i="1"/>
  <c r="G70" i="1" s="1"/>
  <c r="L70" i="1" s="1"/>
  <c r="F71" i="1"/>
  <c r="G71" i="1" s="1"/>
  <c r="L71" i="1" s="1"/>
  <c r="F72" i="1"/>
  <c r="G72" i="1" s="1"/>
  <c r="L72" i="1" s="1"/>
  <c r="F73" i="1"/>
  <c r="G73" i="1" s="1"/>
  <c r="L73" i="1" s="1"/>
  <c r="F74" i="1"/>
  <c r="G74" i="1" s="1"/>
  <c r="L74" i="1" s="1"/>
  <c r="F75" i="1"/>
  <c r="G75" i="1" s="1"/>
  <c r="L75" i="1" s="1"/>
  <c r="F76" i="1"/>
  <c r="G76" i="1" s="1"/>
  <c r="L76" i="1" s="1"/>
  <c r="F77" i="1"/>
  <c r="G77" i="1" s="1"/>
  <c r="L77" i="1" s="1"/>
  <c r="F78" i="1"/>
  <c r="G78" i="1" s="1"/>
  <c r="L78" i="1" s="1"/>
  <c r="F79" i="1"/>
  <c r="G79" i="1" s="1"/>
  <c r="L79" i="1" s="1"/>
  <c r="F80" i="1"/>
  <c r="G80" i="1" s="1"/>
  <c r="L80" i="1" s="1"/>
  <c r="F81" i="1"/>
  <c r="G81" i="1" s="1"/>
  <c r="L81" i="1" s="1"/>
  <c r="F82" i="1"/>
  <c r="G82" i="1" s="1"/>
  <c r="L82" i="1" s="1"/>
  <c r="F83" i="1"/>
  <c r="G83" i="1" s="1"/>
  <c r="L83" i="1" s="1"/>
  <c r="F84" i="1"/>
  <c r="G84" i="1" s="1"/>
  <c r="L84" i="1" s="1"/>
  <c r="F85" i="1"/>
  <c r="G85" i="1" s="1"/>
  <c r="L85" i="1" s="1"/>
  <c r="F86" i="1"/>
  <c r="G86" i="1" s="1"/>
  <c r="L86" i="1" s="1"/>
  <c r="F87" i="1"/>
  <c r="G87" i="1" s="1"/>
  <c r="L87" i="1" s="1"/>
  <c r="F88" i="1"/>
  <c r="G88" i="1" s="1"/>
  <c r="L88" i="1" s="1"/>
  <c r="F89" i="1"/>
  <c r="G89" i="1" s="1"/>
  <c r="L89" i="1" s="1"/>
  <c r="F90" i="1"/>
  <c r="G90" i="1" s="1"/>
  <c r="L90" i="1" s="1"/>
  <c r="F91" i="1"/>
  <c r="G91" i="1" s="1"/>
  <c r="L91" i="1" s="1"/>
  <c r="F92" i="1"/>
  <c r="G92" i="1" s="1"/>
  <c r="L92" i="1" s="1"/>
  <c r="F93" i="1"/>
  <c r="G93" i="1" s="1"/>
  <c r="L93" i="1" s="1"/>
  <c r="F94" i="1"/>
  <c r="G94" i="1" s="1"/>
  <c r="L94" i="1" s="1"/>
  <c r="F95" i="1"/>
  <c r="G95" i="1" s="1"/>
  <c r="L95" i="1" s="1"/>
  <c r="F96" i="1"/>
  <c r="G96" i="1" s="1"/>
  <c r="L96" i="1" s="1"/>
  <c r="F97" i="1"/>
  <c r="G97" i="1" s="1"/>
  <c r="L97" i="1" s="1"/>
  <c r="F98" i="1"/>
  <c r="G98" i="1" s="1"/>
  <c r="L98" i="1" s="1"/>
  <c r="F99" i="1"/>
  <c r="G99" i="1" s="1"/>
  <c r="L99" i="1" s="1"/>
  <c r="F100" i="1"/>
  <c r="G100" i="1" s="1"/>
  <c r="L100" i="1" s="1"/>
  <c r="F101" i="1"/>
  <c r="G101" i="1" s="1"/>
  <c r="L101" i="1" s="1"/>
  <c r="F102" i="1"/>
  <c r="G102" i="1" s="1"/>
  <c r="L102" i="1" s="1"/>
  <c r="F103" i="1"/>
  <c r="G103" i="1" s="1"/>
  <c r="L103" i="1" s="1"/>
  <c r="F104" i="1"/>
  <c r="G104" i="1" s="1"/>
  <c r="L104" i="1" s="1"/>
  <c r="F105" i="1"/>
  <c r="G105" i="1" s="1"/>
  <c r="L105" i="1" s="1"/>
  <c r="F106" i="1"/>
  <c r="G106" i="1" s="1"/>
  <c r="L106" i="1" s="1"/>
  <c r="F107" i="1"/>
  <c r="G107" i="1" s="1"/>
  <c r="L107" i="1" s="1"/>
  <c r="F108" i="1"/>
  <c r="G108" i="1" s="1"/>
  <c r="L108" i="1" s="1"/>
  <c r="F109" i="1"/>
  <c r="G109" i="1" s="1"/>
  <c r="L109" i="1" s="1"/>
  <c r="F110" i="1"/>
  <c r="G110" i="1" s="1"/>
  <c r="L110" i="1" s="1"/>
  <c r="F111" i="1"/>
  <c r="G111" i="1" s="1"/>
  <c r="L111" i="1" s="1"/>
  <c r="F112" i="1"/>
  <c r="G112" i="1" s="1"/>
  <c r="L112" i="1" s="1"/>
  <c r="F113" i="1"/>
  <c r="G113" i="1" s="1"/>
  <c r="L113" i="1" s="1"/>
  <c r="F114" i="1"/>
  <c r="G114" i="1" s="1"/>
  <c r="L114" i="1" s="1"/>
  <c r="F115" i="1"/>
  <c r="G115" i="1" s="1"/>
  <c r="L115" i="1" s="1"/>
  <c r="F116" i="1"/>
  <c r="G116" i="1" s="1"/>
  <c r="L116" i="1" s="1"/>
  <c r="F117" i="1"/>
  <c r="G117" i="1" s="1"/>
  <c r="L117" i="1" s="1"/>
  <c r="F118" i="1"/>
  <c r="G118" i="1" s="1"/>
  <c r="L118" i="1" s="1"/>
  <c r="F119" i="1"/>
  <c r="G119" i="1" s="1"/>
  <c r="L119" i="1" s="1"/>
  <c r="F120" i="1"/>
  <c r="G120" i="1" s="1"/>
  <c r="L120" i="1" s="1"/>
  <c r="F121" i="1"/>
  <c r="G121" i="1" s="1"/>
  <c r="L121" i="1" s="1"/>
  <c r="F122" i="1"/>
  <c r="G122" i="1" s="1"/>
  <c r="L122" i="1" s="1"/>
  <c r="F123" i="1"/>
  <c r="G123" i="1" s="1"/>
  <c r="L123" i="1" s="1"/>
  <c r="F124" i="1"/>
  <c r="G124" i="1" s="1"/>
  <c r="L124" i="1" s="1"/>
  <c r="F125" i="1"/>
  <c r="G125" i="1" s="1"/>
  <c r="L125" i="1" s="1"/>
  <c r="F126" i="1"/>
  <c r="G126" i="1" s="1"/>
  <c r="L126" i="1" s="1"/>
  <c r="F127" i="1"/>
  <c r="G127" i="1" s="1"/>
  <c r="L127" i="1" s="1"/>
  <c r="F128" i="1"/>
  <c r="G128" i="1" s="1"/>
  <c r="L128" i="1" s="1"/>
  <c r="F129" i="1"/>
  <c r="G129" i="1" s="1"/>
  <c r="L129" i="1" s="1"/>
  <c r="F130" i="1"/>
  <c r="G130" i="1" s="1"/>
  <c r="L130" i="1" s="1"/>
  <c r="F131" i="1"/>
  <c r="G131" i="1" s="1"/>
  <c r="L131" i="1" s="1"/>
  <c r="F132" i="1"/>
  <c r="G132" i="1" s="1"/>
  <c r="L132" i="1" s="1"/>
  <c r="F133" i="1"/>
  <c r="G133" i="1" s="1"/>
  <c r="L133" i="1" s="1"/>
  <c r="F134" i="1"/>
  <c r="G134" i="1" s="1"/>
  <c r="L134" i="1" s="1"/>
  <c r="F135" i="1"/>
  <c r="G135" i="1" s="1"/>
  <c r="L135" i="1" s="1"/>
  <c r="F136" i="1"/>
  <c r="G136" i="1" s="1"/>
  <c r="L136" i="1" s="1"/>
  <c r="F137" i="1"/>
  <c r="G137" i="1" s="1"/>
  <c r="L137" i="1" s="1"/>
  <c r="F138" i="1"/>
  <c r="G138" i="1" s="1"/>
  <c r="L138" i="1" s="1"/>
  <c r="F139" i="1"/>
  <c r="G139" i="1" s="1"/>
  <c r="L139" i="1" s="1"/>
  <c r="F140" i="1"/>
  <c r="G140" i="1" s="1"/>
  <c r="L140" i="1" s="1"/>
  <c r="F141" i="1"/>
  <c r="G141" i="1" s="1"/>
  <c r="L141" i="1" s="1"/>
  <c r="F142" i="1"/>
  <c r="G142" i="1" s="1"/>
  <c r="L142" i="1" s="1"/>
  <c r="F143" i="1"/>
  <c r="G143" i="1" s="1"/>
  <c r="L143" i="1" s="1"/>
  <c r="F144" i="1"/>
  <c r="G144" i="1" s="1"/>
  <c r="L144" i="1" s="1"/>
  <c r="F145" i="1"/>
  <c r="G145" i="1" s="1"/>
  <c r="L145" i="1" s="1"/>
  <c r="F146" i="1"/>
  <c r="G146" i="1" s="1"/>
  <c r="L146" i="1" s="1"/>
  <c r="F147" i="1"/>
  <c r="G147" i="1" s="1"/>
  <c r="L147" i="1" s="1"/>
  <c r="F148" i="1"/>
  <c r="G148" i="1" s="1"/>
  <c r="L148" i="1" s="1"/>
  <c r="F149" i="1"/>
  <c r="G149" i="1" s="1"/>
  <c r="L149" i="1" s="1"/>
  <c r="F150" i="1"/>
  <c r="G150" i="1" s="1"/>
  <c r="L150" i="1" s="1"/>
  <c r="F151" i="1"/>
  <c r="G151" i="1" s="1"/>
  <c r="L151" i="1" s="1"/>
  <c r="F152" i="1"/>
  <c r="G152" i="1" s="1"/>
  <c r="L152" i="1" s="1"/>
  <c r="F153" i="1"/>
  <c r="G153" i="1" s="1"/>
  <c r="L153" i="1" s="1"/>
  <c r="F154" i="1"/>
  <c r="G154" i="1" s="1"/>
  <c r="L154" i="1" s="1"/>
  <c r="F155" i="1"/>
  <c r="G155" i="1" s="1"/>
  <c r="L155" i="1" s="1"/>
  <c r="F156" i="1"/>
  <c r="G156" i="1" s="1"/>
  <c r="L156" i="1" s="1"/>
  <c r="F157" i="1"/>
  <c r="G157" i="1" s="1"/>
  <c r="L157" i="1" s="1"/>
  <c r="F158" i="1"/>
  <c r="G158" i="1" s="1"/>
  <c r="L158" i="1" s="1"/>
  <c r="F159" i="1"/>
  <c r="G159" i="1" s="1"/>
  <c r="L159" i="1" s="1"/>
  <c r="F160" i="1"/>
  <c r="G160" i="1" s="1"/>
  <c r="L160" i="1" s="1"/>
  <c r="F161" i="1"/>
  <c r="G161" i="1" s="1"/>
  <c r="L161" i="1" s="1"/>
  <c r="F162" i="1"/>
  <c r="G162" i="1" s="1"/>
  <c r="L162" i="1" s="1"/>
  <c r="F163" i="1"/>
  <c r="G163" i="1" s="1"/>
  <c r="L163" i="1" s="1"/>
  <c r="F164" i="1"/>
  <c r="G164" i="1" s="1"/>
  <c r="L164" i="1" s="1"/>
  <c r="F165" i="1"/>
  <c r="G165" i="1" s="1"/>
  <c r="L165" i="1" s="1"/>
  <c r="F166" i="1"/>
  <c r="G166" i="1" s="1"/>
  <c r="L166" i="1" s="1"/>
  <c r="F167" i="1"/>
  <c r="G167" i="1" s="1"/>
  <c r="L167" i="1" s="1"/>
  <c r="F168" i="1"/>
  <c r="G168" i="1" s="1"/>
  <c r="L168" i="1" s="1"/>
  <c r="F169" i="1"/>
  <c r="G169" i="1" s="1"/>
  <c r="L169" i="1" s="1"/>
  <c r="F170" i="1"/>
  <c r="G170" i="1" s="1"/>
  <c r="L170" i="1" s="1"/>
  <c r="F171" i="1"/>
  <c r="G171" i="1" s="1"/>
  <c r="L171" i="1" s="1"/>
  <c r="F172" i="1"/>
  <c r="G172" i="1" s="1"/>
  <c r="L172" i="1" s="1"/>
  <c r="F173" i="1"/>
  <c r="G173" i="1" s="1"/>
  <c r="L173" i="1" s="1"/>
  <c r="F174" i="1"/>
  <c r="G174" i="1" s="1"/>
  <c r="L174" i="1" s="1"/>
  <c r="F175" i="1"/>
  <c r="G175" i="1" s="1"/>
  <c r="L175" i="1" s="1"/>
  <c r="F176" i="1"/>
  <c r="G176" i="1" s="1"/>
  <c r="L176" i="1" s="1"/>
  <c r="F177" i="1"/>
  <c r="G177" i="1" s="1"/>
  <c r="L177" i="1" s="1"/>
  <c r="F178" i="1"/>
  <c r="G178" i="1" s="1"/>
  <c r="L178" i="1" s="1"/>
  <c r="F179" i="1"/>
  <c r="G179" i="1" s="1"/>
  <c r="L179" i="1" s="1"/>
  <c r="F180" i="1"/>
  <c r="G180" i="1" s="1"/>
  <c r="L180" i="1" s="1"/>
  <c r="F181" i="1"/>
  <c r="G181" i="1" s="1"/>
  <c r="L181" i="1" s="1"/>
  <c r="F2" i="1"/>
  <c r="I3" i="1"/>
  <c r="J3" i="1" s="1"/>
  <c r="K3" i="1" s="1"/>
  <c r="M3" i="1" s="1"/>
  <c r="I4" i="1"/>
  <c r="J4" i="1" s="1"/>
  <c r="K4" i="1" s="1"/>
  <c r="M4" i="1" s="1"/>
  <c r="I5" i="1"/>
  <c r="J5" i="1" s="1"/>
  <c r="K5" i="1" s="1"/>
  <c r="M5" i="1" s="1"/>
  <c r="I6" i="1"/>
  <c r="J6" i="1" s="1"/>
  <c r="K6" i="1" s="1"/>
  <c r="M6" i="1" s="1"/>
  <c r="I7" i="1"/>
  <c r="J7" i="1" s="1"/>
  <c r="K7" i="1" s="1"/>
  <c r="M7" i="1" s="1"/>
  <c r="I8" i="1"/>
  <c r="J8" i="1" s="1"/>
  <c r="K8" i="1" s="1"/>
  <c r="M8" i="1" s="1"/>
  <c r="I9" i="1"/>
  <c r="J9" i="1" s="1"/>
  <c r="K9" i="1" s="1"/>
  <c r="M9" i="1" s="1"/>
  <c r="I10" i="1"/>
  <c r="J10" i="1" s="1"/>
  <c r="K10" i="1" s="1"/>
  <c r="M10" i="1" s="1"/>
  <c r="I11" i="1"/>
  <c r="J11" i="1" s="1"/>
  <c r="K11" i="1" s="1"/>
  <c r="M11" i="1" s="1"/>
  <c r="I12" i="1"/>
  <c r="J12" i="1" s="1"/>
  <c r="K12" i="1" s="1"/>
  <c r="M12" i="1" s="1"/>
  <c r="I13" i="1"/>
  <c r="J13" i="1" s="1"/>
  <c r="K13" i="1" s="1"/>
  <c r="M13" i="1" s="1"/>
  <c r="I14" i="1"/>
  <c r="J14" i="1" s="1"/>
  <c r="K14" i="1" s="1"/>
  <c r="M14" i="1" s="1"/>
  <c r="I15" i="1"/>
  <c r="J15" i="1" s="1"/>
  <c r="K15" i="1" s="1"/>
  <c r="M15" i="1" s="1"/>
  <c r="I16" i="1"/>
  <c r="J16" i="1" s="1"/>
  <c r="K16" i="1" s="1"/>
  <c r="M16" i="1" s="1"/>
  <c r="I17" i="1"/>
  <c r="J17" i="1" s="1"/>
  <c r="K17" i="1" s="1"/>
  <c r="M17" i="1" s="1"/>
  <c r="I18" i="1"/>
  <c r="J18" i="1" s="1"/>
  <c r="K18" i="1" s="1"/>
  <c r="M18" i="1" s="1"/>
  <c r="I19" i="1"/>
  <c r="J19" i="1" s="1"/>
  <c r="K19" i="1" s="1"/>
  <c r="M19" i="1" s="1"/>
  <c r="I20" i="1"/>
  <c r="J20" i="1" s="1"/>
  <c r="K20" i="1" s="1"/>
  <c r="M20" i="1" s="1"/>
  <c r="I21" i="1"/>
  <c r="J21" i="1" s="1"/>
  <c r="K21" i="1" s="1"/>
  <c r="M21" i="1" s="1"/>
  <c r="I22" i="1"/>
  <c r="J22" i="1" s="1"/>
  <c r="K22" i="1" s="1"/>
  <c r="M22" i="1" s="1"/>
  <c r="I23" i="1"/>
  <c r="J23" i="1" s="1"/>
  <c r="K23" i="1" s="1"/>
  <c r="M23" i="1" s="1"/>
  <c r="I24" i="1"/>
  <c r="J24" i="1" s="1"/>
  <c r="K24" i="1" s="1"/>
  <c r="M24" i="1" s="1"/>
  <c r="I25" i="1"/>
  <c r="J25" i="1" s="1"/>
  <c r="K25" i="1" s="1"/>
  <c r="M25" i="1" s="1"/>
  <c r="I26" i="1"/>
  <c r="J26" i="1" s="1"/>
  <c r="K26" i="1" s="1"/>
  <c r="M26" i="1" s="1"/>
  <c r="I27" i="1"/>
  <c r="J27" i="1" s="1"/>
  <c r="K27" i="1" s="1"/>
  <c r="M27" i="1" s="1"/>
  <c r="I28" i="1"/>
  <c r="J28" i="1" s="1"/>
  <c r="K28" i="1" s="1"/>
  <c r="M28" i="1" s="1"/>
  <c r="I29" i="1"/>
  <c r="J29" i="1" s="1"/>
  <c r="K29" i="1" s="1"/>
  <c r="M29" i="1" s="1"/>
  <c r="I30" i="1"/>
  <c r="J30" i="1" s="1"/>
  <c r="K30" i="1" s="1"/>
  <c r="M30" i="1" s="1"/>
  <c r="I31" i="1"/>
  <c r="J31" i="1" s="1"/>
  <c r="K31" i="1" s="1"/>
  <c r="M31" i="1" s="1"/>
  <c r="I32" i="1"/>
  <c r="J32" i="1" s="1"/>
  <c r="K32" i="1" s="1"/>
  <c r="M32" i="1" s="1"/>
  <c r="I33" i="1"/>
  <c r="J33" i="1" s="1"/>
  <c r="K33" i="1" s="1"/>
  <c r="M33" i="1" s="1"/>
  <c r="I34" i="1"/>
  <c r="J34" i="1" s="1"/>
  <c r="K34" i="1" s="1"/>
  <c r="M34" i="1" s="1"/>
  <c r="I35" i="1"/>
  <c r="J35" i="1" s="1"/>
  <c r="K35" i="1" s="1"/>
  <c r="M35" i="1" s="1"/>
  <c r="I36" i="1"/>
  <c r="J36" i="1" s="1"/>
  <c r="K36" i="1" s="1"/>
  <c r="M36" i="1" s="1"/>
  <c r="I37" i="1"/>
  <c r="J37" i="1" s="1"/>
  <c r="K37" i="1" s="1"/>
  <c r="M37" i="1" s="1"/>
  <c r="I38" i="1"/>
  <c r="J38" i="1" s="1"/>
  <c r="K38" i="1" s="1"/>
  <c r="M38" i="1" s="1"/>
  <c r="I39" i="1"/>
  <c r="J39" i="1" s="1"/>
  <c r="K39" i="1" s="1"/>
  <c r="M39" i="1" s="1"/>
  <c r="I40" i="1"/>
  <c r="J40" i="1" s="1"/>
  <c r="K40" i="1" s="1"/>
  <c r="M40" i="1" s="1"/>
  <c r="I41" i="1"/>
  <c r="J41" i="1" s="1"/>
  <c r="K41" i="1" s="1"/>
  <c r="M41" i="1" s="1"/>
  <c r="I42" i="1"/>
  <c r="J42" i="1" s="1"/>
  <c r="K42" i="1" s="1"/>
  <c r="M42" i="1" s="1"/>
  <c r="I43" i="1"/>
  <c r="J43" i="1" s="1"/>
  <c r="K43" i="1" s="1"/>
  <c r="M43" i="1" s="1"/>
  <c r="I44" i="1"/>
  <c r="J44" i="1" s="1"/>
  <c r="K44" i="1" s="1"/>
  <c r="M44" i="1" s="1"/>
  <c r="I45" i="1"/>
  <c r="J45" i="1" s="1"/>
  <c r="K45" i="1" s="1"/>
  <c r="M45" i="1" s="1"/>
  <c r="I46" i="1"/>
  <c r="J46" i="1" s="1"/>
  <c r="K46" i="1" s="1"/>
  <c r="M46" i="1" s="1"/>
  <c r="I47" i="1"/>
  <c r="J47" i="1" s="1"/>
  <c r="K47" i="1" s="1"/>
  <c r="M47" i="1" s="1"/>
  <c r="I48" i="1"/>
  <c r="J48" i="1" s="1"/>
  <c r="K48" i="1" s="1"/>
  <c r="M48" i="1" s="1"/>
  <c r="I49" i="1"/>
  <c r="J49" i="1" s="1"/>
  <c r="K49" i="1" s="1"/>
  <c r="M49" i="1" s="1"/>
  <c r="I50" i="1"/>
  <c r="J50" i="1" s="1"/>
  <c r="K50" i="1" s="1"/>
  <c r="M50" i="1" s="1"/>
  <c r="I51" i="1"/>
  <c r="J51" i="1" s="1"/>
  <c r="K51" i="1" s="1"/>
  <c r="M51" i="1" s="1"/>
  <c r="I52" i="1"/>
  <c r="J52" i="1" s="1"/>
  <c r="K52" i="1" s="1"/>
  <c r="M52" i="1" s="1"/>
  <c r="I53" i="1"/>
  <c r="J53" i="1" s="1"/>
  <c r="K53" i="1" s="1"/>
  <c r="M53" i="1" s="1"/>
  <c r="I54" i="1"/>
  <c r="J54" i="1" s="1"/>
  <c r="K54" i="1" s="1"/>
  <c r="M54" i="1" s="1"/>
  <c r="I55" i="1"/>
  <c r="J55" i="1" s="1"/>
  <c r="K55" i="1" s="1"/>
  <c r="M55" i="1" s="1"/>
  <c r="I56" i="1"/>
  <c r="J56" i="1" s="1"/>
  <c r="K56" i="1" s="1"/>
  <c r="M56" i="1" s="1"/>
  <c r="I57" i="1"/>
  <c r="J57" i="1" s="1"/>
  <c r="K57" i="1" s="1"/>
  <c r="M57" i="1" s="1"/>
  <c r="I58" i="1"/>
  <c r="J58" i="1" s="1"/>
  <c r="K58" i="1" s="1"/>
  <c r="M58" i="1" s="1"/>
  <c r="I59" i="1"/>
  <c r="J59" i="1" s="1"/>
  <c r="K59" i="1" s="1"/>
  <c r="M59" i="1" s="1"/>
  <c r="I60" i="1"/>
  <c r="J60" i="1" s="1"/>
  <c r="K60" i="1" s="1"/>
  <c r="M60" i="1" s="1"/>
  <c r="I61" i="1"/>
  <c r="J61" i="1" s="1"/>
  <c r="K61" i="1" s="1"/>
  <c r="M61" i="1" s="1"/>
  <c r="I62" i="1"/>
  <c r="J62" i="1" s="1"/>
  <c r="K62" i="1" s="1"/>
  <c r="M62" i="1" s="1"/>
  <c r="I63" i="1"/>
  <c r="J63" i="1" s="1"/>
  <c r="K63" i="1" s="1"/>
  <c r="M63" i="1" s="1"/>
  <c r="I64" i="1"/>
  <c r="J64" i="1" s="1"/>
  <c r="K64" i="1" s="1"/>
  <c r="M64" i="1" s="1"/>
  <c r="I65" i="1"/>
  <c r="J65" i="1" s="1"/>
  <c r="K65" i="1" s="1"/>
  <c r="M65" i="1" s="1"/>
  <c r="I66" i="1"/>
  <c r="J66" i="1" s="1"/>
  <c r="K66" i="1" s="1"/>
  <c r="M66" i="1" s="1"/>
  <c r="I67" i="1"/>
  <c r="J67" i="1" s="1"/>
  <c r="K67" i="1" s="1"/>
  <c r="M67" i="1" s="1"/>
  <c r="I68" i="1"/>
  <c r="J68" i="1" s="1"/>
  <c r="K68" i="1" s="1"/>
  <c r="M68" i="1" s="1"/>
  <c r="I69" i="1"/>
  <c r="J69" i="1" s="1"/>
  <c r="K69" i="1" s="1"/>
  <c r="M69" i="1" s="1"/>
  <c r="I70" i="1"/>
  <c r="J70" i="1" s="1"/>
  <c r="K70" i="1" s="1"/>
  <c r="M70" i="1" s="1"/>
  <c r="I71" i="1"/>
  <c r="J71" i="1" s="1"/>
  <c r="K71" i="1" s="1"/>
  <c r="M71" i="1" s="1"/>
  <c r="I72" i="1"/>
  <c r="J72" i="1" s="1"/>
  <c r="K72" i="1" s="1"/>
  <c r="M72" i="1" s="1"/>
  <c r="I73" i="1"/>
  <c r="J73" i="1" s="1"/>
  <c r="K73" i="1" s="1"/>
  <c r="M73" i="1" s="1"/>
  <c r="I74" i="1"/>
  <c r="J74" i="1" s="1"/>
  <c r="K74" i="1" s="1"/>
  <c r="M74" i="1" s="1"/>
  <c r="I75" i="1"/>
  <c r="J75" i="1" s="1"/>
  <c r="K75" i="1" s="1"/>
  <c r="M75" i="1" s="1"/>
  <c r="I76" i="1"/>
  <c r="J76" i="1" s="1"/>
  <c r="K76" i="1" s="1"/>
  <c r="M76" i="1" s="1"/>
  <c r="I77" i="1"/>
  <c r="J77" i="1" s="1"/>
  <c r="K77" i="1" s="1"/>
  <c r="M77" i="1" s="1"/>
  <c r="I78" i="1"/>
  <c r="J78" i="1" s="1"/>
  <c r="K78" i="1" s="1"/>
  <c r="M78" i="1" s="1"/>
  <c r="I79" i="1"/>
  <c r="J79" i="1" s="1"/>
  <c r="K79" i="1" s="1"/>
  <c r="M79" i="1" s="1"/>
  <c r="I80" i="1"/>
  <c r="J80" i="1" s="1"/>
  <c r="K80" i="1" s="1"/>
  <c r="M80" i="1" s="1"/>
  <c r="I81" i="1"/>
  <c r="J81" i="1" s="1"/>
  <c r="K81" i="1" s="1"/>
  <c r="M81" i="1" s="1"/>
  <c r="I82" i="1"/>
  <c r="J82" i="1" s="1"/>
  <c r="K82" i="1" s="1"/>
  <c r="M82" i="1" s="1"/>
  <c r="I83" i="1"/>
  <c r="J83" i="1" s="1"/>
  <c r="K83" i="1" s="1"/>
  <c r="M83" i="1" s="1"/>
  <c r="I84" i="1"/>
  <c r="J84" i="1" s="1"/>
  <c r="K84" i="1" s="1"/>
  <c r="M84" i="1" s="1"/>
  <c r="I85" i="1"/>
  <c r="J85" i="1" s="1"/>
  <c r="K85" i="1" s="1"/>
  <c r="M85" i="1" s="1"/>
  <c r="I86" i="1"/>
  <c r="J86" i="1" s="1"/>
  <c r="K86" i="1" s="1"/>
  <c r="M86" i="1" s="1"/>
  <c r="I87" i="1"/>
  <c r="J87" i="1" s="1"/>
  <c r="K87" i="1" s="1"/>
  <c r="M87" i="1" s="1"/>
  <c r="I88" i="1"/>
  <c r="J88" i="1" s="1"/>
  <c r="K88" i="1" s="1"/>
  <c r="M88" i="1" s="1"/>
  <c r="I89" i="1"/>
  <c r="J89" i="1" s="1"/>
  <c r="K89" i="1" s="1"/>
  <c r="M89" i="1" s="1"/>
  <c r="I90" i="1"/>
  <c r="J90" i="1" s="1"/>
  <c r="K90" i="1" s="1"/>
  <c r="M90" i="1" s="1"/>
  <c r="I91" i="1"/>
  <c r="J91" i="1" s="1"/>
  <c r="K91" i="1" s="1"/>
  <c r="M91" i="1" s="1"/>
  <c r="I92" i="1"/>
  <c r="J92" i="1" s="1"/>
  <c r="K92" i="1" s="1"/>
  <c r="M92" i="1" s="1"/>
  <c r="I93" i="1"/>
  <c r="J93" i="1" s="1"/>
  <c r="K93" i="1" s="1"/>
  <c r="M93" i="1" s="1"/>
  <c r="I94" i="1"/>
  <c r="J94" i="1" s="1"/>
  <c r="K94" i="1" s="1"/>
  <c r="M94" i="1" s="1"/>
  <c r="I95" i="1"/>
  <c r="J95" i="1" s="1"/>
  <c r="K95" i="1" s="1"/>
  <c r="M95" i="1" s="1"/>
  <c r="I96" i="1"/>
  <c r="J96" i="1" s="1"/>
  <c r="K96" i="1" s="1"/>
  <c r="M96" i="1" s="1"/>
  <c r="I97" i="1"/>
  <c r="J97" i="1" s="1"/>
  <c r="K97" i="1" s="1"/>
  <c r="M97" i="1" s="1"/>
  <c r="I98" i="1"/>
  <c r="J98" i="1" s="1"/>
  <c r="K98" i="1" s="1"/>
  <c r="M98" i="1" s="1"/>
  <c r="I99" i="1"/>
  <c r="J99" i="1" s="1"/>
  <c r="K99" i="1" s="1"/>
  <c r="M99" i="1" s="1"/>
  <c r="I100" i="1"/>
  <c r="J100" i="1" s="1"/>
  <c r="K100" i="1" s="1"/>
  <c r="M100" i="1" s="1"/>
  <c r="I101" i="1"/>
  <c r="J101" i="1" s="1"/>
  <c r="K101" i="1" s="1"/>
  <c r="M101" i="1" s="1"/>
  <c r="I102" i="1"/>
  <c r="J102" i="1" s="1"/>
  <c r="K102" i="1" s="1"/>
  <c r="M102" i="1" s="1"/>
  <c r="I103" i="1"/>
  <c r="J103" i="1" s="1"/>
  <c r="K103" i="1" s="1"/>
  <c r="M103" i="1" s="1"/>
  <c r="I104" i="1"/>
  <c r="J104" i="1" s="1"/>
  <c r="K104" i="1" s="1"/>
  <c r="M104" i="1" s="1"/>
  <c r="I105" i="1"/>
  <c r="J105" i="1" s="1"/>
  <c r="K105" i="1" s="1"/>
  <c r="M105" i="1" s="1"/>
  <c r="I106" i="1"/>
  <c r="J106" i="1" s="1"/>
  <c r="K106" i="1" s="1"/>
  <c r="M106" i="1" s="1"/>
  <c r="I107" i="1"/>
  <c r="J107" i="1" s="1"/>
  <c r="K107" i="1" s="1"/>
  <c r="M107" i="1" s="1"/>
  <c r="I108" i="1"/>
  <c r="J108" i="1" s="1"/>
  <c r="K108" i="1" s="1"/>
  <c r="M108" i="1" s="1"/>
  <c r="I109" i="1"/>
  <c r="J109" i="1" s="1"/>
  <c r="K109" i="1" s="1"/>
  <c r="M109" i="1" s="1"/>
  <c r="I110" i="1"/>
  <c r="J110" i="1" s="1"/>
  <c r="K110" i="1" s="1"/>
  <c r="M110" i="1" s="1"/>
  <c r="I111" i="1"/>
  <c r="J111" i="1" s="1"/>
  <c r="K111" i="1" s="1"/>
  <c r="M111" i="1" s="1"/>
  <c r="I112" i="1"/>
  <c r="J112" i="1" s="1"/>
  <c r="K112" i="1" s="1"/>
  <c r="M112" i="1" s="1"/>
  <c r="I113" i="1"/>
  <c r="J113" i="1" s="1"/>
  <c r="K113" i="1" s="1"/>
  <c r="M113" i="1" s="1"/>
  <c r="I114" i="1"/>
  <c r="J114" i="1" s="1"/>
  <c r="K114" i="1" s="1"/>
  <c r="M114" i="1" s="1"/>
  <c r="I115" i="1"/>
  <c r="J115" i="1" s="1"/>
  <c r="K115" i="1" s="1"/>
  <c r="M115" i="1" s="1"/>
  <c r="I116" i="1"/>
  <c r="J116" i="1" s="1"/>
  <c r="K116" i="1" s="1"/>
  <c r="M116" i="1" s="1"/>
  <c r="I117" i="1"/>
  <c r="J117" i="1" s="1"/>
  <c r="K117" i="1" s="1"/>
  <c r="M117" i="1" s="1"/>
  <c r="I118" i="1"/>
  <c r="J118" i="1" s="1"/>
  <c r="K118" i="1" s="1"/>
  <c r="M118" i="1" s="1"/>
  <c r="I119" i="1"/>
  <c r="J119" i="1" s="1"/>
  <c r="K119" i="1" s="1"/>
  <c r="M119" i="1" s="1"/>
  <c r="I120" i="1"/>
  <c r="J120" i="1" s="1"/>
  <c r="K120" i="1" s="1"/>
  <c r="M120" i="1" s="1"/>
  <c r="I121" i="1"/>
  <c r="J121" i="1" s="1"/>
  <c r="K121" i="1" s="1"/>
  <c r="M121" i="1" s="1"/>
  <c r="I122" i="1"/>
  <c r="J122" i="1" s="1"/>
  <c r="K122" i="1" s="1"/>
  <c r="M122" i="1" s="1"/>
  <c r="I123" i="1"/>
  <c r="J123" i="1" s="1"/>
  <c r="K123" i="1" s="1"/>
  <c r="M123" i="1" s="1"/>
  <c r="I124" i="1"/>
  <c r="J124" i="1" s="1"/>
  <c r="K124" i="1" s="1"/>
  <c r="M124" i="1" s="1"/>
  <c r="I125" i="1"/>
  <c r="J125" i="1" s="1"/>
  <c r="K125" i="1" s="1"/>
  <c r="M125" i="1" s="1"/>
  <c r="I126" i="1"/>
  <c r="J126" i="1" s="1"/>
  <c r="K126" i="1" s="1"/>
  <c r="M126" i="1" s="1"/>
  <c r="I127" i="1"/>
  <c r="J127" i="1" s="1"/>
  <c r="K127" i="1" s="1"/>
  <c r="M127" i="1" s="1"/>
  <c r="I128" i="1"/>
  <c r="J128" i="1" s="1"/>
  <c r="K128" i="1" s="1"/>
  <c r="M128" i="1" s="1"/>
  <c r="I129" i="1"/>
  <c r="J129" i="1" s="1"/>
  <c r="K129" i="1" s="1"/>
  <c r="M129" i="1" s="1"/>
  <c r="I130" i="1"/>
  <c r="J130" i="1" s="1"/>
  <c r="K130" i="1" s="1"/>
  <c r="M130" i="1" s="1"/>
  <c r="I131" i="1"/>
  <c r="J131" i="1" s="1"/>
  <c r="K131" i="1" s="1"/>
  <c r="M131" i="1" s="1"/>
  <c r="I132" i="1"/>
  <c r="J132" i="1" s="1"/>
  <c r="K132" i="1" s="1"/>
  <c r="M132" i="1" s="1"/>
  <c r="I133" i="1"/>
  <c r="J133" i="1" s="1"/>
  <c r="K133" i="1" s="1"/>
  <c r="M133" i="1" s="1"/>
  <c r="I134" i="1"/>
  <c r="J134" i="1" s="1"/>
  <c r="K134" i="1" s="1"/>
  <c r="M134" i="1" s="1"/>
  <c r="I135" i="1"/>
  <c r="J135" i="1" s="1"/>
  <c r="K135" i="1" s="1"/>
  <c r="M135" i="1" s="1"/>
  <c r="I136" i="1"/>
  <c r="J136" i="1" s="1"/>
  <c r="K136" i="1" s="1"/>
  <c r="M136" i="1" s="1"/>
  <c r="I137" i="1"/>
  <c r="J137" i="1" s="1"/>
  <c r="K137" i="1" s="1"/>
  <c r="M137" i="1" s="1"/>
  <c r="I138" i="1"/>
  <c r="J138" i="1" s="1"/>
  <c r="K138" i="1" s="1"/>
  <c r="M138" i="1" s="1"/>
  <c r="I139" i="1"/>
  <c r="J139" i="1" s="1"/>
  <c r="K139" i="1" s="1"/>
  <c r="M139" i="1" s="1"/>
  <c r="I140" i="1"/>
  <c r="J140" i="1" s="1"/>
  <c r="K140" i="1" s="1"/>
  <c r="M140" i="1" s="1"/>
  <c r="I141" i="1"/>
  <c r="J141" i="1" s="1"/>
  <c r="K141" i="1" s="1"/>
  <c r="M141" i="1" s="1"/>
  <c r="I142" i="1"/>
  <c r="J142" i="1" s="1"/>
  <c r="K142" i="1" s="1"/>
  <c r="M142" i="1" s="1"/>
  <c r="I143" i="1"/>
  <c r="J143" i="1" s="1"/>
  <c r="K143" i="1" s="1"/>
  <c r="M143" i="1" s="1"/>
  <c r="I144" i="1"/>
  <c r="J144" i="1" s="1"/>
  <c r="K144" i="1" s="1"/>
  <c r="M144" i="1" s="1"/>
  <c r="I145" i="1"/>
  <c r="J145" i="1" s="1"/>
  <c r="K145" i="1" s="1"/>
  <c r="M145" i="1" s="1"/>
  <c r="I146" i="1"/>
  <c r="J146" i="1" s="1"/>
  <c r="K146" i="1" s="1"/>
  <c r="M146" i="1" s="1"/>
  <c r="I147" i="1"/>
  <c r="J147" i="1" s="1"/>
  <c r="K147" i="1" s="1"/>
  <c r="M147" i="1" s="1"/>
  <c r="I148" i="1"/>
  <c r="J148" i="1" s="1"/>
  <c r="K148" i="1" s="1"/>
  <c r="M148" i="1" s="1"/>
  <c r="I149" i="1"/>
  <c r="J149" i="1" s="1"/>
  <c r="K149" i="1" s="1"/>
  <c r="M149" i="1" s="1"/>
  <c r="I150" i="1"/>
  <c r="J150" i="1" s="1"/>
  <c r="K150" i="1" s="1"/>
  <c r="M150" i="1" s="1"/>
  <c r="I151" i="1"/>
  <c r="J151" i="1" s="1"/>
  <c r="K151" i="1" s="1"/>
  <c r="M151" i="1" s="1"/>
  <c r="I152" i="1"/>
  <c r="J152" i="1" s="1"/>
  <c r="K152" i="1" s="1"/>
  <c r="M152" i="1" s="1"/>
  <c r="I153" i="1"/>
  <c r="J153" i="1" s="1"/>
  <c r="K153" i="1" s="1"/>
  <c r="M153" i="1" s="1"/>
  <c r="I154" i="1"/>
  <c r="J154" i="1" s="1"/>
  <c r="K154" i="1" s="1"/>
  <c r="M154" i="1" s="1"/>
  <c r="I155" i="1"/>
  <c r="J155" i="1" s="1"/>
  <c r="K155" i="1" s="1"/>
  <c r="M155" i="1" s="1"/>
  <c r="I156" i="1"/>
  <c r="J156" i="1" s="1"/>
  <c r="K156" i="1" s="1"/>
  <c r="M156" i="1" s="1"/>
  <c r="I157" i="1"/>
  <c r="J157" i="1" s="1"/>
  <c r="K157" i="1" s="1"/>
  <c r="M157" i="1" s="1"/>
  <c r="I158" i="1"/>
  <c r="J158" i="1" s="1"/>
  <c r="K158" i="1" s="1"/>
  <c r="M158" i="1" s="1"/>
  <c r="I159" i="1"/>
  <c r="J159" i="1" s="1"/>
  <c r="K159" i="1" s="1"/>
  <c r="M159" i="1" s="1"/>
  <c r="I160" i="1"/>
  <c r="J160" i="1" s="1"/>
  <c r="K160" i="1" s="1"/>
  <c r="M160" i="1" s="1"/>
  <c r="I161" i="1"/>
  <c r="J161" i="1" s="1"/>
  <c r="K161" i="1" s="1"/>
  <c r="M161" i="1" s="1"/>
  <c r="I162" i="1"/>
  <c r="J162" i="1" s="1"/>
  <c r="K162" i="1" s="1"/>
  <c r="M162" i="1" s="1"/>
  <c r="I163" i="1"/>
  <c r="J163" i="1" s="1"/>
  <c r="K163" i="1" s="1"/>
  <c r="M163" i="1" s="1"/>
  <c r="I164" i="1"/>
  <c r="J164" i="1" s="1"/>
  <c r="K164" i="1" s="1"/>
  <c r="M164" i="1" s="1"/>
  <c r="I165" i="1"/>
  <c r="J165" i="1" s="1"/>
  <c r="K165" i="1" s="1"/>
  <c r="M165" i="1" s="1"/>
  <c r="I166" i="1"/>
  <c r="J166" i="1" s="1"/>
  <c r="K166" i="1" s="1"/>
  <c r="M166" i="1" s="1"/>
  <c r="I167" i="1"/>
  <c r="J167" i="1" s="1"/>
  <c r="K167" i="1" s="1"/>
  <c r="M167" i="1" s="1"/>
  <c r="I168" i="1"/>
  <c r="J168" i="1" s="1"/>
  <c r="K168" i="1" s="1"/>
  <c r="M168" i="1" s="1"/>
  <c r="I169" i="1"/>
  <c r="J169" i="1" s="1"/>
  <c r="K169" i="1" s="1"/>
  <c r="M169" i="1" s="1"/>
  <c r="I170" i="1"/>
  <c r="J170" i="1" s="1"/>
  <c r="K170" i="1" s="1"/>
  <c r="M170" i="1" s="1"/>
  <c r="I171" i="1"/>
  <c r="J171" i="1" s="1"/>
  <c r="K171" i="1" s="1"/>
  <c r="M171" i="1" s="1"/>
  <c r="I172" i="1"/>
  <c r="J172" i="1" s="1"/>
  <c r="K172" i="1" s="1"/>
  <c r="M172" i="1" s="1"/>
  <c r="I173" i="1"/>
  <c r="J173" i="1" s="1"/>
  <c r="K173" i="1" s="1"/>
  <c r="M173" i="1" s="1"/>
  <c r="I174" i="1"/>
  <c r="J174" i="1" s="1"/>
  <c r="K174" i="1" s="1"/>
  <c r="M174" i="1" s="1"/>
  <c r="I175" i="1"/>
  <c r="J175" i="1" s="1"/>
  <c r="K175" i="1" s="1"/>
  <c r="M175" i="1" s="1"/>
  <c r="I176" i="1"/>
  <c r="J176" i="1" s="1"/>
  <c r="K176" i="1" s="1"/>
  <c r="M176" i="1" s="1"/>
  <c r="I177" i="1"/>
  <c r="J177" i="1" s="1"/>
  <c r="K177" i="1" s="1"/>
  <c r="M177" i="1" s="1"/>
  <c r="I178" i="1"/>
  <c r="J178" i="1" s="1"/>
  <c r="K178" i="1" s="1"/>
  <c r="M178" i="1" s="1"/>
  <c r="I179" i="1"/>
  <c r="J179" i="1" s="1"/>
  <c r="K179" i="1" s="1"/>
  <c r="M179" i="1" s="1"/>
  <c r="I180" i="1"/>
  <c r="J180" i="1" s="1"/>
  <c r="K180" i="1" s="1"/>
  <c r="M180" i="1" s="1"/>
  <c r="I181" i="1"/>
  <c r="J181" i="1" s="1"/>
  <c r="K181" i="1" s="1"/>
  <c r="M181" i="1" s="1"/>
  <c r="I2" i="1"/>
  <c r="J2" i="1" s="1"/>
  <c r="K2" i="1" l="1"/>
  <c r="D10" i="3"/>
  <c r="D8" i="3"/>
  <c r="R24" i="1"/>
  <c r="R22" i="1"/>
  <c r="C10" i="3"/>
  <c r="C8" i="3"/>
  <c r="Q22" i="1"/>
  <c r="Q24" i="1"/>
  <c r="G2" i="1"/>
  <c r="M2" i="1"/>
  <c r="G7" i="1"/>
  <c r="Q23" i="1" l="1"/>
  <c r="Q25" i="1"/>
  <c r="C12" i="3"/>
  <c r="C11" i="3"/>
  <c r="C9" i="3"/>
  <c r="D12" i="3"/>
  <c r="R25" i="1"/>
  <c r="R26" i="1"/>
  <c r="R23" i="1"/>
  <c r="D11" i="3"/>
  <c r="Q26" i="1"/>
  <c r="L2" i="1"/>
  <c r="L7" i="1"/>
  <c r="D7" i="3" s="1"/>
  <c r="C7" i="3" l="1"/>
  <c r="R21" i="1"/>
  <c r="Q21" i="1"/>
</calcChain>
</file>

<file path=xl/sharedStrings.xml><?xml version="1.0" encoding="utf-8"?>
<sst xmlns="http://schemas.openxmlformats.org/spreadsheetml/2006/main" count="796" uniqueCount="555">
  <si>
    <t>ID</t>
  </si>
  <si>
    <t>UWYear</t>
  </si>
  <si>
    <t>500003/06/13/IAB1056994/2013/Main Section</t>
  </si>
  <si>
    <t>IAB1056994</t>
  </si>
  <si>
    <t>500023/02/10/IAB1057025/2010/Main Section</t>
  </si>
  <si>
    <t>IAB1057025</t>
  </si>
  <si>
    <t>500088/02/06/IAB1057168/2006/Main Section</t>
  </si>
  <si>
    <t>IAB1057168</t>
  </si>
  <si>
    <t>500283/01/13/IAB1057570/2013/Main Section</t>
  </si>
  <si>
    <t>IAB1057570</t>
  </si>
  <si>
    <t>701073/02/15/IAB1059055/2015/Main Section</t>
  </si>
  <si>
    <t>IAB1059055</t>
  </si>
  <si>
    <t>510087/01/17/IAB1057938/2017/Main Section</t>
  </si>
  <si>
    <t>IAB1057938</t>
  </si>
  <si>
    <t>500080/01/05/IAB1057158/2005/Main Section</t>
  </si>
  <si>
    <t>IAB1057158</t>
  </si>
  <si>
    <t>584008/01/14/IAB1058485/2014/Underlying - Per Event</t>
  </si>
  <si>
    <t>IAB1058485</t>
  </si>
  <si>
    <t>700724/01/13/IAB1058685/2013/Main Section</t>
  </si>
  <si>
    <t>IAB1058685</t>
  </si>
  <si>
    <t>L651144/02/19/IAB1062223/2019/Main Section</t>
  </si>
  <si>
    <t>IAB1062223</t>
  </si>
  <si>
    <t>510016/02/06/IAB1057837/2006/Main Section</t>
  </si>
  <si>
    <t>IAB1057837</t>
  </si>
  <si>
    <t>584001/01/13/IAB1058473/2013/Section 3 - Medicus Ins</t>
  </si>
  <si>
    <t>IAB1058473</t>
  </si>
  <si>
    <t>500066/01/05/IAB1057095/2005/Main Section</t>
  </si>
  <si>
    <t>IAB1057095</t>
  </si>
  <si>
    <t>L651062/05/17/IAB1061944/2017/Main Section</t>
  </si>
  <si>
    <t>IAB1061944</t>
  </si>
  <si>
    <t>A500030/10/17/IAB1060486/2019/Main Section</t>
  </si>
  <si>
    <t>IAB1060486</t>
  </si>
  <si>
    <t>A500030/12/17/IAB1060488/2019/Main Section</t>
  </si>
  <si>
    <t>IAB1060488</t>
  </si>
  <si>
    <t>L651043/01/16/IAB1061875/2016/Main Section</t>
  </si>
  <si>
    <t>IAB1061875</t>
  </si>
  <si>
    <t>500278/02/11/IAB1057553/2011/Main Section</t>
  </si>
  <si>
    <t>IAB1057553</t>
  </si>
  <si>
    <t>500278/02/13/IAB1057553/2013/Main Section</t>
  </si>
  <si>
    <t>510004/01/09/IAB1057812/2009/Main Section</t>
  </si>
  <si>
    <t>IAB1057812</t>
  </si>
  <si>
    <t>510016/01/06/IAB1057836/2006/Main Section</t>
  </si>
  <si>
    <t>IAB1057836</t>
  </si>
  <si>
    <t>510026/04/17/IAB1057856/2017/Main Section</t>
  </si>
  <si>
    <t>IAB1057856</t>
  </si>
  <si>
    <t>510027/03/07/IAB1057859/2007/Main Section</t>
  </si>
  <si>
    <t>IAB1057859</t>
  </si>
  <si>
    <t>584001/01/14/IAB1058473/2014/Category A</t>
  </si>
  <si>
    <t>701639/01/18/IAB1059925/2018/Main Section</t>
  </si>
  <si>
    <t>IAB1059925</t>
  </si>
  <si>
    <t>701827/02/18/IAB1060226/2018/Main Section</t>
  </si>
  <si>
    <t>IAB1060226</t>
  </si>
  <si>
    <t>500003/01/13/IAB1056990A/2013/Main Section</t>
  </si>
  <si>
    <t>IAB1056990A</t>
  </si>
  <si>
    <t>500003/02/01/IAB1056991/2001/Main Section</t>
  </si>
  <si>
    <t>IAB1056991</t>
  </si>
  <si>
    <t>500023/01/10/IAB1057024/2010/Main</t>
  </si>
  <si>
    <t>IAB1057024</t>
  </si>
  <si>
    <t>500023/02/08/IAB1057025/2008/Main Section</t>
  </si>
  <si>
    <t>500028/01/02/IAB1057039/2002/Main Section</t>
  </si>
  <si>
    <t>IAB1057039</t>
  </si>
  <si>
    <t>Z530092/01/15/IAB1063898/2015/Main Section</t>
  </si>
  <si>
    <t>IAB1063898</t>
  </si>
  <si>
    <t>500099/02/13/IAB1057185A/2013/Main Section</t>
  </si>
  <si>
    <t>IAB1057185A</t>
  </si>
  <si>
    <t>700301/01/09/IAB1058627/2009/Section 1</t>
  </si>
  <si>
    <t>IAB1058627</t>
  </si>
  <si>
    <t>L650377/12/16/IAB1061432/2016/New Section</t>
  </si>
  <si>
    <t>IAB1061432</t>
  </si>
  <si>
    <t>Z530072/05/15/IAB1063872/2015/Main Section</t>
  </si>
  <si>
    <t>IAB1063872</t>
  </si>
  <si>
    <t>570001/03/11/IAB1058387/2011/Main Section</t>
  </si>
  <si>
    <t>IAB1058387</t>
  </si>
  <si>
    <t>500068/01/04/IAB1057115/2004/Main Section</t>
  </si>
  <si>
    <t>IAB1057115</t>
  </si>
  <si>
    <t>700294/01/09/IAB1058625/2009/Main Section</t>
  </si>
  <si>
    <t>IAB1058625</t>
  </si>
  <si>
    <t>T770085/01/19/IAB1063042/2019/Main Section</t>
  </si>
  <si>
    <t>IAB1063042</t>
  </si>
  <si>
    <t>A500013/05/13/IAB1060455/2013/Main Section</t>
  </si>
  <si>
    <t>IAB1060455</t>
  </si>
  <si>
    <t>A500030/09/17/IAB1060488/2018/Main Section</t>
  </si>
  <si>
    <t>A500030/13/17/IAB1060487/2019/Main Section</t>
  </si>
  <si>
    <t>IAB1060487</t>
  </si>
  <si>
    <t>500278/02/12/IAB1057553/2012/Main Section</t>
  </si>
  <si>
    <t>500367/01/17/IAB1057684/2017/Main Section</t>
  </si>
  <si>
    <t>IAB1057684</t>
  </si>
  <si>
    <t>510004/01/08/IAB1057812/2008/Main Section</t>
  </si>
  <si>
    <t>510026/03/11/IAB1057855/2011/Main Section</t>
  </si>
  <si>
    <t>IAB1057855</t>
  </si>
  <si>
    <t>530003/01/11/IAB1058150/2011/Main Section</t>
  </si>
  <si>
    <t>IAB1058150</t>
  </si>
  <si>
    <t>700820/01/14/IAB1058720/2014/Main Section</t>
  </si>
  <si>
    <t>IAB1058720</t>
  </si>
  <si>
    <t>701042/01/15/IAB1058989/2015/Main Section</t>
  </si>
  <si>
    <t>IAB1058989</t>
  </si>
  <si>
    <t>500023/02/06/IAB1057025/2006/Main Section</t>
  </si>
  <si>
    <t>500059/01/08/IAB1057091/2008/Main Section</t>
  </si>
  <si>
    <t>IAB1057091</t>
  </si>
  <si>
    <t>500066/02/08/IAB1057096/2008/Main Section</t>
  </si>
  <si>
    <t>IAB1057096</t>
  </si>
  <si>
    <t>500148/01/07/IAB1057295/2007/Main Section</t>
  </si>
  <si>
    <t>IAB1057295</t>
  </si>
  <si>
    <t>500149/03/10/IAB1057299A/2010/Main Section</t>
  </si>
  <si>
    <t>IAB1057299A</t>
  </si>
  <si>
    <t>L650377/12/16/IAB1061432/2016/Main</t>
  </si>
  <si>
    <t>L651062/02/17/IAB1061941/2017/Main Section</t>
  </si>
  <si>
    <t>IAB1061941</t>
  </si>
  <si>
    <t>500215/04/14/IAB1057501/2014/Main Section</t>
  </si>
  <si>
    <t>IAB1057501</t>
  </si>
  <si>
    <t>530012/01/11/IAB1058167/2011/Commercial Lines</t>
  </si>
  <si>
    <t>IAB1058167</t>
  </si>
  <si>
    <t>700857/01/14/IAB1058740/2014/Main Section</t>
  </si>
  <si>
    <t>IAB1058740</t>
  </si>
  <si>
    <t>701071/03/15/IAB1059052/2015/Main Section</t>
  </si>
  <si>
    <t>IAB1059052</t>
  </si>
  <si>
    <t>500015/06/17/IAB1057018/2017/Main Section</t>
  </si>
  <si>
    <t>IAB1057018</t>
  </si>
  <si>
    <t>700938/01/14/IAB1058852/2014/Main Section</t>
  </si>
  <si>
    <t>IAB1058852</t>
  </si>
  <si>
    <t>Z530072/05/16/IAB1063872/2016/Main Section</t>
  </si>
  <si>
    <t>A701395/01/17/IAB1060710/2017/Main Section</t>
  </si>
  <si>
    <t>IAB1060710</t>
  </si>
  <si>
    <t>500237/08/15/IAB1057525/2015/Main Section</t>
  </si>
  <si>
    <t>IAB1057525</t>
  </si>
  <si>
    <t>510004/01/07/IAB1057812/2007/Main Section</t>
  </si>
  <si>
    <t>701220/01/16/IAB1059283/2016/Section A</t>
  </si>
  <si>
    <t>IAB1059283</t>
  </si>
  <si>
    <t>L651062/03/17/IAB1061942/2017/Main Section</t>
  </si>
  <si>
    <t>IAB1061942</t>
  </si>
  <si>
    <t>Z560027/03/14/IAB1064132/2014/Main Section</t>
  </si>
  <si>
    <t>IAB1064132</t>
  </si>
  <si>
    <t>500186/03/14/IAB1057441/2014/Main Section</t>
  </si>
  <si>
    <t>IAB1057441</t>
  </si>
  <si>
    <t>510027/01/08/IAB1057857/2008/Main Section</t>
  </si>
  <si>
    <t>IAB1057857</t>
  </si>
  <si>
    <t>530051/01/14/IAB1058230/2014/Main</t>
  </si>
  <si>
    <t>IAB1058230</t>
  </si>
  <si>
    <t>540006/01/08/IAB1058237/2008/Main Section</t>
  </si>
  <si>
    <t>IAB1058237</t>
  </si>
  <si>
    <t>570001/02/11/IAB1058386/2011/Main Section</t>
  </si>
  <si>
    <t>IAB1058386</t>
  </si>
  <si>
    <t>584001/01/14/IAB1058473/2014/Category B</t>
  </si>
  <si>
    <t>700666/02/13/IAB1058680/2013/Main Section</t>
  </si>
  <si>
    <t>IAB1058680</t>
  </si>
  <si>
    <t>701075/02/15/IAB1059058/2015/Main Section</t>
  </si>
  <si>
    <t>IAB1059058</t>
  </si>
  <si>
    <t>500003/05/13/IAB1056993/2013/Main Section</t>
  </si>
  <si>
    <t>IAB1056993</t>
  </si>
  <si>
    <t>500023/02/07/IAB1057025/2007/Main Section</t>
  </si>
  <si>
    <t>500059/01/13/IAB1057091A/2013/Main Section</t>
  </si>
  <si>
    <t>IAB1057091A</t>
  </si>
  <si>
    <t>500081/01/12/IAB1057159/2012/Main Section</t>
  </si>
  <si>
    <t>IAB1057159</t>
  </si>
  <si>
    <t>L651062/04/17/IAB1061943/2017/Main Section</t>
  </si>
  <si>
    <t>IAB1061943</t>
  </si>
  <si>
    <t>583001/01/11/IAB1058433/2011/Section A</t>
  </si>
  <si>
    <t>IAB1058433</t>
  </si>
  <si>
    <t>583001/02/11/IAB1058434/2011/Main Section</t>
  </si>
  <si>
    <t>IAB1058434</t>
  </si>
  <si>
    <t>A500013/04/13/IAB1060454/2013/Main Section</t>
  </si>
  <si>
    <t>IAB1060454</t>
  </si>
  <si>
    <t>500215/03/14/IAB1057500/2014/Main Section</t>
  </si>
  <si>
    <t>IAB1057500</t>
  </si>
  <si>
    <t>500023/01/06/IAB1057024/2006/Main Section</t>
  </si>
  <si>
    <t>700869/01/14/IAB1058750/2014/Main Section</t>
  </si>
  <si>
    <t>IAB1058750</t>
  </si>
  <si>
    <t>500153/02/07/IAB1057337/2007/Main Section</t>
  </si>
  <si>
    <t>IAB1057337</t>
  </si>
  <si>
    <t>701064/01/15/IAB1059040/2015/Main Section</t>
  </si>
  <si>
    <t>IAB1059040</t>
  </si>
  <si>
    <t>Z500189/01/20/IAB1063686/2020/Main Section</t>
  </si>
  <si>
    <t>IAB1063686</t>
  </si>
  <si>
    <t>L650310/02/16/IAB1061407/2016/Main Section</t>
  </si>
  <si>
    <t>IAB1061407</t>
  </si>
  <si>
    <t>510023/01/07/IAB1057849/2007/Main Section</t>
  </si>
  <si>
    <t>IAB1057849</t>
  </si>
  <si>
    <t>584008/02/14/IAB1058486/2014/Cessions</t>
  </si>
  <si>
    <t>IAB1058486</t>
  </si>
  <si>
    <t>701074/01/15/IAB1059056/2015/Main Section</t>
  </si>
  <si>
    <t>IAB1059056</t>
  </si>
  <si>
    <t>Z530072/05/17/IAB1063872/2017/Main Section</t>
  </si>
  <si>
    <t>500283/02/13/IAB1057571/2013/Main Section</t>
  </si>
  <si>
    <t>IAB1057571</t>
  </si>
  <si>
    <t>500283/03/14/IAB1057572/2014/Main Section</t>
  </si>
  <si>
    <t>IAB1057572</t>
  </si>
  <si>
    <t>510029/01/07/IAB1057860/2007/Main Section</t>
  </si>
  <si>
    <t>IAB1057860</t>
  </si>
  <si>
    <t>520005/01/07/IAB1057997/2007/Main Section</t>
  </si>
  <si>
    <t>IAB1057997</t>
  </si>
  <si>
    <t>570001/01/10/IAB1058385/2010/Main Section</t>
  </si>
  <si>
    <t>IAB1058385</t>
  </si>
  <si>
    <t>570001/02/09/IAB1058386/2009/Main Section</t>
  </si>
  <si>
    <t>700863/01/14/IAB1058745/2014/Main Section</t>
  </si>
  <si>
    <t>IAB1058745</t>
  </si>
  <si>
    <t>701324/01/16/IAB1059459/2016/Main Section</t>
  </si>
  <si>
    <t>IAB1059459</t>
  </si>
  <si>
    <t>500059/01/07/IAB1057091/2007/Main Section</t>
  </si>
  <si>
    <t>500066/02/06/IAB1057096/2006/Main Section</t>
  </si>
  <si>
    <t>500089/01/08/IAB1057170A/2008/Main Section</t>
  </si>
  <si>
    <t>IAB1057170A</t>
  </si>
  <si>
    <t>500129/01/07/IAB1057259/2007/Main Section</t>
  </si>
  <si>
    <t>IAB1057259</t>
  </si>
  <si>
    <t>500131/03/17/IAB1057262/2017/Main Section</t>
  </si>
  <si>
    <t>IAB1057262</t>
  </si>
  <si>
    <t>A500030/03/16/IAB1060484/2016/Main Section</t>
  </si>
  <si>
    <t>IAB1060484</t>
  </si>
  <si>
    <t>A701395/02/17/IAB1060711/2017/Main Section</t>
  </si>
  <si>
    <t>IAB1060711</t>
  </si>
  <si>
    <t>500411/01/17/IAB1057745/2017/Main Section</t>
  </si>
  <si>
    <t>IAB1057745</t>
  </si>
  <si>
    <t>560006/01/14/IAB1058260/2014/Main Section</t>
  </si>
  <si>
    <t>IAB1058260</t>
  </si>
  <si>
    <t>584008/01/13/IAB1058485/2013/Underlying - Per Event</t>
  </si>
  <si>
    <t>700905/02/14/IAB1058779/2014/Main Section</t>
  </si>
  <si>
    <t>IAB1058779</t>
  </si>
  <si>
    <t>500430/01/17/IAB1057760/2017/Main Section</t>
  </si>
  <si>
    <t>IAB1057760</t>
  </si>
  <si>
    <t>510026/03/13/IAB1057855/2013/Main Section</t>
  </si>
  <si>
    <t>584008/02/13/IAB1058486/2013/Cessions</t>
  </si>
  <si>
    <t>Z560027/02/14/IAB1064131/2014/Main Section</t>
  </si>
  <si>
    <t>IAB1064131</t>
  </si>
  <si>
    <t>500283/02/14/IAB1057571/2014/Main Section</t>
  </si>
  <si>
    <t>701957/01/19/IAB1060400/2019/Section 1</t>
  </si>
  <si>
    <t>IAB1060400</t>
  </si>
  <si>
    <t>A500030/11/17/IAB1060487/2018/Main Section</t>
  </si>
  <si>
    <t>500003/03/13/IAB1056992/2013/Main Section</t>
  </si>
  <si>
    <t>IAB1056992</t>
  </si>
  <si>
    <t>500023/01/07/IAB1057024/2007/Main Section</t>
  </si>
  <si>
    <t>500066/01/06/IAB1057095/2006/Main Section</t>
  </si>
  <si>
    <t>500148/02/07/IAB1057296/2007/Main Section</t>
  </si>
  <si>
    <t>IAB1057296</t>
  </si>
  <si>
    <t>510050/01/08/IAB1057881/2008/Main Section</t>
  </si>
  <si>
    <t>IAB1057881</t>
  </si>
  <si>
    <t>510087/02/17/IAB1057939/2017/Main Section</t>
  </si>
  <si>
    <t>IAB1057939</t>
  </si>
  <si>
    <t>701116/01/15/IAB1059129/2015/Main Section</t>
  </si>
  <si>
    <t>IAB1059129</t>
  </si>
  <si>
    <t>701226/01/16/IAB1059294/2016/Main Section</t>
  </si>
  <si>
    <t>IAB1059294</t>
  </si>
  <si>
    <t>701827/01/18/IAB1060225/2018/Main Section</t>
  </si>
  <si>
    <t>IAB1060225</t>
  </si>
  <si>
    <t>T770081/01/19/IAB1063038/2019/Main Section</t>
  </si>
  <si>
    <t>IAB1063038</t>
  </si>
  <si>
    <t>Z560027/01/14/IAB1064130/2014/Main Section</t>
  </si>
  <si>
    <t>IAB1064130</t>
  </si>
  <si>
    <t>500010/01/07/IAB1057001/2007/Main Section</t>
  </si>
  <si>
    <t>IAB1057001</t>
  </si>
  <si>
    <t>500015/05/17/IAB1057017/2017/Main Section</t>
  </si>
  <si>
    <t>IAB1057017</t>
  </si>
  <si>
    <t>500022/01/02/IAB1057023/2002/Main Section</t>
  </si>
  <si>
    <t>IAB1057023</t>
  </si>
  <si>
    <t>500066/01/07/IAB1057095/2007/Main Section</t>
  </si>
  <si>
    <t>500088/01/06/IAB1057167/2006/Main Section</t>
  </si>
  <si>
    <t>IAB1057167</t>
  </si>
  <si>
    <t>500413/01/17/IAB1057747/2017/Main Section</t>
  </si>
  <si>
    <t>IAB1057747</t>
  </si>
  <si>
    <t>A500013/05/12/IAB1060455/2012/Main Section</t>
  </si>
  <si>
    <t>A500030/08/17/IAB1060486/2018/Main Section</t>
  </si>
  <si>
    <t>L650945/02/17/IAB1061754/2017/Main Section</t>
  </si>
  <si>
    <t>IAB1061754</t>
  </si>
  <si>
    <t>530003/01/10/IAB1058150/2010/Main Section</t>
  </si>
  <si>
    <t>701189/01/16/IAB1059233/2016/Ex-Named Storms</t>
  </si>
  <si>
    <t>IAB1059233</t>
  </si>
  <si>
    <t>500059/01/03/IAB1057091/2003/Main Section</t>
  </si>
  <si>
    <t>500066/01/08/IAB1057095/2008/Main Section</t>
  </si>
  <si>
    <t>500089/02/07/IAB1057171/2007/Main Section</t>
  </si>
  <si>
    <t>IAB1057171</t>
  </si>
  <si>
    <t>500153/01/07/IAB1057336/2007/Main Section</t>
  </si>
  <si>
    <t>IAB1057336</t>
  </si>
  <si>
    <t>L651062/06/17/IAB1061945/2017/Main Section</t>
  </si>
  <si>
    <t>IAB1061945</t>
  </si>
  <si>
    <t>500029/01/02/IAB1057041/2002/Main Section</t>
  </si>
  <si>
    <t>IAB1057041</t>
  </si>
  <si>
    <t>Z500161/02/20/IAB1063633/2020/Reale Mutua</t>
  </si>
  <si>
    <t>IAB1063633</t>
  </si>
  <si>
    <t>701073/01/15/IAB1059054/2015/Main Section</t>
  </si>
  <si>
    <t>IAB1059054</t>
  </si>
  <si>
    <t>A500002/01/11/IAB1060428/2011/Main Section</t>
  </si>
  <si>
    <t>IAB1060428</t>
  </si>
  <si>
    <t>L650310/01/16/IAB1061406/2016/Main Section</t>
  </si>
  <si>
    <t>IAB1061406</t>
  </si>
  <si>
    <t>500283/01/14/IAB1057570/2014/Main Section</t>
  </si>
  <si>
    <t>500400/01/17/IAB1057723/2017/Main Section</t>
  </si>
  <si>
    <t>IAB1057723</t>
  </si>
  <si>
    <t>540006/02/11/IAB1058238/2011/Main Section</t>
  </si>
  <si>
    <t>IAB1058238</t>
  </si>
  <si>
    <t>570001/01/11/IAB1058385/2011/Main Section</t>
  </si>
  <si>
    <t>700905/01/14/IAB1058778/2014/Main Section</t>
  </si>
  <si>
    <t>IAB1058778</t>
  </si>
  <si>
    <t>500010/01/06/IAB1057001/2006/Main Section</t>
  </si>
  <si>
    <t>500059/01/10/IAB1057091/2010/Main Section</t>
  </si>
  <si>
    <t>500100/02/05/IAB1057209/2005/Main Section</t>
  </si>
  <si>
    <t>IAB1057209</t>
  </si>
  <si>
    <t>500370/01/17/IAB1057687/2017/Main Section</t>
  </si>
  <si>
    <t>IAB1057687</t>
  </si>
  <si>
    <t>510070/01/10/IAB1057914/2010/Main Section</t>
  </si>
  <si>
    <t>IAB1057914</t>
  </si>
  <si>
    <t>500097/01/06/IAB1057182/2006/Main Section</t>
  </si>
  <si>
    <t>IAB1057182</t>
  </si>
  <si>
    <t>500131/04/17/IAB1057263/2017/Main Section</t>
  </si>
  <si>
    <t>IAB1057263</t>
  </si>
  <si>
    <t>U560006/02/15/IAB1063200/2015/Main Section</t>
  </si>
  <si>
    <t>IAB1063200</t>
  </si>
  <si>
    <t>500283/03/13/IAB1057572/2013/Main Section</t>
  </si>
  <si>
    <t>510010/02/10/IAB1057828/2010/Main Section</t>
  </si>
  <si>
    <t>IAB1057828</t>
  </si>
  <si>
    <t>701720/01/18/IAB1060050/2018/Section A</t>
  </si>
  <si>
    <t>IAB1060050</t>
  </si>
  <si>
    <t>A500013/07/12/IAB1060457/2012/Main Section</t>
  </si>
  <si>
    <t>IAB1060457</t>
  </si>
  <si>
    <t>L650945/01/17/IAB1061753/2017/Main Section</t>
  </si>
  <si>
    <t>IAB1061753</t>
  </si>
  <si>
    <t>500003/02/13/IAB1056991AA/2013/Main Section</t>
  </si>
  <si>
    <t>IAB1056991AA</t>
  </si>
  <si>
    <t>500023/01/08/IAB1057024/2008/Main Section</t>
  </si>
  <si>
    <t>500066/01/04/IAB1057095/2004/Main Section</t>
  </si>
  <si>
    <t>500076/02/06/IAB1057153/2006/Main Section</t>
  </si>
  <si>
    <t>IAB1057153</t>
  </si>
  <si>
    <t>510057/01/10/IAB1057890/2010/Main Section</t>
  </si>
  <si>
    <t>IAB1057890</t>
  </si>
  <si>
    <t>700869/03/14/IAB1058752/2014/Main Section</t>
  </si>
  <si>
    <t>IAB1058752</t>
  </si>
  <si>
    <t>10000/03/14/IAB1058752/2014/Main Section</t>
  </si>
  <si>
    <t>IAB100000</t>
  </si>
  <si>
    <t>Business (Premiums) - EstPremiumIncome value mismatch</t>
  </si>
  <si>
    <t>ErrorText</t>
  </si>
  <si>
    <t>System2ID</t>
  </si>
  <si>
    <t>EstPremiumIncome value mismatch</t>
  </si>
  <si>
    <t>20000/02/06/Main Section</t>
  </si>
  <si>
    <t>500076/02/06/Main Section</t>
  </si>
  <si>
    <t>510004/01/06/Main Section</t>
  </si>
  <si>
    <t>510027/01/08/Main Section</t>
  </si>
  <si>
    <t>500023/01/08/Main Section</t>
  </si>
  <si>
    <t>500089/02/07/Main Section</t>
  </si>
  <si>
    <t>510057/01/10/Main Section</t>
  </si>
  <si>
    <t>500066/01/08/Main Section</t>
  </si>
  <si>
    <t>500089/01/08/Main Section</t>
  </si>
  <si>
    <t>500023/01/07/Main Section</t>
  </si>
  <si>
    <t>500010/01/07/Main Section</t>
  </si>
  <si>
    <t>500148/01/07/Main Section</t>
  </si>
  <si>
    <t>510004/01/07/Main Section</t>
  </si>
  <si>
    <t>500059/01/10/Main Section</t>
  </si>
  <si>
    <t>500023/01/06/Main Section</t>
  </si>
  <si>
    <t>510023/01/07/Main Section</t>
  </si>
  <si>
    <t>500023/02/06/Main Section</t>
  </si>
  <si>
    <t>500066/02/08/Main Section</t>
  </si>
  <si>
    <t>510029/01/07/Main Section</t>
  </si>
  <si>
    <t>500022/01/02/Main Section</t>
  </si>
  <si>
    <t>500153/02/07/Main Section</t>
  </si>
  <si>
    <t>500028/01/02/Main Section</t>
  </si>
  <si>
    <t>500129/01/07/Main Section</t>
  </si>
  <si>
    <t>510004/01/09/Main Section</t>
  </si>
  <si>
    <t>500059/01/07/Main Section</t>
  </si>
  <si>
    <t>500066/01/07/Main Section</t>
  </si>
  <si>
    <t>500066/01/05/Main Section</t>
  </si>
  <si>
    <t>500148/02/07/Main Section</t>
  </si>
  <si>
    <t>500003/05/13/Main Section</t>
  </si>
  <si>
    <t>500023/02/07/Main Section</t>
  </si>
  <si>
    <t>510016/01/06/Main Section</t>
  </si>
  <si>
    <t>500088/01/06/Main Section</t>
  </si>
  <si>
    <t>500010/01/06/Main Section</t>
  </si>
  <si>
    <t>500003/06/13/Main Section</t>
  </si>
  <si>
    <t>500097/01/06/Main Section</t>
  </si>
  <si>
    <t>510026/03/11/Main Section</t>
  </si>
  <si>
    <t>520005/01/07/Main Section</t>
  </si>
  <si>
    <t>510026/03/13/Main Section</t>
  </si>
  <si>
    <t>500023/02/08/Main Section</t>
  </si>
  <si>
    <t>510004/01/08/Main Section</t>
  </si>
  <si>
    <t>510027/03/07/Main Section</t>
  </si>
  <si>
    <t>500023/02/10/Main Section</t>
  </si>
  <si>
    <t>500059/01/03/Main Section</t>
  </si>
  <si>
    <t>510050/01/08/Main Section</t>
  </si>
  <si>
    <t>500153/01/07/Main Section</t>
  </si>
  <si>
    <t>500066/02/06/Main Section</t>
  </si>
  <si>
    <t>500059/01/08/Main Section</t>
  </si>
  <si>
    <t>500100/02/05/Main Section</t>
  </si>
  <si>
    <t>500080/01/05/Main Section</t>
  </si>
  <si>
    <t>500066/01/04/Main Section</t>
  </si>
  <si>
    <t>530003/01/10/Main Section</t>
  </si>
  <si>
    <t>510016/02/06/Main Section</t>
  </si>
  <si>
    <t>700294/01/09/Main Section</t>
  </si>
  <si>
    <t>500003/02/01/Main Section</t>
  </si>
  <si>
    <t>500023/01/10/Main</t>
  </si>
  <si>
    <t>500003/03/13/Main Section</t>
  </si>
  <si>
    <t>500066/01/06/Main Section</t>
  </si>
  <si>
    <t>500029/01/02/Main Section</t>
  </si>
  <si>
    <t>500278/02/13/Main Section</t>
  </si>
  <si>
    <t>510070/01/10/Main Section</t>
  </si>
  <si>
    <t>500081/01/12/Main Section</t>
  </si>
  <si>
    <t>500278/02/11/Main Section</t>
  </si>
  <si>
    <t>500278/02/12/Main Section</t>
  </si>
  <si>
    <t>500068/01/04/Main Section</t>
  </si>
  <si>
    <t>500003/02/13/Main Section</t>
  </si>
  <si>
    <t>540006/01/08/Main Section</t>
  </si>
  <si>
    <t>A500013/05/13/Main Section</t>
  </si>
  <si>
    <t>570001/03/11/Main Section</t>
  </si>
  <si>
    <t>A500013/04/13/Main Section</t>
  </si>
  <si>
    <t>530003/01/11/Main Section</t>
  </si>
  <si>
    <t>570001/01/10/Main Section</t>
  </si>
  <si>
    <t>500283/01/13/Main Section</t>
  </si>
  <si>
    <t>570001/01/11/Main Section</t>
  </si>
  <si>
    <t>500367/01/17/Main Section</t>
  </si>
  <si>
    <t>700857/01/14/Main Section</t>
  </si>
  <si>
    <t>500370/01/17/Main Section</t>
  </si>
  <si>
    <t>570001/02/09/Main Section</t>
  </si>
  <si>
    <t>530012/01/11/Commercial Lines</t>
  </si>
  <si>
    <t>700666/02/13/Main Section</t>
  </si>
  <si>
    <t>700863/01/14/Main Section</t>
  </si>
  <si>
    <t>584001/01/13/Section 3 - Medicus Ins</t>
  </si>
  <si>
    <t>500283/02/13/Main Section</t>
  </si>
  <si>
    <t>A500013/07/12/Main Section</t>
  </si>
  <si>
    <t>500215/04/14/Main Section</t>
  </si>
  <si>
    <t>500215/03/14/Main Section</t>
  </si>
  <si>
    <t>700724/01/13/Main Section</t>
  </si>
  <si>
    <t>500099/02/13/Main Section</t>
  </si>
  <si>
    <t>500400/01/17/Main Section</t>
  </si>
  <si>
    <t>Z530092/01/15/Main Section</t>
  </si>
  <si>
    <t>500149/03/10/Main Section</t>
  </si>
  <si>
    <t>500283/02/14/Main Section</t>
  </si>
  <si>
    <t>500088/02/06/Main Section</t>
  </si>
  <si>
    <t>500283/03/14/Main Section</t>
  </si>
  <si>
    <t>584008/01/14/Underlying - Per Event</t>
  </si>
  <si>
    <t>560006/01/14/Main Section</t>
  </si>
  <si>
    <t>Z560027/01/14/Main Section</t>
  </si>
  <si>
    <t>Z530072/05/15/Main Section</t>
  </si>
  <si>
    <t>570001/02/11/Main Section</t>
  </si>
  <si>
    <t>500186/03/14/Main Section</t>
  </si>
  <si>
    <t>700938/01/14/Main Section</t>
  </si>
  <si>
    <t>584001/01/14/Category A</t>
  </si>
  <si>
    <t>700869/03/14/Main Section</t>
  </si>
  <si>
    <t>700869/01/14/Main Section</t>
  </si>
  <si>
    <t>A500013/05/12/Main Section</t>
  </si>
  <si>
    <t>510010/02/10/Main Section</t>
  </si>
  <si>
    <t>500283/01/14/Main Section</t>
  </si>
  <si>
    <t>700905/02/14/Main Section</t>
  </si>
  <si>
    <t>584008/02/14/Cessions</t>
  </si>
  <si>
    <t>500003/01/13/Main Section</t>
  </si>
  <si>
    <t>Z530072/05/16/Main Section</t>
  </si>
  <si>
    <t>700301/01/09/Section 1</t>
  </si>
  <si>
    <t>500411/01/17/Main Section</t>
  </si>
  <si>
    <t>584001/01/14/Category B</t>
  </si>
  <si>
    <t>701042/01/15/Main Section</t>
  </si>
  <si>
    <t>700905/01/14/Main Section</t>
  </si>
  <si>
    <t>Z560027/03/14/Main Section</t>
  </si>
  <si>
    <t>584008/02/13/Cessions</t>
  </si>
  <si>
    <t>Z530072/05/17/Main Section</t>
  </si>
  <si>
    <t>700820/01/14/Main Section</t>
  </si>
  <si>
    <t>Z560027/02/14/Main Section</t>
  </si>
  <si>
    <t>701116/01/15/Main Section</t>
  </si>
  <si>
    <t>530051/01/14/Main</t>
  </si>
  <si>
    <t>583001/02/11/Main Section</t>
  </si>
  <si>
    <t>500237/08/15/Main Section</t>
  </si>
  <si>
    <t>L650945/01/17/Main Section</t>
  </si>
  <si>
    <t>584008/01/13/Underlying - Per Event</t>
  </si>
  <si>
    <t>500283/03/13/Main Section</t>
  </si>
  <si>
    <t>701075/02/15/Main Section</t>
  </si>
  <si>
    <t>L650310/02/16/Main Section</t>
  </si>
  <si>
    <t>A500002/01/11/Main Section</t>
  </si>
  <si>
    <t>500059/01/13/Main Section</t>
  </si>
  <si>
    <t>701064/01/15/Main Section</t>
  </si>
  <si>
    <t>583001/01/11/Section A</t>
  </si>
  <si>
    <t>540006/02/11/Main Section</t>
  </si>
  <si>
    <t>701073/02/15/Main Section</t>
  </si>
  <si>
    <t>L650945/02/17/Main Section</t>
  </si>
  <si>
    <t>U560006/02/15/Main Section</t>
  </si>
  <si>
    <t>701071/03/15/Main Section</t>
  </si>
  <si>
    <t>701073/01/15/Main Section</t>
  </si>
  <si>
    <t>A500030/08/17/Main Section</t>
  </si>
  <si>
    <t>A500030/09/17/Main Section</t>
  </si>
  <si>
    <t>T770085/01/19/Main Section</t>
  </si>
  <si>
    <t>L650377/12/16/New Section</t>
  </si>
  <si>
    <t>L651062/06/17/Main Section</t>
  </si>
  <si>
    <t>500413/01/17/Main Section</t>
  </si>
  <si>
    <t>701639/01/18/Main Section</t>
  </si>
  <si>
    <t>L651062/04/17/Main Section</t>
  </si>
  <si>
    <t>L651062/05/17/Main Section</t>
  </si>
  <si>
    <t>L651043/01/16/Main Section</t>
  </si>
  <si>
    <t>701220/01/16/Section A</t>
  </si>
  <si>
    <t>L651062/02/17/Main Section</t>
  </si>
  <si>
    <t>L651062/03/17/Main Section</t>
  </si>
  <si>
    <t>A500030/13/17/Main Section</t>
  </si>
  <si>
    <t>701189/01/16/Ex-Named Storms</t>
  </si>
  <si>
    <t>510087/01/17/Main Section</t>
  </si>
  <si>
    <t>500015/05/17/Main Section</t>
  </si>
  <si>
    <t>A500030/03/16/Main Section</t>
  </si>
  <si>
    <t>A500030/11/17/Main Section</t>
  </si>
  <si>
    <t>500131/03/17/Main Section</t>
  </si>
  <si>
    <t>L650310/01/16/Main Section</t>
  </si>
  <si>
    <t>701226/01/16/Main Section</t>
  </si>
  <si>
    <t>510087/02/17/Main Section</t>
  </si>
  <si>
    <t>701074/01/15/Main Section</t>
  </si>
  <si>
    <t>T770081/01/19/Main Section</t>
  </si>
  <si>
    <t>L651144/02/19/Main Section</t>
  </si>
  <si>
    <t>L650377/12/16/Main</t>
  </si>
  <si>
    <t>500015/06/17/Main Section</t>
  </si>
  <si>
    <t>500430/01/17/Main Section</t>
  </si>
  <si>
    <t>500131/04/17/Main Section</t>
  </si>
  <si>
    <t>A701395/01/17/Main Section</t>
  </si>
  <si>
    <t>701324/01/16/Main Section</t>
  </si>
  <si>
    <t>701720/01/18/Section A</t>
  </si>
  <si>
    <t>510026/04/17/Main Section</t>
  </si>
  <si>
    <t>A500030/10/17/Main Section</t>
  </si>
  <si>
    <t>Z500189/01/20/Main Section</t>
  </si>
  <si>
    <t>701827/01/18/Main Section</t>
  </si>
  <si>
    <t>A500030/12/17/Main Section</t>
  </si>
  <si>
    <t>Z500161/02/20/Reale Mutua</t>
  </si>
  <si>
    <t>701957/01/19/Section 1</t>
  </si>
  <si>
    <t>701827/02/18/Main Section</t>
  </si>
  <si>
    <t>A701395/02/17/Main Section</t>
  </si>
  <si>
    <t>EPI_variance</t>
  </si>
  <si>
    <t>MinimumPremium_System2</t>
  </si>
  <si>
    <t>MinimumPremium_System1</t>
  </si>
  <si>
    <t>EPI_System2</t>
  </si>
  <si>
    <t>EPI_System1</t>
  </si>
  <si>
    <t>BusinessID</t>
  </si>
  <si>
    <t>EPI_Difference</t>
  </si>
  <si>
    <t>ABS_EPI_Variance</t>
  </si>
  <si>
    <t>MINPREM_Variance</t>
  </si>
  <si>
    <t>ABSMINPREM_Variance</t>
  </si>
  <si>
    <t>EPI Threshold</t>
  </si>
  <si>
    <t>MEMPREM Threshold</t>
  </si>
  <si>
    <t>Count of rows</t>
  </si>
  <si>
    <t>Count Mismatches</t>
  </si>
  <si>
    <t>Average Non Zero Variance</t>
  </si>
  <si>
    <t>Max Absolute Value</t>
  </si>
  <si>
    <t>Column1</t>
  </si>
  <si>
    <t>EPI Variance</t>
  </si>
  <si>
    <t>MINPREM</t>
  </si>
  <si>
    <t>Sum of Variance</t>
  </si>
  <si>
    <t>Sum of Absolute Variance</t>
  </si>
  <si>
    <t>Average Non Zero ABS Variance</t>
  </si>
  <si>
    <t>Metrics</t>
  </si>
  <si>
    <t>Row Labels</t>
  </si>
  <si>
    <t>Large</t>
  </si>
  <si>
    <t>Medium</t>
  </si>
  <si>
    <t>Small</t>
  </si>
  <si>
    <t>Grand Total</t>
  </si>
  <si>
    <t>Sum of EPI_variance</t>
  </si>
  <si>
    <t>Sum of ABS_EPI_Variance</t>
  </si>
  <si>
    <t>Count of EPI_variance</t>
  </si>
  <si>
    <t>Count of ABS_EPI_Variance</t>
  </si>
  <si>
    <t>Sum of MINPREM_Variance</t>
  </si>
  <si>
    <t>Sum of ABSMINPREM_Variance</t>
  </si>
  <si>
    <t>Count of MINPREM_Variance</t>
  </si>
  <si>
    <t>Count of ABSMINPREM_Variance</t>
  </si>
  <si>
    <t>(All)</t>
  </si>
  <si>
    <t>Percentage</t>
  </si>
  <si>
    <t>Table 1: Variance Summary Metrics</t>
  </si>
  <si>
    <t>Table 2: Variance Size Distribution</t>
  </si>
  <si>
    <t>Column Labels</t>
  </si>
  <si>
    <t>Values</t>
  </si>
  <si>
    <t>Year</t>
  </si>
  <si>
    <t>Table 3: Variance Analysis by Business ID &amp; Year</t>
  </si>
  <si>
    <t>Business Analysis Report on EPI and Minimum Premium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</si>
</sst>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6"/>
      <color theme="1"/>
      <name val="Calibri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668B0"/>
      </patternFill>
    </fill>
    <fill>
      <patternFill patternType="solid">
        <fgColor rgb="FFF2DCDB"/>
      </patternFill>
    </fill>
    <fill>
      <patternFill patternType="solid">
        <fgColor rgb="FFDAE5F2"/>
      </patternFill>
    </fill>
    <fill>
      <patternFill patternType="solid">
        <fgColor rgb="FFE6B8B7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1" fillId="0" borderId="0" xfId="1"/>
    <xf numFmtId="0" fontId="3" fillId="2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4" borderId="0" xfId="1" applyFill="1" applyAlignment="1">
      <alignment horizontal="left"/>
    </xf>
    <xf numFmtId="2" fontId="0" fillId="0" borderId="0" xfId="0" applyNumberFormat="1"/>
    <xf numFmtId="0" fontId="6" fillId="6" borderId="4" xfId="0" applyFont="1" applyFill="1" applyBorder="1"/>
    <xf numFmtId="0" fontId="0" fillId="7" borderId="3" xfId="0" applyFill="1" applyBorder="1"/>
    <xf numFmtId="0" fontId="0" fillId="0" borderId="3" xfId="0" applyBorder="1"/>
    <xf numFmtId="0" fontId="6" fillId="6" borderId="5" xfId="0" applyFont="1" applyFill="1" applyBorder="1"/>
    <xf numFmtId="0" fontId="7" fillId="0" borderId="0" xfId="1" applyFont="1" applyAlignment="1">
      <alignment horizontal="left"/>
    </xf>
    <xf numFmtId="0" fontId="0" fillId="0" borderId="0" xfId="0" applyAlignment="1">
      <alignment wrapText="1"/>
    </xf>
    <xf numFmtId="4" fontId="0" fillId="0" borderId="0" xfId="0" applyNumberFormat="1"/>
    <xf numFmtId="4" fontId="0" fillId="7" borderId="4" xfId="0" applyNumberFormat="1" applyFill="1" applyBorder="1"/>
    <xf numFmtId="0" fontId="0" fillId="0" borderId="6" xfId="0" applyBorder="1"/>
    <xf numFmtId="4" fontId="0" fillId="0" borderId="7" xfId="0" applyNumberFormat="1" applyBorder="1"/>
    <xf numFmtId="4" fontId="0" fillId="7" borderId="5" xfId="0" applyNumberFormat="1" applyFill="1" applyBorder="1"/>
    <xf numFmtId="4" fontId="0" fillId="0" borderId="8" xfId="0" applyNumberFormat="1" applyBorder="1"/>
    <xf numFmtId="0" fontId="8" fillId="0" borderId="0" xfId="0" applyFont="1"/>
    <xf numFmtId="0" fontId="0" fillId="0" borderId="0" xfId="0" applyAlignment="1">
      <alignment horizontal="left"/>
    </xf>
    <xf numFmtId="0" fontId="8" fillId="0" borderId="0" xfId="0" pivotButton="1" applyFont="1"/>
    <xf numFmtId="0" fontId="9" fillId="0" borderId="0" xfId="0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4" fontId="0" fillId="0" borderId="0" xfId="0" applyNumberFormat="1" applyAlignment="1">
      <alignment wrapText="1"/>
    </xf>
    <xf numFmtId="4" fontId="4" fillId="2" borderId="0" xfId="1" applyNumberFormat="1" applyFont="1" applyFill="1" applyAlignment="1">
      <alignment horizontal="center"/>
    </xf>
    <xf numFmtId="4" fontId="1" fillId="3" borderId="1" xfId="1" applyNumberFormat="1" applyFill="1" applyBorder="1" applyAlignment="1">
      <alignment horizontal="left"/>
    </xf>
    <xf numFmtId="4" fontId="1" fillId="3" borderId="2" xfId="1" applyNumberFormat="1" applyFill="1" applyBorder="1" applyAlignment="1">
      <alignment horizontal="left"/>
    </xf>
    <xf numFmtId="4" fontId="1" fillId="5" borderId="1" xfId="1" applyNumberFormat="1" applyFill="1" applyBorder="1" applyAlignment="1">
      <alignment horizontal="left"/>
    </xf>
    <xf numFmtId="4" fontId="1" fillId="5" borderId="2" xfId="1" applyNumberFormat="1" applyFill="1" applyBorder="1" applyAlignment="1">
      <alignment horizontal="left"/>
    </xf>
    <xf numFmtId="4" fontId="1" fillId="0" borderId="0" xfId="1" applyNumberFormat="1"/>
    <xf numFmtId="0" fontId="10" fillId="0" borderId="0" xfId="0" applyFont="1"/>
    <xf numFmtId="0" fontId="11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0" fillId="0" borderId="9" xfId="0" applyBorder="1"/>
    <xf numFmtId="0" fontId="0" fillId="0" borderId="9" xfId="0" pivotButton="1" applyBorder="1"/>
    <xf numFmtId="0" fontId="0" fillId="0" borderId="9" xfId="0" applyBorder="1" applyAlignment="1">
      <alignment horizontal="left"/>
    </xf>
    <xf numFmtId="0" fontId="6" fillId="6" borderId="9" xfId="0" applyFont="1" applyFill="1" applyBorder="1"/>
    <xf numFmtId="0" fontId="8" fillId="7" borderId="9" xfId="0" applyFont="1" applyFill="1" applyBorder="1"/>
    <xf numFmtId="1" fontId="0" fillId="7" borderId="9" xfId="0" applyNumberFormat="1" applyFill="1" applyBorder="1"/>
    <xf numFmtId="3" fontId="0" fillId="0" borderId="9" xfId="0" applyNumberFormat="1" applyBorder="1"/>
    <xf numFmtId="4" fontId="0" fillId="7" borderId="9" xfId="0" applyNumberFormat="1" applyFill="1" applyBorder="1"/>
    <xf numFmtId="4" fontId="0" fillId="0" borderId="9" xfId="0" applyNumberFormat="1" applyBorder="1"/>
    <xf numFmtId="0" fontId="8" fillId="0" borderId="9" xfId="0" applyFont="1" applyBorder="1" applyAlignment="1">
      <alignment wrapText="1"/>
    </xf>
    <xf numFmtId="0" fontId="8" fillId="7" borderId="9" xfId="0" applyFont="1" applyFill="1" applyBorder="1" applyAlignment="1">
      <alignment wrapText="1"/>
    </xf>
    <xf numFmtId="0" fontId="0" fillId="0" borderId="9" xfId="0" applyBorder="1" applyAlignment="1">
      <alignment horizontal="left" wrapText="1"/>
    </xf>
  </cellXfs>
  <cellStyles count="2">
    <cellStyle name="Normal" xfId="0" builtinId="0"/>
    <cellStyle name="Normal 2" xfId="1" xr:uid="{BBB34674-0F1A-4E99-982F-373473076B96}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font>
        <b/>
      </font>
    </dxf>
    <dxf>
      <fill>
        <patternFill patternType="solid">
          <fgColor indexed="64"/>
          <bgColor rgb="FFDAE5F2"/>
        </patternFill>
      </fill>
      <alignment horizontal="left" vertical="bottom" textRotation="0" wrapText="0" indent="0" justifyLastLine="0" shrinkToFit="0" readingOrder="0"/>
    </dxf>
    <dxf>
      <numFmt numFmtId="4" formatCode="#,##0.00"/>
      <fill>
        <patternFill patternType="solid">
          <fgColor indexed="64"/>
          <bgColor rgb="FFE6B8B7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numFmt numFmtId="4" formatCode="#,##0.00"/>
      <fill>
        <patternFill patternType="solid">
          <fgColor indexed="64"/>
          <bgColor rgb="FFE6B8B7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</border>
    </dxf>
    <dxf>
      <numFmt numFmtId="4" formatCode="#,##0.00"/>
      <fill>
        <patternFill patternType="solid">
          <fgColor indexed="64"/>
          <bgColor rgb="FFE6B8B7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</border>
    </dxf>
    <dxf>
      <fill>
        <patternFill patternType="solid">
          <fgColor indexed="64"/>
          <bgColor rgb="FFDAE5F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2668B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Correlation Analysis of Variance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Analysis!$T$65</c:f>
              <c:strCache>
                <c:ptCount val="1"/>
                <c:pt idx="0">
                  <c:v>Sum of EPI_variance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Analysis!$S$66:$S$72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2008</c:v>
                </c:pt>
                <c:pt idx="3">
                  <c:v>2012</c:v>
                </c:pt>
                <c:pt idx="4">
                  <c:v>2007</c:v>
                </c:pt>
                <c:pt idx="5">
                  <c:v>2017</c:v>
                </c:pt>
                <c:pt idx="6">
                  <c:v>2016</c:v>
                </c:pt>
              </c:numCache>
            </c:numRef>
          </c:xVal>
          <c:yVal>
            <c:numRef>
              <c:f>Analysis!$T$66:$T$72</c:f>
              <c:numCache>
                <c:formatCode>#,##0.0</c:formatCode>
                <c:ptCount val="7"/>
                <c:pt idx="0">
                  <c:v>23323529</c:v>
                </c:pt>
                <c:pt idx="1">
                  <c:v>2117155</c:v>
                </c:pt>
                <c:pt idx="2">
                  <c:v>18418804</c:v>
                </c:pt>
                <c:pt idx="3">
                  <c:v>6909361</c:v>
                </c:pt>
                <c:pt idx="4">
                  <c:v>17289719</c:v>
                </c:pt>
                <c:pt idx="5">
                  <c:v>11055970</c:v>
                </c:pt>
                <c:pt idx="6">
                  <c:v>-174891.20000000007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2-4F6C-B852-17EE27F5C8EA}"/>
            </c:ext>
          </c:extLst>
        </c:ser>
        <c:ser>
          <c:idx val="1"/>
          <c:order val="1"/>
          <c:tx>
            <c:strRef>
              <c:f>Analysis!$U$65</c:f>
              <c:strCache>
                <c:ptCount val="1"/>
                <c:pt idx="0">
                  <c:v>Sum of MINPREM_Variance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Analysis!$S$66:$S$72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2008</c:v>
                </c:pt>
                <c:pt idx="3">
                  <c:v>2012</c:v>
                </c:pt>
                <c:pt idx="4">
                  <c:v>2007</c:v>
                </c:pt>
                <c:pt idx="5">
                  <c:v>2017</c:v>
                </c:pt>
                <c:pt idx="6">
                  <c:v>2016</c:v>
                </c:pt>
              </c:numCache>
            </c:numRef>
          </c:xVal>
          <c:yVal>
            <c:numRef>
              <c:f>Analysis!$U$66:$U$72</c:f>
              <c:numCache>
                <c:formatCode>#,##0.0</c:formatCode>
                <c:ptCount val="7"/>
                <c:pt idx="0">
                  <c:v>-346262937</c:v>
                </c:pt>
                <c:pt idx="1">
                  <c:v>-237185457</c:v>
                </c:pt>
                <c:pt idx="2">
                  <c:v>-143530196</c:v>
                </c:pt>
                <c:pt idx="3">
                  <c:v>-104140639</c:v>
                </c:pt>
                <c:pt idx="4">
                  <c:v>-96663521</c:v>
                </c:pt>
                <c:pt idx="5">
                  <c:v>-90356468</c:v>
                </c:pt>
                <c:pt idx="6">
                  <c:v>-89186872.200000003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2-4F6C-B852-17EE27F5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6847"/>
        <c:axId val="176692847"/>
      </c:scatterChart>
      <c:valAx>
        <c:axId val="17671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2847"/>
        <c:crosses val="autoZero"/>
        <c:crossBetween val="midCat"/>
      </c:valAx>
      <c:valAx>
        <c:axId val="1766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Assessment for BAs 1 - working 1.xlsx]Analysis!PivotTable1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Variance Size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Analysis!$C$23:$C$24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Analysis!$B$25:$B$28</c:f>
              <c:strCache>
                <c:ptCount val="4"/>
                <c:pt idx="0">
                  <c:v>Count of EPI_variance</c:v>
                </c:pt>
                <c:pt idx="1">
                  <c:v>Count of ABS_EPI_Variance</c:v>
                </c:pt>
                <c:pt idx="2">
                  <c:v>Count of MINPREM_Variance</c:v>
                </c:pt>
                <c:pt idx="3">
                  <c:v>Count of ABSMINPREM_Variance</c:v>
                </c:pt>
              </c:strCache>
            </c:strRef>
          </c:cat>
          <c:val>
            <c:numRef>
              <c:f>Analysis!$C$25:$C$28</c:f>
              <c:numCache>
                <c:formatCode>General</c:formatCode>
                <c:ptCount val="4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3-483E-AF38-5DADC9B1CB10}"/>
            </c:ext>
          </c:extLst>
        </c:ser>
        <c:ser>
          <c:idx val="1"/>
          <c:order val="1"/>
          <c:tx>
            <c:strRef>
              <c:f>Analysis!$D$23:$D$24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Analysis!$B$25:$B$28</c:f>
              <c:strCache>
                <c:ptCount val="4"/>
                <c:pt idx="0">
                  <c:v>Count of EPI_variance</c:v>
                </c:pt>
                <c:pt idx="1">
                  <c:v>Count of ABS_EPI_Variance</c:v>
                </c:pt>
                <c:pt idx="2">
                  <c:v>Count of MINPREM_Variance</c:v>
                </c:pt>
                <c:pt idx="3">
                  <c:v>Count of ABSMINPREM_Variance</c:v>
                </c:pt>
              </c:strCache>
            </c:strRef>
          </c:cat>
          <c:val>
            <c:numRef>
              <c:f>Analysis!$D$25:$D$28</c:f>
              <c:numCache>
                <c:formatCode>General</c:formatCode>
                <c:ptCount val="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83E-AF38-5DADC9B1CB10}"/>
            </c:ext>
          </c:extLst>
        </c:ser>
        <c:ser>
          <c:idx val="2"/>
          <c:order val="2"/>
          <c:tx>
            <c:strRef>
              <c:f>Analysis!$E$23:$E$24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Analysis!$B$25:$B$28</c:f>
              <c:strCache>
                <c:ptCount val="4"/>
                <c:pt idx="0">
                  <c:v>Count of EPI_variance</c:v>
                </c:pt>
                <c:pt idx="1">
                  <c:v>Count of ABS_EPI_Variance</c:v>
                </c:pt>
                <c:pt idx="2">
                  <c:v>Count of MINPREM_Variance</c:v>
                </c:pt>
                <c:pt idx="3">
                  <c:v>Count of ABSMINPREM_Variance</c:v>
                </c:pt>
              </c:strCache>
            </c:strRef>
          </c:cat>
          <c:val>
            <c:numRef>
              <c:f>Analysis!$E$25:$E$28</c:f>
              <c:numCache>
                <c:formatCode>General</c:formatCode>
                <c:ptCount val="4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3-483E-AF38-5DADC9B1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810847"/>
        <c:axId val="1304797887"/>
      </c:barChart>
      <c:catAx>
        <c:axId val="13048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97887"/>
        <c:crosses val="autoZero"/>
        <c:auto val="1"/>
        <c:lblAlgn val="ctr"/>
        <c:lblOffset val="100"/>
        <c:noMultiLvlLbl val="0"/>
      </c:catAx>
      <c:valAx>
        <c:axId val="13047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0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Variance</a:t>
            </a:r>
            <a:r>
              <a:rPr lang="en-US" b="1" baseline="0"/>
              <a:t> Anlysis </a:t>
            </a:r>
            <a:r>
              <a:rPr lang="en-US" b="1"/>
              <a:t>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Analysis!$N$41</c:f>
              <c:strCache>
                <c:ptCount val="1"/>
                <c:pt idx="0">
                  <c:v>Sum of ABS_EPI_Variance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Analysis!$M$42:$M$46</c:f>
              <c:numCache>
                <c:formatCode>0</c:formatCode>
                <c:ptCount val="5"/>
                <c:pt idx="0">
                  <c:v>2013</c:v>
                </c:pt>
                <c:pt idx="1">
                  <c:v>2008</c:v>
                </c:pt>
                <c:pt idx="2">
                  <c:v>2007</c:v>
                </c:pt>
                <c:pt idx="3">
                  <c:v>2006</c:v>
                </c:pt>
                <c:pt idx="4">
                  <c:v>2005</c:v>
                </c:pt>
              </c:numCache>
            </c:numRef>
          </c:cat>
          <c:val>
            <c:numRef>
              <c:f>Analysis!$N$42:$N$46</c:f>
              <c:numCache>
                <c:formatCode>#,##0.00</c:formatCode>
                <c:ptCount val="5"/>
                <c:pt idx="0">
                  <c:v>23323529</c:v>
                </c:pt>
                <c:pt idx="1">
                  <c:v>18418804</c:v>
                </c:pt>
                <c:pt idx="2">
                  <c:v>17289719</c:v>
                </c:pt>
                <c:pt idx="3">
                  <c:v>26137758</c:v>
                </c:pt>
                <c:pt idx="4">
                  <c:v>14682313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B-47F4-A708-648FD3745F5D}"/>
            </c:ext>
          </c:extLst>
        </c:ser>
        <c:ser>
          <c:idx val="1"/>
          <c:order val="1"/>
          <c:tx>
            <c:strRef>
              <c:f>Analysis!$O$41</c:f>
              <c:strCache>
                <c:ptCount val="1"/>
                <c:pt idx="0">
                  <c:v>Sum of ABSMINPREM_Variance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Analysis!$M$42:$M$46</c:f>
              <c:numCache>
                <c:formatCode>0</c:formatCode>
                <c:ptCount val="5"/>
                <c:pt idx="0">
                  <c:v>2013</c:v>
                </c:pt>
                <c:pt idx="1">
                  <c:v>2008</c:v>
                </c:pt>
                <c:pt idx="2">
                  <c:v>2007</c:v>
                </c:pt>
                <c:pt idx="3">
                  <c:v>2006</c:v>
                </c:pt>
                <c:pt idx="4">
                  <c:v>2005</c:v>
                </c:pt>
              </c:numCache>
            </c:numRef>
          </c:cat>
          <c:val>
            <c:numRef>
              <c:f>Analysis!$O$42:$O$46</c:f>
              <c:numCache>
                <c:formatCode>#,##0.00</c:formatCode>
                <c:ptCount val="5"/>
                <c:pt idx="0">
                  <c:v>346262937</c:v>
                </c:pt>
                <c:pt idx="1">
                  <c:v>143530196</c:v>
                </c:pt>
                <c:pt idx="2">
                  <c:v>96663521</c:v>
                </c:pt>
                <c:pt idx="3">
                  <c:v>75427242</c:v>
                </c:pt>
                <c:pt idx="4">
                  <c:v>11167687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B-47F4-A708-648FD3745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44063"/>
        <c:axId val="1167346943"/>
      </c:barChart>
      <c:catAx>
        <c:axId val="11673440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46943"/>
        <c:crosses val="autoZero"/>
        <c:auto val="1"/>
        <c:lblAlgn val="ctr"/>
        <c:lblOffset val="100"/>
        <c:noMultiLvlLbl val="0"/>
      </c:catAx>
      <c:valAx>
        <c:axId val="11673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Correlation Analysis of Variance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Analysis!$T$65</c:f>
              <c:strCache>
                <c:ptCount val="1"/>
                <c:pt idx="0">
                  <c:v>Sum of EPI_variance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Analysis!$S$66:$S$72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2008</c:v>
                </c:pt>
                <c:pt idx="3">
                  <c:v>2012</c:v>
                </c:pt>
                <c:pt idx="4">
                  <c:v>2007</c:v>
                </c:pt>
                <c:pt idx="5">
                  <c:v>2017</c:v>
                </c:pt>
                <c:pt idx="6">
                  <c:v>2016</c:v>
                </c:pt>
              </c:numCache>
            </c:numRef>
          </c:xVal>
          <c:yVal>
            <c:numRef>
              <c:f>Analysis!$T$66:$T$72</c:f>
              <c:numCache>
                <c:formatCode>#,##0.0</c:formatCode>
                <c:ptCount val="7"/>
                <c:pt idx="0">
                  <c:v>23323529</c:v>
                </c:pt>
                <c:pt idx="1">
                  <c:v>2117155</c:v>
                </c:pt>
                <c:pt idx="2">
                  <c:v>18418804</c:v>
                </c:pt>
                <c:pt idx="3">
                  <c:v>6909361</c:v>
                </c:pt>
                <c:pt idx="4">
                  <c:v>17289719</c:v>
                </c:pt>
                <c:pt idx="5">
                  <c:v>11055970</c:v>
                </c:pt>
                <c:pt idx="6">
                  <c:v>-174891.20000000007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1-432B-B8AE-E16194A72005}"/>
            </c:ext>
          </c:extLst>
        </c:ser>
        <c:ser>
          <c:idx val="1"/>
          <c:order val="1"/>
          <c:tx>
            <c:strRef>
              <c:f>Analysis!$U$65</c:f>
              <c:strCache>
                <c:ptCount val="1"/>
                <c:pt idx="0">
                  <c:v>Sum of MINPREM_Variance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Analysis!$S$66:$S$72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2008</c:v>
                </c:pt>
                <c:pt idx="3">
                  <c:v>2012</c:v>
                </c:pt>
                <c:pt idx="4">
                  <c:v>2007</c:v>
                </c:pt>
                <c:pt idx="5">
                  <c:v>2017</c:v>
                </c:pt>
                <c:pt idx="6">
                  <c:v>2016</c:v>
                </c:pt>
              </c:numCache>
            </c:numRef>
          </c:xVal>
          <c:yVal>
            <c:numRef>
              <c:f>Analysis!$U$66:$U$72</c:f>
              <c:numCache>
                <c:formatCode>#,##0.0</c:formatCode>
                <c:ptCount val="7"/>
                <c:pt idx="0">
                  <c:v>-346262937</c:v>
                </c:pt>
                <c:pt idx="1">
                  <c:v>-237185457</c:v>
                </c:pt>
                <c:pt idx="2">
                  <c:v>-143530196</c:v>
                </c:pt>
                <c:pt idx="3">
                  <c:v>-104140639</c:v>
                </c:pt>
                <c:pt idx="4">
                  <c:v>-96663521</c:v>
                </c:pt>
                <c:pt idx="5">
                  <c:v>-90356468</c:v>
                </c:pt>
                <c:pt idx="6">
                  <c:v>-89186872.200000003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1-432B-B8AE-E16194A7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6847"/>
        <c:axId val="176692847"/>
      </c:scatterChart>
      <c:valAx>
        <c:axId val="17671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2847"/>
        <c:crosses val="autoZero"/>
        <c:crossBetween val="midCat"/>
      </c:valAx>
      <c:valAx>
        <c:axId val="1766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/>
              <a:t>Variance Trends Over Time</a:t>
            </a:r>
            <a:endParaRPr lang="en-NG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Analysis!$S$41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Analysis!$S$42:$S$61</c:f>
              <c:numCache>
                <c:formatCode>General</c:formatCode>
                <c:ptCount val="20"/>
                <c:pt idx="0">
                  <c:v>2013</c:v>
                </c:pt>
                <c:pt idx="1">
                  <c:v>2014</c:v>
                </c:pt>
                <c:pt idx="2">
                  <c:v>2008</c:v>
                </c:pt>
                <c:pt idx="3">
                  <c:v>2012</c:v>
                </c:pt>
                <c:pt idx="4">
                  <c:v>2007</c:v>
                </c:pt>
                <c:pt idx="5">
                  <c:v>2017</c:v>
                </c:pt>
                <c:pt idx="6">
                  <c:v>2016</c:v>
                </c:pt>
                <c:pt idx="7">
                  <c:v>2006</c:v>
                </c:pt>
                <c:pt idx="8">
                  <c:v>2015</c:v>
                </c:pt>
                <c:pt idx="9">
                  <c:v>2010</c:v>
                </c:pt>
                <c:pt idx="10">
                  <c:v>2019</c:v>
                </c:pt>
                <c:pt idx="11">
                  <c:v>2011</c:v>
                </c:pt>
                <c:pt idx="12">
                  <c:v>2002</c:v>
                </c:pt>
                <c:pt idx="13">
                  <c:v>2018</c:v>
                </c:pt>
                <c:pt idx="14">
                  <c:v>2009</c:v>
                </c:pt>
                <c:pt idx="15">
                  <c:v>2001</c:v>
                </c:pt>
                <c:pt idx="16">
                  <c:v>2005</c:v>
                </c:pt>
                <c:pt idx="17">
                  <c:v>2004</c:v>
                </c:pt>
                <c:pt idx="18">
                  <c:v>2020</c:v>
                </c:pt>
                <c:pt idx="19">
                  <c:v>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B-4067-8A23-4F0880F385F5}"/>
            </c:ext>
          </c:extLst>
        </c:ser>
        <c:ser>
          <c:idx val="1"/>
          <c:order val="1"/>
          <c:tx>
            <c:strRef>
              <c:f>Analysis!$T$41</c:f>
              <c:strCache>
                <c:ptCount val="1"/>
                <c:pt idx="0">
                  <c:v>Sum of EPI_variance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Analysis!$T$42:$T$61</c:f>
              <c:numCache>
                <c:formatCode>#,##0.00</c:formatCode>
                <c:ptCount val="20"/>
                <c:pt idx="0">
                  <c:v>23323529</c:v>
                </c:pt>
                <c:pt idx="1">
                  <c:v>2117155</c:v>
                </c:pt>
                <c:pt idx="2">
                  <c:v>18418804</c:v>
                </c:pt>
                <c:pt idx="3">
                  <c:v>6909361</c:v>
                </c:pt>
                <c:pt idx="4">
                  <c:v>17289719</c:v>
                </c:pt>
                <c:pt idx="5">
                  <c:v>11055970</c:v>
                </c:pt>
                <c:pt idx="6">
                  <c:v>-174891.20000000007</c:v>
                </c:pt>
                <c:pt idx="7">
                  <c:v>26137758</c:v>
                </c:pt>
                <c:pt idx="8">
                  <c:v>172115</c:v>
                </c:pt>
                <c:pt idx="9">
                  <c:v>8931260</c:v>
                </c:pt>
                <c:pt idx="10">
                  <c:v>2700152</c:v>
                </c:pt>
                <c:pt idx="11">
                  <c:v>1179837</c:v>
                </c:pt>
                <c:pt idx="12">
                  <c:v>1101159</c:v>
                </c:pt>
                <c:pt idx="13">
                  <c:v>904474</c:v>
                </c:pt>
                <c:pt idx="14">
                  <c:v>1716710</c:v>
                </c:pt>
                <c:pt idx="15">
                  <c:v>18000</c:v>
                </c:pt>
                <c:pt idx="16">
                  <c:v>14682313</c:v>
                </c:pt>
                <c:pt idx="17">
                  <c:v>844596</c:v>
                </c:pt>
                <c:pt idx="18">
                  <c:v>428137</c:v>
                </c:pt>
                <c:pt idx="1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B-4067-8A23-4F0880F385F5}"/>
            </c:ext>
          </c:extLst>
        </c:ser>
        <c:ser>
          <c:idx val="2"/>
          <c:order val="2"/>
          <c:tx>
            <c:strRef>
              <c:f>Analysis!$U$41</c:f>
              <c:strCache>
                <c:ptCount val="1"/>
                <c:pt idx="0">
                  <c:v>Sum of MINPREM_Variance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Analysis!$U$42:$U$61</c:f>
              <c:numCache>
                <c:formatCode>#,##0.00</c:formatCode>
                <c:ptCount val="20"/>
                <c:pt idx="0">
                  <c:v>-346262937</c:v>
                </c:pt>
                <c:pt idx="1">
                  <c:v>-237185457</c:v>
                </c:pt>
                <c:pt idx="2">
                  <c:v>-143530196</c:v>
                </c:pt>
                <c:pt idx="3">
                  <c:v>-104140639</c:v>
                </c:pt>
                <c:pt idx="4">
                  <c:v>-96663521</c:v>
                </c:pt>
                <c:pt idx="5">
                  <c:v>-90356468</c:v>
                </c:pt>
                <c:pt idx="6">
                  <c:v>-89186872.200000003</c:v>
                </c:pt>
                <c:pt idx="7">
                  <c:v>-75427242</c:v>
                </c:pt>
                <c:pt idx="8">
                  <c:v>-70787822</c:v>
                </c:pt>
                <c:pt idx="9">
                  <c:v>-66522910</c:v>
                </c:pt>
                <c:pt idx="10">
                  <c:v>-62731848</c:v>
                </c:pt>
                <c:pt idx="11">
                  <c:v>-61966998</c:v>
                </c:pt>
                <c:pt idx="12">
                  <c:v>-49129241</c:v>
                </c:pt>
                <c:pt idx="13">
                  <c:v>-35159439</c:v>
                </c:pt>
                <c:pt idx="14">
                  <c:v>-20095790</c:v>
                </c:pt>
                <c:pt idx="15">
                  <c:v>-19107000</c:v>
                </c:pt>
                <c:pt idx="16">
                  <c:v>-11167687</c:v>
                </c:pt>
                <c:pt idx="17">
                  <c:v>-10905404</c:v>
                </c:pt>
                <c:pt idx="18">
                  <c:v>-5301863</c:v>
                </c:pt>
                <c:pt idx="19">
                  <c:v>-536624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B-4067-8A23-4F0880F3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25007"/>
        <c:axId val="176724527"/>
      </c:lineChart>
      <c:catAx>
        <c:axId val="1767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4527"/>
        <c:crosses val="autoZero"/>
        <c:auto val="1"/>
        <c:lblAlgn val="ctr"/>
        <c:lblOffset val="100"/>
        <c:noMultiLvlLbl val="0"/>
      </c:catAx>
      <c:valAx>
        <c:axId val="1767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5007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3611955788833506E-2"/>
                <c:y val="0.440231481481481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12</xdr:row>
      <xdr:rowOff>76200</xdr:rowOff>
    </xdr:from>
    <xdr:to>
      <xdr:col>5</xdr:col>
      <xdr:colOff>1264920</xdr:colOff>
      <xdr:row>19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E36815-E7AA-53EA-5ED4-8021D8E5CD22}"/>
            </a:ext>
          </a:extLst>
        </xdr:cNvPr>
        <xdr:cNvSpPr txBox="1"/>
      </xdr:nvSpPr>
      <xdr:spPr>
        <a:xfrm>
          <a:off x="624840" y="2270760"/>
          <a:ext cx="6819900" cy="1287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US" b="1"/>
            <a:t>Explanation:</a:t>
          </a:r>
        </a:p>
        <a:p>
          <a:pPr algn="just"/>
          <a:r>
            <a:rPr lang="en-US"/>
            <a:t>This table provides an overall statistical view of mismatches between the two systems.</a:t>
          </a:r>
        </a:p>
        <a:p>
          <a:pPr lvl="1" algn="just"/>
          <a:r>
            <a:rPr lang="en-US" b="1"/>
            <a:t>a) EPI</a:t>
          </a:r>
          <a:r>
            <a:rPr lang="en-US"/>
            <a:t> variances are positive overall, with a net difference of </a:t>
          </a:r>
          <a:r>
            <a:rPr lang="en-US" b="1"/>
            <a:t>+137.8M</a:t>
          </a:r>
          <a:r>
            <a:rPr lang="en-US"/>
            <a:t>.</a:t>
          </a:r>
        </a:p>
        <a:p>
          <a:pPr lvl="1" algn="just"/>
          <a:r>
            <a:rPr lang="en-US" b="1"/>
            <a:t>b) Minimum Premium</a:t>
          </a:r>
          <a:r>
            <a:rPr lang="en-US"/>
            <a:t> shows much larger mismatches, skewing negative, with a net difference of </a:t>
          </a:r>
          <a:r>
            <a:rPr lang="en-US" b="1"/>
            <a:t>-1.59B</a:t>
          </a:r>
          <a:r>
            <a:rPr lang="en-US"/>
            <a:t>.</a:t>
          </a:r>
        </a:p>
        <a:p>
          <a:pPr lvl="1" algn="just"/>
          <a:r>
            <a:rPr lang="en-US"/>
            <a:t>c) The </a:t>
          </a:r>
          <a:r>
            <a:rPr lang="en-US" b="1"/>
            <a:t>absolute variances</a:t>
          </a:r>
          <a:r>
            <a:rPr lang="en-US"/>
            <a:t> highlight the true scale of discrepancies, showing that reconciliation will involve very large adjustments for Minimum Premium compared to EPI.</a:t>
          </a:r>
        </a:p>
      </xdr:txBody>
    </xdr:sp>
    <xdr:clientData/>
  </xdr:twoCellAnchor>
  <xdr:twoCellAnchor>
    <xdr:from>
      <xdr:col>1</xdr:col>
      <xdr:colOff>0</xdr:colOff>
      <xdr:row>28</xdr:row>
      <xdr:rowOff>77756</xdr:rowOff>
    </xdr:from>
    <xdr:to>
      <xdr:col>6</xdr:col>
      <xdr:colOff>0</xdr:colOff>
      <xdr:row>33</xdr:row>
      <xdr:rowOff>69980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610277C-448E-4C04-9058-CA88AC063E29}"/>
            </a:ext>
          </a:extLst>
        </xdr:cNvPr>
        <xdr:cNvSpPr txBox="1"/>
      </xdr:nvSpPr>
      <xdr:spPr>
        <a:xfrm>
          <a:off x="606490" y="6982409"/>
          <a:ext cx="7931020" cy="925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US" b="1"/>
            <a:t>Explanation:</a:t>
          </a:r>
        </a:p>
        <a:p>
          <a:pPr algn="just"/>
          <a:r>
            <a:rPr lang="en-GB"/>
            <a:t>This distribution groups mismatches into </a:t>
          </a:r>
          <a:r>
            <a:rPr lang="en-GB" b="1"/>
            <a:t>Small (45%)</a:t>
          </a:r>
          <a:r>
            <a:rPr lang="en-GB"/>
            <a:t>, </a:t>
          </a:r>
          <a:r>
            <a:rPr lang="en-GB" b="1"/>
            <a:t>Medium (17%)</a:t>
          </a:r>
          <a:r>
            <a:rPr lang="en-GB"/>
            <a:t>, and </a:t>
          </a:r>
          <a:r>
            <a:rPr lang="en-GB" b="1"/>
            <a:t>Large (38%)</a:t>
          </a:r>
          <a:r>
            <a:rPr lang="en-GB"/>
            <a:t> buckets. The fact that </a:t>
          </a:r>
          <a:r>
            <a:rPr lang="en-GB" b="1"/>
            <a:t>38% of variances are Large</a:t>
          </a:r>
          <a:r>
            <a:rPr lang="en-GB"/>
            <a:t> indicates a significant concentration of material mismatches that may need prioritization. While both EPI and Minimum Premium share the same distribution, the </a:t>
          </a:r>
          <a:r>
            <a:rPr lang="en-GB" b="1"/>
            <a:t>financial scale</a:t>
          </a:r>
          <a:r>
            <a:rPr lang="en-GB"/>
            <a:t> of Minimum Premium variances is far higher (as seen in Table 1).</a:t>
          </a:r>
          <a:endParaRPr lang="en-US" sz="1100"/>
        </a:p>
      </xdr:txBody>
    </xdr:sp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1920240</xdr:colOff>
      <xdr:row>70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46A7B9-E41A-431A-A3F2-FB6CD25E05BE}"/>
            </a:ext>
          </a:extLst>
        </xdr:cNvPr>
        <xdr:cNvSpPr txBox="1"/>
      </xdr:nvSpPr>
      <xdr:spPr>
        <a:xfrm>
          <a:off x="609600" y="11338560"/>
          <a:ext cx="692658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US" b="1"/>
            <a:t>Explanation:</a:t>
          </a:r>
        </a:p>
        <a:p>
          <a:pPr algn="just"/>
          <a:r>
            <a:rPr lang="en-US"/>
            <a:t>This breakdown shows where mismatches are concentrated </a:t>
          </a:r>
          <a:r>
            <a:rPr lang="en-US" b="1"/>
            <a:t>Periodically.</a:t>
          </a:r>
        </a:p>
        <a:p>
          <a:pPr lvl="1" algn="just"/>
          <a:r>
            <a:rPr lang="en-US"/>
            <a:t>a) Some year</a:t>
          </a:r>
          <a:r>
            <a:rPr lang="en-US" baseline="0"/>
            <a:t> statistics </a:t>
          </a:r>
          <a:r>
            <a:rPr lang="en-US"/>
            <a:t>(e.g., </a:t>
          </a:r>
          <a:r>
            <a:rPr lang="en-US" b="1"/>
            <a:t>2013 and 2014</a:t>
          </a:r>
          <a:r>
            <a:rPr lang="en-US"/>
            <a:t>) account for disproportionately large mismatches, especially in </a:t>
          </a:r>
          <a:r>
            <a:rPr lang="en-US" b="1"/>
            <a:t>Minimum Premium</a:t>
          </a:r>
          <a:r>
            <a:rPr lang="en-US"/>
            <a:t> (hundreds of millions negative).</a:t>
          </a:r>
        </a:p>
        <a:p>
          <a:pPr lvl="1" algn="just"/>
          <a:r>
            <a:rPr lang="en-US"/>
            <a:t>b) EPI variances are relatively modest compared to the extreme swings in Minimum Premium.</a:t>
          </a:r>
        </a:p>
        <a:p>
          <a:pPr lvl="1" algn="just"/>
          <a:r>
            <a:rPr lang="en-US"/>
            <a:t>c) This suggests that reconciliation issues are not evenly spread but heavily </a:t>
          </a:r>
          <a:r>
            <a:rPr lang="en-US" b="1"/>
            <a:t>clustered in specific business lines</a:t>
          </a:r>
          <a:r>
            <a:rPr lang="en-US"/>
            <a:t>, which may guide prioritization of investigations.</a:t>
          </a:r>
        </a:p>
        <a:p>
          <a:pPr algn="just"/>
          <a:endParaRPr lang="en-US" sz="1100"/>
        </a:p>
      </xdr:txBody>
    </xdr:sp>
    <xdr:clientData/>
  </xdr:twoCellAnchor>
  <xdr:twoCellAnchor>
    <xdr:from>
      <xdr:col>21</xdr:col>
      <xdr:colOff>398721</xdr:colOff>
      <xdr:row>63</xdr:row>
      <xdr:rowOff>57888</xdr:rowOff>
    </xdr:from>
    <xdr:to>
      <xdr:col>25</xdr:col>
      <xdr:colOff>156535</xdr:colOff>
      <xdr:row>78</xdr:row>
      <xdr:rowOff>54344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575C90-7CCE-DB9E-290A-B2D4F780D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83819</xdr:rowOff>
    </xdr:from>
    <xdr:to>
      <xdr:col>15</xdr:col>
      <xdr:colOff>441739</xdr:colOff>
      <xdr:row>49</xdr:row>
      <xdr:rowOff>11044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391046A-22BE-5BAA-1833-AF83BF568B54}"/>
            </a:ext>
          </a:extLst>
        </xdr:cNvPr>
        <xdr:cNvSpPr/>
      </xdr:nvSpPr>
      <xdr:spPr>
        <a:xfrm>
          <a:off x="45720" y="83819"/>
          <a:ext cx="14200367" cy="9126442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1</xdr:col>
      <xdr:colOff>982870</xdr:colOff>
      <xdr:row>6</xdr:row>
      <xdr:rowOff>44174</xdr:rowOff>
    </xdr:from>
    <xdr:to>
      <xdr:col>3</xdr:col>
      <xdr:colOff>88348</xdr:colOff>
      <xdr:row>12</xdr:row>
      <xdr:rowOff>66261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75C2D23-6961-753C-E266-C53FC3953781}"/>
            </a:ext>
          </a:extLst>
        </xdr:cNvPr>
        <xdr:cNvSpPr/>
      </xdr:nvSpPr>
      <xdr:spPr>
        <a:xfrm>
          <a:off x="1844261" y="1170609"/>
          <a:ext cx="2142435" cy="114852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563217</xdr:colOff>
      <xdr:row>6</xdr:row>
      <xdr:rowOff>44174</xdr:rowOff>
    </xdr:from>
    <xdr:to>
      <xdr:col>4</xdr:col>
      <xdr:colOff>905565</xdr:colOff>
      <xdr:row>12</xdr:row>
      <xdr:rowOff>66261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7AC4506-71BE-AD3A-FFC8-1724C73B6DB6}"/>
            </a:ext>
          </a:extLst>
        </xdr:cNvPr>
        <xdr:cNvSpPr/>
      </xdr:nvSpPr>
      <xdr:spPr>
        <a:xfrm>
          <a:off x="4461565" y="1170609"/>
          <a:ext cx="2142435" cy="114852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1557130</xdr:colOff>
      <xdr:row>6</xdr:row>
      <xdr:rowOff>66261</xdr:rowOff>
    </xdr:from>
    <xdr:to>
      <xdr:col>7</xdr:col>
      <xdr:colOff>452783</xdr:colOff>
      <xdr:row>12</xdr:row>
      <xdr:rowOff>88348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1D47163-0495-00AB-F8D8-E9707922605D}"/>
            </a:ext>
          </a:extLst>
        </xdr:cNvPr>
        <xdr:cNvSpPr/>
      </xdr:nvSpPr>
      <xdr:spPr>
        <a:xfrm>
          <a:off x="7255565" y="1192696"/>
          <a:ext cx="2142435" cy="114852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563217</xdr:colOff>
      <xdr:row>6</xdr:row>
      <xdr:rowOff>66261</xdr:rowOff>
    </xdr:from>
    <xdr:to>
      <xdr:col>12</xdr:col>
      <xdr:colOff>276087</xdr:colOff>
      <xdr:row>12</xdr:row>
      <xdr:rowOff>88348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49CF3B7-3AB0-79B6-9586-9DAB19946C67}"/>
            </a:ext>
          </a:extLst>
        </xdr:cNvPr>
        <xdr:cNvSpPr/>
      </xdr:nvSpPr>
      <xdr:spPr>
        <a:xfrm>
          <a:off x="10115826" y="1192696"/>
          <a:ext cx="2142435" cy="114852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244503</xdr:colOff>
      <xdr:row>13</xdr:row>
      <xdr:rowOff>83819</xdr:rowOff>
    </xdr:from>
    <xdr:to>
      <xdr:col>3</xdr:col>
      <xdr:colOff>960783</xdr:colOff>
      <xdr:row>28</xdr:row>
      <xdr:rowOff>121478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B868DC-335C-4185-95FC-2EA86E934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1183198</xdr:colOff>
      <xdr:row>13</xdr:row>
      <xdr:rowOff>83817</xdr:rowOff>
    </xdr:from>
    <xdr:to>
      <xdr:col>8</xdr:col>
      <xdr:colOff>144137</xdr:colOff>
      <xdr:row>28</xdr:row>
      <xdr:rowOff>122530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924391-528C-4CDC-8052-97D6AF7D8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233458</xdr:colOff>
      <xdr:row>29</xdr:row>
      <xdr:rowOff>94860</xdr:rowOff>
    </xdr:from>
    <xdr:to>
      <xdr:col>3</xdr:col>
      <xdr:colOff>950310</xdr:colOff>
      <xdr:row>44</xdr:row>
      <xdr:rowOff>133573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7072E0-4E08-4968-9AB8-1FA2FE561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1183197</xdr:colOff>
      <xdr:row>29</xdr:row>
      <xdr:rowOff>94862</xdr:rowOff>
    </xdr:from>
    <xdr:to>
      <xdr:col>8</xdr:col>
      <xdr:colOff>144136</xdr:colOff>
      <xdr:row>44</xdr:row>
      <xdr:rowOff>133575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3DB9ED-ADD4-422C-8625-0034CDBAB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784085</xdr:colOff>
      <xdr:row>2</xdr:row>
      <xdr:rowOff>11044</xdr:rowOff>
    </xdr:from>
    <xdr:to>
      <xdr:col>14</xdr:col>
      <xdr:colOff>331303</xdr:colOff>
      <xdr:row>5</xdr:row>
      <xdr:rowOff>33131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F490C99-A6DF-96CA-2958-D35D2993F9C0}"/>
            </a:ext>
          </a:extLst>
        </xdr:cNvPr>
        <xdr:cNvSpPr/>
      </xdr:nvSpPr>
      <xdr:spPr>
        <a:xfrm>
          <a:off x="784085" y="386522"/>
          <a:ext cx="12744175" cy="58530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/>
            <a:t>Business Analysis Report on EPI and Minimum Premium Variances</a:t>
          </a:r>
          <a:endParaRPr lang="en-US" sz="3200" b="1"/>
        </a:p>
      </xdr:txBody>
    </xdr:sp>
    <xdr:clientData/>
  </xdr:twoCellAnchor>
  <xdr:twoCellAnchor>
    <xdr:from>
      <xdr:col>8</xdr:col>
      <xdr:colOff>377024</xdr:colOff>
      <xdr:row>13</xdr:row>
      <xdr:rowOff>94863</xdr:rowOff>
    </xdr:from>
    <xdr:to>
      <xdr:col>15</xdr:col>
      <xdr:colOff>165652</xdr:colOff>
      <xdr:row>44</xdr:row>
      <xdr:rowOff>132521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326DEB2-6FA3-47AB-90EC-F57EA8DD4637}"/>
            </a:ext>
          </a:extLst>
        </xdr:cNvPr>
        <xdr:cNvSpPr txBox="1"/>
      </xdr:nvSpPr>
      <xdr:spPr>
        <a:xfrm>
          <a:off x="9929633" y="2535472"/>
          <a:ext cx="4040367" cy="58575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US" sz="1350" b="1"/>
            <a:t>Conclusion:</a:t>
          </a:r>
        </a:p>
        <a:p>
          <a:pPr algn="just"/>
          <a:r>
            <a:rPr lang="en-GB" sz="1350"/>
            <a:t>The charts clearly demonstrate that while </a:t>
          </a:r>
          <a:r>
            <a:rPr lang="en-GB" sz="1350" b="1"/>
            <a:t>EPI variances remain relatively small and stable</a:t>
          </a:r>
          <a:r>
            <a:rPr lang="en-GB" sz="1350"/>
            <a:t>, the </a:t>
          </a:r>
          <a:r>
            <a:rPr lang="en-GB" sz="1350" b="1"/>
            <a:t>MINPREM variances dominate the discrepancies</a:t>
          </a:r>
          <a:r>
            <a:rPr lang="en-GB" sz="1350"/>
            <a:t>, with large negative swings across several years. The </a:t>
          </a:r>
          <a:r>
            <a:rPr lang="en-GB" sz="1350" b="1" i="1"/>
            <a:t>Top 10 Variance Analysis</a:t>
          </a:r>
          <a:r>
            <a:rPr lang="en-GB" sz="1350" b="1"/>
            <a:t> highlights 2013, 2008, and 2007 </a:t>
          </a:r>
          <a:r>
            <a:rPr lang="en-GB" sz="1350"/>
            <a:t>as particularly problematic years, and the correlation analysis confirms that reconciliation issues are primarily concentrated in MINPREM rather than EPI.</a:t>
          </a:r>
        </a:p>
        <a:p>
          <a:endParaRPr lang="en-US" sz="1350" b="1"/>
        </a:p>
        <a:p>
          <a:r>
            <a:rPr lang="en-US" sz="1350" b="1"/>
            <a:t>Recommendations:</a:t>
          </a:r>
        </a:p>
        <a:p>
          <a:pPr lvl="1" algn="just"/>
          <a:r>
            <a:rPr lang="en-GB" sz="1350" b="1"/>
            <a:t>a) Prioritize MINPREM Analysis:</a:t>
          </a:r>
          <a:r>
            <a:rPr lang="en-GB" sz="1350"/>
            <a:t> Direct investigation toward MINPREM reconciliation processes, as it contributes the majority of mismatches.</a:t>
          </a:r>
        </a:p>
        <a:p>
          <a:pPr lvl="1" algn="just"/>
          <a:r>
            <a:rPr lang="en-GB" sz="1350" b="1"/>
            <a:t>b) Focus on High-Variance Years:</a:t>
          </a:r>
          <a:r>
            <a:rPr lang="en-GB" sz="1350"/>
            <a:t> Conduct a detailed review of 2013, 2008, and 2007 to identify underlying calculation or data transfer issues.</a:t>
          </a:r>
        </a:p>
        <a:p>
          <a:pPr lvl="1" algn="just"/>
          <a:r>
            <a:rPr lang="en-GB" sz="1350" b="1"/>
            <a:t>c) Implement Variance Threshold Alerts:</a:t>
          </a:r>
          <a:r>
            <a:rPr lang="en-GB" sz="1350"/>
            <a:t> Establish automated monitoring to flag extreme variances early, preventing late discovery during reconciliation.</a:t>
          </a:r>
        </a:p>
        <a:p>
          <a:pPr lvl="1" algn="just"/>
          <a:r>
            <a:rPr lang="en-GB" sz="1350" b="1"/>
            <a:t>d) BusinessID-Level Review:</a:t>
          </a:r>
          <a:r>
            <a:rPr lang="en-GB" sz="1350"/>
            <a:t> Use dashboards to continuously monitor BusinessIDs with recurring large variances for quicker resolution.</a:t>
          </a:r>
        </a:p>
      </xdr:txBody>
    </xdr:sp>
    <xdr:clientData/>
  </xdr:twoCellAnchor>
  <xdr:twoCellAnchor>
    <xdr:from>
      <xdr:col>1</xdr:col>
      <xdr:colOff>1115392</xdr:colOff>
      <xdr:row>7</xdr:row>
      <xdr:rowOff>44175</xdr:rowOff>
    </xdr:from>
    <xdr:to>
      <xdr:col>2</xdr:col>
      <xdr:colOff>1656522</xdr:colOff>
      <xdr:row>9</xdr:row>
      <xdr:rowOff>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F0AF611-BEA5-09FD-6B89-7E725CD7ED60}"/>
            </a:ext>
          </a:extLst>
        </xdr:cNvPr>
        <xdr:cNvSpPr txBox="1"/>
      </xdr:nvSpPr>
      <xdr:spPr>
        <a:xfrm>
          <a:off x="1976783" y="1358349"/>
          <a:ext cx="1899478" cy="331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>
              <a:ln>
                <a:noFill/>
              </a:ln>
              <a:solidFill>
                <a:schemeClr val="bg1"/>
              </a:solidFill>
            </a:rPr>
            <a:t>Total EPI Variance</a:t>
          </a:r>
          <a:endParaRPr lang="en-NG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1113183</xdr:colOff>
      <xdr:row>9</xdr:row>
      <xdr:rowOff>30924</xdr:rowOff>
    </xdr:from>
    <xdr:to>
      <xdr:col>2</xdr:col>
      <xdr:colOff>1654313</xdr:colOff>
      <xdr:row>10</xdr:row>
      <xdr:rowOff>174489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36C2EC7-FCD8-44BB-99E8-99636C808A6D}"/>
            </a:ext>
          </a:extLst>
        </xdr:cNvPr>
        <xdr:cNvSpPr txBox="1"/>
      </xdr:nvSpPr>
      <xdr:spPr>
        <a:xfrm>
          <a:off x="1974574" y="1720576"/>
          <a:ext cx="1899478" cy="331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G" sz="1800" b="0" i="0" u="none" strike="noStrike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137,756,193.80</a:t>
          </a:r>
          <a:r>
            <a:rPr lang="en-NG" sz="1800" b="0">
              <a:ln>
                <a:noFill/>
              </a:ln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695740</xdr:colOff>
      <xdr:row>6</xdr:row>
      <xdr:rowOff>55228</xdr:rowOff>
    </xdr:from>
    <xdr:to>
      <xdr:col>4</xdr:col>
      <xdr:colOff>795131</xdr:colOff>
      <xdr:row>10</xdr:row>
      <xdr:rowOff>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790CE9D-C6BA-CA90-999C-A8B6BE57B93E}"/>
            </a:ext>
          </a:extLst>
        </xdr:cNvPr>
        <xdr:cNvSpPr txBox="1"/>
      </xdr:nvSpPr>
      <xdr:spPr>
        <a:xfrm>
          <a:off x="4594088" y="1181663"/>
          <a:ext cx="1899478" cy="695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>
              <a:ln>
                <a:noFill/>
              </a:ln>
              <a:solidFill>
                <a:schemeClr val="bg1"/>
              </a:solidFill>
            </a:rPr>
            <a:t>Total MINPREM Variance</a:t>
          </a:r>
          <a:endParaRPr lang="en-NG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693531</xdr:colOff>
      <xdr:row>9</xdr:row>
      <xdr:rowOff>75098</xdr:rowOff>
    </xdr:from>
    <xdr:to>
      <xdr:col>4</xdr:col>
      <xdr:colOff>792922</xdr:colOff>
      <xdr:row>11</xdr:row>
      <xdr:rowOff>30924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CEBBA43-D9D7-09BF-9075-57CCAAE60523}"/>
            </a:ext>
          </a:extLst>
        </xdr:cNvPr>
        <xdr:cNvSpPr txBox="1"/>
      </xdr:nvSpPr>
      <xdr:spPr>
        <a:xfrm>
          <a:off x="4591879" y="1764750"/>
          <a:ext cx="1899478" cy="331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G" sz="1800" b="0" i="0" u="none" strike="noStrike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1,596,165,958.20 </a:t>
          </a:r>
          <a:r>
            <a:rPr lang="en-NG" sz="1800" b="0">
              <a:ln>
                <a:noFill/>
              </a:ln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4</xdr:col>
      <xdr:colOff>1678609</xdr:colOff>
      <xdr:row>6</xdr:row>
      <xdr:rowOff>143566</xdr:rowOff>
    </xdr:from>
    <xdr:to>
      <xdr:col>7</xdr:col>
      <xdr:colOff>331305</xdr:colOff>
      <xdr:row>8</xdr:row>
      <xdr:rowOff>99392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83B92D0-7422-F649-5DFA-7BBE6C44487A}"/>
            </a:ext>
          </a:extLst>
        </xdr:cNvPr>
        <xdr:cNvSpPr txBox="1"/>
      </xdr:nvSpPr>
      <xdr:spPr>
        <a:xfrm>
          <a:off x="7377044" y="1270001"/>
          <a:ext cx="1899478" cy="331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>
              <a:ln>
                <a:noFill/>
              </a:ln>
              <a:solidFill>
                <a:schemeClr val="bg1"/>
              </a:solidFill>
            </a:rPr>
            <a:t>Max</a:t>
          </a:r>
          <a:r>
            <a:rPr lang="en-GB" sz="1800" b="1" baseline="0">
              <a:ln>
                <a:noFill/>
              </a:ln>
              <a:solidFill>
                <a:schemeClr val="bg1"/>
              </a:solidFill>
            </a:rPr>
            <a:t> </a:t>
          </a:r>
          <a:r>
            <a:rPr lang="en-GB" sz="1800" b="1">
              <a:ln>
                <a:noFill/>
              </a:ln>
              <a:solidFill>
                <a:schemeClr val="bg1"/>
              </a:solidFill>
            </a:rPr>
            <a:t>Variance</a:t>
          </a:r>
          <a:endParaRPr lang="en-NG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1501913</xdr:colOff>
      <xdr:row>8</xdr:row>
      <xdr:rowOff>97184</xdr:rowOff>
    </xdr:from>
    <xdr:to>
      <xdr:col>7</xdr:col>
      <xdr:colOff>505792</xdr:colOff>
      <xdr:row>10</xdr:row>
      <xdr:rowOff>44173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0312590-6092-ADF4-C3A5-84BA43430AC0}"/>
            </a:ext>
          </a:extLst>
        </xdr:cNvPr>
        <xdr:cNvSpPr txBox="1"/>
      </xdr:nvSpPr>
      <xdr:spPr>
        <a:xfrm>
          <a:off x="7200348" y="1599097"/>
          <a:ext cx="2250661" cy="322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0" i="0" u="none" strike="noStrike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EPI - 13,771,226.00 </a:t>
          </a:r>
          <a:endParaRPr lang="en-NG" sz="1600" b="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11044</xdr:colOff>
      <xdr:row>6</xdr:row>
      <xdr:rowOff>44185</xdr:rowOff>
    </xdr:from>
    <xdr:to>
      <xdr:col>12</xdr:col>
      <xdr:colOff>265043</xdr:colOff>
      <xdr:row>10</xdr:row>
      <xdr:rowOff>33132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6B80EAD-1ED8-ACD7-A640-8901AF21A130}"/>
            </a:ext>
          </a:extLst>
        </xdr:cNvPr>
        <xdr:cNvSpPr txBox="1"/>
      </xdr:nvSpPr>
      <xdr:spPr>
        <a:xfrm>
          <a:off x="10171044" y="1170620"/>
          <a:ext cx="2076173" cy="739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>
              <a:ln>
                <a:noFill/>
              </a:ln>
              <a:solidFill>
                <a:schemeClr val="bg1"/>
              </a:solidFill>
            </a:rPr>
            <a:t>Average</a:t>
          </a:r>
          <a:r>
            <a:rPr lang="en-GB" sz="1800" b="1" baseline="0">
              <a:ln>
                <a:noFill/>
              </a:ln>
              <a:solidFill>
                <a:schemeClr val="bg1"/>
              </a:solidFill>
            </a:rPr>
            <a:t> Non-Zero Variance</a:t>
          </a:r>
          <a:endParaRPr lang="en-NG" sz="18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1214782</xdr:colOff>
      <xdr:row>10</xdr:row>
      <xdr:rowOff>19879</xdr:rowOff>
    </xdr:from>
    <xdr:to>
      <xdr:col>8</xdr:col>
      <xdr:colOff>229703</xdr:colOff>
      <xdr:row>12</xdr:row>
      <xdr:rowOff>14463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75BD213-10D1-1D9B-AF7A-8DC0A5D00F49}"/>
            </a:ext>
          </a:extLst>
        </xdr:cNvPr>
        <xdr:cNvSpPr txBox="1"/>
      </xdr:nvSpPr>
      <xdr:spPr>
        <a:xfrm>
          <a:off x="6913217" y="1897270"/>
          <a:ext cx="2869095" cy="370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 i="0" u="none" strike="noStrike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MINPREM - </a:t>
          </a:r>
          <a:r>
            <a:rPr lang="en-NG" sz="1400" b="0" i="0" u="none" strike="noStrike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63,125,376.00 </a:t>
          </a:r>
          <a:r>
            <a:rPr lang="en-NG" sz="1400" b="0">
              <a:ln>
                <a:noFill/>
              </a:ln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8</xdr:col>
      <xdr:colOff>519043</xdr:colOff>
      <xdr:row>9</xdr:row>
      <xdr:rowOff>53011</xdr:rowOff>
    </xdr:from>
    <xdr:to>
      <xdr:col>12</xdr:col>
      <xdr:colOff>340139</xdr:colOff>
      <xdr:row>11</xdr:row>
      <xdr:rowOff>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B4D854B-BEEB-8440-364E-B9E4AC02F98B}"/>
            </a:ext>
          </a:extLst>
        </xdr:cNvPr>
        <xdr:cNvSpPr txBox="1"/>
      </xdr:nvSpPr>
      <xdr:spPr>
        <a:xfrm>
          <a:off x="10071652" y="1742663"/>
          <a:ext cx="2250661" cy="322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0" i="0" u="none" strike="noStrike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EPI - 770,077.32  </a:t>
          </a:r>
          <a:endParaRPr lang="en-NG" sz="1600" b="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231912</xdr:colOff>
      <xdr:row>10</xdr:row>
      <xdr:rowOff>163445</xdr:rowOff>
    </xdr:from>
    <xdr:to>
      <xdr:col>13</xdr:col>
      <xdr:colOff>64051</xdr:colOff>
      <xdr:row>12</xdr:row>
      <xdr:rowOff>158029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83269F7-5327-7C80-A5AC-C55D84AB0D14}"/>
            </a:ext>
          </a:extLst>
        </xdr:cNvPr>
        <xdr:cNvSpPr txBox="1"/>
      </xdr:nvSpPr>
      <xdr:spPr>
        <a:xfrm>
          <a:off x="9784521" y="2040836"/>
          <a:ext cx="2869095" cy="370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 i="0" u="none" strike="noStrike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MINPREM - </a:t>
          </a:r>
          <a:r>
            <a:rPr lang="en-NG" sz="1400" b="0" i="0" u="none" strike="noStrike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8,818,596.45  </a:t>
          </a:r>
          <a:r>
            <a:rPr lang="en-NG" sz="1400" b="0">
              <a:ln>
                <a:noFill/>
              </a:ln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9.076704050924" createdVersion="8" refreshedVersion="8" minRefreshableVersion="3" recordCount="181" xr:uid="{9DB65224-537D-4CEA-9F50-19285484224C}">
  <cacheSource type="worksheet">
    <worksheetSource name="Table1"/>
  </cacheSource>
  <cacheFields count="13">
    <cacheField name="ID" numFmtId="0">
      <sharedItems containsBlank="1" count="181">
        <s v="500003/06/13/IAB1056994/2013/Main Section"/>
        <s v="500023/02/10/IAB1057025/2010/Main Section"/>
        <s v="500088/02/06/IAB1057168/2006/Main Section"/>
        <s v="500283/01/13/IAB1057570/2013/Main Section"/>
        <s v="701073/02/15/IAB1059055/2015/Main Section"/>
        <s v="510087/01/17/IAB1057938/2017/Main Section"/>
        <s v="500080/01/05/IAB1057158/2005/Main Section"/>
        <s v="584008/01/14/IAB1058485/2014/Underlying - Per Event"/>
        <s v="700724/01/13/IAB1058685/2013/Main Section"/>
        <s v="L651144/02/19/IAB1062223/2019/Main Section"/>
        <s v="510016/02/06/IAB1057837/2006/Main Section"/>
        <s v="584001/01/13/IAB1058473/2013/Section 3 - Medicus Ins"/>
        <s v="500066/01/05/IAB1057095/2005/Main Section"/>
        <s v="L651062/05/17/IAB1061944/2017/Main Section"/>
        <s v="A500030/10/17/IAB1060486/2019/Main Section"/>
        <s v="A500030/12/17/IAB1060488/2019/Main Section"/>
        <s v="L651043/01/16/IAB1061875/2016/Main Section"/>
        <s v="500278/02/11/IAB1057553/2011/Main Section"/>
        <s v="500278/02/13/IAB1057553/2013/Main Section"/>
        <s v="510004/01/09/IAB1057812/2009/Main Section"/>
        <s v="510016/01/06/IAB1057836/2006/Main Section"/>
        <s v="510026/04/17/IAB1057856/2017/Main Section"/>
        <s v="510027/03/07/IAB1057859/2007/Main Section"/>
        <s v="584001/01/14/IAB1058473/2014/Category A"/>
        <s v="701639/01/18/IAB1059925/2018/Main Section"/>
        <s v="701827/02/18/IAB1060226/2018/Main Section"/>
        <s v="500003/01/13/IAB1056990A/2013/Main Section"/>
        <s v="500003/02/01/IAB1056991/2001/Main Section"/>
        <s v="500023/01/10/IAB1057024/2010/Main"/>
        <s v="500023/02/08/IAB1057025/2008/Main Section"/>
        <s v="500028/01/02/IAB1057039/2002/Main Section"/>
        <s v="Z530092/01/15/IAB1063898/2015/Main Section"/>
        <s v="500099/02/13/IAB1057185A/2013/Main Section"/>
        <s v="700301/01/09/IAB1058627/2009/Section 1"/>
        <s v="L650377/12/16/IAB1061432/2016/New Section"/>
        <s v="Z530072/05/15/IAB1063872/2015/Main Section"/>
        <s v="570001/03/11/IAB1058387/2011/Main Section"/>
        <s v="500068/01/04/IAB1057115/2004/Main Section"/>
        <s v="700294/01/09/IAB1058625/2009/Main Section"/>
        <s v="T770085/01/19/IAB1063042/2019/Main Section"/>
        <s v="A500013/05/13/IAB1060455/2013/Main Section"/>
        <s v="A500030/09/17/IAB1060488/2018/Main Section"/>
        <s v="A500030/13/17/IAB1060487/2019/Main Section"/>
        <s v="500278/02/12/IAB1057553/2012/Main Section"/>
        <s v="500367/01/17/IAB1057684/2017/Main Section"/>
        <s v="510004/01/08/IAB1057812/2008/Main Section"/>
        <s v="510026/03/11/IAB1057855/2011/Main Section"/>
        <s v="530003/01/11/IAB1058150/2011/Main Section"/>
        <s v="700820/01/14/IAB1058720/2014/Main Section"/>
        <s v="701042/01/15/IAB1058989/2015/Main Section"/>
        <s v="500023/02/06/IAB1057025/2006/Main Section"/>
        <s v="500059/01/08/IAB1057091/2008/Main Section"/>
        <s v="500066/02/08/IAB1057096/2008/Main Section"/>
        <s v="500148/01/07/IAB1057295/2007/Main Section"/>
        <s v="500149/03/10/IAB1057299A/2010/Main Section"/>
        <s v="L650377/12/16/IAB1061432/2016/Main"/>
        <s v="L651062/02/17/IAB1061941/2017/Main Section"/>
        <s v="500215/04/14/IAB1057501/2014/Main Section"/>
        <s v="530012/01/11/IAB1058167/2011/Commercial Lines"/>
        <s v="700857/01/14/IAB1058740/2014/Main Section"/>
        <s v="701071/03/15/IAB1059052/2015/Main Section"/>
        <s v="500015/06/17/IAB1057018/2017/Main Section"/>
        <s v="700938/01/14/IAB1058852/2014/Main Section"/>
        <s v="Z530072/05/16/IAB1063872/2016/Main Section"/>
        <s v="A701395/01/17/IAB1060710/2017/Main Section"/>
        <s v="500237/08/15/IAB1057525/2015/Main Section"/>
        <s v="510004/01/07/IAB1057812/2007/Main Section"/>
        <s v="701220/01/16/IAB1059283/2016/Section A"/>
        <s v="L651062/03/17/IAB1061942/2017/Main Section"/>
        <s v="Z560027/03/14/IAB1064132/2014/Main Section"/>
        <s v="500186/03/14/IAB1057441/2014/Main Section"/>
        <s v="510027/01/08/IAB1057857/2008/Main Section"/>
        <s v="530051/01/14/IAB1058230/2014/Main"/>
        <s v="540006/01/08/IAB1058237/2008/Main Section"/>
        <s v="570001/02/11/IAB1058386/2011/Main Section"/>
        <s v="584001/01/14/IAB1058473/2014/Category B"/>
        <s v="700666/02/13/IAB1058680/2013/Main Section"/>
        <s v="701075/02/15/IAB1059058/2015/Main Section"/>
        <s v="500003/05/13/IAB1056993/2013/Main Section"/>
        <s v="500023/02/07/IAB1057025/2007/Main Section"/>
        <s v="500059/01/13/IAB1057091A/2013/Main Section"/>
        <s v="500081/01/12/IAB1057159/2012/Main Section"/>
        <s v="L651062/04/17/IAB1061943/2017/Main Section"/>
        <s v="583001/01/11/IAB1058433/2011/Section A"/>
        <s v="583001/02/11/IAB1058434/2011/Main Section"/>
        <s v="A500013/04/13/IAB1060454/2013/Main Section"/>
        <s v="500215/03/14/IAB1057500/2014/Main Section"/>
        <s v="500023/01/06/IAB1057024/2006/Main Section"/>
        <s v="700869/01/14/IAB1058750/2014/Main Section"/>
        <s v="500153/02/07/IAB1057337/2007/Main Section"/>
        <s v="701064/01/15/IAB1059040/2015/Main Section"/>
        <s v="Z500189/01/20/IAB1063686/2020/Main Section"/>
        <s v="L650310/02/16/IAB1061407/2016/Main Section"/>
        <s v="510023/01/07/IAB1057849/2007/Main Section"/>
        <s v="584008/02/14/IAB1058486/2014/Cessions"/>
        <s v="701074/01/15/IAB1059056/2015/Main Section"/>
        <s v="Z530072/05/17/IAB1063872/2017/Main Section"/>
        <s v="500283/02/13/IAB1057571/2013/Main Section"/>
        <s v="500283/03/14/IAB1057572/2014/Main Section"/>
        <s v="510029/01/07/IAB1057860/2007/Main Section"/>
        <s v="520005/01/07/IAB1057997/2007/Main Section"/>
        <s v="570001/01/10/IAB1058385/2010/Main Section"/>
        <s v="570001/02/09/IAB1058386/2009/Main Section"/>
        <s v="700863/01/14/IAB1058745/2014/Main Section"/>
        <s v="701324/01/16/IAB1059459/2016/Main Section"/>
        <s v="500059/01/07/IAB1057091/2007/Main Section"/>
        <s v="500066/02/06/IAB1057096/2006/Main Section"/>
        <s v="500089/01/08/IAB1057170A/2008/Main Section"/>
        <s v="500129/01/07/IAB1057259/2007/Main Section"/>
        <s v="500131/03/17/IAB1057262/2017/Main Section"/>
        <s v="A500030/03/16/IAB1060484/2016/Main Section"/>
        <s v="A701395/02/17/IAB1060711/2017/Main Section"/>
        <s v="500411/01/17/IAB1057745/2017/Main Section"/>
        <s v="560006/01/14/IAB1058260/2014/Main Section"/>
        <s v="584008/01/13/IAB1058485/2013/Underlying - Per Event"/>
        <s v="700905/02/14/IAB1058779/2014/Main Section"/>
        <s v="500430/01/17/IAB1057760/2017/Main Section"/>
        <m/>
        <s v="510026/03/13/IAB1057855/2013/Main Section"/>
        <s v="584008/02/13/IAB1058486/2013/Cessions"/>
        <s v="Z560027/02/14/IAB1064131/2014/Main Section"/>
        <s v="500283/02/14/IAB1057571/2014/Main Section"/>
        <s v="701957/01/19/IAB1060400/2019/Section 1"/>
        <s v="A500030/11/17/IAB1060487/2018/Main Section"/>
        <s v="500003/03/13/IAB1056992/2013/Main Section"/>
        <s v="500023/01/07/IAB1057024/2007/Main Section"/>
        <s v="500066/01/06/IAB1057095/2006/Main Section"/>
        <s v="500148/02/07/IAB1057296/2007/Main Section"/>
        <s v="510050/01/08/IAB1057881/2008/Main Section"/>
        <s v="510087/02/17/IAB1057939/2017/Main Section"/>
        <s v="701116/01/15/IAB1059129/2015/Main Section"/>
        <s v="701226/01/16/IAB1059294/2016/Main Section"/>
        <s v="701827/01/18/IAB1060225/2018/Main Section"/>
        <s v="T770081/01/19/IAB1063038/2019/Main Section"/>
        <s v="Z560027/01/14/IAB1064130/2014/Main Section"/>
        <s v="500010/01/07/IAB1057001/2007/Main Section"/>
        <s v="500015/05/17/IAB1057017/2017/Main Section"/>
        <s v="500022/01/02/IAB1057023/2002/Main Section"/>
        <s v="500066/01/07/IAB1057095/2007/Main Section"/>
        <s v="500088/01/06/IAB1057167/2006/Main Section"/>
        <s v="500413/01/17/IAB1057747/2017/Main Section"/>
        <s v="A500013/05/12/IAB1060455/2012/Main Section"/>
        <s v="A500030/08/17/IAB1060486/2018/Main Section"/>
        <s v="L650945/02/17/IAB1061754/2017/Main Section"/>
        <s v="530003/01/10/IAB1058150/2010/Main Section"/>
        <s v="701189/01/16/IAB1059233/2016/Ex-Named Storms"/>
        <s v="500059/01/03/IAB1057091/2003/Main Section"/>
        <s v="500066/01/08/IAB1057095/2008/Main Section"/>
        <s v="500089/02/07/IAB1057171/2007/Main Section"/>
        <s v="500153/01/07/IAB1057336/2007/Main Section"/>
        <s v="L651062/06/17/IAB1061945/2017/Main Section"/>
        <s v="500029/01/02/IAB1057041/2002/Main Section"/>
        <s v="Z500161/02/20/IAB1063633/2020/Reale Mutua"/>
        <s v="701073/01/15/IAB1059054/2015/Main Section"/>
        <s v="A500002/01/11/IAB1060428/2011/Main Section"/>
        <s v="L650310/01/16/IAB1061406/2016/Main Section"/>
        <s v="500283/01/14/IAB1057570/2014/Main Section"/>
        <s v="500400/01/17/IAB1057723/2017/Main Section"/>
        <s v="540006/02/11/IAB1058238/2011/Main Section"/>
        <s v="570001/01/11/IAB1058385/2011/Main Section"/>
        <s v="700905/01/14/IAB1058778/2014/Main Section"/>
        <s v="500010/01/06/IAB1057001/2006/Main Section"/>
        <s v="500059/01/10/IAB1057091/2010/Main Section"/>
        <s v="500100/02/05/IAB1057209/2005/Main Section"/>
        <s v="500370/01/17/IAB1057687/2017/Main Section"/>
        <s v="510070/01/10/IAB1057914/2010/Main Section"/>
        <s v="500097/01/06/IAB1057182/2006/Main Section"/>
        <s v="500131/04/17/IAB1057263/2017/Main Section"/>
        <s v="U560006/02/15/IAB1063200/2015/Main Section"/>
        <s v="500283/03/13/IAB1057572/2013/Main Section"/>
        <s v="510010/02/10/IAB1057828/2010/Main Section"/>
        <s v="701720/01/18/IAB1060050/2018/Section A"/>
        <s v="A500013/07/12/IAB1060457/2012/Main Section"/>
        <s v="L650945/01/17/IAB1061753/2017/Main Section"/>
        <s v="500003/02/13/IAB1056991AA/2013/Main Section"/>
        <s v="500023/01/08/IAB1057024/2008/Main Section"/>
        <s v="500066/01/04/IAB1057095/2004/Main Section"/>
        <s v="500076/02/06/IAB1057153/2006/Main Section"/>
        <s v="510057/01/10/IAB1057890/2010/Main Section"/>
        <s v="700869/03/14/IAB1058752/2014/Main Section"/>
        <s v="10000/03/14/IAB1058752/2014/Main Section"/>
      </sharedItems>
    </cacheField>
    <cacheField name="BusinessID" numFmtId="0">
      <sharedItems count="143">
        <s v="IAB1056994"/>
        <s v="IAB1057025"/>
        <s v="IAB1057168"/>
        <s v="IAB1057570"/>
        <s v="IAB1059055"/>
        <s v="IAB1057938"/>
        <s v="IAB1057158"/>
        <s v="IAB1058485"/>
        <s v="IAB1058685"/>
        <s v="IAB1062223"/>
        <s v="IAB1057837"/>
        <s v="IAB1058473"/>
        <s v="IAB1057095"/>
        <s v="IAB1061944"/>
        <s v="IAB1060486"/>
        <s v="IAB1060488"/>
        <s v="IAB1061875"/>
        <s v="IAB1057553"/>
        <s v="IAB1057812"/>
        <s v="IAB1057836"/>
        <s v="IAB1057856"/>
        <s v="IAB1057859"/>
        <s v="IAB1059925"/>
        <s v="IAB1060226"/>
        <s v="IAB1056990A"/>
        <s v="IAB1056991"/>
        <s v="IAB1057024"/>
        <s v="IAB1057039"/>
        <s v="IAB1063898"/>
        <s v="IAB1057185A"/>
        <s v="IAB1058627"/>
        <s v="IAB1061432"/>
        <s v="IAB1063872"/>
        <s v="IAB1058387"/>
        <s v="IAB1057115"/>
        <s v="IAB1058625"/>
        <s v="IAB1063042"/>
        <s v="IAB1060455"/>
        <s v="IAB1060487"/>
        <s v="IAB1057684"/>
        <s v="IAB1057855"/>
        <s v="IAB1058150"/>
        <s v="IAB1058720"/>
        <s v="IAB1058989"/>
        <s v="IAB1057091"/>
        <s v="IAB1057096"/>
        <s v="IAB1057295"/>
        <s v="IAB1057299A"/>
        <s v="IAB1061941"/>
        <s v="IAB1057501"/>
        <s v="IAB1058167"/>
        <s v="IAB1058740"/>
        <s v="IAB1059052"/>
        <s v="IAB1057018"/>
        <s v="IAB1058852"/>
        <s v="IAB1060710"/>
        <s v="IAB1057525"/>
        <s v="IAB1059283"/>
        <s v="IAB1061942"/>
        <s v="IAB1064132"/>
        <s v="IAB1057441"/>
        <s v="IAB1057857"/>
        <s v="IAB1058230"/>
        <s v="IAB1058237"/>
        <s v="IAB1058386"/>
        <s v="IAB1058680"/>
        <s v="IAB1059058"/>
        <s v="IAB1056993"/>
        <s v="IAB1057091A"/>
        <s v="IAB1057159"/>
        <s v="IAB1061943"/>
        <s v="IAB1058433"/>
        <s v="IAB1058434"/>
        <s v="IAB1060454"/>
        <s v="IAB1057500"/>
        <s v="IAB1058750"/>
        <s v="IAB1057337"/>
        <s v="IAB1059040"/>
        <s v="IAB1063686"/>
        <s v="IAB1061407"/>
        <s v="IAB1057849"/>
        <s v="IAB1058486"/>
        <s v="IAB1059056"/>
        <s v="IAB1057571"/>
        <s v="IAB1057572"/>
        <s v="IAB1057860"/>
        <s v="IAB1057997"/>
        <s v="IAB1058385"/>
        <s v="IAB1058745"/>
        <s v="IAB1059459"/>
        <s v="IAB1057170A"/>
        <s v="IAB1057259"/>
        <s v="IAB1057262"/>
        <s v="IAB1060484"/>
        <s v="IAB1060711"/>
        <s v="IAB1057745"/>
        <s v="IAB1058260"/>
        <s v="IAB1058779"/>
        <s v="IAB1057760"/>
        <s v="IAB1064131"/>
        <s v="IAB1060400"/>
        <s v="IAB1056992"/>
        <s v="IAB1057296"/>
        <s v="IAB1057881"/>
        <s v="IAB1057939"/>
        <s v="IAB1059129"/>
        <s v="IAB1059294"/>
        <s v="IAB1060225"/>
        <s v="IAB1063038"/>
        <s v="IAB1064130"/>
        <s v="IAB1057001"/>
        <s v="IAB1057017"/>
        <s v="IAB1057023"/>
        <s v="IAB1057167"/>
        <s v="IAB1057747"/>
        <s v="IAB1061754"/>
        <s v="IAB1059233"/>
        <s v="IAB1057171"/>
        <s v="IAB1057336"/>
        <s v="IAB1061945"/>
        <s v="IAB1057041"/>
        <s v="IAB1063633"/>
        <s v="IAB1059054"/>
        <s v="IAB1060428"/>
        <s v="IAB1061406"/>
        <s v="IAB1057723"/>
        <s v="IAB1058238"/>
        <s v="IAB1058778"/>
        <s v="IAB1057209"/>
        <s v="IAB1057687"/>
        <s v="IAB1057914"/>
        <s v="IAB1057182"/>
        <s v="IAB1057263"/>
        <s v="IAB1063200"/>
        <s v="IAB1057828"/>
        <s v="IAB1060050"/>
        <s v="IAB1060457"/>
        <s v="IAB1061753"/>
        <s v="IAB1056991AA"/>
        <s v="IAB1057153"/>
        <s v="IAB1057890"/>
        <s v="IAB1058752"/>
        <s v="IAB100000"/>
      </sharedItems>
    </cacheField>
    <cacheField name="UWYear" numFmtId="0">
      <sharedItems containsSemiMixedTypes="0" containsString="0" containsNumber="1" containsInteger="1" minValue="2001" maxValue="2020" count="20">
        <n v="2013"/>
        <n v="2010"/>
        <n v="2006"/>
        <n v="2015"/>
        <n v="2017"/>
        <n v="2005"/>
        <n v="2014"/>
        <n v="2019"/>
        <n v="2016"/>
        <n v="2011"/>
        <n v="2009"/>
        <n v="2007"/>
        <n v="2018"/>
        <n v="2001"/>
        <n v="2008"/>
        <n v="2002"/>
        <n v="2004"/>
        <n v="2012"/>
        <n v="2020"/>
        <n v="2003"/>
      </sharedItems>
    </cacheField>
    <cacheField name="EPI_System1" numFmtId="2">
      <sharedItems containsSemiMixedTypes="0" containsString="0" containsNumber="1" minValue="20" maxValue="63125376"/>
    </cacheField>
    <cacheField name="EPI_System2" numFmtId="2">
      <sharedItems containsSemiMixedTypes="0" containsString="0" containsNumber="1" containsInteger="1" minValue="2088" maxValue="70000000"/>
    </cacheField>
    <cacheField name="EPI_variance" numFmtId="2">
      <sharedItems containsSemiMixedTypes="0" containsString="0" containsNumber="1" minValue="-811585.3" maxValue="13771226"/>
    </cacheField>
    <cacheField name="ABS_EPI_Variance" numFmtId="2">
      <sharedItems containsSemiMixedTypes="0" containsString="0" containsNumber="1" minValue="2" maxValue="13771226"/>
    </cacheField>
    <cacheField name="MinimumPremium_System1" numFmtId="2">
      <sharedItems containsSemiMixedTypes="0" containsString="0" containsNumber="1" containsInteger="1" minValue="0" maxValue="70000000"/>
    </cacheField>
    <cacheField name="MinimumPremium_System2" numFmtId="2">
      <sharedItems containsSemiMixedTypes="0" containsString="0" containsNumber="1" minValue="-199480.30000000005" maxValue="13771226"/>
    </cacheField>
    <cacheField name="MINPREM_Variance" numFmtId="2">
      <sharedItems containsSemiMixedTypes="0" containsString="0" containsNumber="1" minValue="-63125376" maxValue="-20"/>
    </cacheField>
    <cacheField name="ABSMINPREM_Variance" numFmtId="2">
      <sharedItems containsSemiMixedTypes="0" containsString="0" containsNumber="1" minValue="20" maxValue="63125376"/>
    </cacheField>
    <cacheField name="EPI Threshold" numFmtId="2">
      <sharedItems count="3">
        <s v="Medium"/>
        <s v="Large"/>
        <s v="Small"/>
      </sharedItems>
    </cacheField>
    <cacheField name="MEMPREM Threshold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x v="0"/>
    <n v="4223986"/>
    <n v="4225000"/>
    <n v="1014"/>
    <n v="1014"/>
    <n v="4225000"/>
    <n v="1014"/>
    <n v="-4223986"/>
    <n v="4223986"/>
    <x v="0"/>
    <s v="Large"/>
  </r>
  <r>
    <x v="1"/>
    <x v="1"/>
    <x v="1"/>
    <n v="14871815"/>
    <n v="17500000"/>
    <n v="2628185"/>
    <n v="2628185"/>
    <n v="17500000"/>
    <n v="2628185"/>
    <n v="-14871815"/>
    <n v="14871815"/>
    <x v="1"/>
    <s v="Large"/>
  </r>
  <r>
    <x v="2"/>
    <x v="2"/>
    <x v="2"/>
    <n v="111000"/>
    <n v="4950000"/>
    <n v="4839000"/>
    <n v="4839000"/>
    <n v="4950000"/>
    <n v="4839000"/>
    <n v="-111000"/>
    <n v="111000"/>
    <x v="1"/>
    <s v="Large"/>
  </r>
  <r>
    <x v="3"/>
    <x v="3"/>
    <x v="0"/>
    <n v="30557493"/>
    <n v="30557500"/>
    <n v="7"/>
    <n v="7"/>
    <n v="30557500"/>
    <n v="7"/>
    <n v="-30557493"/>
    <n v="30557493"/>
    <x v="2"/>
    <s v="Large"/>
  </r>
  <r>
    <x v="4"/>
    <x v="4"/>
    <x v="3"/>
    <n v="4399152"/>
    <n v="4400000"/>
    <n v="848"/>
    <n v="848"/>
    <n v="4400000"/>
    <n v="848"/>
    <n v="-4399152"/>
    <n v="4399152"/>
    <x v="2"/>
    <s v="Large"/>
  </r>
  <r>
    <x v="5"/>
    <x v="5"/>
    <x v="4"/>
    <n v="824697"/>
    <n v="825000"/>
    <n v="303"/>
    <n v="303"/>
    <n v="825000"/>
    <n v="303"/>
    <n v="-824697"/>
    <n v="824697"/>
    <x v="2"/>
    <s v="Large"/>
  </r>
  <r>
    <x v="6"/>
    <x v="6"/>
    <x v="5"/>
    <n v="228774"/>
    <n v="14000000"/>
    <n v="13771226"/>
    <n v="13771226"/>
    <n v="14000000"/>
    <n v="13771226"/>
    <n v="-228774"/>
    <n v="228774"/>
    <x v="1"/>
    <s v="Large"/>
  </r>
  <r>
    <x v="7"/>
    <x v="7"/>
    <x v="6"/>
    <n v="17961170"/>
    <n v="18000000"/>
    <n v="38830"/>
    <n v="38830"/>
    <n v="18000000"/>
    <n v="38830"/>
    <n v="-17961170"/>
    <n v="17961170"/>
    <x v="0"/>
    <s v="Large"/>
  </r>
  <r>
    <x v="8"/>
    <x v="8"/>
    <x v="0"/>
    <n v="629937"/>
    <n v="630000"/>
    <n v="63"/>
    <n v="63"/>
    <n v="630000"/>
    <n v="63"/>
    <n v="-629937"/>
    <n v="629937"/>
    <x v="2"/>
    <s v="Large"/>
  </r>
  <r>
    <x v="9"/>
    <x v="9"/>
    <x v="7"/>
    <n v="1124100"/>
    <n v="1125000"/>
    <n v="900"/>
    <n v="900"/>
    <n v="1125000"/>
    <n v="900"/>
    <n v="-1124100"/>
    <n v="1124100"/>
    <x v="2"/>
    <s v="Large"/>
  </r>
  <r>
    <x v="10"/>
    <x v="10"/>
    <x v="2"/>
    <n v="2527"/>
    <n v="3300000"/>
    <n v="3297473"/>
    <n v="3297473"/>
    <n v="3300000"/>
    <n v="3297473"/>
    <n v="-2527"/>
    <n v="2527"/>
    <x v="1"/>
    <s v="Medium"/>
  </r>
  <r>
    <x v="11"/>
    <x v="11"/>
    <x v="0"/>
    <n v="1727797"/>
    <n v="1728000"/>
    <n v="203"/>
    <n v="203"/>
    <n v="1728000"/>
    <n v="203"/>
    <n v="-1727797"/>
    <n v="1727797"/>
    <x v="2"/>
    <s v="Large"/>
  </r>
  <r>
    <x v="12"/>
    <x v="12"/>
    <x v="5"/>
    <n v="8088927"/>
    <n v="9000000"/>
    <n v="911073"/>
    <n v="911073"/>
    <n v="9000000"/>
    <n v="911073"/>
    <n v="-8088927"/>
    <n v="8088927"/>
    <x v="1"/>
    <s v="Large"/>
  </r>
  <r>
    <x v="13"/>
    <x v="13"/>
    <x v="4"/>
    <n v="607500"/>
    <n v="696000"/>
    <n v="88500"/>
    <n v="88500"/>
    <n v="696000"/>
    <n v="88500"/>
    <n v="-607500"/>
    <n v="607500"/>
    <x v="0"/>
    <s v="Large"/>
  </r>
  <r>
    <x v="14"/>
    <x v="14"/>
    <x v="7"/>
    <n v="5800532"/>
    <n v="6541000"/>
    <n v="740468"/>
    <n v="740468"/>
    <n v="6541000"/>
    <n v="740468"/>
    <n v="-5800532"/>
    <n v="5800532"/>
    <x v="1"/>
    <s v="Large"/>
  </r>
  <r>
    <x v="15"/>
    <x v="15"/>
    <x v="7"/>
    <n v="5160462"/>
    <n v="5820000"/>
    <n v="659538"/>
    <n v="659538"/>
    <n v="5820000"/>
    <n v="659538"/>
    <n v="-5160462"/>
    <n v="5160462"/>
    <x v="1"/>
    <s v="Large"/>
  </r>
  <r>
    <x v="16"/>
    <x v="16"/>
    <x v="8"/>
    <n v="629986"/>
    <n v="630000"/>
    <n v="14"/>
    <n v="14"/>
    <n v="630000"/>
    <n v="14"/>
    <n v="-629986"/>
    <n v="629986"/>
    <x v="2"/>
    <s v="Large"/>
  </r>
  <r>
    <x v="17"/>
    <x v="17"/>
    <x v="9"/>
    <n v="7999975"/>
    <n v="8000000"/>
    <n v="25"/>
    <n v="25"/>
    <n v="8000000"/>
    <n v="25"/>
    <n v="-7999975"/>
    <n v="7999975"/>
    <x v="2"/>
    <s v="Large"/>
  </r>
  <r>
    <x v="18"/>
    <x v="17"/>
    <x v="0"/>
    <n v="7817871"/>
    <n v="8600000"/>
    <n v="782129"/>
    <n v="782129"/>
    <n v="8600000"/>
    <n v="782129"/>
    <n v="-7817871"/>
    <n v="7817871"/>
    <x v="1"/>
    <s v="Large"/>
  </r>
  <r>
    <x v="19"/>
    <x v="18"/>
    <x v="10"/>
    <n v="12374076"/>
    <n v="13750000"/>
    <n v="1375924"/>
    <n v="1375924"/>
    <n v="13750000"/>
    <n v="1375924"/>
    <n v="-12374076"/>
    <n v="12374076"/>
    <x v="1"/>
    <s v="Large"/>
  </r>
  <r>
    <x v="20"/>
    <x v="19"/>
    <x v="2"/>
    <n v="3610"/>
    <n v="2450000"/>
    <n v="2446390"/>
    <n v="2446390"/>
    <n v="2450000"/>
    <n v="2446390"/>
    <n v="-3610"/>
    <n v="3610"/>
    <x v="1"/>
    <s v="Medium"/>
  </r>
  <r>
    <x v="21"/>
    <x v="20"/>
    <x v="4"/>
    <n v="1168064"/>
    <n v="1680000"/>
    <n v="511936"/>
    <n v="511936"/>
    <n v="1680000"/>
    <n v="511936"/>
    <n v="-1168064"/>
    <n v="1168064"/>
    <x v="1"/>
    <s v="Large"/>
  </r>
  <r>
    <x v="22"/>
    <x v="21"/>
    <x v="11"/>
    <n v="1199880"/>
    <n v="1200000"/>
    <n v="120"/>
    <n v="120"/>
    <n v="1200000"/>
    <n v="120"/>
    <n v="-1199880"/>
    <n v="1199880"/>
    <x v="2"/>
    <s v="Large"/>
  </r>
  <r>
    <x v="23"/>
    <x v="11"/>
    <x v="6"/>
    <n v="5318340"/>
    <n v="5319000"/>
    <n v="660"/>
    <n v="660"/>
    <n v="5319000"/>
    <n v="660"/>
    <n v="-5318340"/>
    <n v="5318340"/>
    <x v="2"/>
    <s v="Large"/>
  </r>
  <r>
    <x v="24"/>
    <x v="22"/>
    <x v="12"/>
    <n v="6399000"/>
    <n v="6400000"/>
    <n v="1000"/>
    <n v="1000"/>
    <n v="6400000"/>
    <n v="1000"/>
    <n v="-6399000"/>
    <n v="6399000"/>
    <x v="2"/>
    <s v="Large"/>
  </r>
  <r>
    <x v="25"/>
    <x v="23"/>
    <x v="12"/>
    <n v="2499840"/>
    <n v="2500000"/>
    <n v="160"/>
    <n v="160"/>
    <n v="2500000"/>
    <n v="160"/>
    <n v="-2499840"/>
    <n v="2499840"/>
    <x v="2"/>
    <s v="Large"/>
  </r>
  <r>
    <x v="26"/>
    <x v="24"/>
    <x v="0"/>
    <n v="9449885"/>
    <n v="9450000"/>
    <n v="115"/>
    <n v="115"/>
    <n v="9450000"/>
    <n v="115"/>
    <n v="-9449885"/>
    <n v="9449885"/>
    <x v="2"/>
    <s v="Large"/>
  </r>
  <r>
    <x v="27"/>
    <x v="25"/>
    <x v="13"/>
    <n v="19107000"/>
    <n v="19125000"/>
    <n v="18000"/>
    <n v="18000"/>
    <n v="19125000"/>
    <n v="18000"/>
    <n v="-19107000"/>
    <n v="19107000"/>
    <x v="0"/>
    <s v="Large"/>
  </r>
  <r>
    <x v="28"/>
    <x v="26"/>
    <x v="1"/>
    <n v="35698888"/>
    <n v="42000000"/>
    <n v="6301112"/>
    <n v="6301112"/>
    <n v="42000000"/>
    <n v="6301112"/>
    <n v="-35698888"/>
    <n v="35698888"/>
    <x v="1"/>
    <s v="Large"/>
  </r>
  <r>
    <x v="29"/>
    <x v="1"/>
    <x v="14"/>
    <n v="14454679"/>
    <n v="17000000"/>
    <n v="2545321"/>
    <n v="2545321"/>
    <n v="17000000"/>
    <n v="2545321"/>
    <n v="-14454679"/>
    <n v="14454679"/>
    <x v="1"/>
    <s v="Large"/>
  </r>
  <r>
    <x v="30"/>
    <x v="27"/>
    <x v="15"/>
    <n v="18699698"/>
    <n v="18700000"/>
    <n v="302"/>
    <n v="302"/>
    <n v="18700000"/>
    <n v="302"/>
    <n v="-18699698"/>
    <n v="18699698"/>
    <x v="2"/>
    <s v="Large"/>
  </r>
  <r>
    <x v="31"/>
    <x v="28"/>
    <x v="3"/>
    <n v="120000"/>
    <n v="150000"/>
    <n v="30000"/>
    <n v="30000"/>
    <n v="150000"/>
    <n v="30000"/>
    <n v="-120000"/>
    <n v="120000"/>
    <x v="0"/>
    <s v="Large"/>
  </r>
  <r>
    <x v="32"/>
    <x v="29"/>
    <x v="0"/>
    <n v="62995049"/>
    <n v="63000000"/>
    <n v="4951"/>
    <n v="4951"/>
    <n v="63000000"/>
    <n v="4951"/>
    <n v="-62995049"/>
    <n v="62995049"/>
    <x v="0"/>
    <s v="Large"/>
  </r>
  <r>
    <x v="33"/>
    <x v="30"/>
    <x v="10"/>
    <n v="6249600"/>
    <n v="6250000"/>
    <n v="400"/>
    <n v="400"/>
    <n v="6250000"/>
    <n v="400"/>
    <n v="-6249600"/>
    <n v="6249600"/>
    <x v="2"/>
    <s v="Large"/>
  </r>
  <r>
    <x v="34"/>
    <x v="31"/>
    <x v="8"/>
    <n v="306970"/>
    <n v="458200"/>
    <n v="151230"/>
    <n v="151230"/>
    <n v="458200"/>
    <n v="151230"/>
    <n v="-306970"/>
    <n v="306970"/>
    <x v="1"/>
    <s v="Large"/>
  </r>
  <r>
    <x v="35"/>
    <x v="32"/>
    <x v="3"/>
    <n v="20"/>
    <n v="137379"/>
    <n v="137359"/>
    <n v="137359"/>
    <n v="0"/>
    <n v="-20"/>
    <n v="-20"/>
    <n v="20"/>
    <x v="1"/>
    <s v="Small"/>
  </r>
  <r>
    <x v="36"/>
    <x v="33"/>
    <x v="9"/>
    <n v="375000"/>
    <n v="400000"/>
    <n v="25000"/>
    <n v="25000"/>
    <n v="400000"/>
    <n v="25000"/>
    <n v="-375000"/>
    <n v="375000"/>
    <x v="0"/>
    <s v="Large"/>
  </r>
  <r>
    <x v="37"/>
    <x v="34"/>
    <x v="16"/>
    <n v="2999404"/>
    <n v="3000000"/>
    <n v="596"/>
    <n v="596"/>
    <n v="3000000"/>
    <n v="596"/>
    <n v="-2999404"/>
    <n v="2999404"/>
    <x v="2"/>
    <s v="Large"/>
  </r>
  <r>
    <x v="38"/>
    <x v="35"/>
    <x v="10"/>
    <n v="811840"/>
    <n v="812500"/>
    <n v="660"/>
    <n v="660"/>
    <n v="812500"/>
    <n v="660"/>
    <n v="-811840"/>
    <n v="811840"/>
    <x v="2"/>
    <s v="Large"/>
  </r>
  <r>
    <x v="39"/>
    <x v="36"/>
    <x v="7"/>
    <n v="15999588"/>
    <n v="16000000"/>
    <n v="412"/>
    <n v="412"/>
    <n v="16000000"/>
    <n v="412"/>
    <n v="-15999588"/>
    <n v="15999588"/>
    <x v="2"/>
    <s v="Large"/>
  </r>
  <r>
    <x v="40"/>
    <x v="37"/>
    <x v="0"/>
    <n v="38250940"/>
    <n v="45000000"/>
    <n v="6749060"/>
    <n v="6749060"/>
    <n v="45000000"/>
    <n v="6749060"/>
    <n v="-38250940"/>
    <n v="38250940"/>
    <x v="1"/>
    <s v="Large"/>
  </r>
  <r>
    <x v="41"/>
    <x v="15"/>
    <x v="12"/>
    <n v="5160462"/>
    <n v="5381256"/>
    <n v="220794"/>
    <n v="220794"/>
    <n v="5381256"/>
    <n v="220794"/>
    <n v="-5160462"/>
    <n v="5160462"/>
    <x v="1"/>
    <s v="Large"/>
  </r>
  <r>
    <x v="42"/>
    <x v="38"/>
    <x v="7"/>
    <n v="10149685"/>
    <n v="11446000"/>
    <n v="1296315"/>
    <n v="1296315"/>
    <n v="11446000"/>
    <n v="1296315"/>
    <n v="-10149685"/>
    <n v="10149685"/>
    <x v="1"/>
    <s v="Large"/>
  </r>
  <r>
    <x v="43"/>
    <x v="17"/>
    <x v="17"/>
    <n v="8199968"/>
    <n v="8200000"/>
    <n v="32"/>
    <n v="32"/>
    <n v="8200000"/>
    <n v="32"/>
    <n v="-8199968"/>
    <n v="8199968"/>
    <x v="2"/>
    <s v="Large"/>
  </r>
  <r>
    <x v="44"/>
    <x v="39"/>
    <x v="4"/>
    <n v="355464"/>
    <n v="400009"/>
    <n v="44545"/>
    <n v="44545"/>
    <n v="400009"/>
    <n v="44545"/>
    <n v="-355464"/>
    <n v="355464"/>
    <x v="0"/>
    <s v="Large"/>
  </r>
  <r>
    <x v="45"/>
    <x v="18"/>
    <x v="14"/>
    <n v="8092863"/>
    <n v="9000000"/>
    <n v="907137"/>
    <n v="907137"/>
    <n v="9000000"/>
    <n v="907137"/>
    <n v="-8092863"/>
    <n v="8092863"/>
    <x v="1"/>
    <s v="Large"/>
  </r>
  <r>
    <x v="46"/>
    <x v="40"/>
    <x v="9"/>
    <n v="247450"/>
    <n v="247500"/>
    <n v="50"/>
    <n v="50"/>
    <n v="247500"/>
    <n v="50"/>
    <n v="-247450"/>
    <n v="247450"/>
    <x v="2"/>
    <s v="Large"/>
  </r>
  <r>
    <x v="47"/>
    <x v="41"/>
    <x v="9"/>
    <n v="2307409"/>
    <n v="2307692"/>
    <n v="283"/>
    <n v="283"/>
    <n v="2307692"/>
    <n v="283"/>
    <n v="-2307409"/>
    <n v="2307409"/>
    <x v="2"/>
    <s v="Large"/>
  </r>
  <r>
    <x v="48"/>
    <x v="42"/>
    <x v="6"/>
    <n v="8000779"/>
    <n v="8400000"/>
    <n v="399221"/>
    <n v="399221"/>
    <n v="8400000"/>
    <n v="399221"/>
    <n v="-8000779"/>
    <n v="8000779"/>
    <x v="1"/>
    <s v="Large"/>
  </r>
  <r>
    <x v="49"/>
    <x v="43"/>
    <x v="3"/>
    <n v="599791"/>
    <n v="600000"/>
    <n v="209"/>
    <n v="209"/>
    <n v="600000"/>
    <n v="209"/>
    <n v="-599791"/>
    <n v="599791"/>
    <x v="2"/>
    <s v="Large"/>
  </r>
  <r>
    <x v="50"/>
    <x v="1"/>
    <x v="2"/>
    <n v="14041500"/>
    <n v="16500000"/>
    <n v="2458500"/>
    <n v="2458500"/>
    <n v="16500000"/>
    <n v="2458500"/>
    <n v="-14041500"/>
    <n v="14041500"/>
    <x v="1"/>
    <s v="Large"/>
  </r>
  <r>
    <x v="51"/>
    <x v="44"/>
    <x v="14"/>
    <n v="1309982"/>
    <n v="1310000"/>
    <n v="18"/>
    <n v="18"/>
    <n v="1310000"/>
    <n v="18"/>
    <n v="-1309982"/>
    <n v="1309982"/>
    <x v="2"/>
    <s v="Large"/>
  </r>
  <r>
    <x v="52"/>
    <x v="45"/>
    <x v="14"/>
    <n v="63125376"/>
    <n v="70000000"/>
    <n v="6874624"/>
    <n v="6874624"/>
    <n v="70000000"/>
    <n v="6874624"/>
    <n v="-63125376"/>
    <n v="63125376"/>
    <x v="1"/>
    <s v="Large"/>
  </r>
  <r>
    <x v="53"/>
    <x v="46"/>
    <x v="11"/>
    <n v="8996000"/>
    <n v="10000000"/>
    <n v="1004000"/>
    <n v="1004000"/>
    <n v="10000000"/>
    <n v="1004000"/>
    <n v="-8996000"/>
    <n v="8996000"/>
    <x v="1"/>
    <s v="Large"/>
  </r>
  <r>
    <x v="54"/>
    <x v="47"/>
    <x v="1"/>
    <n v="6499471"/>
    <n v="6500000"/>
    <n v="529"/>
    <n v="529"/>
    <n v="6500000"/>
    <n v="529"/>
    <n v="-6499471"/>
    <n v="6499471"/>
    <x v="2"/>
    <s v="Large"/>
  </r>
  <r>
    <x v="55"/>
    <x v="31"/>
    <x v="8"/>
    <n v="260643"/>
    <n v="449400"/>
    <n v="188757"/>
    <n v="188757"/>
    <n v="449400"/>
    <n v="188757"/>
    <n v="-260643"/>
    <n v="260643"/>
    <x v="1"/>
    <s v="Large"/>
  </r>
  <r>
    <x v="56"/>
    <x v="48"/>
    <x v="4"/>
    <n v="810000"/>
    <n v="928000"/>
    <n v="118000"/>
    <n v="118000"/>
    <n v="928000"/>
    <n v="118000"/>
    <n v="-810000"/>
    <n v="810000"/>
    <x v="1"/>
    <s v="Large"/>
  </r>
  <r>
    <x v="57"/>
    <x v="49"/>
    <x v="6"/>
    <n v="587489"/>
    <n v="587500"/>
    <n v="11"/>
    <n v="11"/>
    <n v="587500"/>
    <n v="11"/>
    <n v="-587489"/>
    <n v="587489"/>
    <x v="2"/>
    <s v="Large"/>
  </r>
  <r>
    <x v="58"/>
    <x v="50"/>
    <x v="9"/>
    <n v="5054797"/>
    <n v="5777143"/>
    <n v="722346"/>
    <n v="722346"/>
    <n v="5777143"/>
    <n v="722346"/>
    <n v="-5054797"/>
    <n v="5054797"/>
    <x v="1"/>
    <s v="Large"/>
  </r>
  <r>
    <x v="59"/>
    <x v="51"/>
    <x v="6"/>
    <n v="44378400"/>
    <n v="44400000"/>
    <n v="21600"/>
    <n v="21600"/>
    <n v="44400000"/>
    <n v="21600"/>
    <n v="-44378400"/>
    <n v="44378400"/>
    <x v="0"/>
    <s v="Large"/>
  </r>
  <r>
    <x v="60"/>
    <x v="52"/>
    <x v="3"/>
    <n v="3739310"/>
    <n v="3740000"/>
    <n v="690"/>
    <n v="690"/>
    <n v="3740000"/>
    <n v="690"/>
    <n v="-3739310"/>
    <n v="3739310"/>
    <x v="2"/>
    <s v="Large"/>
  </r>
  <r>
    <x v="61"/>
    <x v="53"/>
    <x v="4"/>
    <n v="3839049"/>
    <n v="3839065"/>
    <n v="16"/>
    <n v="16"/>
    <n v="3839065"/>
    <n v="16"/>
    <n v="-3839049"/>
    <n v="3839049"/>
    <x v="2"/>
    <s v="Large"/>
  </r>
  <r>
    <x v="62"/>
    <x v="54"/>
    <x v="6"/>
    <n v="999972"/>
    <n v="1000000"/>
    <n v="28"/>
    <n v="28"/>
    <n v="1000000"/>
    <n v="28"/>
    <n v="-999972"/>
    <n v="999972"/>
    <x v="2"/>
    <s v="Large"/>
  </r>
  <r>
    <x v="63"/>
    <x v="32"/>
    <x v="8"/>
    <n v="20"/>
    <n v="136082"/>
    <n v="136062"/>
    <n v="136062"/>
    <n v="0"/>
    <n v="-20"/>
    <n v="-20"/>
    <n v="20"/>
    <x v="1"/>
    <s v="Small"/>
  </r>
  <r>
    <x v="64"/>
    <x v="55"/>
    <x v="4"/>
    <n v="10628569"/>
    <n v="12500000"/>
    <n v="1871431"/>
    <n v="1871431"/>
    <n v="12500000"/>
    <n v="1871431"/>
    <n v="-10628569"/>
    <n v="10628569"/>
    <x v="1"/>
    <s v="Large"/>
  </r>
  <r>
    <x v="65"/>
    <x v="56"/>
    <x v="3"/>
    <n v="203526"/>
    <n v="203533"/>
    <n v="7"/>
    <n v="7"/>
    <n v="203533"/>
    <n v="7"/>
    <n v="-203526"/>
    <n v="203526"/>
    <x v="2"/>
    <s v="Large"/>
  </r>
  <r>
    <x v="66"/>
    <x v="18"/>
    <x v="11"/>
    <n v="4169136"/>
    <n v="4500000"/>
    <n v="330864"/>
    <n v="330864"/>
    <n v="4500000"/>
    <n v="330864"/>
    <n v="-4169136"/>
    <n v="4169136"/>
    <x v="1"/>
    <s v="Large"/>
  </r>
  <r>
    <x v="67"/>
    <x v="57"/>
    <x v="8"/>
    <n v="27499996"/>
    <n v="27500000"/>
    <n v="4"/>
    <n v="4"/>
    <n v="27500000"/>
    <n v="4"/>
    <n v="-27499996"/>
    <n v="27499996"/>
    <x v="2"/>
    <s v="Large"/>
  </r>
  <r>
    <x v="68"/>
    <x v="58"/>
    <x v="4"/>
    <n v="1350000"/>
    <n v="1546650"/>
    <n v="196650"/>
    <n v="196650"/>
    <n v="1546650"/>
    <n v="196650"/>
    <n v="-1350000"/>
    <n v="1350000"/>
    <x v="1"/>
    <s v="Large"/>
  </r>
  <r>
    <x v="69"/>
    <x v="59"/>
    <x v="6"/>
    <n v="64338"/>
    <n v="64750"/>
    <n v="412"/>
    <n v="412"/>
    <n v="64750"/>
    <n v="412"/>
    <n v="-64338"/>
    <n v="64338"/>
    <x v="2"/>
    <s v="Medium"/>
  </r>
  <r>
    <x v="70"/>
    <x v="60"/>
    <x v="6"/>
    <n v="668828"/>
    <n v="668850"/>
    <n v="22"/>
    <n v="22"/>
    <n v="668850"/>
    <n v="22"/>
    <n v="-668828"/>
    <n v="668828"/>
    <x v="2"/>
    <s v="Large"/>
  </r>
  <r>
    <x v="71"/>
    <x v="61"/>
    <x v="14"/>
    <n v="378305"/>
    <n v="380000"/>
    <n v="1695"/>
    <n v="1695"/>
    <n v="380000"/>
    <n v="1695"/>
    <n v="-378305"/>
    <n v="378305"/>
    <x v="0"/>
    <s v="Large"/>
  </r>
  <r>
    <x v="72"/>
    <x v="62"/>
    <x v="6"/>
    <n v="7491680"/>
    <n v="7500000"/>
    <n v="8320"/>
    <n v="8320"/>
    <n v="7500000"/>
    <n v="8320"/>
    <n v="-7491680"/>
    <n v="7491680"/>
    <x v="0"/>
    <s v="Large"/>
  </r>
  <r>
    <x v="73"/>
    <x v="63"/>
    <x v="14"/>
    <n v="439698"/>
    <n v="459000"/>
    <n v="19302"/>
    <n v="19302"/>
    <n v="459000"/>
    <n v="19302"/>
    <n v="-439698"/>
    <n v="439698"/>
    <x v="0"/>
    <s v="Large"/>
  </r>
  <r>
    <x v="74"/>
    <x v="64"/>
    <x v="9"/>
    <n v="937500"/>
    <n v="1000000"/>
    <n v="62500"/>
    <n v="62500"/>
    <n v="1000000"/>
    <n v="62500"/>
    <n v="-937500"/>
    <n v="937500"/>
    <x v="0"/>
    <s v="Large"/>
  </r>
  <r>
    <x v="75"/>
    <x v="11"/>
    <x v="6"/>
    <n v="601920"/>
    <n v="602020"/>
    <n v="100"/>
    <n v="100"/>
    <n v="602020"/>
    <n v="100"/>
    <n v="-601920"/>
    <n v="601920"/>
    <x v="2"/>
    <s v="Large"/>
  </r>
  <r>
    <x v="76"/>
    <x v="65"/>
    <x v="0"/>
    <n v="36131206"/>
    <n v="42500000"/>
    <n v="6368794"/>
    <n v="6368794"/>
    <n v="42500000"/>
    <n v="6368794"/>
    <n v="-36131206"/>
    <n v="36131206"/>
    <x v="1"/>
    <s v="Large"/>
  </r>
  <r>
    <x v="77"/>
    <x v="66"/>
    <x v="3"/>
    <n v="1439249"/>
    <n v="1440000"/>
    <n v="751"/>
    <n v="751"/>
    <n v="1440000"/>
    <n v="751"/>
    <n v="-1439249"/>
    <n v="1439249"/>
    <x v="2"/>
    <s v="Large"/>
  </r>
  <r>
    <x v="78"/>
    <x v="67"/>
    <x v="0"/>
    <n v="5248972"/>
    <n v="5250000"/>
    <n v="1028"/>
    <n v="1028"/>
    <n v="5250000"/>
    <n v="1028"/>
    <n v="-5248972"/>
    <n v="5248972"/>
    <x v="0"/>
    <s v="Large"/>
  </r>
  <r>
    <x v="79"/>
    <x v="1"/>
    <x v="11"/>
    <n v="14005970"/>
    <n v="16500000"/>
    <n v="2494030"/>
    <n v="2494030"/>
    <n v="16500000"/>
    <n v="2494030"/>
    <n v="-14005970"/>
    <n v="14005970"/>
    <x v="1"/>
    <s v="Large"/>
  </r>
  <r>
    <x v="80"/>
    <x v="68"/>
    <x v="0"/>
    <n v="1710425"/>
    <n v="1710466"/>
    <n v="41"/>
    <n v="41"/>
    <n v="1710466"/>
    <n v="41"/>
    <n v="-1710425"/>
    <n v="1710425"/>
    <x v="2"/>
    <s v="Large"/>
  </r>
  <r>
    <x v="81"/>
    <x v="69"/>
    <x v="17"/>
    <n v="56749795"/>
    <n v="56750000"/>
    <n v="205"/>
    <n v="205"/>
    <n v="56750000"/>
    <n v="205"/>
    <n v="-56749795"/>
    <n v="56749795"/>
    <x v="2"/>
    <s v="Large"/>
  </r>
  <r>
    <x v="82"/>
    <x v="70"/>
    <x v="4"/>
    <n v="945000"/>
    <n v="1082650"/>
    <n v="137650"/>
    <n v="137650"/>
    <n v="1082650"/>
    <n v="137650"/>
    <n v="-945000"/>
    <n v="945000"/>
    <x v="1"/>
    <s v="Large"/>
  </r>
  <r>
    <x v="83"/>
    <x v="71"/>
    <x v="9"/>
    <n v="29997000"/>
    <n v="30000000"/>
    <n v="3000"/>
    <n v="3000"/>
    <n v="30000000"/>
    <n v="3000"/>
    <n v="-29997000"/>
    <n v="29997000"/>
    <x v="0"/>
    <s v="Large"/>
  </r>
  <r>
    <x v="84"/>
    <x v="72"/>
    <x v="9"/>
    <n v="3996000"/>
    <n v="4000000"/>
    <n v="4000"/>
    <n v="4000"/>
    <n v="4000000"/>
    <n v="4000"/>
    <n v="-3996000"/>
    <n v="3996000"/>
    <x v="0"/>
    <s v="Large"/>
  </r>
  <r>
    <x v="85"/>
    <x v="73"/>
    <x v="0"/>
    <n v="53130104"/>
    <n v="62500000"/>
    <n v="9369896"/>
    <n v="9369896"/>
    <n v="62500000"/>
    <n v="9369896"/>
    <n v="-53130104"/>
    <n v="53130104"/>
    <x v="1"/>
    <s v="Large"/>
  </r>
  <r>
    <x v="86"/>
    <x v="74"/>
    <x v="6"/>
    <n v="1619985"/>
    <n v="1620000"/>
    <n v="15"/>
    <n v="15"/>
    <n v="1620000"/>
    <n v="15"/>
    <n v="-1619985"/>
    <n v="1619985"/>
    <x v="2"/>
    <s v="Large"/>
  </r>
  <r>
    <x v="87"/>
    <x v="26"/>
    <x v="2"/>
    <n v="10637500"/>
    <n v="12500000"/>
    <n v="1862500"/>
    <n v="1862500"/>
    <n v="12500000"/>
    <n v="1862500"/>
    <n v="-10637500"/>
    <n v="10637500"/>
    <x v="1"/>
    <s v="Large"/>
  </r>
  <r>
    <x v="88"/>
    <x v="75"/>
    <x v="6"/>
    <n v="5623850"/>
    <n v="5625000"/>
    <n v="1150"/>
    <n v="1150"/>
    <n v="5625000"/>
    <n v="1150"/>
    <n v="-5623850"/>
    <n v="5623850"/>
    <x v="0"/>
    <s v="Large"/>
  </r>
  <r>
    <x v="89"/>
    <x v="76"/>
    <x v="11"/>
    <n v="1754"/>
    <n v="1403600"/>
    <n v="1401846"/>
    <n v="1401846"/>
    <n v="1403600"/>
    <n v="1401846"/>
    <n v="-1754"/>
    <n v="1754"/>
    <x v="1"/>
    <s v="Medium"/>
  </r>
  <r>
    <x v="90"/>
    <x v="77"/>
    <x v="3"/>
    <n v="26961995"/>
    <n v="26962000"/>
    <n v="5"/>
    <n v="5"/>
    <n v="26962000"/>
    <n v="5"/>
    <n v="-26961995"/>
    <n v="26961995"/>
    <x v="2"/>
    <s v="Large"/>
  </r>
  <r>
    <x v="91"/>
    <x v="78"/>
    <x v="18"/>
    <n v="15069"/>
    <n v="443000"/>
    <n v="427931"/>
    <n v="427931"/>
    <n v="443000"/>
    <n v="427931"/>
    <n v="-15069"/>
    <n v="15069"/>
    <x v="1"/>
    <s v="Medium"/>
  </r>
  <r>
    <x v="92"/>
    <x v="79"/>
    <x v="8"/>
    <n v="4396.8999999999996"/>
    <n v="2088"/>
    <n v="-2308.8999999999996"/>
    <n v="2308.8999999999996"/>
    <n v="228096"/>
    <n v="223699.1"/>
    <n v="-4396.8999999999942"/>
    <n v="4396.8999999999942"/>
    <x v="0"/>
    <s v="Medium"/>
  </r>
  <r>
    <x v="93"/>
    <x v="80"/>
    <x v="11"/>
    <n v="2998066"/>
    <n v="3000000"/>
    <n v="1934"/>
    <n v="1934"/>
    <n v="3000000"/>
    <n v="1934"/>
    <n v="-2998066"/>
    <n v="2998066"/>
    <x v="0"/>
    <s v="Large"/>
  </r>
  <r>
    <x v="94"/>
    <x v="81"/>
    <x v="6"/>
    <n v="142800"/>
    <n v="150000"/>
    <n v="7200"/>
    <n v="7200"/>
    <n v="150000"/>
    <n v="7200"/>
    <n v="-142800"/>
    <n v="142800"/>
    <x v="0"/>
    <s v="Large"/>
  </r>
  <r>
    <x v="95"/>
    <x v="82"/>
    <x v="3"/>
    <n v="10613994"/>
    <n v="10614000"/>
    <n v="6"/>
    <n v="6"/>
    <n v="10614000"/>
    <n v="6"/>
    <n v="-10613994"/>
    <n v="10613994"/>
    <x v="2"/>
    <s v="Large"/>
  </r>
  <r>
    <x v="96"/>
    <x v="32"/>
    <x v="4"/>
    <n v="20"/>
    <n v="195248"/>
    <n v="195228"/>
    <n v="195228"/>
    <n v="0"/>
    <n v="-20"/>
    <n v="-20"/>
    <n v="20"/>
    <x v="1"/>
    <s v="Small"/>
  </r>
  <r>
    <x v="97"/>
    <x v="83"/>
    <x v="0"/>
    <n v="43162981"/>
    <n v="43163000"/>
    <n v="19"/>
    <n v="19"/>
    <n v="43163000"/>
    <n v="19"/>
    <n v="-43162981"/>
    <n v="43162981"/>
    <x v="2"/>
    <s v="Large"/>
  </r>
  <r>
    <x v="98"/>
    <x v="84"/>
    <x v="6"/>
    <n v="21449966"/>
    <n v="21450000"/>
    <n v="34"/>
    <n v="34"/>
    <n v="21450000"/>
    <n v="34"/>
    <n v="-21449966"/>
    <n v="21449966"/>
    <x v="2"/>
    <s v="Large"/>
  </r>
  <r>
    <x v="99"/>
    <x v="85"/>
    <x v="11"/>
    <n v="2156000"/>
    <n v="2275000"/>
    <n v="119000"/>
    <n v="119000"/>
    <n v="2275000"/>
    <n v="119000"/>
    <n v="-2156000"/>
    <n v="2156000"/>
    <x v="1"/>
    <s v="Large"/>
  </r>
  <r>
    <x v="100"/>
    <x v="86"/>
    <x v="11"/>
    <n v="333080"/>
    <n v="2664640"/>
    <n v="2331560"/>
    <n v="2331560"/>
    <n v="2664640"/>
    <n v="2331560"/>
    <n v="-333080"/>
    <n v="333080"/>
    <x v="1"/>
    <s v="Large"/>
  </r>
  <r>
    <x v="101"/>
    <x v="87"/>
    <x v="1"/>
    <n v="2599360"/>
    <n v="2599500"/>
    <n v="140"/>
    <n v="140"/>
    <n v="2599500"/>
    <n v="140"/>
    <n v="-2599360"/>
    <n v="2599360"/>
    <x v="2"/>
    <s v="Large"/>
  </r>
  <r>
    <x v="102"/>
    <x v="64"/>
    <x v="10"/>
    <n v="660274"/>
    <n v="1000000"/>
    <n v="339726"/>
    <n v="339726"/>
    <n v="1000000"/>
    <n v="339726"/>
    <n v="-660274"/>
    <n v="660274"/>
    <x v="1"/>
    <s v="Large"/>
  </r>
  <r>
    <x v="103"/>
    <x v="88"/>
    <x v="6"/>
    <n v="16136177"/>
    <n v="17750000"/>
    <n v="1613823"/>
    <n v="1613823"/>
    <n v="17750000"/>
    <n v="1613823"/>
    <n v="-16136177"/>
    <n v="16136177"/>
    <x v="1"/>
    <s v="Large"/>
  </r>
  <r>
    <x v="104"/>
    <x v="89"/>
    <x v="8"/>
    <n v="46188978"/>
    <n v="46189000"/>
    <n v="22"/>
    <n v="22"/>
    <n v="46189000"/>
    <n v="22"/>
    <n v="-46188978"/>
    <n v="46188978"/>
    <x v="2"/>
    <s v="Large"/>
  </r>
  <r>
    <x v="105"/>
    <x v="44"/>
    <x v="11"/>
    <n v="1499782"/>
    <n v="1500000"/>
    <n v="218"/>
    <n v="218"/>
    <n v="1500000"/>
    <n v="218"/>
    <n v="-1499782"/>
    <n v="1499782"/>
    <x v="2"/>
    <s v="Large"/>
  </r>
  <r>
    <x v="106"/>
    <x v="45"/>
    <x v="2"/>
    <n v="7920367"/>
    <n v="8800000"/>
    <n v="879633"/>
    <n v="879633"/>
    <n v="8800000"/>
    <n v="879633"/>
    <n v="-7920367"/>
    <n v="7920367"/>
    <x v="1"/>
    <s v="Large"/>
  </r>
  <r>
    <x v="107"/>
    <x v="90"/>
    <x v="14"/>
    <n v="1992494"/>
    <n v="2000000"/>
    <n v="7506"/>
    <n v="7506"/>
    <n v="2000000"/>
    <n v="7506"/>
    <n v="-1992494"/>
    <n v="1992494"/>
    <x v="0"/>
    <s v="Large"/>
  </r>
  <r>
    <x v="108"/>
    <x v="91"/>
    <x v="11"/>
    <n v="2749636"/>
    <n v="2750000"/>
    <n v="364"/>
    <n v="364"/>
    <n v="2750000"/>
    <n v="364"/>
    <n v="-2749636"/>
    <n v="2749636"/>
    <x v="2"/>
    <s v="Large"/>
  </r>
  <r>
    <x v="109"/>
    <x v="92"/>
    <x v="4"/>
    <n v="9999969"/>
    <n v="10000000"/>
    <n v="31"/>
    <n v="31"/>
    <n v="10000000"/>
    <n v="31"/>
    <n v="-9999969"/>
    <n v="9999969"/>
    <x v="2"/>
    <s v="Large"/>
  </r>
  <r>
    <x v="110"/>
    <x v="93"/>
    <x v="8"/>
    <n v="5399385"/>
    <n v="5561556"/>
    <n v="162171"/>
    <n v="162171"/>
    <n v="5561556"/>
    <n v="162171"/>
    <n v="-5399385"/>
    <n v="5399385"/>
    <x v="1"/>
    <s v="Large"/>
  </r>
  <r>
    <x v="111"/>
    <x v="94"/>
    <x v="4"/>
    <n v="34003649"/>
    <n v="40000000"/>
    <n v="5996351"/>
    <n v="5996351"/>
    <n v="40000000"/>
    <n v="5996351"/>
    <n v="-34003649"/>
    <n v="34003649"/>
    <x v="1"/>
    <s v="Large"/>
  </r>
  <r>
    <x v="112"/>
    <x v="95"/>
    <x v="4"/>
    <n v="1303981"/>
    <n v="1416681"/>
    <n v="112700"/>
    <n v="112700"/>
    <n v="1416681"/>
    <n v="112700"/>
    <n v="-1303981"/>
    <n v="1303981"/>
    <x v="1"/>
    <s v="Large"/>
  </r>
  <r>
    <x v="113"/>
    <x v="96"/>
    <x v="6"/>
    <n v="5624914"/>
    <n v="5625000"/>
    <n v="86"/>
    <n v="86"/>
    <n v="5625000"/>
    <n v="86"/>
    <n v="-5624914"/>
    <n v="5624914"/>
    <x v="2"/>
    <s v="Large"/>
  </r>
  <r>
    <x v="114"/>
    <x v="7"/>
    <x v="0"/>
    <n v="17961170"/>
    <n v="18000000"/>
    <n v="38830"/>
    <n v="38830"/>
    <n v="18000000"/>
    <n v="38830"/>
    <n v="-17961170"/>
    <n v="17961170"/>
    <x v="0"/>
    <s v="Large"/>
  </r>
  <r>
    <x v="115"/>
    <x v="97"/>
    <x v="6"/>
    <n v="23812432"/>
    <n v="23812500"/>
    <n v="68"/>
    <n v="68"/>
    <n v="23812500"/>
    <n v="68"/>
    <n v="-23812432"/>
    <n v="23812432"/>
    <x v="2"/>
    <s v="Large"/>
  </r>
  <r>
    <x v="116"/>
    <x v="98"/>
    <x v="4"/>
    <n v="30277"/>
    <n v="247506"/>
    <n v="217229"/>
    <n v="217229"/>
    <n v="247506"/>
    <n v="217229"/>
    <n v="-30277"/>
    <n v="30277"/>
    <x v="1"/>
    <s v="Medium"/>
  </r>
  <r>
    <x v="117"/>
    <x v="18"/>
    <x v="2"/>
    <n v="5433400"/>
    <n v="6000000"/>
    <n v="566600"/>
    <n v="566600"/>
    <n v="6000000"/>
    <n v="566600"/>
    <n v="-5433400"/>
    <n v="5433400"/>
    <x v="1"/>
    <s v="Large"/>
  </r>
  <r>
    <x v="118"/>
    <x v="40"/>
    <x v="0"/>
    <n v="262423"/>
    <n v="262500"/>
    <n v="77"/>
    <n v="77"/>
    <n v="262500"/>
    <n v="77"/>
    <n v="-262423"/>
    <n v="262423"/>
    <x v="2"/>
    <s v="Large"/>
  </r>
  <r>
    <x v="119"/>
    <x v="81"/>
    <x v="0"/>
    <n v="142800"/>
    <n v="150000"/>
    <n v="7200"/>
    <n v="7200"/>
    <n v="150000"/>
    <n v="7200"/>
    <n v="-142800"/>
    <n v="142800"/>
    <x v="0"/>
    <s v="Large"/>
  </r>
  <r>
    <x v="120"/>
    <x v="99"/>
    <x v="6"/>
    <n v="428920"/>
    <n v="437750"/>
    <n v="8830"/>
    <n v="8830"/>
    <n v="437750"/>
    <n v="8830"/>
    <n v="-428920"/>
    <n v="428920"/>
    <x v="0"/>
    <s v="Large"/>
  </r>
  <r>
    <x v="121"/>
    <x v="83"/>
    <x v="6"/>
    <n v="30379241"/>
    <n v="30379255"/>
    <n v="14"/>
    <n v="14"/>
    <n v="30379255"/>
    <n v="14"/>
    <n v="-30379241"/>
    <n v="30379241"/>
    <x v="2"/>
    <s v="Large"/>
  </r>
  <r>
    <x v="122"/>
    <x v="100"/>
    <x v="7"/>
    <n v="6997933"/>
    <n v="7000000"/>
    <n v="2067"/>
    <n v="2067"/>
    <n v="7000000"/>
    <n v="2067"/>
    <n v="-6997933"/>
    <n v="6997933"/>
    <x v="0"/>
    <s v="Large"/>
  </r>
  <r>
    <x v="123"/>
    <x v="38"/>
    <x v="12"/>
    <n v="10149685"/>
    <n v="10583945"/>
    <n v="434260"/>
    <n v="434260"/>
    <n v="10583945"/>
    <n v="434260"/>
    <n v="-10149685"/>
    <n v="10149685"/>
    <x v="1"/>
    <s v="Large"/>
  </r>
  <r>
    <x v="124"/>
    <x v="101"/>
    <x v="0"/>
    <n v="3999975"/>
    <n v="4000000"/>
    <n v="25"/>
    <n v="25"/>
    <n v="4000000"/>
    <n v="25"/>
    <n v="-3999975"/>
    <n v="3999975"/>
    <x v="2"/>
    <s v="Large"/>
  </r>
  <r>
    <x v="125"/>
    <x v="26"/>
    <x v="11"/>
    <n v="22124080"/>
    <n v="26000000"/>
    <n v="3875920"/>
    <n v="3875920"/>
    <n v="26000000"/>
    <n v="3875920"/>
    <n v="-22124080"/>
    <n v="22124080"/>
    <x v="1"/>
    <s v="Large"/>
  </r>
  <r>
    <x v="126"/>
    <x v="12"/>
    <x v="2"/>
    <n v="31555770"/>
    <n v="35200000"/>
    <n v="3644230"/>
    <n v="3644230"/>
    <n v="35200000"/>
    <n v="3644230"/>
    <n v="-31555770"/>
    <n v="31555770"/>
    <x v="1"/>
    <s v="Large"/>
  </r>
  <r>
    <x v="127"/>
    <x v="102"/>
    <x v="11"/>
    <n v="3148600"/>
    <n v="3500000"/>
    <n v="351400"/>
    <n v="351400"/>
    <n v="3500000"/>
    <n v="351400"/>
    <n v="-3148600"/>
    <n v="3148600"/>
    <x v="1"/>
    <s v="Large"/>
  </r>
  <r>
    <x v="128"/>
    <x v="103"/>
    <x v="14"/>
    <n v="1799140"/>
    <n v="1800000"/>
    <n v="860"/>
    <n v="860"/>
    <n v="1800000"/>
    <n v="860"/>
    <n v="-1799140"/>
    <n v="1799140"/>
    <x v="2"/>
    <s v="Large"/>
  </r>
  <r>
    <x v="129"/>
    <x v="104"/>
    <x v="4"/>
    <n v="745850"/>
    <n v="750000"/>
    <n v="4150"/>
    <n v="4150"/>
    <n v="750000"/>
    <n v="4150"/>
    <n v="-745850"/>
    <n v="745850"/>
    <x v="0"/>
    <s v="Large"/>
  </r>
  <r>
    <x v="130"/>
    <x v="105"/>
    <x v="3"/>
    <n v="2666004"/>
    <n v="2666025"/>
    <n v="21"/>
    <n v="21"/>
    <n v="2666025"/>
    <n v="21"/>
    <n v="-2666004"/>
    <n v="2666004"/>
    <x v="2"/>
    <s v="Large"/>
  </r>
  <r>
    <x v="131"/>
    <x v="106"/>
    <x v="8"/>
    <n v="559991"/>
    <n v="560000"/>
    <n v="9"/>
    <n v="9"/>
    <n v="560000"/>
    <n v="9"/>
    <n v="-559991"/>
    <n v="559991"/>
    <x v="2"/>
    <s v="Large"/>
  </r>
  <r>
    <x v="132"/>
    <x v="107"/>
    <x v="12"/>
    <n v="3249960"/>
    <n v="3250000"/>
    <n v="40"/>
    <n v="40"/>
    <n v="3250000"/>
    <n v="40"/>
    <n v="-3249960"/>
    <n v="3249960"/>
    <x v="2"/>
    <s v="Large"/>
  </r>
  <r>
    <x v="133"/>
    <x v="108"/>
    <x v="7"/>
    <n v="17499548"/>
    <n v="17500000"/>
    <n v="452"/>
    <n v="452"/>
    <n v="17500000"/>
    <n v="452"/>
    <n v="-17499548"/>
    <n v="17499548"/>
    <x v="2"/>
    <s v="Large"/>
  </r>
  <r>
    <x v="134"/>
    <x v="109"/>
    <x v="6"/>
    <n v="579042"/>
    <n v="595750"/>
    <n v="16708"/>
    <n v="16708"/>
    <n v="595750"/>
    <n v="16708"/>
    <n v="-579042"/>
    <n v="579042"/>
    <x v="0"/>
    <s v="Large"/>
  </r>
  <r>
    <x v="135"/>
    <x v="110"/>
    <x v="11"/>
    <n v="2498100"/>
    <n v="2500000"/>
    <n v="1900"/>
    <n v="1900"/>
    <n v="2500000"/>
    <n v="1900"/>
    <n v="-2498100"/>
    <n v="2498100"/>
    <x v="0"/>
    <s v="Large"/>
  </r>
  <r>
    <x v="136"/>
    <x v="111"/>
    <x v="4"/>
    <n v="8669686"/>
    <n v="8669700"/>
    <n v="14"/>
    <n v="14"/>
    <n v="8669700"/>
    <n v="14"/>
    <n v="-8669686"/>
    <n v="8669686"/>
    <x v="2"/>
    <s v="Large"/>
  </r>
  <r>
    <x v="137"/>
    <x v="112"/>
    <x v="15"/>
    <n v="1524148"/>
    <n v="2625000"/>
    <n v="1100852"/>
    <n v="1100852"/>
    <n v="2625000"/>
    <n v="1100852"/>
    <n v="-1524148"/>
    <n v="1524148"/>
    <x v="1"/>
    <s v="Large"/>
  </r>
  <r>
    <x v="138"/>
    <x v="12"/>
    <x v="11"/>
    <n v="29180761"/>
    <n v="32400000"/>
    <n v="3219239"/>
    <n v="3219239"/>
    <n v="32400000"/>
    <n v="3219239"/>
    <n v="-29180761"/>
    <n v="29180761"/>
    <x v="1"/>
    <s v="Large"/>
  </r>
  <r>
    <x v="139"/>
    <x v="113"/>
    <x v="2"/>
    <n v="157000"/>
    <n v="6300000"/>
    <n v="6143000"/>
    <n v="6143000"/>
    <n v="6300000"/>
    <n v="6143000"/>
    <n v="-157000"/>
    <n v="157000"/>
    <x v="1"/>
    <s v="Large"/>
  </r>
  <r>
    <x v="140"/>
    <x v="114"/>
    <x v="4"/>
    <n v="2525675"/>
    <n v="3223724"/>
    <n v="698049"/>
    <n v="698049"/>
    <n v="3223724"/>
    <n v="698049"/>
    <n v="-2525675"/>
    <n v="2525675"/>
    <x v="1"/>
    <s v="Large"/>
  </r>
  <r>
    <x v="141"/>
    <x v="37"/>
    <x v="17"/>
    <n v="28565200"/>
    <n v="33600000"/>
    <n v="5034800"/>
    <n v="5034800"/>
    <n v="33600000"/>
    <n v="5034800"/>
    <n v="-28565200"/>
    <n v="28565200"/>
    <x v="1"/>
    <s v="Large"/>
  </r>
  <r>
    <x v="142"/>
    <x v="14"/>
    <x v="12"/>
    <n v="5800532"/>
    <n v="6048712"/>
    <n v="248180"/>
    <n v="248180"/>
    <n v="6048712"/>
    <n v="248180"/>
    <n v="-5800532"/>
    <n v="5800532"/>
    <x v="1"/>
    <s v="Large"/>
  </r>
  <r>
    <x v="143"/>
    <x v="115"/>
    <x v="4"/>
    <n v="204750"/>
    <n v="406875"/>
    <n v="202125"/>
    <n v="202125"/>
    <n v="406875"/>
    <n v="202125"/>
    <n v="-204750"/>
    <n v="204750"/>
    <x v="1"/>
    <s v="Large"/>
  </r>
  <r>
    <x v="144"/>
    <x v="41"/>
    <x v="1"/>
    <n v="2377394"/>
    <n v="2377622"/>
    <n v="228"/>
    <n v="228"/>
    <n v="2377622"/>
    <n v="228"/>
    <n v="-2377394"/>
    <n v="2377394"/>
    <x v="2"/>
    <s v="Large"/>
  </r>
  <r>
    <x v="145"/>
    <x v="116"/>
    <x v="8"/>
    <n v="7519266"/>
    <n v="7520000"/>
    <n v="734"/>
    <n v="734"/>
    <n v="7520000"/>
    <n v="734"/>
    <n v="-7519266"/>
    <n v="7519266"/>
    <x v="2"/>
    <s v="Large"/>
  </r>
  <r>
    <x v="146"/>
    <x v="44"/>
    <x v="19"/>
    <n v="536624"/>
    <n v="536660"/>
    <n v="36"/>
    <n v="36"/>
    <n v="536660"/>
    <n v="36"/>
    <n v="-536624"/>
    <n v="536624"/>
    <x v="2"/>
    <s v="Large"/>
  </r>
  <r>
    <x v="147"/>
    <x v="12"/>
    <x v="14"/>
    <n v="16234492"/>
    <n v="18000000"/>
    <n v="1765508"/>
    <n v="1765508"/>
    <n v="18000000"/>
    <n v="1765508"/>
    <n v="-16234492"/>
    <n v="16234492"/>
    <x v="1"/>
    <s v="Large"/>
  </r>
  <r>
    <x v="148"/>
    <x v="117"/>
    <x v="11"/>
    <n v="1599977"/>
    <n v="1600000"/>
    <n v="23"/>
    <n v="23"/>
    <n v="1600000"/>
    <n v="23"/>
    <n v="-1599977"/>
    <n v="1599977"/>
    <x v="2"/>
    <s v="Large"/>
  </r>
  <r>
    <x v="149"/>
    <x v="118"/>
    <x v="11"/>
    <n v="2699"/>
    <n v="2160000"/>
    <n v="2157301"/>
    <n v="2157301"/>
    <n v="2160000"/>
    <n v="2157301"/>
    <n v="-2699"/>
    <n v="2699"/>
    <x v="1"/>
    <s v="Medium"/>
  </r>
  <r>
    <x v="150"/>
    <x v="119"/>
    <x v="4"/>
    <n v="202500"/>
    <n v="232000"/>
    <n v="29500"/>
    <n v="29500"/>
    <n v="232000"/>
    <n v="29500"/>
    <n v="-202500"/>
    <n v="202500"/>
    <x v="0"/>
    <s v="Large"/>
  </r>
  <r>
    <x v="151"/>
    <x v="120"/>
    <x v="15"/>
    <n v="28905395"/>
    <n v="28905400"/>
    <n v="5"/>
    <n v="5"/>
    <n v="28905400"/>
    <n v="5"/>
    <n v="-28905395"/>
    <n v="28905395"/>
    <x v="2"/>
    <s v="Large"/>
  </r>
  <r>
    <x v="152"/>
    <x v="121"/>
    <x v="18"/>
    <n v="5286794"/>
    <n v="5287000"/>
    <n v="206"/>
    <n v="206"/>
    <n v="5287000"/>
    <n v="206"/>
    <n v="-5286794"/>
    <n v="5286794"/>
    <x v="2"/>
    <s v="Large"/>
  </r>
  <r>
    <x v="153"/>
    <x v="122"/>
    <x v="3"/>
    <n v="13794784"/>
    <n v="13797000"/>
    <n v="2216"/>
    <n v="2216"/>
    <n v="13797000"/>
    <n v="2216"/>
    <n v="-13794784"/>
    <n v="13794784"/>
    <x v="0"/>
    <s v="Large"/>
  </r>
  <r>
    <x v="154"/>
    <x v="123"/>
    <x v="9"/>
    <n v="6999977"/>
    <n v="7200000"/>
    <n v="200023"/>
    <n v="200023"/>
    <n v="7200000"/>
    <n v="200023"/>
    <n v="-6999977"/>
    <n v="6999977"/>
    <x v="1"/>
    <s v="Large"/>
  </r>
  <r>
    <x v="155"/>
    <x v="124"/>
    <x v="8"/>
    <n v="817240.3"/>
    <n v="5655"/>
    <n v="-811585.3"/>
    <n v="811585.3"/>
    <n v="617760"/>
    <n v="-199480.30000000005"/>
    <n v="-817240.3"/>
    <n v="817240.3"/>
    <x v="1"/>
    <s v="Large"/>
  </r>
  <r>
    <x v="156"/>
    <x v="3"/>
    <x v="6"/>
    <n v="21850735"/>
    <n v="21850737"/>
    <n v="2"/>
    <n v="2"/>
    <n v="21850737"/>
    <n v="2"/>
    <n v="-21850735"/>
    <n v="21850735"/>
    <x v="2"/>
    <s v="Large"/>
  </r>
  <r>
    <x v="157"/>
    <x v="125"/>
    <x v="4"/>
    <n v="1432962"/>
    <n v="1869412"/>
    <n v="436450"/>
    <n v="436450"/>
    <n v="1869412"/>
    <n v="436450"/>
    <n v="-1432962"/>
    <n v="1432962"/>
    <x v="1"/>
    <s v="Large"/>
  </r>
  <r>
    <x v="158"/>
    <x v="126"/>
    <x v="9"/>
    <n v="1614990"/>
    <n v="1615000"/>
    <n v="10"/>
    <n v="10"/>
    <n v="1615000"/>
    <n v="10"/>
    <n v="-1614990"/>
    <n v="1614990"/>
    <x v="2"/>
    <s v="Large"/>
  </r>
  <r>
    <x v="159"/>
    <x v="87"/>
    <x v="9"/>
    <n v="2436900"/>
    <n v="2599500"/>
    <n v="162600"/>
    <n v="162600"/>
    <n v="2599500"/>
    <n v="162600"/>
    <n v="-2436900"/>
    <n v="2436900"/>
    <x v="1"/>
    <s v="Large"/>
  </r>
  <r>
    <x v="160"/>
    <x v="127"/>
    <x v="6"/>
    <n v="11914475"/>
    <n v="11914500"/>
    <n v="25"/>
    <n v="25"/>
    <n v="11914500"/>
    <n v="25"/>
    <n v="-11914475"/>
    <n v="11914475"/>
    <x v="2"/>
    <s v="Large"/>
  </r>
  <r>
    <x v="161"/>
    <x v="110"/>
    <x v="2"/>
    <n v="1439600"/>
    <n v="1440000"/>
    <n v="400"/>
    <n v="400"/>
    <n v="1440000"/>
    <n v="400"/>
    <n v="-1439600"/>
    <n v="1439600"/>
    <x v="2"/>
    <s v="Large"/>
  </r>
  <r>
    <x v="162"/>
    <x v="44"/>
    <x v="1"/>
    <n v="1549567"/>
    <n v="1550000"/>
    <n v="433"/>
    <n v="433"/>
    <n v="1550000"/>
    <n v="433"/>
    <n v="-1549567"/>
    <n v="1549567"/>
    <x v="2"/>
    <s v="Large"/>
  </r>
  <r>
    <x v="163"/>
    <x v="128"/>
    <x v="5"/>
    <n v="2849986"/>
    <n v="2850000"/>
    <n v="14"/>
    <n v="14"/>
    <n v="2850000"/>
    <n v="14"/>
    <n v="-2849986"/>
    <n v="2849986"/>
    <x v="2"/>
    <s v="Large"/>
  </r>
  <r>
    <x v="164"/>
    <x v="129"/>
    <x v="4"/>
    <n v="183869"/>
    <n v="192980"/>
    <n v="9111"/>
    <n v="9111"/>
    <n v="192980"/>
    <n v="9111"/>
    <n v="-183869"/>
    <n v="183869"/>
    <x v="0"/>
    <s v="Large"/>
  </r>
  <r>
    <x v="165"/>
    <x v="130"/>
    <x v="1"/>
    <n v="1576500"/>
    <n v="1577048"/>
    <n v="548"/>
    <n v="548"/>
    <n v="1577048"/>
    <n v="548"/>
    <n v="-1576500"/>
    <n v="1576500"/>
    <x v="2"/>
    <s v="Large"/>
  </r>
  <r>
    <x v="166"/>
    <x v="131"/>
    <x v="2"/>
    <n v="3749997"/>
    <n v="3750000"/>
    <n v="3"/>
    <n v="3"/>
    <n v="3750000"/>
    <n v="3"/>
    <n v="-3749997"/>
    <n v="3749997"/>
    <x v="2"/>
    <s v="Large"/>
  </r>
  <r>
    <x v="167"/>
    <x v="132"/>
    <x v="4"/>
    <n v="9999932"/>
    <n v="10000000"/>
    <n v="68"/>
    <n v="68"/>
    <n v="10000000"/>
    <n v="68"/>
    <n v="-9999932"/>
    <n v="9999932"/>
    <x v="2"/>
    <s v="Large"/>
  </r>
  <r>
    <x v="168"/>
    <x v="133"/>
    <x v="3"/>
    <n v="6249997"/>
    <n v="6250000"/>
    <n v="3"/>
    <n v="3"/>
    <n v="6250000"/>
    <n v="3"/>
    <n v="-6249997"/>
    <n v="6249997"/>
    <x v="2"/>
    <s v="Large"/>
  </r>
  <r>
    <x v="169"/>
    <x v="84"/>
    <x v="0"/>
    <n v="20909991"/>
    <n v="20910000"/>
    <n v="9"/>
    <n v="9"/>
    <n v="20910000"/>
    <n v="9"/>
    <n v="-20909991"/>
    <n v="20909991"/>
    <x v="2"/>
    <s v="Large"/>
  </r>
  <r>
    <x v="170"/>
    <x v="134"/>
    <x v="1"/>
    <n v="824925"/>
    <n v="825000"/>
    <n v="75"/>
    <n v="75"/>
    <n v="825000"/>
    <n v="75"/>
    <n v="-824925"/>
    <n v="824925"/>
    <x v="2"/>
    <s v="Large"/>
  </r>
  <r>
    <x v="171"/>
    <x v="135"/>
    <x v="12"/>
    <n v="1899960"/>
    <n v="1900000"/>
    <n v="40"/>
    <n v="40"/>
    <n v="1900000"/>
    <n v="40"/>
    <n v="-1899960"/>
    <n v="1899960"/>
    <x v="2"/>
    <s v="Large"/>
  </r>
  <r>
    <x v="172"/>
    <x v="136"/>
    <x v="17"/>
    <n v="10625676"/>
    <n v="12500000"/>
    <n v="1874324"/>
    <n v="1874324"/>
    <n v="12500000"/>
    <n v="1874324"/>
    <n v="-10625676"/>
    <n v="10625676"/>
    <x v="1"/>
    <s v="Large"/>
  </r>
  <r>
    <x v="173"/>
    <x v="137"/>
    <x v="4"/>
    <n v="525005"/>
    <n v="710938"/>
    <n v="185933"/>
    <n v="185933"/>
    <n v="710938"/>
    <n v="185933"/>
    <n v="-525005"/>
    <n v="525005"/>
    <x v="1"/>
    <s v="Large"/>
  </r>
  <r>
    <x v="174"/>
    <x v="138"/>
    <x v="0"/>
    <n v="7949932"/>
    <n v="7950000"/>
    <n v="68"/>
    <n v="68"/>
    <n v="7950000"/>
    <n v="68"/>
    <n v="-7949932"/>
    <n v="7949932"/>
    <x v="2"/>
    <s v="Large"/>
  </r>
  <r>
    <x v="175"/>
    <x v="26"/>
    <x v="14"/>
    <n v="35703167"/>
    <n v="42000000"/>
    <n v="6296833"/>
    <n v="6296833"/>
    <n v="42000000"/>
    <n v="6296833"/>
    <n v="-35703167"/>
    <n v="35703167"/>
    <x v="1"/>
    <s v="Large"/>
  </r>
  <r>
    <x v="176"/>
    <x v="12"/>
    <x v="16"/>
    <n v="7906000"/>
    <n v="8750000"/>
    <n v="844000"/>
    <n v="844000"/>
    <n v="8750000"/>
    <n v="844000"/>
    <n v="-7906000"/>
    <n v="7906000"/>
    <x v="1"/>
    <s v="Large"/>
  </r>
  <r>
    <x v="177"/>
    <x v="139"/>
    <x v="2"/>
    <n v="374971"/>
    <n v="375000"/>
    <n v="29"/>
    <n v="29"/>
    <n v="375000"/>
    <n v="29"/>
    <n v="-374971"/>
    <n v="374971"/>
    <x v="2"/>
    <s v="Large"/>
  </r>
  <r>
    <x v="178"/>
    <x v="140"/>
    <x v="1"/>
    <n v="524990"/>
    <n v="525000"/>
    <n v="10"/>
    <n v="10"/>
    <n v="525000"/>
    <n v="10"/>
    <n v="-524990"/>
    <n v="524990"/>
    <x v="2"/>
    <s v="Large"/>
  </r>
  <r>
    <x v="179"/>
    <x v="141"/>
    <x v="6"/>
    <n v="4024998"/>
    <n v="4025000"/>
    <n v="2"/>
    <n v="2"/>
    <n v="4025000"/>
    <n v="2"/>
    <n v="-4024998"/>
    <n v="4024998"/>
    <x v="2"/>
    <s v="Large"/>
  </r>
  <r>
    <x v="180"/>
    <x v="142"/>
    <x v="6"/>
    <n v="7525006"/>
    <n v="7525000"/>
    <n v="-6"/>
    <n v="6"/>
    <n v="7525000"/>
    <n v="-6"/>
    <n v="-7525006"/>
    <n v="7525006"/>
    <x v="2"/>
    <s v="Lar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5F5C2-382F-4D57-A8B1-5BC95BD3F7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9:F60" firstHeaderRow="0" firstDataRow="1" firstDataCol="1" rowPageCount="1" colPageCount="1"/>
  <pivotFields count="13">
    <pivotField showAll="0"/>
    <pivotField axis="axisPage" multipleItemSelectionAllowed="1" showAll="0">
      <items count="144">
        <item x="142"/>
        <item x="24"/>
        <item x="25"/>
        <item x="138"/>
        <item x="101"/>
        <item x="67"/>
        <item x="0"/>
        <item x="110"/>
        <item x="111"/>
        <item x="53"/>
        <item x="112"/>
        <item x="26"/>
        <item x="1"/>
        <item x="27"/>
        <item x="120"/>
        <item x="44"/>
        <item x="68"/>
        <item x="12"/>
        <item x="45"/>
        <item x="34"/>
        <item x="139"/>
        <item x="6"/>
        <item x="69"/>
        <item x="113"/>
        <item x="2"/>
        <item x="90"/>
        <item x="117"/>
        <item x="131"/>
        <item x="29"/>
        <item x="128"/>
        <item x="91"/>
        <item x="92"/>
        <item x="132"/>
        <item x="46"/>
        <item x="102"/>
        <item x="47"/>
        <item x="118"/>
        <item x="76"/>
        <item x="60"/>
        <item x="74"/>
        <item x="49"/>
        <item x="56"/>
        <item x="17"/>
        <item x="3"/>
        <item x="83"/>
        <item x="84"/>
        <item x="39"/>
        <item x="129"/>
        <item x="125"/>
        <item x="95"/>
        <item x="114"/>
        <item x="98"/>
        <item x="18"/>
        <item x="134"/>
        <item x="19"/>
        <item x="10"/>
        <item x="80"/>
        <item x="40"/>
        <item x="20"/>
        <item x="61"/>
        <item x="21"/>
        <item x="85"/>
        <item x="103"/>
        <item x="140"/>
        <item x="130"/>
        <item x="5"/>
        <item x="104"/>
        <item x="86"/>
        <item x="41"/>
        <item x="50"/>
        <item x="62"/>
        <item x="63"/>
        <item x="126"/>
        <item x="96"/>
        <item x="87"/>
        <item x="64"/>
        <item x="33"/>
        <item x="71"/>
        <item x="72"/>
        <item x="11"/>
        <item x="7"/>
        <item x="81"/>
        <item x="35"/>
        <item x="30"/>
        <item x="65"/>
        <item x="8"/>
        <item x="42"/>
        <item x="51"/>
        <item x="88"/>
        <item x="75"/>
        <item x="141"/>
        <item x="127"/>
        <item x="97"/>
        <item x="54"/>
        <item x="43"/>
        <item x="77"/>
        <item x="52"/>
        <item x="122"/>
        <item x="4"/>
        <item x="82"/>
        <item x="66"/>
        <item x="105"/>
        <item x="116"/>
        <item x="57"/>
        <item x="106"/>
        <item x="89"/>
        <item x="22"/>
        <item x="135"/>
        <item x="107"/>
        <item x="23"/>
        <item x="100"/>
        <item x="123"/>
        <item x="73"/>
        <item x="37"/>
        <item x="136"/>
        <item x="93"/>
        <item x="14"/>
        <item x="38"/>
        <item x="15"/>
        <item x="55"/>
        <item x="94"/>
        <item x="124"/>
        <item x="79"/>
        <item x="31"/>
        <item x="137"/>
        <item x="115"/>
        <item x="16"/>
        <item x="48"/>
        <item x="58"/>
        <item x="70"/>
        <item x="13"/>
        <item x="119"/>
        <item x="9"/>
        <item x="108"/>
        <item x="36"/>
        <item x="133"/>
        <item x="121"/>
        <item x="78"/>
        <item x="32"/>
        <item x="28"/>
        <item x="109"/>
        <item x="99"/>
        <item x="59"/>
        <item t="default"/>
      </items>
    </pivotField>
    <pivotField axis="axisRow" showAll="0" sortType="descending">
      <items count="21">
        <item x="13"/>
        <item x="15"/>
        <item x="19"/>
        <item x="16"/>
        <item x="5"/>
        <item x="2"/>
        <item x="11"/>
        <item x="14"/>
        <item x="10"/>
        <item x="1"/>
        <item x="9"/>
        <item x="17"/>
        <item x="0"/>
        <item x="6"/>
        <item x="3"/>
        <item x="8"/>
        <item x="4"/>
        <item x="12"/>
        <item x="7"/>
        <item x="18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numFmtId="2" showAll="0"/>
    <pivotField numFmtId="2" showAll="0"/>
    <pivotField dataField="1" numFmtId="2" showAll="0"/>
    <pivotField dataField="1" numFmtId="2" showAll="0"/>
    <pivotField numFmtId="2" showAll="0"/>
    <pivotField numFmtId="2" showAll="0"/>
    <pivotField dataField="1" numFmtId="2" showAll="0"/>
    <pivotField dataField="1" numFmtId="2" showAll="0"/>
    <pivotField showAll="0">
      <items count="4">
        <item x="1"/>
        <item x="0"/>
        <item x="2"/>
        <item t="default"/>
      </items>
    </pivotField>
    <pivotField showAll="0"/>
  </pivotFields>
  <rowFields count="1">
    <field x="2"/>
  </rowFields>
  <rowItems count="21">
    <i>
      <x v="12"/>
    </i>
    <i>
      <x v="13"/>
    </i>
    <i>
      <x v="7"/>
    </i>
    <i>
      <x v="11"/>
    </i>
    <i>
      <x v="6"/>
    </i>
    <i>
      <x v="16"/>
    </i>
    <i>
      <x v="15"/>
    </i>
    <i>
      <x v="5"/>
    </i>
    <i>
      <x v="14"/>
    </i>
    <i>
      <x v="9"/>
    </i>
    <i>
      <x v="18"/>
    </i>
    <i>
      <x v="10"/>
    </i>
    <i>
      <x v="1"/>
    </i>
    <i>
      <x v="17"/>
    </i>
    <i>
      <x v="8"/>
    </i>
    <i>
      <x/>
    </i>
    <i>
      <x v="4"/>
    </i>
    <i>
      <x v="3"/>
    </i>
    <i>
      <x v="19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 of EPI_variance" fld="5" baseField="0" baseItem="0" numFmtId="2"/>
    <dataField name="Sum of ABS_EPI_Variance" fld="6" baseField="0" baseItem="0" numFmtId="2"/>
    <dataField name="Sum of MINPREM_Variance" fld="9" baseField="0" baseItem="0" numFmtId="2"/>
    <dataField name="Sum of ABSMINPREM_Variance" fld="10" baseField="0" baseItem="0" numFmtId="2"/>
  </dataFields>
  <formats count="8">
    <format dxfId="11">
      <pivotArea field="1" type="button" dataOnly="0" labelOnly="1" outline="0" axis="axisPage" fieldPosition="0"/>
    </format>
    <format dxfId="10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81A44-9C8F-41B5-8869-56F9322C820C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23:F28" firstHeaderRow="1" firstDataRow="2" firstDataCol="1"/>
  <pivotFields count="13">
    <pivotField showAll="0"/>
    <pivotField showAll="0"/>
    <pivotField showAll="0"/>
    <pivotField numFmtId="2" showAll="0"/>
    <pivotField numFmtId="2" showAll="0"/>
    <pivotField dataField="1" numFmtId="2" showAll="0"/>
    <pivotField dataField="1" numFmtId="2" showAll="0"/>
    <pivotField numFmtId="2" showAll="0"/>
    <pivotField numFmtId="2" showAll="0"/>
    <pivotField dataField="1" numFmtId="2" showAll="0"/>
    <pivotField dataField="1" numFmtId="2"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1"/>
  </colFields>
  <colItems count="4">
    <i>
      <x/>
    </i>
    <i>
      <x v="1"/>
    </i>
    <i>
      <x v="2"/>
    </i>
    <i t="grand">
      <x/>
    </i>
  </colItems>
  <dataFields count="4">
    <dataField name="Count of EPI_variance" fld="5" subtotal="count" baseField="11" baseItem="0"/>
    <dataField name="Count of ABS_EPI_Variance" fld="6" subtotal="count" baseField="11" baseItem="1"/>
    <dataField name="Count of MINPREM_Variance" fld="9" subtotal="count" baseField="11" baseItem="0"/>
    <dataField name="Count of ABSMINPREM_Variance" fld="10" subtotal="count" baseField="11" baseItem="0"/>
  </dataFields>
  <formats count="2">
    <format dxfId="7">
      <pivotArea type="all" dataOnly="0" outline="0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3"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DEA844-AEF2-46DD-B8D8-8B69B6F0A703}" name="Table1" displayName="Table1" ref="A1:M182" totalsRowShown="0" headerRowDxfId="29">
  <autoFilter ref="A1:M182" xr:uid="{F9DEA844-AEF2-46DD-B8D8-8B69B6F0A703}"/>
  <tableColumns count="13">
    <tableColumn id="1" xr3:uid="{A15E129F-4EDD-4695-BB5D-395DE2B717EC}" name="ID"/>
    <tableColumn id="2" xr3:uid="{7D25F2AF-75E6-492C-B4B2-FBBD67E73651}" name="BusinessID"/>
    <tableColumn id="3" xr3:uid="{629C30F3-36CF-43F3-92F6-8D46899E28AF}" name="UWYear"/>
    <tableColumn id="4" xr3:uid="{644ED020-4F53-48BD-9CA6-F8DD93C11494}" name="EPI_System1" dataDxfId="28"/>
    <tableColumn id="5" xr3:uid="{22987D0A-3F3B-446A-B2B3-90E8D65F60CC}" name="EPI_System2" dataDxfId="27"/>
    <tableColumn id="6" xr3:uid="{7288A8A9-6365-4A87-8AB4-45830F872129}" name="EPI_variance" dataDxfId="26">
      <calculatedColumnFormula>E2-D2</calculatedColumnFormula>
    </tableColumn>
    <tableColumn id="10" xr3:uid="{0F8D9E53-F3E7-4B64-B799-B9448EFCC174}" name="ABS_EPI_Variance" dataDxfId="25">
      <calculatedColumnFormula>ABS(Table1[[#This Row],[EPI_variance]])</calculatedColumnFormula>
    </tableColumn>
    <tableColumn id="7" xr3:uid="{0DD3BB90-72EB-4EC4-B87A-66660B5D1AD7}" name="MinimumPremium_System1" dataDxfId="24"/>
    <tableColumn id="8" xr3:uid="{D2C1560B-B164-4694-A9F0-49FF98E4E971}" name="MinimumPremium_System2" dataDxfId="23">
      <calculatedColumnFormula>H2-D2</calculatedColumnFormula>
    </tableColumn>
    <tableColumn id="11" xr3:uid="{5FE712E0-8CE3-4CD9-AC89-348C5E227CC2}" name="MINPREM_Variance" dataDxfId="22">
      <calculatedColumnFormula>Table1[[#This Row],[MinimumPremium_System2]]-Table1[[#This Row],[MinimumPremium_System1]]</calculatedColumnFormula>
    </tableColumn>
    <tableColumn id="12" xr3:uid="{856BE9BF-46D2-4EAF-A428-81F7BBE08C93}" name="ABSMINPREM_Variance" dataDxfId="21">
      <calculatedColumnFormula>ABS(Table1[[#This Row],[MINPREM_Variance]])</calculatedColumnFormula>
    </tableColumn>
    <tableColumn id="13" xr3:uid="{C52DE92B-0730-488F-9723-967820BCF391}" name="EPI Threshold" dataDxfId="20">
      <calculatedColumnFormula>IF(Table1[[#This Row],[ABS_EPI_Variance]]&lt;=1000, "Small",IF(Table1[[#This Row],[ABS_EPI_Variance]]&lt;=100000,"Medium","Large"))</calculatedColumnFormula>
    </tableColumn>
    <tableColumn id="14" xr3:uid="{878DECF9-4713-4ED1-A68A-B4C5F004E070}" name="MEMPREM Threshold" dataDxfId="19">
      <calculatedColumnFormula>IF(Table1[[#This Row],[ABSMINPREM_Variance]]&lt;=1000,"Small",IF(Table1[[#This Row],[ABSMINPREM_Variance]]&lt;=100000,"Medium","Large"))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A6730E-6F19-4D9A-AF36-67B0FA7AD4F4}" name="Table35" displayName="Table35" ref="P19:R27" totalsRowShown="0">
  <autoFilter ref="P19:R27" xr:uid="{4BA6730E-6F19-4D9A-AF36-67B0FA7AD4F4}"/>
  <tableColumns count="3">
    <tableColumn id="1" xr3:uid="{774F0F5F-AC9A-4AD8-82E2-FF53AC30BEEF}" name="Column1"/>
    <tableColumn id="2" xr3:uid="{39E0DFDE-508A-477A-95E3-7F887D0DFF5C}" name="EPI Variance"/>
    <tableColumn id="3" xr3:uid="{7D9405AD-8AE5-41A8-8CAE-673AC3389884}" name="MINPREM" dataDxfId="18">
      <calculatedColumnFormula>ROWS(Table1[])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2BEC8-1D43-4D25-A860-D3A4265BEEB9}" name="Table2" displayName="Table2" ref="A2:E183" totalsRowShown="0" headerRowDxfId="17" headerRowCellStyle="Normal 2">
  <autoFilter ref="A2:E183" xr:uid="{00000000-0009-0000-0000-000004000000}"/>
  <tableColumns count="5">
    <tableColumn id="1" xr3:uid="{BC725094-6CDB-40C8-81A9-7FC9566C5D9A}" name="ErrorText" dataDxfId="16" dataCellStyle="Normal 2"/>
    <tableColumn id="2" xr3:uid="{15ABBEA1-B918-4CDC-90FA-426B6F4795C1}" name="EPI_System1" dataDxfId="15" dataCellStyle="Normal 2"/>
    <tableColumn id="3" xr3:uid="{ECE3620F-951D-40E5-B92A-DFEA835E1133}" name="EPI_System2" dataDxfId="14" dataCellStyle="Normal 2"/>
    <tableColumn id="4" xr3:uid="{ABE24D58-1135-4A12-90AF-3A40FF9668E6}" name="EPI_Difference" dataDxfId="13" dataCellStyle="Normal 2"/>
    <tableColumn id="5" xr3:uid="{56C995F5-FFCF-4270-BF3E-56AB0E1ABE81}" name="System2ID" dataDxfId="12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7AB29-AE08-4A60-9930-C291192CE255}" name="Table3" displayName="Table3" ref="G24:G28" totalsRowShown="0" headerRowDxfId="9">
  <autoFilter ref="G24:G28" xr:uid="{DCA7AB29-AE08-4A60-9930-C291192CE255}"/>
  <tableColumns count="1">
    <tableColumn id="1" xr3:uid="{970474D7-75F7-488A-A4CA-BBA93919A8A6}" name="Percentag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32AD-5898-4FCF-BE6C-FC20509574D7}">
  <sheetPr>
    <pageSetUpPr fitToPage="1"/>
  </sheetPr>
  <dimension ref="A1:T182"/>
  <sheetViews>
    <sheetView zoomScale="83" zoomScaleNormal="110" workbookViewId="0">
      <selection activeCell="P14" sqref="P14"/>
    </sheetView>
  </sheetViews>
  <sheetFormatPr defaultRowHeight="14.4" x14ac:dyDescent="0.3"/>
  <cols>
    <col min="1" max="1" width="48.21875" bestFit="1" customWidth="1"/>
    <col min="2" max="2" width="13.109375" bestFit="1" customWidth="1"/>
    <col min="3" max="3" width="10" bestFit="1" customWidth="1"/>
    <col min="4" max="6" width="14" style="13" bestFit="1" customWidth="1"/>
    <col min="7" max="7" width="16" style="13" customWidth="1"/>
    <col min="8" max="9" width="27.77734375" style="13" bestFit="1" customWidth="1"/>
    <col min="10" max="10" width="18.109375" style="13" customWidth="1"/>
    <col min="11" max="11" width="23.88671875" style="13" bestFit="1" customWidth="1"/>
    <col min="12" max="12" width="14.6640625" bestFit="1" customWidth="1"/>
    <col min="13" max="13" width="21.77734375" bestFit="1" customWidth="1"/>
    <col min="14" max="14" width="12.44140625" customWidth="1"/>
    <col min="17" max="17" width="28.77734375" bestFit="1" customWidth="1"/>
    <col min="18" max="18" width="16.77734375" bestFit="1" customWidth="1"/>
    <col min="19" max="19" width="15.77734375" bestFit="1" customWidth="1"/>
  </cols>
  <sheetData>
    <row r="1" spans="1:20" s="12" customFormat="1" ht="28.8" x14ac:dyDescent="0.3">
      <c r="A1" s="12" t="s">
        <v>0</v>
      </c>
      <c r="B1" s="12" t="s">
        <v>515</v>
      </c>
      <c r="C1" s="12" t="s">
        <v>1</v>
      </c>
      <c r="D1" s="26" t="s">
        <v>514</v>
      </c>
      <c r="E1" s="26" t="s">
        <v>513</v>
      </c>
      <c r="F1" s="26" t="s">
        <v>510</v>
      </c>
      <c r="G1" s="26" t="s">
        <v>517</v>
      </c>
      <c r="H1" s="26" t="s">
        <v>512</v>
      </c>
      <c r="I1" s="26" t="s">
        <v>511</v>
      </c>
      <c r="J1" s="26" t="s">
        <v>518</v>
      </c>
      <c r="K1" s="26" t="s">
        <v>519</v>
      </c>
      <c r="L1" s="12" t="s">
        <v>520</v>
      </c>
      <c r="M1" s="12" t="s">
        <v>521</v>
      </c>
    </row>
    <row r="2" spans="1:20" x14ac:dyDescent="0.3">
      <c r="A2" t="s">
        <v>2</v>
      </c>
      <c r="B2" t="s">
        <v>3</v>
      </c>
      <c r="C2">
        <v>2013</v>
      </c>
      <c r="D2" s="13">
        <v>4223986</v>
      </c>
      <c r="E2" s="13">
        <v>4225000</v>
      </c>
      <c r="F2" s="13">
        <f t="shared" ref="F2:F33" si="0">E2-D2</f>
        <v>1014</v>
      </c>
      <c r="G2" s="13">
        <f>ABS(Table1[[#This Row],[EPI_variance]])</f>
        <v>1014</v>
      </c>
      <c r="H2" s="13">
        <v>4225000</v>
      </c>
      <c r="I2" s="13">
        <f t="shared" ref="I2:I33" si="1">H2-D2</f>
        <v>1014</v>
      </c>
      <c r="J2" s="13">
        <f>Table1[[#This Row],[MinimumPremium_System2]]-Table1[[#This Row],[MinimumPremium_System1]]</f>
        <v>-4223986</v>
      </c>
      <c r="K2" s="13">
        <f>ABS(Table1[[#This Row],[MINPREM_Variance]])</f>
        <v>4223986</v>
      </c>
      <c r="L2" s="6" t="str">
        <f>IF(Table1[[#This Row],[ABS_EPI_Variance]]&lt;=1000, "Small",IF(Table1[[#This Row],[ABS_EPI_Variance]]&lt;=100000,"Medium","Large"))</f>
        <v>Medium</v>
      </c>
      <c r="M2" s="6" t="str">
        <f>IF(Table1[[#This Row],[ABSMINPREM_Variance]]&lt;=1000,"Small",IF(Table1[[#This Row],[ABSMINPREM_Variance]]&lt;=100000,"Medium","Large"))</f>
        <v>Large</v>
      </c>
    </row>
    <row r="3" spans="1:20" x14ac:dyDescent="0.3">
      <c r="A3" t="s">
        <v>4</v>
      </c>
      <c r="B3" t="s">
        <v>5</v>
      </c>
      <c r="C3">
        <v>2010</v>
      </c>
      <c r="D3" s="13">
        <v>14871815</v>
      </c>
      <c r="E3" s="13">
        <v>17500000</v>
      </c>
      <c r="F3" s="13">
        <f t="shared" si="0"/>
        <v>2628185</v>
      </c>
      <c r="G3" s="13">
        <f>ABS(Table1[[#This Row],[EPI_variance]])</f>
        <v>2628185</v>
      </c>
      <c r="H3" s="13">
        <v>17500000</v>
      </c>
      <c r="I3" s="13">
        <f t="shared" si="1"/>
        <v>2628185</v>
      </c>
      <c r="J3" s="13">
        <f>Table1[[#This Row],[MinimumPremium_System2]]-Table1[[#This Row],[MinimumPremium_System1]]</f>
        <v>-14871815</v>
      </c>
      <c r="K3" s="13">
        <f>ABS(Table1[[#This Row],[MINPREM_Variance]])</f>
        <v>14871815</v>
      </c>
      <c r="L3" s="6" t="str">
        <f>IF(Table1[[#This Row],[ABS_EPI_Variance]]&lt;=1000, "Small",IF(Table1[[#This Row],[ABS_EPI_Variance]]&lt;=100000,"Medium","Large"))</f>
        <v>Large</v>
      </c>
      <c r="M3" s="6" t="str">
        <f>IF(Table1[[#This Row],[ABSMINPREM_Variance]]&lt;=1000,"Small",IF(Table1[[#This Row],[ABSMINPREM_Variance]]&lt;=100000,"Medium","Large"))</f>
        <v>Large</v>
      </c>
    </row>
    <row r="4" spans="1:20" x14ac:dyDescent="0.3">
      <c r="A4" t="s">
        <v>6</v>
      </c>
      <c r="B4" t="s">
        <v>7</v>
      </c>
      <c r="C4">
        <v>2006</v>
      </c>
      <c r="D4" s="13">
        <v>111000</v>
      </c>
      <c r="E4" s="13">
        <v>4950000</v>
      </c>
      <c r="F4" s="13">
        <f t="shared" si="0"/>
        <v>4839000</v>
      </c>
      <c r="G4" s="13">
        <f>ABS(Table1[[#This Row],[EPI_variance]])</f>
        <v>4839000</v>
      </c>
      <c r="H4" s="13">
        <v>4950000</v>
      </c>
      <c r="I4" s="13">
        <f t="shared" si="1"/>
        <v>4839000</v>
      </c>
      <c r="J4" s="13">
        <f>Table1[[#This Row],[MinimumPremium_System2]]-Table1[[#This Row],[MinimumPremium_System1]]</f>
        <v>-111000</v>
      </c>
      <c r="K4" s="13">
        <f>ABS(Table1[[#This Row],[MINPREM_Variance]])</f>
        <v>111000</v>
      </c>
      <c r="L4" s="6" t="str">
        <f>IF(Table1[[#This Row],[ABS_EPI_Variance]]&lt;=1000, "Small",IF(Table1[[#This Row],[ABS_EPI_Variance]]&lt;=100000,"Medium","Large"))</f>
        <v>Large</v>
      </c>
      <c r="M4" s="6" t="str">
        <f>IF(Table1[[#This Row],[ABSMINPREM_Variance]]&lt;=1000,"Small",IF(Table1[[#This Row],[ABSMINPREM_Variance]]&lt;=100000,"Medium","Large"))</f>
        <v>Large</v>
      </c>
    </row>
    <row r="5" spans="1:20" x14ac:dyDescent="0.3">
      <c r="A5" t="s">
        <v>8</v>
      </c>
      <c r="B5" t="s">
        <v>9</v>
      </c>
      <c r="C5">
        <v>2013</v>
      </c>
      <c r="D5" s="13">
        <v>30557493</v>
      </c>
      <c r="E5" s="13">
        <v>30557500</v>
      </c>
      <c r="F5" s="13">
        <f t="shared" si="0"/>
        <v>7</v>
      </c>
      <c r="G5" s="13">
        <f>ABS(Table1[[#This Row],[EPI_variance]])</f>
        <v>7</v>
      </c>
      <c r="H5" s="13">
        <v>30557500</v>
      </c>
      <c r="I5" s="13">
        <f t="shared" si="1"/>
        <v>7</v>
      </c>
      <c r="J5" s="13">
        <f>Table1[[#This Row],[MinimumPremium_System2]]-Table1[[#This Row],[MinimumPremium_System1]]</f>
        <v>-30557493</v>
      </c>
      <c r="K5" s="13">
        <f>ABS(Table1[[#This Row],[MINPREM_Variance]])</f>
        <v>30557493</v>
      </c>
      <c r="L5" s="6" t="str">
        <f>IF(Table1[[#This Row],[ABS_EPI_Variance]]&lt;=1000, "Small",IF(Table1[[#This Row],[ABS_EPI_Variance]]&lt;=100000,"Medium","Large"))</f>
        <v>Small</v>
      </c>
      <c r="M5" s="6" t="str">
        <f>IF(Table1[[#This Row],[ABSMINPREM_Variance]]&lt;=1000,"Small",IF(Table1[[#This Row],[ABSMINPREM_Variance]]&lt;=100000,"Medium","Large"))</f>
        <v>Large</v>
      </c>
    </row>
    <row r="6" spans="1:20" x14ac:dyDescent="0.3">
      <c r="A6" t="s">
        <v>10</v>
      </c>
      <c r="B6" t="s">
        <v>11</v>
      </c>
      <c r="C6">
        <v>2015</v>
      </c>
      <c r="D6" s="13">
        <v>4399152</v>
      </c>
      <c r="E6" s="13">
        <v>4400000</v>
      </c>
      <c r="F6" s="13">
        <f t="shared" si="0"/>
        <v>848</v>
      </c>
      <c r="G6" s="13">
        <f>ABS(Table1[[#This Row],[EPI_variance]])</f>
        <v>848</v>
      </c>
      <c r="H6" s="13">
        <v>4400000</v>
      </c>
      <c r="I6" s="13">
        <f t="shared" si="1"/>
        <v>848</v>
      </c>
      <c r="J6" s="13">
        <f>Table1[[#This Row],[MinimumPremium_System2]]-Table1[[#This Row],[MinimumPremium_System1]]</f>
        <v>-4399152</v>
      </c>
      <c r="K6" s="13">
        <f>ABS(Table1[[#This Row],[MINPREM_Variance]])</f>
        <v>4399152</v>
      </c>
      <c r="L6" s="6" t="str">
        <f>IF(Table1[[#This Row],[ABS_EPI_Variance]]&lt;=1000, "Small",IF(Table1[[#This Row],[ABS_EPI_Variance]]&lt;=100000,"Medium","Large"))</f>
        <v>Small</v>
      </c>
      <c r="M6" s="6" t="str">
        <f>IF(Table1[[#This Row],[ABSMINPREM_Variance]]&lt;=1000,"Small",IF(Table1[[#This Row],[ABSMINPREM_Variance]]&lt;=100000,"Medium","Large"))</f>
        <v>Large</v>
      </c>
    </row>
    <row r="7" spans="1:20" x14ac:dyDescent="0.3">
      <c r="A7" t="s">
        <v>12</v>
      </c>
      <c r="B7" t="s">
        <v>13</v>
      </c>
      <c r="C7">
        <v>2017</v>
      </c>
      <c r="D7" s="13">
        <v>824697</v>
      </c>
      <c r="E7" s="13">
        <v>825000</v>
      </c>
      <c r="F7" s="13">
        <f t="shared" si="0"/>
        <v>303</v>
      </c>
      <c r="G7" s="13">
        <f>ABS(Table1[[#This Row],[EPI_variance]])</f>
        <v>303</v>
      </c>
      <c r="H7" s="13">
        <v>825000</v>
      </c>
      <c r="I7" s="13">
        <f t="shared" si="1"/>
        <v>303</v>
      </c>
      <c r="J7" s="13">
        <f>Table1[[#This Row],[MinimumPremium_System2]]-Table1[[#This Row],[MinimumPremium_System1]]</f>
        <v>-824697</v>
      </c>
      <c r="K7" s="13">
        <f>ABS(Table1[[#This Row],[MINPREM_Variance]])</f>
        <v>824697</v>
      </c>
      <c r="L7" s="6" t="str">
        <f>IF(Table1[[#This Row],[ABS_EPI_Variance]]&lt;=1000, "Small",IF(Table1[[#This Row],[ABS_EPI_Variance]]&lt;=100000,"Medium","Large"))</f>
        <v>Small</v>
      </c>
      <c r="M7" s="6" t="str">
        <f>IF(Table1[[#This Row],[ABSMINPREM_Variance]]&lt;=1000,"Small",IF(Table1[[#This Row],[ABSMINPREM_Variance]]&lt;=100000,"Medium","Large"))</f>
        <v>Large</v>
      </c>
    </row>
    <row r="8" spans="1:20" x14ac:dyDescent="0.3">
      <c r="A8" t="s">
        <v>14</v>
      </c>
      <c r="B8" t="s">
        <v>15</v>
      </c>
      <c r="C8">
        <v>2005</v>
      </c>
      <c r="D8" s="13">
        <v>228774</v>
      </c>
      <c r="E8" s="13">
        <v>14000000</v>
      </c>
      <c r="F8" s="13">
        <f t="shared" si="0"/>
        <v>13771226</v>
      </c>
      <c r="G8" s="13">
        <f>ABS(Table1[[#This Row],[EPI_variance]])</f>
        <v>13771226</v>
      </c>
      <c r="H8" s="13">
        <v>14000000</v>
      </c>
      <c r="I8" s="13">
        <f t="shared" si="1"/>
        <v>13771226</v>
      </c>
      <c r="J8" s="13">
        <f>Table1[[#This Row],[MinimumPremium_System2]]-Table1[[#This Row],[MinimumPremium_System1]]</f>
        <v>-228774</v>
      </c>
      <c r="K8" s="13">
        <f>ABS(Table1[[#This Row],[MINPREM_Variance]])</f>
        <v>228774</v>
      </c>
      <c r="L8" s="6" t="str">
        <f>IF(Table1[[#This Row],[ABS_EPI_Variance]]&lt;=1000, "Small",IF(Table1[[#This Row],[ABS_EPI_Variance]]&lt;=100000,"Medium","Large"))</f>
        <v>Large</v>
      </c>
      <c r="M8" s="6" t="str">
        <f>IF(Table1[[#This Row],[ABSMINPREM_Variance]]&lt;=1000,"Small",IF(Table1[[#This Row],[ABSMINPREM_Variance]]&lt;=100000,"Medium","Large"))</f>
        <v>Large</v>
      </c>
    </row>
    <row r="9" spans="1:20" x14ac:dyDescent="0.3">
      <c r="A9" t="s">
        <v>16</v>
      </c>
      <c r="B9" t="s">
        <v>17</v>
      </c>
      <c r="C9">
        <v>2014</v>
      </c>
      <c r="D9" s="13">
        <v>17961170</v>
      </c>
      <c r="E9" s="13">
        <v>18000000</v>
      </c>
      <c r="F9" s="13">
        <f t="shared" si="0"/>
        <v>38830</v>
      </c>
      <c r="G9" s="13">
        <f>ABS(Table1[[#This Row],[EPI_variance]])</f>
        <v>38830</v>
      </c>
      <c r="H9" s="13">
        <v>18000000</v>
      </c>
      <c r="I9" s="13">
        <f t="shared" si="1"/>
        <v>38830</v>
      </c>
      <c r="J9" s="13">
        <f>Table1[[#This Row],[MinimumPremium_System2]]-Table1[[#This Row],[MinimumPremium_System1]]</f>
        <v>-17961170</v>
      </c>
      <c r="K9" s="13">
        <f>ABS(Table1[[#This Row],[MINPREM_Variance]])</f>
        <v>17961170</v>
      </c>
      <c r="L9" s="6" t="str">
        <f>IF(Table1[[#This Row],[ABS_EPI_Variance]]&lt;=1000, "Small",IF(Table1[[#This Row],[ABS_EPI_Variance]]&lt;=100000,"Medium","Large"))</f>
        <v>Medium</v>
      </c>
      <c r="M9" s="6" t="str">
        <f>IF(Table1[[#This Row],[ABSMINPREM_Variance]]&lt;=1000,"Small",IF(Table1[[#This Row],[ABSMINPREM_Variance]]&lt;=100000,"Medium","Large"))</f>
        <v>Large</v>
      </c>
      <c r="Q9" s="13"/>
      <c r="R9" s="13"/>
    </row>
    <row r="10" spans="1:20" x14ac:dyDescent="0.3">
      <c r="A10" t="s">
        <v>18</v>
      </c>
      <c r="B10" t="s">
        <v>19</v>
      </c>
      <c r="C10">
        <v>2013</v>
      </c>
      <c r="D10" s="13">
        <v>629937</v>
      </c>
      <c r="E10" s="13">
        <v>630000</v>
      </c>
      <c r="F10" s="13">
        <f t="shared" si="0"/>
        <v>63</v>
      </c>
      <c r="G10" s="13">
        <f>ABS(Table1[[#This Row],[EPI_variance]])</f>
        <v>63</v>
      </c>
      <c r="H10" s="13">
        <v>630000</v>
      </c>
      <c r="I10" s="13">
        <f t="shared" si="1"/>
        <v>63</v>
      </c>
      <c r="J10" s="13">
        <f>Table1[[#This Row],[MinimumPremium_System2]]-Table1[[#This Row],[MinimumPremium_System1]]</f>
        <v>-629937</v>
      </c>
      <c r="K10" s="13">
        <f>ABS(Table1[[#This Row],[MINPREM_Variance]])</f>
        <v>629937</v>
      </c>
      <c r="L10" s="6" t="str">
        <f>IF(Table1[[#This Row],[ABS_EPI_Variance]]&lt;=1000, "Small",IF(Table1[[#This Row],[ABS_EPI_Variance]]&lt;=100000,"Medium","Large"))</f>
        <v>Small</v>
      </c>
      <c r="M10" s="6" t="str">
        <f>IF(Table1[[#This Row],[ABSMINPREM_Variance]]&lt;=1000,"Small",IF(Table1[[#This Row],[ABSMINPREM_Variance]]&lt;=100000,"Medium","Large"))</f>
        <v>Large</v>
      </c>
      <c r="Q10" s="13"/>
      <c r="R10" s="13"/>
    </row>
    <row r="11" spans="1:20" x14ac:dyDescent="0.3">
      <c r="A11" t="s">
        <v>20</v>
      </c>
      <c r="B11" t="s">
        <v>21</v>
      </c>
      <c r="C11">
        <v>2019</v>
      </c>
      <c r="D11" s="13">
        <v>1124100</v>
      </c>
      <c r="E11" s="13">
        <v>1125000</v>
      </c>
      <c r="F11" s="13">
        <f t="shared" si="0"/>
        <v>900</v>
      </c>
      <c r="G11" s="13">
        <f>ABS(Table1[[#This Row],[EPI_variance]])</f>
        <v>900</v>
      </c>
      <c r="H11" s="13">
        <v>1125000</v>
      </c>
      <c r="I11" s="13">
        <f t="shared" si="1"/>
        <v>900</v>
      </c>
      <c r="J11" s="13">
        <f>Table1[[#This Row],[MinimumPremium_System2]]-Table1[[#This Row],[MinimumPremium_System1]]</f>
        <v>-1124100</v>
      </c>
      <c r="K11" s="13">
        <f>ABS(Table1[[#This Row],[MINPREM_Variance]])</f>
        <v>1124100</v>
      </c>
      <c r="L11" s="6" t="str">
        <f>IF(Table1[[#This Row],[ABS_EPI_Variance]]&lt;=1000, "Small",IF(Table1[[#This Row],[ABS_EPI_Variance]]&lt;=100000,"Medium","Large"))</f>
        <v>Small</v>
      </c>
      <c r="M11" s="6" t="str">
        <f>IF(Table1[[#This Row],[ABSMINPREM_Variance]]&lt;=1000,"Small",IF(Table1[[#This Row],[ABSMINPREM_Variance]]&lt;=100000,"Medium","Large"))</f>
        <v>Large</v>
      </c>
      <c r="Q11" s="13"/>
      <c r="R11" s="13"/>
    </row>
    <row r="12" spans="1:20" x14ac:dyDescent="0.3">
      <c r="A12" t="s">
        <v>22</v>
      </c>
      <c r="B12" t="s">
        <v>23</v>
      </c>
      <c r="C12">
        <v>2006</v>
      </c>
      <c r="D12" s="13">
        <v>2527</v>
      </c>
      <c r="E12" s="13">
        <v>3300000</v>
      </c>
      <c r="F12" s="13">
        <f t="shared" si="0"/>
        <v>3297473</v>
      </c>
      <c r="G12" s="13">
        <f>ABS(Table1[[#This Row],[EPI_variance]])</f>
        <v>3297473</v>
      </c>
      <c r="H12" s="13">
        <v>3300000</v>
      </c>
      <c r="I12" s="13">
        <f t="shared" si="1"/>
        <v>3297473</v>
      </c>
      <c r="J12" s="13">
        <f>Table1[[#This Row],[MinimumPremium_System2]]-Table1[[#This Row],[MinimumPremium_System1]]</f>
        <v>-2527</v>
      </c>
      <c r="K12" s="13">
        <f>ABS(Table1[[#This Row],[MINPREM_Variance]])</f>
        <v>2527</v>
      </c>
      <c r="L12" s="6" t="str">
        <f>IF(Table1[[#This Row],[ABS_EPI_Variance]]&lt;=1000, "Small",IF(Table1[[#This Row],[ABS_EPI_Variance]]&lt;=100000,"Medium","Large"))</f>
        <v>Large</v>
      </c>
      <c r="M12" s="6" t="str">
        <f>IF(Table1[[#This Row],[ABSMINPREM_Variance]]&lt;=1000,"Small",IF(Table1[[#This Row],[ABSMINPREM_Variance]]&lt;=100000,"Medium","Large"))</f>
        <v>Medium</v>
      </c>
      <c r="Q12" s="13"/>
      <c r="R12" s="13"/>
    </row>
    <row r="13" spans="1:20" x14ac:dyDescent="0.3">
      <c r="A13" t="s">
        <v>24</v>
      </c>
      <c r="B13" t="s">
        <v>25</v>
      </c>
      <c r="C13">
        <v>2013</v>
      </c>
      <c r="D13" s="13">
        <v>1727797</v>
      </c>
      <c r="E13" s="13">
        <v>1728000</v>
      </c>
      <c r="F13" s="13">
        <f t="shared" si="0"/>
        <v>203</v>
      </c>
      <c r="G13" s="13">
        <f>ABS(Table1[[#This Row],[EPI_variance]])</f>
        <v>203</v>
      </c>
      <c r="H13" s="13">
        <v>1728000</v>
      </c>
      <c r="I13" s="13">
        <f t="shared" si="1"/>
        <v>203</v>
      </c>
      <c r="J13" s="13">
        <f>Table1[[#This Row],[MinimumPremium_System2]]-Table1[[#This Row],[MinimumPremium_System1]]</f>
        <v>-1727797</v>
      </c>
      <c r="K13" s="13">
        <f>ABS(Table1[[#This Row],[MINPREM_Variance]])</f>
        <v>1727797</v>
      </c>
      <c r="L13" s="6" t="str">
        <f>IF(Table1[[#This Row],[ABS_EPI_Variance]]&lt;=1000, "Small",IF(Table1[[#This Row],[ABS_EPI_Variance]]&lt;=100000,"Medium","Large"))</f>
        <v>Small</v>
      </c>
      <c r="M13" s="6" t="str">
        <f>IF(Table1[[#This Row],[ABSMINPREM_Variance]]&lt;=1000,"Small",IF(Table1[[#This Row],[ABSMINPREM_Variance]]&lt;=100000,"Medium","Large"))</f>
        <v>Large</v>
      </c>
    </row>
    <row r="14" spans="1:20" x14ac:dyDescent="0.3">
      <c r="A14" t="s">
        <v>26</v>
      </c>
      <c r="B14" t="s">
        <v>27</v>
      </c>
      <c r="C14">
        <v>2005</v>
      </c>
      <c r="D14" s="13">
        <v>8088927</v>
      </c>
      <c r="E14" s="13">
        <v>9000000</v>
      </c>
      <c r="F14" s="13">
        <f t="shared" si="0"/>
        <v>911073</v>
      </c>
      <c r="G14" s="13">
        <f>ABS(Table1[[#This Row],[EPI_variance]])</f>
        <v>911073</v>
      </c>
      <c r="H14" s="13">
        <v>9000000</v>
      </c>
      <c r="I14" s="13">
        <f t="shared" si="1"/>
        <v>911073</v>
      </c>
      <c r="J14" s="13">
        <f>Table1[[#This Row],[MinimumPremium_System2]]-Table1[[#This Row],[MinimumPremium_System1]]</f>
        <v>-8088927</v>
      </c>
      <c r="K14" s="13">
        <f>ABS(Table1[[#This Row],[MINPREM_Variance]])</f>
        <v>8088927</v>
      </c>
      <c r="L14" s="6" t="str">
        <f>IF(Table1[[#This Row],[ABS_EPI_Variance]]&lt;=1000, "Small",IF(Table1[[#This Row],[ABS_EPI_Variance]]&lt;=100000,"Medium","Large"))</f>
        <v>Large</v>
      </c>
      <c r="M14" s="6" t="str">
        <f>IF(Table1[[#This Row],[ABSMINPREM_Variance]]&lt;=1000,"Small",IF(Table1[[#This Row],[ABSMINPREM_Variance]]&lt;=100000,"Medium","Large"))</f>
        <v>Large</v>
      </c>
      <c r="P14" s="8"/>
      <c r="Q14" s="9"/>
      <c r="R14" s="8"/>
      <c r="S14" s="9"/>
      <c r="T14" s="8"/>
    </row>
    <row r="15" spans="1:20" x14ac:dyDescent="0.3">
      <c r="A15" t="s">
        <v>28</v>
      </c>
      <c r="B15" t="s">
        <v>29</v>
      </c>
      <c r="C15">
        <v>2017</v>
      </c>
      <c r="D15" s="13">
        <v>607500</v>
      </c>
      <c r="E15" s="13">
        <v>696000</v>
      </c>
      <c r="F15" s="13">
        <f t="shared" si="0"/>
        <v>88500</v>
      </c>
      <c r="G15" s="13">
        <f>ABS(Table1[[#This Row],[EPI_variance]])</f>
        <v>88500</v>
      </c>
      <c r="H15" s="13">
        <v>696000</v>
      </c>
      <c r="I15" s="13">
        <f t="shared" si="1"/>
        <v>88500</v>
      </c>
      <c r="J15" s="13">
        <f>Table1[[#This Row],[MinimumPremium_System2]]-Table1[[#This Row],[MinimumPremium_System1]]</f>
        <v>-607500</v>
      </c>
      <c r="K15" s="13">
        <f>ABS(Table1[[#This Row],[MINPREM_Variance]])</f>
        <v>607500</v>
      </c>
      <c r="L15" s="6" t="str">
        <f>IF(Table1[[#This Row],[ABS_EPI_Variance]]&lt;=1000, "Small",IF(Table1[[#This Row],[ABS_EPI_Variance]]&lt;=100000,"Medium","Large"))</f>
        <v>Medium</v>
      </c>
      <c r="M15" s="6" t="str">
        <f>IF(Table1[[#This Row],[ABSMINPREM_Variance]]&lt;=1000,"Small",IF(Table1[[#This Row],[ABSMINPREM_Variance]]&lt;=100000,"Medium","Large"))</f>
        <v>Large</v>
      </c>
      <c r="P15" s="7"/>
    </row>
    <row r="16" spans="1:20" x14ac:dyDescent="0.3">
      <c r="A16" t="s">
        <v>30</v>
      </c>
      <c r="B16" t="s">
        <v>31</v>
      </c>
      <c r="C16">
        <v>2019</v>
      </c>
      <c r="D16" s="13">
        <v>5800532</v>
      </c>
      <c r="E16" s="13">
        <v>6541000</v>
      </c>
      <c r="F16" s="13">
        <f t="shared" si="0"/>
        <v>740468</v>
      </c>
      <c r="G16" s="13">
        <f>ABS(Table1[[#This Row],[EPI_variance]])</f>
        <v>740468</v>
      </c>
      <c r="H16" s="13">
        <v>6541000</v>
      </c>
      <c r="I16" s="13">
        <f t="shared" si="1"/>
        <v>740468</v>
      </c>
      <c r="J16" s="13">
        <f>Table1[[#This Row],[MinimumPremium_System2]]-Table1[[#This Row],[MinimumPremium_System1]]</f>
        <v>-5800532</v>
      </c>
      <c r="K16" s="13">
        <f>ABS(Table1[[#This Row],[MINPREM_Variance]])</f>
        <v>5800532</v>
      </c>
      <c r="L16" s="6" t="str">
        <f>IF(Table1[[#This Row],[ABS_EPI_Variance]]&lt;=1000, "Small",IF(Table1[[#This Row],[ABS_EPI_Variance]]&lt;=100000,"Medium","Large"))</f>
        <v>Large</v>
      </c>
      <c r="M16" s="6" t="str">
        <f>IF(Table1[[#This Row],[ABSMINPREM_Variance]]&lt;=1000,"Small",IF(Table1[[#This Row],[ABSMINPREM_Variance]]&lt;=100000,"Medium","Large"))</f>
        <v>Large</v>
      </c>
      <c r="P16" s="10"/>
    </row>
    <row r="17" spans="1:18" x14ac:dyDescent="0.3">
      <c r="A17" t="s">
        <v>32</v>
      </c>
      <c r="B17" t="s">
        <v>33</v>
      </c>
      <c r="C17">
        <v>2019</v>
      </c>
      <c r="D17" s="13">
        <v>5160462</v>
      </c>
      <c r="E17" s="13">
        <v>5820000</v>
      </c>
      <c r="F17" s="13">
        <f t="shared" si="0"/>
        <v>659538</v>
      </c>
      <c r="G17" s="13">
        <f>ABS(Table1[[#This Row],[EPI_variance]])</f>
        <v>659538</v>
      </c>
      <c r="H17" s="13">
        <v>5820000</v>
      </c>
      <c r="I17" s="13">
        <f t="shared" si="1"/>
        <v>659538</v>
      </c>
      <c r="J17" s="13">
        <f>Table1[[#This Row],[MinimumPremium_System2]]-Table1[[#This Row],[MinimumPremium_System1]]</f>
        <v>-5160462</v>
      </c>
      <c r="K17" s="13">
        <f>ABS(Table1[[#This Row],[MINPREM_Variance]])</f>
        <v>5160462</v>
      </c>
      <c r="L17" s="6" t="str">
        <f>IF(Table1[[#This Row],[ABS_EPI_Variance]]&lt;=1000, "Small",IF(Table1[[#This Row],[ABS_EPI_Variance]]&lt;=100000,"Medium","Large"))</f>
        <v>Large</v>
      </c>
      <c r="M17" s="6" t="str">
        <f>IF(Table1[[#This Row],[ABSMINPREM_Variance]]&lt;=1000,"Small",IF(Table1[[#This Row],[ABSMINPREM_Variance]]&lt;=100000,"Medium","Large"))</f>
        <v>Large</v>
      </c>
    </row>
    <row r="18" spans="1:18" x14ac:dyDescent="0.3">
      <c r="A18" t="s">
        <v>34</v>
      </c>
      <c r="B18" t="s">
        <v>35</v>
      </c>
      <c r="C18">
        <v>2016</v>
      </c>
      <c r="D18" s="13">
        <v>629986</v>
      </c>
      <c r="E18" s="13">
        <v>630000</v>
      </c>
      <c r="F18" s="13">
        <f t="shared" si="0"/>
        <v>14</v>
      </c>
      <c r="G18" s="13">
        <f>ABS(Table1[[#This Row],[EPI_variance]])</f>
        <v>14</v>
      </c>
      <c r="H18" s="13">
        <v>630000</v>
      </c>
      <c r="I18" s="13">
        <f t="shared" si="1"/>
        <v>14</v>
      </c>
      <c r="J18" s="13">
        <f>Table1[[#This Row],[MinimumPremium_System2]]-Table1[[#This Row],[MinimumPremium_System1]]</f>
        <v>-629986</v>
      </c>
      <c r="K18" s="13">
        <f>ABS(Table1[[#This Row],[MINPREM_Variance]])</f>
        <v>629986</v>
      </c>
      <c r="L18" s="6" t="str">
        <f>IF(Table1[[#This Row],[ABS_EPI_Variance]]&lt;=1000, "Small",IF(Table1[[#This Row],[ABS_EPI_Variance]]&lt;=100000,"Medium","Large"))</f>
        <v>Small</v>
      </c>
      <c r="M18" s="6" t="str">
        <f>IF(Table1[[#This Row],[ABSMINPREM_Variance]]&lt;=1000,"Small",IF(Table1[[#This Row],[ABSMINPREM_Variance]]&lt;=100000,"Medium","Large"))</f>
        <v>Large</v>
      </c>
    </row>
    <row r="19" spans="1:18" x14ac:dyDescent="0.3">
      <c r="A19" t="s">
        <v>36</v>
      </c>
      <c r="B19" t="s">
        <v>37</v>
      </c>
      <c r="C19">
        <v>2011</v>
      </c>
      <c r="D19" s="13">
        <v>7999975</v>
      </c>
      <c r="E19" s="13">
        <v>8000000</v>
      </c>
      <c r="F19" s="13">
        <f t="shared" si="0"/>
        <v>25</v>
      </c>
      <c r="G19" s="13">
        <f>ABS(Table1[[#This Row],[EPI_variance]])</f>
        <v>25</v>
      </c>
      <c r="H19" s="13">
        <v>8000000</v>
      </c>
      <c r="I19" s="13">
        <f t="shared" si="1"/>
        <v>25</v>
      </c>
      <c r="J19" s="13">
        <f>Table1[[#This Row],[MinimumPremium_System2]]-Table1[[#This Row],[MinimumPremium_System1]]</f>
        <v>-7999975</v>
      </c>
      <c r="K19" s="13">
        <f>ABS(Table1[[#This Row],[MINPREM_Variance]])</f>
        <v>7999975</v>
      </c>
      <c r="L19" s="6" t="str">
        <f>IF(Table1[[#This Row],[ABS_EPI_Variance]]&lt;=1000, "Small",IF(Table1[[#This Row],[ABS_EPI_Variance]]&lt;=100000,"Medium","Large"))</f>
        <v>Small</v>
      </c>
      <c r="M19" s="6" t="str">
        <f>IF(Table1[[#This Row],[ABSMINPREM_Variance]]&lt;=1000,"Small",IF(Table1[[#This Row],[ABSMINPREM_Variance]]&lt;=100000,"Medium","Large"))</f>
        <v>Large</v>
      </c>
      <c r="P19" t="s">
        <v>526</v>
      </c>
      <c r="Q19" t="s">
        <v>527</v>
      </c>
      <c r="R19" t="s">
        <v>528</v>
      </c>
    </row>
    <row r="20" spans="1:18" x14ac:dyDescent="0.3">
      <c r="A20" t="s">
        <v>38</v>
      </c>
      <c r="B20" t="s">
        <v>37</v>
      </c>
      <c r="C20">
        <v>2013</v>
      </c>
      <c r="D20" s="13">
        <v>7817871</v>
      </c>
      <c r="E20" s="13">
        <v>8600000</v>
      </c>
      <c r="F20" s="13">
        <f t="shared" si="0"/>
        <v>782129</v>
      </c>
      <c r="G20" s="13">
        <f>ABS(Table1[[#This Row],[EPI_variance]])</f>
        <v>782129</v>
      </c>
      <c r="H20" s="13">
        <v>8600000</v>
      </c>
      <c r="I20" s="13">
        <f t="shared" si="1"/>
        <v>782129</v>
      </c>
      <c r="J20" s="13">
        <f>Table1[[#This Row],[MinimumPremium_System2]]-Table1[[#This Row],[MinimumPremium_System1]]</f>
        <v>-7817871</v>
      </c>
      <c r="K20" s="13">
        <f>ABS(Table1[[#This Row],[MINPREM_Variance]])</f>
        <v>7817871</v>
      </c>
      <c r="L20" s="6" t="str">
        <f>IF(Table1[[#This Row],[ABS_EPI_Variance]]&lt;=1000, "Small",IF(Table1[[#This Row],[ABS_EPI_Variance]]&lt;=100000,"Medium","Large"))</f>
        <v>Large</v>
      </c>
      <c r="M20" s="6" t="str">
        <f>IF(Table1[[#This Row],[ABSMINPREM_Variance]]&lt;=1000,"Small",IF(Table1[[#This Row],[ABSMINPREM_Variance]]&lt;=100000,"Medium","Large"))</f>
        <v>Large</v>
      </c>
      <c r="P20" t="s">
        <v>522</v>
      </c>
      <c r="Q20" s="13">
        <f>ROWS(Table1[])</f>
        <v>181</v>
      </c>
      <c r="R20" s="13">
        <f>ROWS(Table1[])</f>
        <v>181</v>
      </c>
    </row>
    <row r="21" spans="1:18" x14ac:dyDescent="0.3">
      <c r="A21" t="s">
        <v>39</v>
      </c>
      <c r="B21" t="s">
        <v>40</v>
      </c>
      <c r="C21">
        <v>2009</v>
      </c>
      <c r="D21" s="13">
        <v>12374076</v>
      </c>
      <c r="E21" s="13">
        <v>13750000</v>
      </c>
      <c r="F21" s="13">
        <f t="shared" si="0"/>
        <v>1375924</v>
      </c>
      <c r="G21" s="13">
        <f>ABS(Table1[[#This Row],[EPI_variance]])</f>
        <v>1375924</v>
      </c>
      <c r="H21" s="13">
        <v>13750000</v>
      </c>
      <c r="I21" s="13">
        <f t="shared" si="1"/>
        <v>1375924</v>
      </c>
      <c r="J21" s="13">
        <f>Table1[[#This Row],[MinimumPremium_System2]]-Table1[[#This Row],[MinimumPremium_System1]]</f>
        <v>-12374076</v>
      </c>
      <c r="K21" s="13">
        <f>ABS(Table1[[#This Row],[MINPREM_Variance]])</f>
        <v>12374076</v>
      </c>
      <c r="L21" s="6" t="str">
        <f>IF(Table1[[#This Row],[ABS_EPI_Variance]]&lt;=1000, "Small",IF(Table1[[#This Row],[ABS_EPI_Variance]]&lt;=100000,"Medium","Large"))</f>
        <v>Large</v>
      </c>
      <c r="M21" s="6" t="str">
        <f>IF(Table1[[#This Row],[ABSMINPREM_Variance]]&lt;=1000,"Small",IF(Table1[[#This Row],[ABSMINPREM_Variance]]&lt;=100000,"Medium","Large"))</f>
        <v>Large</v>
      </c>
      <c r="P21" t="s">
        <v>523</v>
      </c>
      <c r="Q21" s="13">
        <f>COUNTIFS(Table1[],"&lt;&gt;0")</f>
        <v>2350</v>
      </c>
      <c r="R21" s="13">
        <f>COUNTIFS(Table1[],"&lt;&gt;0")</f>
        <v>2350</v>
      </c>
    </row>
    <row r="22" spans="1:18" x14ac:dyDescent="0.3">
      <c r="A22" t="s">
        <v>41</v>
      </c>
      <c r="B22" t="s">
        <v>42</v>
      </c>
      <c r="C22">
        <v>2006</v>
      </c>
      <c r="D22" s="13">
        <v>3610</v>
      </c>
      <c r="E22" s="13">
        <v>2450000</v>
      </c>
      <c r="F22" s="13">
        <f t="shared" si="0"/>
        <v>2446390</v>
      </c>
      <c r="G22" s="13">
        <f>ABS(Table1[[#This Row],[EPI_variance]])</f>
        <v>2446390</v>
      </c>
      <c r="H22" s="13">
        <v>2450000</v>
      </c>
      <c r="I22" s="13">
        <f t="shared" si="1"/>
        <v>2446390</v>
      </c>
      <c r="J22" s="13">
        <f>Table1[[#This Row],[MinimumPremium_System2]]-Table1[[#This Row],[MinimumPremium_System1]]</f>
        <v>-3610</v>
      </c>
      <c r="K22" s="13">
        <f>ABS(Table1[[#This Row],[MINPREM_Variance]])</f>
        <v>3610</v>
      </c>
      <c r="L22" s="6" t="str">
        <f>IF(Table1[[#This Row],[ABS_EPI_Variance]]&lt;=1000, "Small",IF(Table1[[#This Row],[ABS_EPI_Variance]]&lt;=100000,"Medium","Large"))</f>
        <v>Large</v>
      </c>
      <c r="M22" s="6" t="str">
        <f>IF(Table1[[#This Row],[ABSMINPREM_Variance]]&lt;=1000,"Small",IF(Table1[[#This Row],[ABSMINPREM_Variance]]&lt;=100000,"Medium","Large"))</f>
        <v>Medium</v>
      </c>
      <c r="P22" t="s">
        <v>529</v>
      </c>
      <c r="Q22" s="13">
        <f>SUM(Table1[EPI_variance])</f>
        <v>137756193.80000001</v>
      </c>
      <c r="R22" s="13">
        <f>SUM(Table1[MINPREM_Variance])</f>
        <v>-1596165958.2</v>
      </c>
    </row>
    <row r="23" spans="1:18" x14ac:dyDescent="0.3">
      <c r="A23" t="s">
        <v>43</v>
      </c>
      <c r="B23" t="s">
        <v>44</v>
      </c>
      <c r="C23">
        <v>2017</v>
      </c>
      <c r="D23" s="13">
        <v>1168064</v>
      </c>
      <c r="E23" s="13">
        <v>1680000</v>
      </c>
      <c r="F23" s="13">
        <f t="shared" si="0"/>
        <v>511936</v>
      </c>
      <c r="G23" s="13">
        <f>ABS(Table1[[#This Row],[EPI_variance]])</f>
        <v>511936</v>
      </c>
      <c r="H23" s="13">
        <v>1680000</v>
      </c>
      <c r="I23" s="13">
        <f t="shared" si="1"/>
        <v>511936</v>
      </c>
      <c r="J23" s="13">
        <f>Table1[[#This Row],[MinimumPremium_System2]]-Table1[[#This Row],[MinimumPremium_System1]]</f>
        <v>-1168064</v>
      </c>
      <c r="K23" s="13">
        <f>ABS(Table1[[#This Row],[MINPREM_Variance]])</f>
        <v>1168064</v>
      </c>
      <c r="L23" s="6" t="str">
        <f>IF(Table1[[#This Row],[ABS_EPI_Variance]]&lt;=1000, "Small",IF(Table1[[#This Row],[ABS_EPI_Variance]]&lt;=100000,"Medium","Large"))</f>
        <v>Large</v>
      </c>
      <c r="M23" s="6" t="str">
        <f>IF(Table1[[#This Row],[ABSMINPREM_Variance]]&lt;=1000,"Small",IF(Table1[[#This Row],[ABSMINPREM_Variance]]&lt;=100000,"Medium","Large"))</f>
        <v>Large</v>
      </c>
      <c r="P23" t="s">
        <v>530</v>
      </c>
      <c r="Q23" s="13">
        <f>SUM(Table1[ABS_EPI_Variance])</f>
        <v>139383994.19999999</v>
      </c>
      <c r="R23" s="13">
        <f>SUM(Table1[ABSMINPREM_Variance])</f>
        <v>1596165958.2</v>
      </c>
    </row>
    <row r="24" spans="1:18" x14ac:dyDescent="0.3">
      <c r="A24" t="s">
        <v>45</v>
      </c>
      <c r="B24" t="s">
        <v>46</v>
      </c>
      <c r="C24">
        <v>2007</v>
      </c>
      <c r="D24" s="13">
        <v>1199880</v>
      </c>
      <c r="E24" s="13">
        <v>1200000</v>
      </c>
      <c r="F24" s="13">
        <f t="shared" si="0"/>
        <v>120</v>
      </c>
      <c r="G24" s="13">
        <f>ABS(Table1[[#This Row],[EPI_variance]])</f>
        <v>120</v>
      </c>
      <c r="H24" s="13">
        <v>1200000</v>
      </c>
      <c r="I24" s="13">
        <f t="shared" si="1"/>
        <v>120</v>
      </c>
      <c r="J24" s="13">
        <f>Table1[[#This Row],[MinimumPremium_System2]]-Table1[[#This Row],[MinimumPremium_System1]]</f>
        <v>-1199880</v>
      </c>
      <c r="K24" s="13">
        <f>ABS(Table1[[#This Row],[MINPREM_Variance]])</f>
        <v>1199880</v>
      </c>
      <c r="L24" s="6" t="str">
        <f>IF(Table1[[#This Row],[ABS_EPI_Variance]]&lt;=1000, "Small",IF(Table1[[#This Row],[ABS_EPI_Variance]]&lt;=100000,"Medium","Large"))</f>
        <v>Small</v>
      </c>
      <c r="M24" s="6" t="str">
        <f>IF(Table1[[#This Row],[ABSMINPREM_Variance]]&lt;=1000,"Small",IF(Table1[[#This Row],[ABSMINPREM_Variance]]&lt;=100000,"Medium","Large"))</f>
        <v>Large</v>
      </c>
      <c r="P24" s="8" t="s">
        <v>524</v>
      </c>
      <c r="Q24" s="14">
        <f>AVERAGEIF(Table1[EPI_variance],"&lt;&gt;0")</f>
        <v>761083.94364640885</v>
      </c>
      <c r="R24" s="17">
        <f>AVERAGEIF(Table1[MINPREM_Variance],"&lt;&gt;0")</f>
        <v>-8818596.4541436471</v>
      </c>
    </row>
    <row r="25" spans="1:18" x14ac:dyDescent="0.3">
      <c r="A25" t="s">
        <v>47</v>
      </c>
      <c r="B25" t="s">
        <v>25</v>
      </c>
      <c r="C25">
        <v>2014</v>
      </c>
      <c r="D25" s="13">
        <v>5318340</v>
      </c>
      <c r="E25" s="13">
        <v>5319000</v>
      </c>
      <c r="F25" s="13">
        <f t="shared" si="0"/>
        <v>660</v>
      </c>
      <c r="G25" s="13">
        <f>ABS(Table1[[#This Row],[EPI_variance]])</f>
        <v>660</v>
      </c>
      <c r="H25" s="13">
        <v>5319000</v>
      </c>
      <c r="I25" s="13">
        <f t="shared" si="1"/>
        <v>660</v>
      </c>
      <c r="J25" s="13">
        <f>Table1[[#This Row],[MinimumPremium_System2]]-Table1[[#This Row],[MinimumPremium_System1]]</f>
        <v>-5318340</v>
      </c>
      <c r="K25" s="13">
        <f>ABS(Table1[[#This Row],[MINPREM_Variance]])</f>
        <v>5318340</v>
      </c>
      <c r="L25" s="6" t="str">
        <f>IF(Table1[[#This Row],[ABS_EPI_Variance]]&lt;=1000, "Small",IF(Table1[[#This Row],[ABS_EPI_Variance]]&lt;=100000,"Medium","Large"))</f>
        <v>Small</v>
      </c>
      <c r="M25" s="6" t="str">
        <f>IF(Table1[[#This Row],[ABSMINPREM_Variance]]&lt;=1000,"Small",IF(Table1[[#This Row],[ABSMINPREM_Variance]]&lt;=100000,"Medium","Large"))</f>
        <v>Large</v>
      </c>
      <c r="P25" s="8" t="s">
        <v>531</v>
      </c>
      <c r="Q25" s="14">
        <f>AVERAGEIF(Table1[ABS_EPI_Variance],"&lt;&gt;0")</f>
        <v>770077.31602209934</v>
      </c>
      <c r="R25" s="17">
        <f>AVERAGEIF(Table1[ABSMINPREM_Variance],"&lt;&gt;0")</f>
        <v>8818596.4541436471</v>
      </c>
    </row>
    <row r="26" spans="1:18" x14ac:dyDescent="0.3">
      <c r="A26" t="s">
        <v>48</v>
      </c>
      <c r="B26" t="s">
        <v>49</v>
      </c>
      <c r="C26">
        <v>2018</v>
      </c>
      <c r="D26" s="13">
        <v>6399000</v>
      </c>
      <c r="E26" s="13">
        <v>6400000</v>
      </c>
      <c r="F26" s="13">
        <f t="shared" si="0"/>
        <v>1000</v>
      </c>
      <c r="G26" s="13">
        <f>ABS(Table1[[#This Row],[EPI_variance]])</f>
        <v>1000</v>
      </c>
      <c r="H26" s="13">
        <v>6400000</v>
      </c>
      <c r="I26" s="13">
        <f t="shared" si="1"/>
        <v>1000</v>
      </c>
      <c r="J26" s="13">
        <f>Table1[[#This Row],[MinimumPremium_System2]]-Table1[[#This Row],[MinimumPremium_System1]]</f>
        <v>-6399000</v>
      </c>
      <c r="K26" s="13">
        <f>ABS(Table1[[#This Row],[MINPREM_Variance]])</f>
        <v>6399000</v>
      </c>
      <c r="L26" s="6" t="str">
        <f>IF(Table1[[#This Row],[ABS_EPI_Variance]]&lt;=1000, "Small",IF(Table1[[#This Row],[ABS_EPI_Variance]]&lt;=100000,"Medium","Large"))</f>
        <v>Small</v>
      </c>
      <c r="M26" s="6" t="str">
        <f>IF(Table1[[#This Row],[ABSMINPREM_Variance]]&lt;=1000,"Small",IF(Table1[[#This Row],[ABSMINPREM_Variance]]&lt;=100000,"Medium","Large"))</f>
        <v>Large</v>
      </c>
      <c r="P26" s="15" t="s">
        <v>525</v>
      </c>
      <c r="Q26" s="16">
        <f>MAX(Table1[ABS_EPI_Variance])</f>
        <v>13771226</v>
      </c>
      <c r="R26" s="18">
        <f>MAX(Table1[ABSMINPREM_Variance])</f>
        <v>63125376</v>
      </c>
    </row>
    <row r="27" spans="1:18" x14ac:dyDescent="0.3">
      <c r="A27" t="s">
        <v>50</v>
      </c>
      <c r="B27" t="s">
        <v>51</v>
      </c>
      <c r="C27">
        <v>2018</v>
      </c>
      <c r="D27" s="13">
        <v>2499840</v>
      </c>
      <c r="E27" s="13">
        <v>2500000</v>
      </c>
      <c r="F27" s="13">
        <f t="shared" si="0"/>
        <v>160</v>
      </c>
      <c r="G27" s="13">
        <f>ABS(Table1[[#This Row],[EPI_variance]])</f>
        <v>160</v>
      </c>
      <c r="H27" s="13">
        <v>2500000</v>
      </c>
      <c r="I27" s="13">
        <f t="shared" si="1"/>
        <v>160</v>
      </c>
      <c r="J27" s="13">
        <f>Table1[[#This Row],[MinimumPremium_System2]]-Table1[[#This Row],[MinimumPremium_System1]]</f>
        <v>-2499840</v>
      </c>
      <c r="K27" s="13">
        <f>ABS(Table1[[#This Row],[MINPREM_Variance]])</f>
        <v>2499840</v>
      </c>
      <c r="L27" s="6" t="str">
        <f>IF(Table1[[#This Row],[ABS_EPI_Variance]]&lt;=1000, "Small",IF(Table1[[#This Row],[ABS_EPI_Variance]]&lt;=100000,"Medium","Large"))</f>
        <v>Small</v>
      </c>
      <c r="M27" s="6" t="str">
        <f>IF(Table1[[#This Row],[ABSMINPREM_Variance]]&lt;=1000,"Small",IF(Table1[[#This Row],[ABSMINPREM_Variance]]&lt;=100000,"Medium","Large"))</f>
        <v>Large</v>
      </c>
    </row>
    <row r="28" spans="1:18" x14ac:dyDescent="0.3">
      <c r="A28" t="s">
        <v>52</v>
      </c>
      <c r="B28" t="s">
        <v>53</v>
      </c>
      <c r="C28">
        <v>2013</v>
      </c>
      <c r="D28" s="13">
        <v>9449885</v>
      </c>
      <c r="E28" s="13">
        <v>9450000</v>
      </c>
      <c r="F28" s="13">
        <f t="shared" si="0"/>
        <v>115</v>
      </c>
      <c r="G28" s="13">
        <f>ABS(Table1[[#This Row],[EPI_variance]])</f>
        <v>115</v>
      </c>
      <c r="H28" s="13">
        <v>9450000</v>
      </c>
      <c r="I28" s="13">
        <f t="shared" si="1"/>
        <v>115</v>
      </c>
      <c r="J28" s="13">
        <f>Table1[[#This Row],[MinimumPremium_System2]]-Table1[[#This Row],[MinimumPremium_System1]]</f>
        <v>-9449885</v>
      </c>
      <c r="K28" s="13">
        <f>ABS(Table1[[#This Row],[MINPREM_Variance]])</f>
        <v>9449885</v>
      </c>
      <c r="L28" s="6" t="str">
        <f>IF(Table1[[#This Row],[ABS_EPI_Variance]]&lt;=1000, "Small",IF(Table1[[#This Row],[ABS_EPI_Variance]]&lt;=100000,"Medium","Large"))</f>
        <v>Small</v>
      </c>
      <c r="M28" s="6" t="str">
        <f>IF(Table1[[#This Row],[ABSMINPREM_Variance]]&lt;=1000,"Small",IF(Table1[[#This Row],[ABSMINPREM_Variance]]&lt;=100000,"Medium","Large"))</f>
        <v>Large</v>
      </c>
    </row>
    <row r="29" spans="1:18" x14ac:dyDescent="0.3">
      <c r="A29" t="s">
        <v>54</v>
      </c>
      <c r="B29" t="s">
        <v>55</v>
      </c>
      <c r="C29">
        <v>2001</v>
      </c>
      <c r="D29" s="13">
        <v>19107000</v>
      </c>
      <c r="E29" s="13">
        <v>19125000</v>
      </c>
      <c r="F29" s="13">
        <f t="shared" si="0"/>
        <v>18000</v>
      </c>
      <c r="G29" s="13">
        <f>ABS(Table1[[#This Row],[EPI_variance]])</f>
        <v>18000</v>
      </c>
      <c r="H29" s="13">
        <v>19125000</v>
      </c>
      <c r="I29" s="13">
        <f t="shared" si="1"/>
        <v>18000</v>
      </c>
      <c r="J29" s="13">
        <f>Table1[[#This Row],[MinimumPremium_System2]]-Table1[[#This Row],[MinimumPremium_System1]]</f>
        <v>-19107000</v>
      </c>
      <c r="K29" s="13">
        <f>ABS(Table1[[#This Row],[MINPREM_Variance]])</f>
        <v>19107000</v>
      </c>
      <c r="L29" s="6" t="str">
        <f>IF(Table1[[#This Row],[ABS_EPI_Variance]]&lt;=1000, "Small",IF(Table1[[#This Row],[ABS_EPI_Variance]]&lt;=100000,"Medium","Large"))</f>
        <v>Medium</v>
      </c>
      <c r="M29" s="6" t="str">
        <f>IF(Table1[[#This Row],[ABSMINPREM_Variance]]&lt;=1000,"Small",IF(Table1[[#This Row],[ABSMINPREM_Variance]]&lt;=100000,"Medium","Large"))</f>
        <v>Large</v>
      </c>
    </row>
    <row r="30" spans="1:18" x14ac:dyDescent="0.3">
      <c r="A30" t="s">
        <v>56</v>
      </c>
      <c r="B30" t="s">
        <v>57</v>
      </c>
      <c r="C30">
        <v>2010</v>
      </c>
      <c r="D30" s="13">
        <v>35698888</v>
      </c>
      <c r="E30" s="13">
        <v>42000000</v>
      </c>
      <c r="F30" s="13">
        <f t="shared" si="0"/>
        <v>6301112</v>
      </c>
      <c r="G30" s="13">
        <f>ABS(Table1[[#This Row],[EPI_variance]])</f>
        <v>6301112</v>
      </c>
      <c r="H30" s="13">
        <v>42000000</v>
      </c>
      <c r="I30" s="13">
        <f t="shared" si="1"/>
        <v>6301112</v>
      </c>
      <c r="J30" s="13">
        <f>Table1[[#This Row],[MinimumPremium_System2]]-Table1[[#This Row],[MinimumPremium_System1]]</f>
        <v>-35698888</v>
      </c>
      <c r="K30" s="13">
        <f>ABS(Table1[[#This Row],[MINPREM_Variance]])</f>
        <v>35698888</v>
      </c>
      <c r="L30" s="6" t="str">
        <f>IF(Table1[[#This Row],[ABS_EPI_Variance]]&lt;=1000, "Small",IF(Table1[[#This Row],[ABS_EPI_Variance]]&lt;=100000,"Medium","Large"))</f>
        <v>Large</v>
      </c>
      <c r="M30" s="6" t="str">
        <f>IF(Table1[[#This Row],[ABSMINPREM_Variance]]&lt;=1000,"Small",IF(Table1[[#This Row],[ABSMINPREM_Variance]]&lt;=100000,"Medium","Large"))</f>
        <v>Large</v>
      </c>
    </row>
    <row r="31" spans="1:18" x14ac:dyDescent="0.3">
      <c r="A31" t="s">
        <v>58</v>
      </c>
      <c r="B31" t="s">
        <v>5</v>
      </c>
      <c r="C31">
        <v>2008</v>
      </c>
      <c r="D31" s="13">
        <v>14454679</v>
      </c>
      <c r="E31" s="13">
        <v>17000000</v>
      </c>
      <c r="F31" s="13">
        <f t="shared" si="0"/>
        <v>2545321</v>
      </c>
      <c r="G31" s="13">
        <f>ABS(Table1[[#This Row],[EPI_variance]])</f>
        <v>2545321</v>
      </c>
      <c r="H31" s="13">
        <v>17000000</v>
      </c>
      <c r="I31" s="13">
        <f t="shared" si="1"/>
        <v>2545321</v>
      </c>
      <c r="J31" s="13">
        <f>Table1[[#This Row],[MinimumPremium_System2]]-Table1[[#This Row],[MinimumPremium_System1]]</f>
        <v>-14454679</v>
      </c>
      <c r="K31" s="13">
        <f>ABS(Table1[[#This Row],[MINPREM_Variance]])</f>
        <v>14454679</v>
      </c>
      <c r="L31" s="6" t="str">
        <f>IF(Table1[[#This Row],[ABS_EPI_Variance]]&lt;=1000, "Small",IF(Table1[[#This Row],[ABS_EPI_Variance]]&lt;=100000,"Medium","Large"))</f>
        <v>Large</v>
      </c>
      <c r="M31" s="6" t="str">
        <f>IF(Table1[[#This Row],[ABSMINPREM_Variance]]&lt;=1000,"Small",IF(Table1[[#This Row],[ABSMINPREM_Variance]]&lt;=100000,"Medium","Large"))</f>
        <v>Large</v>
      </c>
    </row>
    <row r="32" spans="1:18" x14ac:dyDescent="0.3">
      <c r="A32" t="s">
        <v>59</v>
      </c>
      <c r="B32" t="s">
        <v>60</v>
      </c>
      <c r="C32">
        <v>2002</v>
      </c>
      <c r="D32" s="13">
        <v>18699698</v>
      </c>
      <c r="E32" s="13">
        <v>18700000</v>
      </c>
      <c r="F32" s="13">
        <f t="shared" si="0"/>
        <v>302</v>
      </c>
      <c r="G32" s="13">
        <f>ABS(Table1[[#This Row],[EPI_variance]])</f>
        <v>302</v>
      </c>
      <c r="H32" s="13">
        <v>18700000</v>
      </c>
      <c r="I32" s="13">
        <f t="shared" si="1"/>
        <v>302</v>
      </c>
      <c r="J32" s="13">
        <f>Table1[[#This Row],[MinimumPremium_System2]]-Table1[[#This Row],[MinimumPremium_System1]]</f>
        <v>-18699698</v>
      </c>
      <c r="K32" s="13">
        <f>ABS(Table1[[#This Row],[MINPREM_Variance]])</f>
        <v>18699698</v>
      </c>
      <c r="L32" s="6" t="str">
        <f>IF(Table1[[#This Row],[ABS_EPI_Variance]]&lt;=1000, "Small",IF(Table1[[#This Row],[ABS_EPI_Variance]]&lt;=100000,"Medium","Large"))</f>
        <v>Small</v>
      </c>
      <c r="M32" s="6" t="str">
        <f>IF(Table1[[#This Row],[ABSMINPREM_Variance]]&lt;=1000,"Small",IF(Table1[[#This Row],[ABSMINPREM_Variance]]&lt;=100000,"Medium","Large"))</f>
        <v>Large</v>
      </c>
    </row>
    <row r="33" spans="1:13" x14ac:dyDescent="0.3">
      <c r="A33" t="s">
        <v>61</v>
      </c>
      <c r="B33" t="s">
        <v>62</v>
      </c>
      <c r="C33">
        <v>2015</v>
      </c>
      <c r="D33" s="13">
        <v>120000</v>
      </c>
      <c r="E33" s="13">
        <v>150000</v>
      </c>
      <c r="F33" s="13">
        <f t="shared" si="0"/>
        <v>30000</v>
      </c>
      <c r="G33" s="13">
        <f>ABS(Table1[[#This Row],[EPI_variance]])</f>
        <v>30000</v>
      </c>
      <c r="H33" s="13">
        <v>150000</v>
      </c>
      <c r="I33" s="13">
        <f t="shared" si="1"/>
        <v>30000</v>
      </c>
      <c r="J33" s="13">
        <f>Table1[[#This Row],[MinimumPremium_System2]]-Table1[[#This Row],[MinimumPremium_System1]]</f>
        <v>-120000</v>
      </c>
      <c r="K33" s="13">
        <f>ABS(Table1[[#This Row],[MINPREM_Variance]])</f>
        <v>120000</v>
      </c>
      <c r="L33" s="6" t="str">
        <f>IF(Table1[[#This Row],[ABS_EPI_Variance]]&lt;=1000, "Small",IF(Table1[[#This Row],[ABS_EPI_Variance]]&lt;=100000,"Medium","Large"))</f>
        <v>Medium</v>
      </c>
      <c r="M33" s="6" t="str">
        <f>IF(Table1[[#This Row],[ABSMINPREM_Variance]]&lt;=1000,"Small",IF(Table1[[#This Row],[ABSMINPREM_Variance]]&lt;=100000,"Medium","Large"))</f>
        <v>Large</v>
      </c>
    </row>
    <row r="34" spans="1:13" x14ac:dyDescent="0.3">
      <c r="A34" t="s">
        <v>63</v>
      </c>
      <c r="B34" t="s">
        <v>64</v>
      </c>
      <c r="C34">
        <v>2013</v>
      </c>
      <c r="D34" s="13">
        <v>62995049</v>
      </c>
      <c r="E34" s="13">
        <v>63000000</v>
      </c>
      <c r="F34" s="13">
        <f t="shared" ref="F34:F65" si="2">E34-D34</f>
        <v>4951</v>
      </c>
      <c r="G34" s="13">
        <f>ABS(Table1[[#This Row],[EPI_variance]])</f>
        <v>4951</v>
      </c>
      <c r="H34" s="13">
        <v>63000000</v>
      </c>
      <c r="I34" s="13">
        <f t="shared" ref="I34:I65" si="3">H34-D34</f>
        <v>4951</v>
      </c>
      <c r="J34" s="13">
        <f>Table1[[#This Row],[MinimumPremium_System2]]-Table1[[#This Row],[MinimumPremium_System1]]</f>
        <v>-62995049</v>
      </c>
      <c r="K34" s="13">
        <f>ABS(Table1[[#This Row],[MINPREM_Variance]])</f>
        <v>62995049</v>
      </c>
      <c r="L34" s="6" t="str">
        <f>IF(Table1[[#This Row],[ABS_EPI_Variance]]&lt;=1000, "Small",IF(Table1[[#This Row],[ABS_EPI_Variance]]&lt;=100000,"Medium","Large"))</f>
        <v>Medium</v>
      </c>
      <c r="M34" s="6" t="str">
        <f>IF(Table1[[#This Row],[ABSMINPREM_Variance]]&lt;=1000,"Small",IF(Table1[[#This Row],[ABSMINPREM_Variance]]&lt;=100000,"Medium","Large"))</f>
        <v>Large</v>
      </c>
    </row>
    <row r="35" spans="1:13" x14ac:dyDescent="0.3">
      <c r="A35" t="s">
        <v>65</v>
      </c>
      <c r="B35" t="s">
        <v>66</v>
      </c>
      <c r="C35">
        <v>2009</v>
      </c>
      <c r="D35" s="13">
        <v>6249600</v>
      </c>
      <c r="E35" s="13">
        <v>6250000</v>
      </c>
      <c r="F35" s="13">
        <f t="shared" si="2"/>
        <v>400</v>
      </c>
      <c r="G35" s="13">
        <f>ABS(Table1[[#This Row],[EPI_variance]])</f>
        <v>400</v>
      </c>
      <c r="H35" s="13">
        <v>6250000</v>
      </c>
      <c r="I35" s="13">
        <f t="shared" si="3"/>
        <v>400</v>
      </c>
      <c r="J35" s="13">
        <f>Table1[[#This Row],[MinimumPremium_System2]]-Table1[[#This Row],[MinimumPremium_System1]]</f>
        <v>-6249600</v>
      </c>
      <c r="K35" s="13">
        <f>ABS(Table1[[#This Row],[MINPREM_Variance]])</f>
        <v>6249600</v>
      </c>
      <c r="L35" s="6" t="str">
        <f>IF(Table1[[#This Row],[ABS_EPI_Variance]]&lt;=1000, "Small",IF(Table1[[#This Row],[ABS_EPI_Variance]]&lt;=100000,"Medium","Large"))</f>
        <v>Small</v>
      </c>
      <c r="M35" s="6" t="str">
        <f>IF(Table1[[#This Row],[ABSMINPREM_Variance]]&lt;=1000,"Small",IF(Table1[[#This Row],[ABSMINPREM_Variance]]&lt;=100000,"Medium","Large"))</f>
        <v>Large</v>
      </c>
    </row>
    <row r="36" spans="1:13" x14ac:dyDescent="0.3">
      <c r="A36" t="s">
        <v>67</v>
      </c>
      <c r="B36" t="s">
        <v>68</v>
      </c>
      <c r="C36">
        <v>2016</v>
      </c>
      <c r="D36" s="13">
        <v>306970</v>
      </c>
      <c r="E36" s="13">
        <v>458200</v>
      </c>
      <c r="F36" s="13">
        <f t="shared" si="2"/>
        <v>151230</v>
      </c>
      <c r="G36" s="13">
        <f>ABS(Table1[[#This Row],[EPI_variance]])</f>
        <v>151230</v>
      </c>
      <c r="H36" s="13">
        <v>458200</v>
      </c>
      <c r="I36" s="13">
        <f t="shared" si="3"/>
        <v>151230</v>
      </c>
      <c r="J36" s="13">
        <f>Table1[[#This Row],[MinimumPremium_System2]]-Table1[[#This Row],[MinimumPremium_System1]]</f>
        <v>-306970</v>
      </c>
      <c r="K36" s="13">
        <f>ABS(Table1[[#This Row],[MINPREM_Variance]])</f>
        <v>306970</v>
      </c>
      <c r="L36" s="6" t="str">
        <f>IF(Table1[[#This Row],[ABS_EPI_Variance]]&lt;=1000, "Small",IF(Table1[[#This Row],[ABS_EPI_Variance]]&lt;=100000,"Medium","Large"))</f>
        <v>Large</v>
      </c>
      <c r="M36" s="6" t="str">
        <f>IF(Table1[[#This Row],[ABSMINPREM_Variance]]&lt;=1000,"Small",IF(Table1[[#This Row],[ABSMINPREM_Variance]]&lt;=100000,"Medium","Large"))</f>
        <v>Large</v>
      </c>
    </row>
    <row r="37" spans="1:13" x14ac:dyDescent="0.3">
      <c r="A37" t="s">
        <v>69</v>
      </c>
      <c r="B37" t="s">
        <v>70</v>
      </c>
      <c r="C37">
        <v>2015</v>
      </c>
      <c r="D37" s="13">
        <v>20</v>
      </c>
      <c r="E37" s="13">
        <v>137379</v>
      </c>
      <c r="F37" s="13">
        <f t="shared" si="2"/>
        <v>137359</v>
      </c>
      <c r="G37" s="13">
        <f>ABS(Table1[[#This Row],[EPI_variance]])</f>
        <v>137359</v>
      </c>
      <c r="H37" s="13">
        <v>0</v>
      </c>
      <c r="I37" s="13">
        <f t="shared" si="3"/>
        <v>-20</v>
      </c>
      <c r="J37" s="13">
        <f>Table1[[#This Row],[MinimumPremium_System2]]-Table1[[#This Row],[MinimumPremium_System1]]</f>
        <v>-20</v>
      </c>
      <c r="K37" s="13">
        <f>ABS(Table1[[#This Row],[MINPREM_Variance]])</f>
        <v>20</v>
      </c>
      <c r="L37" s="6" t="str">
        <f>IF(Table1[[#This Row],[ABS_EPI_Variance]]&lt;=1000, "Small",IF(Table1[[#This Row],[ABS_EPI_Variance]]&lt;=100000,"Medium","Large"))</f>
        <v>Large</v>
      </c>
      <c r="M37" s="6" t="str">
        <f>IF(Table1[[#This Row],[ABSMINPREM_Variance]]&lt;=1000,"Small",IF(Table1[[#This Row],[ABSMINPREM_Variance]]&lt;=100000,"Medium","Large"))</f>
        <v>Small</v>
      </c>
    </row>
    <row r="38" spans="1:13" x14ac:dyDescent="0.3">
      <c r="A38" t="s">
        <v>71</v>
      </c>
      <c r="B38" t="s">
        <v>72</v>
      </c>
      <c r="C38">
        <v>2011</v>
      </c>
      <c r="D38" s="13">
        <v>375000</v>
      </c>
      <c r="E38" s="13">
        <v>400000</v>
      </c>
      <c r="F38" s="13">
        <f t="shared" si="2"/>
        <v>25000</v>
      </c>
      <c r="G38" s="13">
        <f>ABS(Table1[[#This Row],[EPI_variance]])</f>
        <v>25000</v>
      </c>
      <c r="H38" s="13">
        <v>400000</v>
      </c>
      <c r="I38" s="13">
        <f t="shared" si="3"/>
        <v>25000</v>
      </c>
      <c r="J38" s="13">
        <f>Table1[[#This Row],[MinimumPremium_System2]]-Table1[[#This Row],[MinimumPremium_System1]]</f>
        <v>-375000</v>
      </c>
      <c r="K38" s="13">
        <f>ABS(Table1[[#This Row],[MINPREM_Variance]])</f>
        <v>375000</v>
      </c>
      <c r="L38" s="6" t="str">
        <f>IF(Table1[[#This Row],[ABS_EPI_Variance]]&lt;=1000, "Small",IF(Table1[[#This Row],[ABS_EPI_Variance]]&lt;=100000,"Medium","Large"))</f>
        <v>Medium</v>
      </c>
      <c r="M38" s="6" t="str">
        <f>IF(Table1[[#This Row],[ABSMINPREM_Variance]]&lt;=1000,"Small",IF(Table1[[#This Row],[ABSMINPREM_Variance]]&lt;=100000,"Medium","Large"))</f>
        <v>Large</v>
      </c>
    </row>
    <row r="39" spans="1:13" x14ac:dyDescent="0.3">
      <c r="A39" t="s">
        <v>73</v>
      </c>
      <c r="B39" t="s">
        <v>74</v>
      </c>
      <c r="C39">
        <v>2004</v>
      </c>
      <c r="D39" s="13">
        <v>2999404</v>
      </c>
      <c r="E39" s="13">
        <v>3000000</v>
      </c>
      <c r="F39" s="13">
        <f t="shared" si="2"/>
        <v>596</v>
      </c>
      <c r="G39" s="13">
        <f>ABS(Table1[[#This Row],[EPI_variance]])</f>
        <v>596</v>
      </c>
      <c r="H39" s="13">
        <v>3000000</v>
      </c>
      <c r="I39" s="13">
        <f t="shared" si="3"/>
        <v>596</v>
      </c>
      <c r="J39" s="13">
        <f>Table1[[#This Row],[MinimumPremium_System2]]-Table1[[#This Row],[MinimumPremium_System1]]</f>
        <v>-2999404</v>
      </c>
      <c r="K39" s="13">
        <f>ABS(Table1[[#This Row],[MINPREM_Variance]])</f>
        <v>2999404</v>
      </c>
      <c r="L39" s="6" t="str">
        <f>IF(Table1[[#This Row],[ABS_EPI_Variance]]&lt;=1000, "Small",IF(Table1[[#This Row],[ABS_EPI_Variance]]&lt;=100000,"Medium","Large"))</f>
        <v>Small</v>
      </c>
      <c r="M39" s="6" t="str">
        <f>IF(Table1[[#This Row],[ABSMINPREM_Variance]]&lt;=1000,"Small",IF(Table1[[#This Row],[ABSMINPREM_Variance]]&lt;=100000,"Medium","Large"))</f>
        <v>Large</v>
      </c>
    </row>
    <row r="40" spans="1:13" x14ac:dyDescent="0.3">
      <c r="A40" t="s">
        <v>75</v>
      </c>
      <c r="B40" t="s">
        <v>76</v>
      </c>
      <c r="C40">
        <v>2009</v>
      </c>
      <c r="D40" s="13">
        <v>811840</v>
      </c>
      <c r="E40" s="13">
        <v>812500</v>
      </c>
      <c r="F40" s="13">
        <f t="shared" si="2"/>
        <v>660</v>
      </c>
      <c r="G40" s="13">
        <f>ABS(Table1[[#This Row],[EPI_variance]])</f>
        <v>660</v>
      </c>
      <c r="H40" s="13">
        <v>812500</v>
      </c>
      <c r="I40" s="13">
        <f t="shared" si="3"/>
        <v>660</v>
      </c>
      <c r="J40" s="13">
        <f>Table1[[#This Row],[MinimumPremium_System2]]-Table1[[#This Row],[MinimumPremium_System1]]</f>
        <v>-811840</v>
      </c>
      <c r="K40" s="13">
        <f>ABS(Table1[[#This Row],[MINPREM_Variance]])</f>
        <v>811840</v>
      </c>
      <c r="L40" s="6" t="str">
        <f>IF(Table1[[#This Row],[ABS_EPI_Variance]]&lt;=1000, "Small",IF(Table1[[#This Row],[ABS_EPI_Variance]]&lt;=100000,"Medium","Large"))</f>
        <v>Small</v>
      </c>
      <c r="M40" s="6" t="str">
        <f>IF(Table1[[#This Row],[ABSMINPREM_Variance]]&lt;=1000,"Small",IF(Table1[[#This Row],[ABSMINPREM_Variance]]&lt;=100000,"Medium","Large"))</f>
        <v>Large</v>
      </c>
    </row>
    <row r="41" spans="1:13" x14ac:dyDescent="0.3">
      <c r="A41" t="s">
        <v>77</v>
      </c>
      <c r="B41" t="s">
        <v>78</v>
      </c>
      <c r="C41">
        <v>2019</v>
      </c>
      <c r="D41" s="13">
        <v>15999588</v>
      </c>
      <c r="E41" s="13">
        <v>16000000</v>
      </c>
      <c r="F41" s="13">
        <f t="shared" si="2"/>
        <v>412</v>
      </c>
      <c r="G41" s="13">
        <f>ABS(Table1[[#This Row],[EPI_variance]])</f>
        <v>412</v>
      </c>
      <c r="H41" s="13">
        <v>16000000</v>
      </c>
      <c r="I41" s="13">
        <f t="shared" si="3"/>
        <v>412</v>
      </c>
      <c r="J41" s="13">
        <f>Table1[[#This Row],[MinimumPremium_System2]]-Table1[[#This Row],[MinimumPremium_System1]]</f>
        <v>-15999588</v>
      </c>
      <c r="K41" s="13">
        <f>ABS(Table1[[#This Row],[MINPREM_Variance]])</f>
        <v>15999588</v>
      </c>
      <c r="L41" s="6" t="str">
        <f>IF(Table1[[#This Row],[ABS_EPI_Variance]]&lt;=1000, "Small",IF(Table1[[#This Row],[ABS_EPI_Variance]]&lt;=100000,"Medium","Large"))</f>
        <v>Small</v>
      </c>
      <c r="M41" s="6" t="str">
        <f>IF(Table1[[#This Row],[ABSMINPREM_Variance]]&lt;=1000,"Small",IF(Table1[[#This Row],[ABSMINPREM_Variance]]&lt;=100000,"Medium","Large"))</f>
        <v>Large</v>
      </c>
    </row>
    <row r="42" spans="1:13" x14ac:dyDescent="0.3">
      <c r="A42" t="s">
        <v>79</v>
      </c>
      <c r="B42" t="s">
        <v>80</v>
      </c>
      <c r="C42">
        <v>2013</v>
      </c>
      <c r="D42" s="13">
        <v>38250940</v>
      </c>
      <c r="E42" s="13">
        <v>45000000</v>
      </c>
      <c r="F42" s="13">
        <f t="shared" si="2"/>
        <v>6749060</v>
      </c>
      <c r="G42" s="13">
        <f>ABS(Table1[[#This Row],[EPI_variance]])</f>
        <v>6749060</v>
      </c>
      <c r="H42" s="13">
        <v>45000000</v>
      </c>
      <c r="I42" s="13">
        <f t="shared" si="3"/>
        <v>6749060</v>
      </c>
      <c r="J42" s="13">
        <f>Table1[[#This Row],[MinimumPremium_System2]]-Table1[[#This Row],[MinimumPremium_System1]]</f>
        <v>-38250940</v>
      </c>
      <c r="K42" s="13">
        <f>ABS(Table1[[#This Row],[MINPREM_Variance]])</f>
        <v>38250940</v>
      </c>
      <c r="L42" s="6" t="str">
        <f>IF(Table1[[#This Row],[ABS_EPI_Variance]]&lt;=1000, "Small",IF(Table1[[#This Row],[ABS_EPI_Variance]]&lt;=100000,"Medium","Large"))</f>
        <v>Large</v>
      </c>
      <c r="M42" s="6" t="str">
        <f>IF(Table1[[#This Row],[ABSMINPREM_Variance]]&lt;=1000,"Small",IF(Table1[[#This Row],[ABSMINPREM_Variance]]&lt;=100000,"Medium","Large"))</f>
        <v>Large</v>
      </c>
    </row>
    <row r="43" spans="1:13" x14ac:dyDescent="0.3">
      <c r="A43" t="s">
        <v>81</v>
      </c>
      <c r="B43" t="s">
        <v>33</v>
      </c>
      <c r="C43">
        <v>2018</v>
      </c>
      <c r="D43" s="13">
        <v>5160462</v>
      </c>
      <c r="E43" s="13">
        <v>5381256</v>
      </c>
      <c r="F43" s="13">
        <f t="shared" si="2"/>
        <v>220794</v>
      </c>
      <c r="G43" s="13">
        <f>ABS(Table1[[#This Row],[EPI_variance]])</f>
        <v>220794</v>
      </c>
      <c r="H43" s="13">
        <v>5381256</v>
      </c>
      <c r="I43" s="13">
        <f t="shared" si="3"/>
        <v>220794</v>
      </c>
      <c r="J43" s="13">
        <f>Table1[[#This Row],[MinimumPremium_System2]]-Table1[[#This Row],[MinimumPremium_System1]]</f>
        <v>-5160462</v>
      </c>
      <c r="K43" s="13">
        <f>ABS(Table1[[#This Row],[MINPREM_Variance]])</f>
        <v>5160462</v>
      </c>
      <c r="L43" s="6" t="str">
        <f>IF(Table1[[#This Row],[ABS_EPI_Variance]]&lt;=1000, "Small",IF(Table1[[#This Row],[ABS_EPI_Variance]]&lt;=100000,"Medium","Large"))</f>
        <v>Large</v>
      </c>
      <c r="M43" s="6" t="str">
        <f>IF(Table1[[#This Row],[ABSMINPREM_Variance]]&lt;=1000,"Small",IF(Table1[[#This Row],[ABSMINPREM_Variance]]&lt;=100000,"Medium","Large"))</f>
        <v>Large</v>
      </c>
    </row>
    <row r="44" spans="1:13" x14ac:dyDescent="0.3">
      <c r="A44" t="s">
        <v>82</v>
      </c>
      <c r="B44" t="s">
        <v>83</v>
      </c>
      <c r="C44">
        <v>2019</v>
      </c>
      <c r="D44" s="13">
        <v>10149685</v>
      </c>
      <c r="E44" s="13">
        <v>11446000</v>
      </c>
      <c r="F44" s="13">
        <f t="shared" si="2"/>
        <v>1296315</v>
      </c>
      <c r="G44" s="13">
        <f>ABS(Table1[[#This Row],[EPI_variance]])</f>
        <v>1296315</v>
      </c>
      <c r="H44" s="13">
        <v>11446000</v>
      </c>
      <c r="I44" s="13">
        <f t="shared" si="3"/>
        <v>1296315</v>
      </c>
      <c r="J44" s="13">
        <f>Table1[[#This Row],[MinimumPremium_System2]]-Table1[[#This Row],[MinimumPremium_System1]]</f>
        <v>-10149685</v>
      </c>
      <c r="K44" s="13">
        <f>ABS(Table1[[#This Row],[MINPREM_Variance]])</f>
        <v>10149685</v>
      </c>
      <c r="L44" s="6" t="str">
        <f>IF(Table1[[#This Row],[ABS_EPI_Variance]]&lt;=1000, "Small",IF(Table1[[#This Row],[ABS_EPI_Variance]]&lt;=100000,"Medium","Large"))</f>
        <v>Large</v>
      </c>
      <c r="M44" s="6" t="str">
        <f>IF(Table1[[#This Row],[ABSMINPREM_Variance]]&lt;=1000,"Small",IF(Table1[[#This Row],[ABSMINPREM_Variance]]&lt;=100000,"Medium","Large"))</f>
        <v>Large</v>
      </c>
    </row>
    <row r="45" spans="1:13" x14ac:dyDescent="0.3">
      <c r="A45" t="s">
        <v>84</v>
      </c>
      <c r="B45" t="s">
        <v>37</v>
      </c>
      <c r="C45">
        <v>2012</v>
      </c>
      <c r="D45" s="13">
        <v>8199968</v>
      </c>
      <c r="E45" s="13">
        <v>8200000</v>
      </c>
      <c r="F45" s="13">
        <f t="shared" si="2"/>
        <v>32</v>
      </c>
      <c r="G45" s="13">
        <f>ABS(Table1[[#This Row],[EPI_variance]])</f>
        <v>32</v>
      </c>
      <c r="H45" s="13">
        <v>8200000</v>
      </c>
      <c r="I45" s="13">
        <f t="shared" si="3"/>
        <v>32</v>
      </c>
      <c r="J45" s="13">
        <f>Table1[[#This Row],[MinimumPremium_System2]]-Table1[[#This Row],[MinimumPremium_System1]]</f>
        <v>-8199968</v>
      </c>
      <c r="K45" s="13">
        <f>ABS(Table1[[#This Row],[MINPREM_Variance]])</f>
        <v>8199968</v>
      </c>
      <c r="L45" s="6" t="str">
        <f>IF(Table1[[#This Row],[ABS_EPI_Variance]]&lt;=1000, "Small",IF(Table1[[#This Row],[ABS_EPI_Variance]]&lt;=100000,"Medium","Large"))</f>
        <v>Small</v>
      </c>
      <c r="M45" s="6" t="str">
        <f>IF(Table1[[#This Row],[ABSMINPREM_Variance]]&lt;=1000,"Small",IF(Table1[[#This Row],[ABSMINPREM_Variance]]&lt;=100000,"Medium","Large"))</f>
        <v>Large</v>
      </c>
    </row>
    <row r="46" spans="1:13" x14ac:dyDescent="0.3">
      <c r="A46" t="s">
        <v>85</v>
      </c>
      <c r="B46" t="s">
        <v>86</v>
      </c>
      <c r="C46">
        <v>2017</v>
      </c>
      <c r="D46" s="13">
        <v>355464</v>
      </c>
      <c r="E46" s="13">
        <v>400009</v>
      </c>
      <c r="F46" s="13">
        <f t="shared" si="2"/>
        <v>44545</v>
      </c>
      <c r="G46" s="13">
        <f>ABS(Table1[[#This Row],[EPI_variance]])</f>
        <v>44545</v>
      </c>
      <c r="H46" s="13">
        <v>400009</v>
      </c>
      <c r="I46" s="13">
        <f t="shared" si="3"/>
        <v>44545</v>
      </c>
      <c r="J46" s="13">
        <f>Table1[[#This Row],[MinimumPremium_System2]]-Table1[[#This Row],[MinimumPremium_System1]]</f>
        <v>-355464</v>
      </c>
      <c r="K46" s="13">
        <f>ABS(Table1[[#This Row],[MINPREM_Variance]])</f>
        <v>355464</v>
      </c>
      <c r="L46" s="6" t="str">
        <f>IF(Table1[[#This Row],[ABS_EPI_Variance]]&lt;=1000, "Small",IF(Table1[[#This Row],[ABS_EPI_Variance]]&lt;=100000,"Medium","Large"))</f>
        <v>Medium</v>
      </c>
      <c r="M46" s="6" t="str">
        <f>IF(Table1[[#This Row],[ABSMINPREM_Variance]]&lt;=1000,"Small",IF(Table1[[#This Row],[ABSMINPREM_Variance]]&lt;=100000,"Medium","Large"))</f>
        <v>Large</v>
      </c>
    </row>
    <row r="47" spans="1:13" x14ac:dyDescent="0.3">
      <c r="A47" t="s">
        <v>87</v>
      </c>
      <c r="B47" t="s">
        <v>40</v>
      </c>
      <c r="C47">
        <v>2008</v>
      </c>
      <c r="D47" s="13">
        <v>8092863</v>
      </c>
      <c r="E47" s="13">
        <v>9000000</v>
      </c>
      <c r="F47" s="13">
        <f t="shared" si="2"/>
        <v>907137</v>
      </c>
      <c r="G47" s="13">
        <f>ABS(Table1[[#This Row],[EPI_variance]])</f>
        <v>907137</v>
      </c>
      <c r="H47" s="13">
        <v>9000000</v>
      </c>
      <c r="I47" s="13">
        <f t="shared" si="3"/>
        <v>907137</v>
      </c>
      <c r="J47" s="13">
        <f>Table1[[#This Row],[MinimumPremium_System2]]-Table1[[#This Row],[MinimumPremium_System1]]</f>
        <v>-8092863</v>
      </c>
      <c r="K47" s="13">
        <f>ABS(Table1[[#This Row],[MINPREM_Variance]])</f>
        <v>8092863</v>
      </c>
      <c r="L47" s="6" t="str">
        <f>IF(Table1[[#This Row],[ABS_EPI_Variance]]&lt;=1000, "Small",IF(Table1[[#This Row],[ABS_EPI_Variance]]&lt;=100000,"Medium","Large"))</f>
        <v>Large</v>
      </c>
      <c r="M47" s="6" t="str">
        <f>IF(Table1[[#This Row],[ABSMINPREM_Variance]]&lt;=1000,"Small",IF(Table1[[#This Row],[ABSMINPREM_Variance]]&lt;=100000,"Medium","Large"))</f>
        <v>Large</v>
      </c>
    </row>
    <row r="48" spans="1:13" x14ac:dyDescent="0.3">
      <c r="A48" t="s">
        <v>88</v>
      </c>
      <c r="B48" t="s">
        <v>89</v>
      </c>
      <c r="C48">
        <v>2011</v>
      </c>
      <c r="D48" s="13">
        <v>247450</v>
      </c>
      <c r="E48" s="13">
        <v>247500</v>
      </c>
      <c r="F48" s="13">
        <f t="shared" si="2"/>
        <v>50</v>
      </c>
      <c r="G48" s="13">
        <f>ABS(Table1[[#This Row],[EPI_variance]])</f>
        <v>50</v>
      </c>
      <c r="H48" s="13">
        <v>247500</v>
      </c>
      <c r="I48" s="13">
        <f t="shared" si="3"/>
        <v>50</v>
      </c>
      <c r="J48" s="13">
        <f>Table1[[#This Row],[MinimumPremium_System2]]-Table1[[#This Row],[MinimumPremium_System1]]</f>
        <v>-247450</v>
      </c>
      <c r="K48" s="13">
        <f>ABS(Table1[[#This Row],[MINPREM_Variance]])</f>
        <v>247450</v>
      </c>
      <c r="L48" s="6" t="str">
        <f>IF(Table1[[#This Row],[ABS_EPI_Variance]]&lt;=1000, "Small",IF(Table1[[#This Row],[ABS_EPI_Variance]]&lt;=100000,"Medium","Large"))</f>
        <v>Small</v>
      </c>
      <c r="M48" s="6" t="str">
        <f>IF(Table1[[#This Row],[ABSMINPREM_Variance]]&lt;=1000,"Small",IF(Table1[[#This Row],[ABSMINPREM_Variance]]&lt;=100000,"Medium","Large"))</f>
        <v>Large</v>
      </c>
    </row>
    <row r="49" spans="1:13" x14ac:dyDescent="0.3">
      <c r="A49" t="s">
        <v>90</v>
      </c>
      <c r="B49" t="s">
        <v>91</v>
      </c>
      <c r="C49">
        <v>2011</v>
      </c>
      <c r="D49" s="13">
        <v>2307409</v>
      </c>
      <c r="E49" s="13">
        <v>2307692</v>
      </c>
      <c r="F49" s="13">
        <f t="shared" si="2"/>
        <v>283</v>
      </c>
      <c r="G49" s="13">
        <f>ABS(Table1[[#This Row],[EPI_variance]])</f>
        <v>283</v>
      </c>
      <c r="H49" s="13">
        <v>2307692</v>
      </c>
      <c r="I49" s="13">
        <f t="shared" si="3"/>
        <v>283</v>
      </c>
      <c r="J49" s="13">
        <f>Table1[[#This Row],[MinimumPremium_System2]]-Table1[[#This Row],[MinimumPremium_System1]]</f>
        <v>-2307409</v>
      </c>
      <c r="K49" s="13">
        <f>ABS(Table1[[#This Row],[MINPREM_Variance]])</f>
        <v>2307409</v>
      </c>
      <c r="L49" s="6" t="str">
        <f>IF(Table1[[#This Row],[ABS_EPI_Variance]]&lt;=1000, "Small",IF(Table1[[#This Row],[ABS_EPI_Variance]]&lt;=100000,"Medium","Large"))</f>
        <v>Small</v>
      </c>
      <c r="M49" s="6" t="str">
        <f>IF(Table1[[#This Row],[ABSMINPREM_Variance]]&lt;=1000,"Small",IF(Table1[[#This Row],[ABSMINPREM_Variance]]&lt;=100000,"Medium","Large"))</f>
        <v>Large</v>
      </c>
    </row>
    <row r="50" spans="1:13" x14ac:dyDescent="0.3">
      <c r="A50" t="s">
        <v>92</v>
      </c>
      <c r="B50" t="s">
        <v>93</v>
      </c>
      <c r="C50">
        <v>2014</v>
      </c>
      <c r="D50" s="13">
        <v>8000779</v>
      </c>
      <c r="E50" s="13">
        <v>8400000</v>
      </c>
      <c r="F50" s="13">
        <f t="shared" si="2"/>
        <v>399221</v>
      </c>
      <c r="G50" s="13">
        <f>ABS(Table1[[#This Row],[EPI_variance]])</f>
        <v>399221</v>
      </c>
      <c r="H50" s="13">
        <v>8400000</v>
      </c>
      <c r="I50" s="13">
        <f t="shared" si="3"/>
        <v>399221</v>
      </c>
      <c r="J50" s="13">
        <f>Table1[[#This Row],[MinimumPremium_System2]]-Table1[[#This Row],[MinimumPremium_System1]]</f>
        <v>-8000779</v>
      </c>
      <c r="K50" s="13">
        <f>ABS(Table1[[#This Row],[MINPREM_Variance]])</f>
        <v>8000779</v>
      </c>
      <c r="L50" s="6" t="str">
        <f>IF(Table1[[#This Row],[ABS_EPI_Variance]]&lt;=1000, "Small",IF(Table1[[#This Row],[ABS_EPI_Variance]]&lt;=100000,"Medium","Large"))</f>
        <v>Large</v>
      </c>
      <c r="M50" s="6" t="str">
        <f>IF(Table1[[#This Row],[ABSMINPREM_Variance]]&lt;=1000,"Small",IF(Table1[[#This Row],[ABSMINPREM_Variance]]&lt;=100000,"Medium","Large"))</f>
        <v>Large</v>
      </c>
    </row>
    <row r="51" spans="1:13" x14ac:dyDescent="0.3">
      <c r="A51" t="s">
        <v>94</v>
      </c>
      <c r="B51" t="s">
        <v>95</v>
      </c>
      <c r="C51">
        <v>2015</v>
      </c>
      <c r="D51" s="13">
        <v>599791</v>
      </c>
      <c r="E51" s="13">
        <v>600000</v>
      </c>
      <c r="F51" s="13">
        <f t="shared" si="2"/>
        <v>209</v>
      </c>
      <c r="G51" s="13">
        <f>ABS(Table1[[#This Row],[EPI_variance]])</f>
        <v>209</v>
      </c>
      <c r="H51" s="13">
        <v>600000</v>
      </c>
      <c r="I51" s="13">
        <f t="shared" si="3"/>
        <v>209</v>
      </c>
      <c r="J51" s="13">
        <f>Table1[[#This Row],[MinimumPremium_System2]]-Table1[[#This Row],[MinimumPremium_System1]]</f>
        <v>-599791</v>
      </c>
      <c r="K51" s="13">
        <f>ABS(Table1[[#This Row],[MINPREM_Variance]])</f>
        <v>599791</v>
      </c>
      <c r="L51" s="6" t="str">
        <f>IF(Table1[[#This Row],[ABS_EPI_Variance]]&lt;=1000, "Small",IF(Table1[[#This Row],[ABS_EPI_Variance]]&lt;=100000,"Medium","Large"))</f>
        <v>Small</v>
      </c>
      <c r="M51" s="6" t="str">
        <f>IF(Table1[[#This Row],[ABSMINPREM_Variance]]&lt;=1000,"Small",IF(Table1[[#This Row],[ABSMINPREM_Variance]]&lt;=100000,"Medium","Large"))</f>
        <v>Large</v>
      </c>
    </row>
    <row r="52" spans="1:13" x14ac:dyDescent="0.3">
      <c r="A52" t="s">
        <v>96</v>
      </c>
      <c r="B52" t="s">
        <v>5</v>
      </c>
      <c r="C52">
        <v>2006</v>
      </c>
      <c r="D52" s="13">
        <v>14041500</v>
      </c>
      <c r="E52" s="13">
        <v>16500000</v>
      </c>
      <c r="F52" s="13">
        <f t="shared" si="2"/>
        <v>2458500</v>
      </c>
      <c r="G52" s="13">
        <f>ABS(Table1[[#This Row],[EPI_variance]])</f>
        <v>2458500</v>
      </c>
      <c r="H52" s="13">
        <v>16500000</v>
      </c>
      <c r="I52" s="13">
        <f t="shared" si="3"/>
        <v>2458500</v>
      </c>
      <c r="J52" s="13">
        <f>Table1[[#This Row],[MinimumPremium_System2]]-Table1[[#This Row],[MinimumPremium_System1]]</f>
        <v>-14041500</v>
      </c>
      <c r="K52" s="13">
        <f>ABS(Table1[[#This Row],[MINPREM_Variance]])</f>
        <v>14041500</v>
      </c>
      <c r="L52" s="6" t="str">
        <f>IF(Table1[[#This Row],[ABS_EPI_Variance]]&lt;=1000, "Small",IF(Table1[[#This Row],[ABS_EPI_Variance]]&lt;=100000,"Medium","Large"))</f>
        <v>Large</v>
      </c>
      <c r="M52" s="6" t="str">
        <f>IF(Table1[[#This Row],[ABSMINPREM_Variance]]&lt;=1000,"Small",IF(Table1[[#This Row],[ABSMINPREM_Variance]]&lt;=100000,"Medium","Large"))</f>
        <v>Large</v>
      </c>
    </row>
    <row r="53" spans="1:13" x14ac:dyDescent="0.3">
      <c r="A53" t="s">
        <v>97</v>
      </c>
      <c r="B53" t="s">
        <v>98</v>
      </c>
      <c r="C53">
        <v>2008</v>
      </c>
      <c r="D53" s="13">
        <v>1309982</v>
      </c>
      <c r="E53" s="13">
        <v>1310000</v>
      </c>
      <c r="F53" s="13">
        <f t="shared" si="2"/>
        <v>18</v>
      </c>
      <c r="G53" s="13">
        <f>ABS(Table1[[#This Row],[EPI_variance]])</f>
        <v>18</v>
      </c>
      <c r="H53" s="13">
        <v>1310000</v>
      </c>
      <c r="I53" s="13">
        <f t="shared" si="3"/>
        <v>18</v>
      </c>
      <c r="J53" s="13">
        <f>Table1[[#This Row],[MinimumPremium_System2]]-Table1[[#This Row],[MinimumPremium_System1]]</f>
        <v>-1309982</v>
      </c>
      <c r="K53" s="13">
        <f>ABS(Table1[[#This Row],[MINPREM_Variance]])</f>
        <v>1309982</v>
      </c>
      <c r="L53" s="6" t="str">
        <f>IF(Table1[[#This Row],[ABS_EPI_Variance]]&lt;=1000, "Small",IF(Table1[[#This Row],[ABS_EPI_Variance]]&lt;=100000,"Medium","Large"))</f>
        <v>Small</v>
      </c>
      <c r="M53" s="6" t="str">
        <f>IF(Table1[[#This Row],[ABSMINPREM_Variance]]&lt;=1000,"Small",IF(Table1[[#This Row],[ABSMINPREM_Variance]]&lt;=100000,"Medium","Large"))</f>
        <v>Large</v>
      </c>
    </row>
    <row r="54" spans="1:13" x14ac:dyDescent="0.3">
      <c r="A54" t="s">
        <v>99</v>
      </c>
      <c r="B54" t="s">
        <v>100</v>
      </c>
      <c r="C54">
        <v>2008</v>
      </c>
      <c r="D54" s="13">
        <v>63125376</v>
      </c>
      <c r="E54" s="13">
        <v>70000000</v>
      </c>
      <c r="F54" s="13">
        <f t="shared" si="2"/>
        <v>6874624</v>
      </c>
      <c r="G54" s="13">
        <f>ABS(Table1[[#This Row],[EPI_variance]])</f>
        <v>6874624</v>
      </c>
      <c r="H54" s="13">
        <v>70000000</v>
      </c>
      <c r="I54" s="13">
        <f t="shared" si="3"/>
        <v>6874624</v>
      </c>
      <c r="J54" s="13">
        <f>Table1[[#This Row],[MinimumPremium_System2]]-Table1[[#This Row],[MinimumPremium_System1]]</f>
        <v>-63125376</v>
      </c>
      <c r="K54" s="13">
        <f>ABS(Table1[[#This Row],[MINPREM_Variance]])</f>
        <v>63125376</v>
      </c>
      <c r="L54" s="6" t="str">
        <f>IF(Table1[[#This Row],[ABS_EPI_Variance]]&lt;=1000, "Small",IF(Table1[[#This Row],[ABS_EPI_Variance]]&lt;=100000,"Medium","Large"))</f>
        <v>Large</v>
      </c>
      <c r="M54" s="6" t="str">
        <f>IF(Table1[[#This Row],[ABSMINPREM_Variance]]&lt;=1000,"Small",IF(Table1[[#This Row],[ABSMINPREM_Variance]]&lt;=100000,"Medium","Large"))</f>
        <v>Large</v>
      </c>
    </row>
    <row r="55" spans="1:13" x14ac:dyDescent="0.3">
      <c r="A55" t="s">
        <v>101</v>
      </c>
      <c r="B55" t="s">
        <v>102</v>
      </c>
      <c r="C55">
        <v>2007</v>
      </c>
      <c r="D55" s="13">
        <v>8996000</v>
      </c>
      <c r="E55" s="13">
        <v>10000000</v>
      </c>
      <c r="F55" s="13">
        <f t="shared" si="2"/>
        <v>1004000</v>
      </c>
      <c r="G55" s="13">
        <f>ABS(Table1[[#This Row],[EPI_variance]])</f>
        <v>1004000</v>
      </c>
      <c r="H55" s="13">
        <v>10000000</v>
      </c>
      <c r="I55" s="13">
        <f t="shared" si="3"/>
        <v>1004000</v>
      </c>
      <c r="J55" s="13">
        <f>Table1[[#This Row],[MinimumPremium_System2]]-Table1[[#This Row],[MinimumPremium_System1]]</f>
        <v>-8996000</v>
      </c>
      <c r="K55" s="13">
        <f>ABS(Table1[[#This Row],[MINPREM_Variance]])</f>
        <v>8996000</v>
      </c>
      <c r="L55" s="6" t="str">
        <f>IF(Table1[[#This Row],[ABS_EPI_Variance]]&lt;=1000, "Small",IF(Table1[[#This Row],[ABS_EPI_Variance]]&lt;=100000,"Medium","Large"))</f>
        <v>Large</v>
      </c>
      <c r="M55" s="6" t="str">
        <f>IF(Table1[[#This Row],[ABSMINPREM_Variance]]&lt;=1000,"Small",IF(Table1[[#This Row],[ABSMINPREM_Variance]]&lt;=100000,"Medium","Large"))</f>
        <v>Large</v>
      </c>
    </row>
    <row r="56" spans="1:13" x14ac:dyDescent="0.3">
      <c r="A56" t="s">
        <v>103</v>
      </c>
      <c r="B56" t="s">
        <v>104</v>
      </c>
      <c r="C56">
        <v>2010</v>
      </c>
      <c r="D56" s="13">
        <v>6499471</v>
      </c>
      <c r="E56" s="13">
        <v>6500000</v>
      </c>
      <c r="F56" s="13">
        <f t="shared" si="2"/>
        <v>529</v>
      </c>
      <c r="G56" s="13">
        <f>ABS(Table1[[#This Row],[EPI_variance]])</f>
        <v>529</v>
      </c>
      <c r="H56" s="13">
        <v>6500000</v>
      </c>
      <c r="I56" s="13">
        <f t="shared" si="3"/>
        <v>529</v>
      </c>
      <c r="J56" s="13">
        <f>Table1[[#This Row],[MinimumPremium_System2]]-Table1[[#This Row],[MinimumPremium_System1]]</f>
        <v>-6499471</v>
      </c>
      <c r="K56" s="13">
        <f>ABS(Table1[[#This Row],[MINPREM_Variance]])</f>
        <v>6499471</v>
      </c>
      <c r="L56" s="6" t="str">
        <f>IF(Table1[[#This Row],[ABS_EPI_Variance]]&lt;=1000, "Small",IF(Table1[[#This Row],[ABS_EPI_Variance]]&lt;=100000,"Medium","Large"))</f>
        <v>Small</v>
      </c>
      <c r="M56" s="6" t="str">
        <f>IF(Table1[[#This Row],[ABSMINPREM_Variance]]&lt;=1000,"Small",IF(Table1[[#This Row],[ABSMINPREM_Variance]]&lt;=100000,"Medium","Large"))</f>
        <v>Large</v>
      </c>
    </row>
    <row r="57" spans="1:13" x14ac:dyDescent="0.3">
      <c r="A57" t="s">
        <v>105</v>
      </c>
      <c r="B57" t="s">
        <v>68</v>
      </c>
      <c r="C57">
        <v>2016</v>
      </c>
      <c r="D57" s="13">
        <v>260643</v>
      </c>
      <c r="E57" s="13">
        <v>449400</v>
      </c>
      <c r="F57" s="13">
        <f t="shared" si="2"/>
        <v>188757</v>
      </c>
      <c r="G57" s="13">
        <f>ABS(Table1[[#This Row],[EPI_variance]])</f>
        <v>188757</v>
      </c>
      <c r="H57" s="13">
        <v>449400</v>
      </c>
      <c r="I57" s="13">
        <f t="shared" si="3"/>
        <v>188757</v>
      </c>
      <c r="J57" s="13">
        <f>Table1[[#This Row],[MinimumPremium_System2]]-Table1[[#This Row],[MinimumPremium_System1]]</f>
        <v>-260643</v>
      </c>
      <c r="K57" s="13">
        <f>ABS(Table1[[#This Row],[MINPREM_Variance]])</f>
        <v>260643</v>
      </c>
      <c r="L57" s="6" t="str">
        <f>IF(Table1[[#This Row],[ABS_EPI_Variance]]&lt;=1000, "Small",IF(Table1[[#This Row],[ABS_EPI_Variance]]&lt;=100000,"Medium","Large"))</f>
        <v>Large</v>
      </c>
      <c r="M57" s="6" t="str">
        <f>IF(Table1[[#This Row],[ABSMINPREM_Variance]]&lt;=1000,"Small",IF(Table1[[#This Row],[ABSMINPREM_Variance]]&lt;=100000,"Medium","Large"))</f>
        <v>Large</v>
      </c>
    </row>
    <row r="58" spans="1:13" x14ac:dyDescent="0.3">
      <c r="A58" t="s">
        <v>106</v>
      </c>
      <c r="B58" t="s">
        <v>107</v>
      </c>
      <c r="C58">
        <v>2017</v>
      </c>
      <c r="D58" s="13">
        <v>810000</v>
      </c>
      <c r="E58" s="13">
        <v>928000</v>
      </c>
      <c r="F58" s="13">
        <f t="shared" si="2"/>
        <v>118000</v>
      </c>
      <c r="G58" s="13">
        <f>ABS(Table1[[#This Row],[EPI_variance]])</f>
        <v>118000</v>
      </c>
      <c r="H58" s="13">
        <v>928000</v>
      </c>
      <c r="I58" s="13">
        <f t="shared" si="3"/>
        <v>118000</v>
      </c>
      <c r="J58" s="13">
        <f>Table1[[#This Row],[MinimumPremium_System2]]-Table1[[#This Row],[MinimumPremium_System1]]</f>
        <v>-810000</v>
      </c>
      <c r="K58" s="13">
        <f>ABS(Table1[[#This Row],[MINPREM_Variance]])</f>
        <v>810000</v>
      </c>
      <c r="L58" s="6" t="str">
        <f>IF(Table1[[#This Row],[ABS_EPI_Variance]]&lt;=1000, "Small",IF(Table1[[#This Row],[ABS_EPI_Variance]]&lt;=100000,"Medium","Large"))</f>
        <v>Large</v>
      </c>
      <c r="M58" s="6" t="str">
        <f>IF(Table1[[#This Row],[ABSMINPREM_Variance]]&lt;=1000,"Small",IF(Table1[[#This Row],[ABSMINPREM_Variance]]&lt;=100000,"Medium","Large"))</f>
        <v>Large</v>
      </c>
    </row>
    <row r="59" spans="1:13" x14ac:dyDescent="0.3">
      <c r="A59" t="s">
        <v>108</v>
      </c>
      <c r="B59" t="s">
        <v>109</v>
      </c>
      <c r="C59">
        <v>2014</v>
      </c>
      <c r="D59" s="13">
        <v>587489</v>
      </c>
      <c r="E59" s="13">
        <v>587500</v>
      </c>
      <c r="F59" s="13">
        <f t="shared" si="2"/>
        <v>11</v>
      </c>
      <c r="G59" s="13">
        <f>ABS(Table1[[#This Row],[EPI_variance]])</f>
        <v>11</v>
      </c>
      <c r="H59" s="13">
        <v>587500</v>
      </c>
      <c r="I59" s="13">
        <f t="shared" si="3"/>
        <v>11</v>
      </c>
      <c r="J59" s="13">
        <f>Table1[[#This Row],[MinimumPremium_System2]]-Table1[[#This Row],[MinimumPremium_System1]]</f>
        <v>-587489</v>
      </c>
      <c r="K59" s="13">
        <f>ABS(Table1[[#This Row],[MINPREM_Variance]])</f>
        <v>587489</v>
      </c>
      <c r="L59" s="6" t="str">
        <f>IF(Table1[[#This Row],[ABS_EPI_Variance]]&lt;=1000, "Small",IF(Table1[[#This Row],[ABS_EPI_Variance]]&lt;=100000,"Medium","Large"))</f>
        <v>Small</v>
      </c>
      <c r="M59" s="6" t="str">
        <f>IF(Table1[[#This Row],[ABSMINPREM_Variance]]&lt;=1000,"Small",IF(Table1[[#This Row],[ABSMINPREM_Variance]]&lt;=100000,"Medium","Large"))</f>
        <v>Large</v>
      </c>
    </row>
    <row r="60" spans="1:13" x14ac:dyDescent="0.3">
      <c r="A60" t="s">
        <v>110</v>
      </c>
      <c r="B60" t="s">
        <v>111</v>
      </c>
      <c r="C60">
        <v>2011</v>
      </c>
      <c r="D60" s="13">
        <v>5054797</v>
      </c>
      <c r="E60" s="13">
        <v>5777143</v>
      </c>
      <c r="F60" s="13">
        <f t="shared" si="2"/>
        <v>722346</v>
      </c>
      <c r="G60" s="13">
        <f>ABS(Table1[[#This Row],[EPI_variance]])</f>
        <v>722346</v>
      </c>
      <c r="H60" s="13">
        <v>5777143</v>
      </c>
      <c r="I60" s="13">
        <f t="shared" si="3"/>
        <v>722346</v>
      </c>
      <c r="J60" s="13">
        <f>Table1[[#This Row],[MinimumPremium_System2]]-Table1[[#This Row],[MinimumPremium_System1]]</f>
        <v>-5054797</v>
      </c>
      <c r="K60" s="13">
        <f>ABS(Table1[[#This Row],[MINPREM_Variance]])</f>
        <v>5054797</v>
      </c>
      <c r="L60" s="6" t="str">
        <f>IF(Table1[[#This Row],[ABS_EPI_Variance]]&lt;=1000, "Small",IF(Table1[[#This Row],[ABS_EPI_Variance]]&lt;=100000,"Medium","Large"))</f>
        <v>Large</v>
      </c>
      <c r="M60" s="6" t="str">
        <f>IF(Table1[[#This Row],[ABSMINPREM_Variance]]&lt;=1000,"Small",IF(Table1[[#This Row],[ABSMINPREM_Variance]]&lt;=100000,"Medium","Large"))</f>
        <v>Large</v>
      </c>
    </row>
    <row r="61" spans="1:13" x14ac:dyDescent="0.3">
      <c r="A61" t="s">
        <v>112</v>
      </c>
      <c r="B61" t="s">
        <v>113</v>
      </c>
      <c r="C61">
        <v>2014</v>
      </c>
      <c r="D61" s="13">
        <v>44378400</v>
      </c>
      <c r="E61" s="13">
        <v>44400000</v>
      </c>
      <c r="F61" s="13">
        <f t="shared" si="2"/>
        <v>21600</v>
      </c>
      <c r="G61" s="13">
        <f>ABS(Table1[[#This Row],[EPI_variance]])</f>
        <v>21600</v>
      </c>
      <c r="H61" s="13">
        <v>44400000</v>
      </c>
      <c r="I61" s="13">
        <f t="shared" si="3"/>
        <v>21600</v>
      </c>
      <c r="J61" s="13">
        <f>Table1[[#This Row],[MinimumPremium_System2]]-Table1[[#This Row],[MinimumPremium_System1]]</f>
        <v>-44378400</v>
      </c>
      <c r="K61" s="13">
        <f>ABS(Table1[[#This Row],[MINPREM_Variance]])</f>
        <v>44378400</v>
      </c>
      <c r="L61" s="6" t="str">
        <f>IF(Table1[[#This Row],[ABS_EPI_Variance]]&lt;=1000, "Small",IF(Table1[[#This Row],[ABS_EPI_Variance]]&lt;=100000,"Medium","Large"))</f>
        <v>Medium</v>
      </c>
      <c r="M61" s="6" t="str">
        <f>IF(Table1[[#This Row],[ABSMINPREM_Variance]]&lt;=1000,"Small",IF(Table1[[#This Row],[ABSMINPREM_Variance]]&lt;=100000,"Medium","Large"))</f>
        <v>Large</v>
      </c>
    </row>
    <row r="62" spans="1:13" x14ac:dyDescent="0.3">
      <c r="A62" t="s">
        <v>114</v>
      </c>
      <c r="B62" t="s">
        <v>115</v>
      </c>
      <c r="C62">
        <v>2015</v>
      </c>
      <c r="D62" s="13">
        <v>3739310</v>
      </c>
      <c r="E62" s="13">
        <v>3740000</v>
      </c>
      <c r="F62" s="13">
        <f t="shared" si="2"/>
        <v>690</v>
      </c>
      <c r="G62" s="13">
        <f>ABS(Table1[[#This Row],[EPI_variance]])</f>
        <v>690</v>
      </c>
      <c r="H62" s="13">
        <v>3740000</v>
      </c>
      <c r="I62" s="13">
        <f t="shared" si="3"/>
        <v>690</v>
      </c>
      <c r="J62" s="13">
        <f>Table1[[#This Row],[MinimumPremium_System2]]-Table1[[#This Row],[MinimumPremium_System1]]</f>
        <v>-3739310</v>
      </c>
      <c r="K62" s="13">
        <f>ABS(Table1[[#This Row],[MINPREM_Variance]])</f>
        <v>3739310</v>
      </c>
      <c r="L62" s="6" t="str">
        <f>IF(Table1[[#This Row],[ABS_EPI_Variance]]&lt;=1000, "Small",IF(Table1[[#This Row],[ABS_EPI_Variance]]&lt;=100000,"Medium","Large"))</f>
        <v>Small</v>
      </c>
      <c r="M62" s="6" t="str">
        <f>IF(Table1[[#This Row],[ABSMINPREM_Variance]]&lt;=1000,"Small",IF(Table1[[#This Row],[ABSMINPREM_Variance]]&lt;=100000,"Medium","Large"))</f>
        <v>Large</v>
      </c>
    </row>
    <row r="63" spans="1:13" x14ac:dyDescent="0.3">
      <c r="A63" t="s">
        <v>116</v>
      </c>
      <c r="B63" t="s">
        <v>117</v>
      </c>
      <c r="C63">
        <v>2017</v>
      </c>
      <c r="D63" s="13">
        <v>3839049</v>
      </c>
      <c r="E63" s="13">
        <v>3839065</v>
      </c>
      <c r="F63" s="13">
        <f t="shared" si="2"/>
        <v>16</v>
      </c>
      <c r="G63" s="13">
        <f>ABS(Table1[[#This Row],[EPI_variance]])</f>
        <v>16</v>
      </c>
      <c r="H63" s="13">
        <v>3839065</v>
      </c>
      <c r="I63" s="13">
        <f t="shared" si="3"/>
        <v>16</v>
      </c>
      <c r="J63" s="13">
        <f>Table1[[#This Row],[MinimumPremium_System2]]-Table1[[#This Row],[MinimumPremium_System1]]</f>
        <v>-3839049</v>
      </c>
      <c r="K63" s="13">
        <f>ABS(Table1[[#This Row],[MINPREM_Variance]])</f>
        <v>3839049</v>
      </c>
      <c r="L63" s="6" t="str">
        <f>IF(Table1[[#This Row],[ABS_EPI_Variance]]&lt;=1000, "Small",IF(Table1[[#This Row],[ABS_EPI_Variance]]&lt;=100000,"Medium","Large"))</f>
        <v>Small</v>
      </c>
      <c r="M63" s="6" t="str">
        <f>IF(Table1[[#This Row],[ABSMINPREM_Variance]]&lt;=1000,"Small",IF(Table1[[#This Row],[ABSMINPREM_Variance]]&lt;=100000,"Medium","Large"))</f>
        <v>Large</v>
      </c>
    </row>
    <row r="64" spans="1:13" x14ac:dyDescent="0.3">
      <c r="A64" t="s">
        <v>118</v>
      </c>
      <c r="B64" t="s">
        <v>119</v>
      </c>
      <c r="C64">
        <v>2014</v>
      </c>
      <c r="D64" s="13">
        <v>999972</v>
      </c>
      <c r="E64" s="13">
        <v>1000000</v>
      </c>
      <c r="F64" s="13">
        <f t="shared" si="2"/>
        <v>28</v>
      </c>
      <c r="G64" s="13">
        <f>ABS(Table1[[#This Row],[EPI_variance]])</f>
        <v>28</v>
      </c>
      <c r="H64" s="13">
        <v>1000000</v>
      </c>
      <c r="I64" s="13">
        <f t="shared" si="3"/>
        <v>28</v>
      </c>
      <c r="J64" s="13">
        <f>Table1[[#This Row],[MinimumPremium_System2]]-Table1[[#This Row],[MinimumPremium_System1]]</f>
        <v>-999972</v>
      </c>
      <c r="K64" s="13">
        <f>ABS(Table1[[#This Row],[MINPREM_Variance]])</f>
        <v>999972</v>
      </c>
      <c r="L64" s="6" t="str">
        <f>IF(Table1[[#This Row],[ABS_EPI_Variance]]&lt;=1000, "Small",IF(Table1[[#This Row],[ABS_EPI_Variance]]&lt;=100000,"Medium","Large"))</f>
        <v>Small</v>
      </c>
      <c r="M64" s="6" t="str">
        <f>IF(Table1[[#This Row],[ABSMINPREM_Variance]]&lt;=1000,"Small",IF(Table1[[#This Row],[ABSMINPREM_Variance]]&lt;=100000,"Medium","Large"))</f>
        <v>Large</v>
      </c>
    </row>
    <row r="65" spans="1:13" x14ac:dyDescent="0.3">
      <c r="A65" t="s">
        <v>120</v>
      </c>
      <c r="B65" t="s">
        <v>70</v>
      </c>
      <c r="C65">
        <v>2016</v>
      </c>
      <c r="D65" s="13">
        <v>20</v>
      </c>
      <c r="E65" s="13">
        <v>136082</v>
      </c>
      <c r="F65" s="13">
        <f t="shared" si="2"/>
        <v>136062</v>
      </c>
      <c r="G65" s="13">
        <f>ABS(Table1[[#This Row],[EPI_variance]])</f>
        <v>136062</v>
      </c>
      <c r="H65" s="13">
        <v>0</v>
      </c>
      <c r="I65" s="13">
        <f t="shared" si="3"/>
        <v>-20</v>
      </c>
      <c r="J65" s="13">
        <f>Table1[[#This Row],[MinimumPremium_System2]]-Table1[[#This Row],[MinimumPremium_System1]]</f>
        <v>-20</v>
      </c>
      <c r="K65" s="13">
        <f>ABS(Table1[[#This Row],[MINPREM_Variance]])</f>
        <v>20</v>
      </c>
      <c r="L65" s="6" t="str">
        <f>IF(Table1[[#This Row],[ABS_EPI_Variance]]&lt;=1000, "Small",IF(Table1[[#This Row],[ABS_EPI_Variance]]&lt;=100000,"Medium","Large"))</f>
        <v>Large</v>
      </c>
      <c r="M65" s="6" t="str">
        <f>IF(Table1[[#This Row],[ABSMINPREM_Variance]]&lt;=1000,"Small",IF(Table1[[#This Row],[ABSMINPREM_Variance]]&lt;=100000,"Medium","Large"))</f>
        <v>Small</v>
      </c>
    </row>
    <row r="66" spans="1:13" x14ac:dyDescent="0.3">
      <c r="A66" t="s">
        <v>121</v>
      </c>
      <c r="B66" t="s">
        <v>122</v>
      </c>
      <c r="C66">
        <v>2017</v>
      </c>
      <c r="D66" s="13">
        <v>10628569</v>
      </c>
      <c r="E66" s="13">
        <v>12500000</v>
      </c>
      <c r="F66" s="13">
        <f t="shared" ref="F66:F97" si="4">E66-D66</f>
        <v>1871431</v>
      </c>
      <c r="G66" s="13">
        <f>ABS(Table1[[#This Row],[EPI_variance]])</f>
        <v>1871431</v>
      </c>
      <c r="H66" s="13">
        <v>12500000</v>
      </c>
      <c r="I66" s="13">
        <f t="shared" ref="I66:I97" si="5">H66-D66</f>
        <v>1871431</v>
      </c>
      <c r="J66" s="13">
        <f>Table1[[#This Row],[MinimumPremium_System2]]-Table1[[#This Row],[MinimumPremium_System1]]</f>
        <v>-10628569</v>
      </c>
      <c r="K66" s="13">
        <f>ABS(Table1[[#This Row],[MINPREM_Variance]])</f>
        <v>10628569</v>
      </c>
      <c r="L66" s="6" t="str">
        <f>IF(Table1[[#This Row],[ABS_EPI_Variance]]&lt;=1000, "Small",IF(Table1[[#This Row],[ABS_EPI_Variance]]&lt;=100000,"Medium","Large"))</f>
        <v>Large</v>
      </c>
      <c r="M66" s="6" t="str">
        <f>IF(Table1[[#This Row],[ABSMINPREM_Variance]]&lt;=1000,"Small",IF(Table1[[#This Row],[ABSMINPREM_Variance]]&lt;=100000,"Medium","Large"))</f>
        <v>Large</v>
      </c>
    </row>
    <row r="67" spans="1:13" x14ac:dyDescent="0.3">
      <c r="A67" t="s">
        <v>123</v>
      </c>
      <c r="B67" t="s">
        <v>124</v>
      </c>
      <c r="C67">
        <v>2015</v>
      </c>
      <c r="D67" s="13">
        <v>203526</v>
      </c>
      <c r="E67" s="13">
        <v>203533</v>
      </c>
      <c r="F67" s="13">
        <f t="shared" si="4"/>
        <v>7</v>
      </c>
      <c r="G67" s="13">
        <f>ABS(Table1[[#This Row],[EPI_variance]])</f>
        <v>7</v>
      </c>
      <c r="H67" s="13">
        <v>203533</v>
      </c>
      <c r="I67" s="13">
        <f t="shared" si="5"/>
        <v>7</v>
      </c>
      <c r="J67" s="13">
        <f>Table1[[#This Row],[MinimumPremium_System2]]-Table1[[#This Row],[MinimumPremium_System1]]</f>
        <v>-203526</v>
      </c>
      <c r="K67" s="13">
        <f>ABS(Table1[[#This Row],[MINPREM_Variance]])</f>
        <v>203526</v>
      </c>
      <c r="L67" s="6" t="str">
        <f>IF(Table1[[#This Row],[ABS_EPI_Variance]]&lt;=1000, "Small",IF(Table1[[#This Row],[ABS_EPI_Variance]]&lt;=100000,"Medium","Large"))</f>
        <v>Small</v>
      </c>
      <c r="M67" s="6" t="str">
        <f>IF(Table1[[#This Row],[ABSMINPREM_Variance]]&lt;=1000,"Small",IF(Table1[[#This Row],[ABSMINPREM_Variance]]&lt;=100000,"Medium","Large"))</f>
        <v>Large</v>
      </c>
    </row>
    <row r="68" spans="1:13" x14ac:dyDescent="0.3">
      <c r="A68" t="s">
        <v>125</v>
      </c>
      <c r="B68" t="s">
        <v>40</v>
      </c>
      <c r="C68">
        <v>2007</v>
      </c>
      <c r="D68" s="13">
        <v>4169136</v>
      </c>
      <c r="E68" s="13">
        <v>4500000</v>
      </c>
      <c r="F68" s="13">
        <f t="shared" si="4"/>
        <v>330864</v>
      </c>
      <c r="G68" s="13">
        <f>ABS(Table1[[#This Row],[EPI_variance]])</f>
        <v>330864</v>
      </c>
      <c r="H68" s="13">
        <v>4500000</v>
      </c>
      <c r="I68" s="13">
        <f t="shared" si="5"/>
        <v>330864</v>
      </c>
      <c r="J68" s="13">
        <f>Table1[[#This Row],[MinimumPremium_System2]]-Table1[[#This Row],[MinimumPremium_System1]]</f>
        <v>-4169136</v>
      </c>
      <c r="K68" s="13">
        <f>ABS(Table1[[#This Row],[MINPREM_Variance]])</f>
        <v>4169136</v>
      </c>
      <c r="L68" s="6" t="str">
        <f>IF(Table1[[#This Row],[ABS_EPI_Variance]]&lt;=1000, "Small",IF(Table1[[#This Row],[ABS_EPI_Variance]]&lt;=100000,"Medium","Large"))</f>
        <v>Large</v>
      </c>
      <c r="M68" s="6" t="str">
        <f>IF(Table1[[#This Row],[ABSMINPREM_Variance]]&lt;=1000,"Small",IF(Table1[[#This Row],[ABSMINPREM_Variance]]&lt;=100000,"Medium","Large"))</f>
        <v>Large</v>
      </c>
    </row>
    <row r="69" spans="1:13" x14ac:dyDescent="0.3">
      <c r="A69" t="s">
        <v>126</v>
      </c>
      <c r="B69" t="s">
        <v>127</v>
      </c>
      <c r="C69">
        <v>2016</v>
      </c>
      <c r="D69" s="13">
        <v>27499996</v>
      </c>
      <c r="E69" s="13">
        <v>27500000</v>
      </c>
      <c r="F69" s="13">
        <f t="shared" si="4"/>
        <v>4</v>
      </c>
      <c r="G69" s="13">
        <f>ABS(Table1[[#This Row],[EPI_variance]])</f>
        <v>4</v>
      </c>
      <c r="H69" s="13">
        <v>27500000</v>
      </c>
      <c r="I69" s="13">
        <f t="shared" si="5"/>
        <v>4</v>
      </c>
      <c r="J69" s="13">
        <f>Table1[[#This Row],[MinimumPremium_System2]]-Table1[[#This Row],[MinimumPremium_System1]]</f>
        <v>-27499996</v>
      </c>
      <c r="K69" s="13">
        <f>ABS(Table1[[#This Row],[MINPREM_Variance]])</f>
        <v>27499996</v>
      </c>
      <c r="L69" s="6" t="str">
        <f>IF(Table1[[#This Row],[ABS_EPI_Variance]]&lt;=1000, "Small",IF(Table1[[#This Row],[ABS_EPI_Variance]]&lt;=100000,"Medium","Large"))</f>
        <v>Small</v>
      </c>
      <c r="M69" s="6" t="str">
        <f>IF(Table1[[#This Row],[ABSMINPREM_Variance]]&lt;=1000,"Small",IF(Table1[[#This Row],[ABSMINPREM_Variance]]&lt;=100000,"Medium","Large"))</f>
        <v>Large</v>
      </c>
    </row>
    <row r="70" spans="1:13" x14ac:dyDescent="0.3">
      <c r="A70" t="s">
        <v>128</v>
      </c>
      <c r="B70" t="s">
        <v>129</v>
      </c>
      <c r="C70">
        <v>2017</v>
      </c>
      <c r="D70" s="13">
        <v>1350000</v>
      </c>
      <c r="E70" s="13">
        <v>1546650</v>
      </c>
      <c r="F70" s="13">
        <f t="shared" si="4"/>
        <v>196650</v>
      </c>
      <c r="G70" s="13">
        <f>ABS(Table1[[#This Row],[EPI_variance]])</f>
        <v>196650</v>
      </c>
      <c r="H70" s="13">
        <v>1546650</v>
      </c>
      <c r="I70" s="13">
        <f t="shared" si="5"/>
        <v>196650</v>
      </c>
      <c r="J70" s="13">
        <f>Table1[[#This Row],[MinimumPremium_System2]]-Table1[[#This Row],[MinimumPremium_System1]]</f>
        <v>-1350000</v>
      </c>
      <c r="K70" s="13">
        <f>ABS(Table1[[#This Row],[MINPREM_Variance]])</f>
        <v>1350000</v>
      </c>
      <c r="L70" s="6" t="str">
        <f>IF(Table1[[#This Row],[ABS_EPI_Variance]]&lt;=1000, "Small",IF(Table1[[#This Row],[ABS_EPI_Variance]]&lt;=100000,"Medium","Large"))</f>
        <v>Large</v>
      </c>
      <c r="M70" s="6" t="str">
        <f>IF(Table1[[#This Row],[ABSMINPREM_Variance]]&lt;=1000,"Small",IF(Table1[[#This Row],[ABSMINPREM_Variance]]&lt;=100000,"Medium","Large"))</f>
        <v>Large</v>
      </c>
    </row>
    <row r="71" spans="1:13" x14ac:dyDescent="0.3">
      <c r="A71" t="s">
        <v>130</v>
      </c>
      <c r="B71" t="s">
        <v>131</v>
      </c>
      <c r="C71">
        <v>2014</v>
      </c>
      <c r="D71" s="13">
        <v>64338</v>
      </c>
      <c r="E71" s="13">
        <v>64750</v>
      </c>
      <c r="F71" s="13">
        <f t="shared" si="4"/>
        <v>412</v>
      </c>
      <c r="G71" s="13">
        <f>ABS(Table1[[#This Row],[EPI_variance]])</f>
        <v>412</v>
      </c>
      <c r="H71" s="13">
        <v>64750</v>
      </c>
      <c r="I71" s="13">
        <f t="shared" si="5"/>
        <v>412</v>
      </c>
      <c r="J71" s="13">
        <f>Table1[[#This Row],[MinimumPremium_System2]]-Table1[[#This Row],[MinimumPremium_System1]]</f>
        <v>-64338</v>
      </c>
      <c r="K71" s="13">
        <f>ABS(Table1[[#This Row],[MINPREM_Variance]])</f>
        <v>64338</v>
      </c>
      <c r="L71" s="6" t="str">
        <f>IF(Table1[[#This Row],[ABS_EPI_Variance]]&lt;=1000, "Small",IF(Table1[[#This Row],[ABS_EPI_Variance]]&lt;=100000,"Medium","Large"))</f>
        <v>Small</v>
      </c>
      <c r="M71" s="6" t="str">
        <f>IF(Table1[[#This Row],[ABSMINPREM_Variance]]&lt;=1000,"Small",IF(Table1[[#This Row],[ABSMINPREM_Variance]]&lt;=100000,"Medium","Large"))</f>
        <v>Medium</v>
      </c>
    </row>
    <row r="72" spans="1:13" x14ac:dyDescent="0.3">
      <c r="A72" t="s">
        <v>132</v>
      </c>
      <c r="B72" t="s">
        <v>133</v>
      </c>
      <c r="C72">
        <v>2014</v>
      </c>
      <c r="D72" s="13">
        <v>668828</v>
      </c>
      <c r="E72" s="13">
        <v>668850</v>
      </c>
      <c r="F72" s="13">
        <f t="shared" si="4"/>
        <v>22</v>
      </c>
      <c r="G72" s="13">
        <f>ABS(Table1[[#This Row],[EPI_variance]])</f>
        <v>22</v>
      </c>
      <c r="H72" s="13">
        <v>668850</v>
      </c>
      <c r="I72" s="13">
        <f t="shared" si="5"/>
        <v>22</v>
      </c>
      <c r="J72" s="13">
        <f>Table1[[#This Row],[MinimumPremium_System2]]-Table1[[#This Row],[MinimumPremium_System1]]</f>
        <v>-668828</v>
      </c>
      <c r="K72" s="13">
        <f>ABS(Table1[[#This Row],[MINPREM_Variance]])</f>
        <v>668828</v>
      </c>
      <c r="L72" s="6" t="str">
        <f>IF(Table1[[#This Row],[ABS_EPI_Variance]]&lt;=1000, "Small",IF(Table1[[#This Row],[ABS_EPI_Variance]]&lt;=100000,"Medium","Large"))</f>
        <v>Small</v>
      </c>
      <c r="M72" s="6" t="str">
        <f>IF(Table1[[#This Row],[ABSMINPREM_Variance]]&lt;=1000,"Small",IF(Table1[[#This Row],[ABSMINPREM_Variance]]&lt;=100000,"Medium","Large"))</f>
        <v>Large</v>
      </c>
    </row>
    <row r="73" spans="1:13" x14ac:dyDescent="0.3">
      <c r="A73" t="s">
        <v>134</v>
      </c>
      <c r="B73" t="s">
        <v>135</v>
      </c>
      <c r="C73">
        <v>2008</v>
      </c>
      <c r="D73" s="13">
        <v>378305</v>
      </c>
      <c r="E73" s="13">
        <v>380000</v>
      </c>
      <c r="F73" s="13">
        <f t="shared" si="4"/>
        <v>1695</v>
      </c>
      <c r="G73" s="13">
        <f>ABS(Table1[[#This Row],[EPI_variance]])</f>
        <v>1695</v>
      </c>
      <c r="H73" s="13">
        <v>380000</v>
      </c>
      <c r="I73" s="13">
        <f t="shared" si="5"/>
        <v>1695</v>
      </c>
      <c r="J73" s="13">
        <f>Table1[[#This Row],[MinimumPremium_System2]]-Table1[[#This Row],[MinimumPremium_System1]]</f>
        <v>-378305</v>
      </c>
      <c r="K73" s="13">
        <f>ABS(Table1[[#This Row],[MINPREM_Variance]])</f>
        <v>378305</v>
      </c>
      <c r="L73" s="6" t="str">
        <f>IF(Table1[[#This Row],[ABS_EPI_Variance]]&lt;=1000, "Small",IF(Table1[[#This Row],[ABS_EPI_Variance]]&lt;=100000,"Medium","Large"))</f>
        <v>Medium</v>
      </c>
      <c r="M73" s="6" t="str">
        <f>IF(Table1[[#This Row],[ABSMINPREM_Variance]]&lt;=1000,"Small",IF(Table1[[#This Row],[ABSMINPREM_Variance]]&lt;=100000,"Medium","Large"))</f>
        <v>Large</v>
      </c>
    </row>
    <row r="74" spans="1:13" x14ac:dyDescent="0.3">
      <c r="A74" t="s">
        <v>136</v>
      </c>
      <c r="B74" t="s">
        <v>137</v>
      </c>
      <c r="C74">
        <v>2014</v>
      </c>
      <c r="D74" s="13">
        <v>7491680</v>
      </c>
      <c r="E74" s="13">
        <v>7500000</v>
      </c>
      <c r="F74" s="13">
        <f t="shared" si="4"/>
        <v>8320</v>
      </c>
      <c r="G74" s="13">
        <f>ABS(Table1[[#This Row],[EPI_variance]])</f>
        <v>8320</v>
      </c>
      <c r="H74" s="13">
        <v>7500000</v>
      </c>
      <c r="I74" s="13">
        <f t="shared" si="5"/>
        <v>8320</v>
      </c>
      <c r="J74" s="13">
        <f>Table1[[#This Row],[MinimumPremium_System2]]-Table1[[#This Row],[MinimumPremium_System1]]</f>
        <v>-7491680</v>
      </c>
      <c r="K74" s="13">
        <f>ABS(Table1[[#This Row],[MINPREM_Variance]])</f>
        <v>7491680</v>
      </c>
      <c r="L74" s="6" t="str">
        <f>IF(Table1[[#This Row],[ABS_EPI_Variance]]&lt;=1000, "Small",IF(Table1[[#This Row],[ABS_EPI_Variance]]&lt;=100000,"Medium","Large"))</f>
        <v>Medium</v>
      </c>
      <c r="M74" s="6" t="str">
        <f>IF(Table1[[#This Row],[ABSMINPREM_Variance]]&lt;=1000,"Small",IF(Table1[[#This Row],[ABSMINPREM_Variance]]&lt;=100000,"Medium","Large"))</f>
        <v>Large</v>
      </c>
    </row>
    <row r="75" spans="1:13" x14ac:dyDescent="0.3">
      <c r="A75" t="s">
        <v>138</v>
      </c>
      <c r="B75" t="s">
        <v>139</v>
      </c>
      <c r="C75">
        <v>2008</v>
      </c>
      <c r="D75" s="13">
        <v>439698</v>
      </c>
      <c r="E75" s="13">
        <v>459000</v>
      </c>
      <c r="F75" s="13">
        <f t="shared" si="4"/>
        <v>19302</v>
      </c>
      <c r="G75" s="13">
        <f>ABS(Table1[[#This Row],[EPI_variance]])</f>
        <v>19302</v>
      </c>
      <c r="H75" s="13">
        <v>459000</v>
      </c>
      <c r="I75" s="13">
        <f t="shared" si="5"/>
        <v>19302</v>
      </c>
      <c r="J75" s="13">
        <f>Table1[[#This Row],[MinimumPremium_System2]]-Table1[[#This Row],[MinimumPremium_System1]]</f>
        <v>-439698</v>
      </c>
      <c r="K75" s="13">
        <f>ABS(Table1[[#This Row],[MINPREM_Variance]])</f>
        <v>439698</v>
      </c>
      <c r="L75" s="6" t="str">
        <f>IF(Table1[[#This Row],[ABS_EPI_Variance]]&lt;=1000, "Small",IF(Table1[[#This Row],[ABS_EPI_Variance]]&lt;=100000,"Medium","Large"))</f>
        <v>Medium</v>
      </c>
      <c r="M75" s="6" t="str">
        <f>IF(Table1[[#This Row],[ABSMINPREM_Variance]]&lt;=1000,"Small",IF(Table1[[#This Row],[ABSMINPREM_Variance]]&lt;=100000,"Medium","Large"))</f>
        <v>Large</v>
      </c>
    </row>
    <row r="76" spans="1:13" x14ac:dyDescent="0.3">
      <c r="A76" t="s">
        <v>140</v>
      </c>
      <c r="B76" t="s">
        <v>141</v>
      </c>
      <c r="C76">
        <v>2011</v>
      </c>
      <c r="D76" s="13">
        <v>937500</v>
      </c>
      <c r="E76" s="13">
        <v>1000000</v>
      </c>
      <c r="F76" s="13">
        <f t="shared" si="4"/>
        <v>62500</v>
      </c>
      <c r="G76" s="13">
        <f>ABS(Table1[[#This Row],[EPI_variance]])</f>
        <v>62500</v>
      </c>
      <c r="H76" s="13">
        <v>1000000</v>
      </c>
      <c r="I76" s="13">
        <f t="shared" si="5"/>
        <v>62500</v>
      </c>
      <c r="J76" s="13">
        <f>Table1[[#This Row],[MinimumPremium_System2]]-Table1[[#This Row],[MinimumPremium_System1]]</f>
        <v>-937500</v>
      </c>
      <c r="K76" s="13">
        <f>ABS(Table1[[#This Row],[MINPREM_Variance]])</f>
        <v>937500</v>
      </c>
      <c r="L76" s="6" t="str">
        <f>IF(Table1[[#This Row],[ABS_EPI_Variance]]&lt;=1000, "Small",IF(Table1[[#This Row],[ABS_EPI_Variance]]&lt;=100000,"Medium","Large"))</f>
        <v>Medium</v>
      </c>
      <c r="M76" s="6" t="str">
        <f>IF(Table1[[#This Row],[ABSMINPREM_Variance]]&lt;=1000,"Small",IF(Table1[[#This Row],[ABSMINPREM_Variance]]&lt;=100000,"Medium","Large"))</f>
        <v>Large</v>
      </c>
    </row>
    <row r="77" spans="1:13" x14ac:dyDescent="0.3">
      <c r="A77" t="s">
        <v>142</v>
      </c>
      <c r="B77" t="s">
        <v>25</v>
      </c>
      <c r="C77">
        <v>2014</v>
      </c>
      <c r="D77" s="13">
        <v>601920</v>
      </c>
      <c r="E77" s="13">
        <v>602020</v>
      </c>
      <c r="F77" s="13">
        <f t="shared" si="4"/>
        <v>100</v>
      </c>
      <c r="G77" s="13">
        <f>ABS(Table1[[#This Row],[EPI_variance]])</f>
        <v>100</v>
      </c>
      <c r="H77" s="13">
        <v>602020</v>
      </c>
      <c r="I77" s="13">
        <f t="shared" si="5"/>
        <v>100</v>
      </c>
      <c r="J77" s="13">
        <f>Table1[[#This Row],[MinimumPremium_System2]]-Table1[[#This Row],[MinimumPremium_System1]]</f>
        <v>-601920</v>
      </c>
      <c r="K77" s="13">
        <f>ABS(Table1[[#This Row],[MINPREM_Variance]])</f>
        <v>601920</v>
      </c>
      <c r="L77" s="6" t="str">
        <f>IF(Table1[[#This Row],[ABS_EPI_Variance]]&lt;=1000, "Small",IF(Table1[[#This Row],[ABS_EPI_Variance]]&lt;=100000,"Medium","Large"))</f>
        <v>Small</v>
      </c>
      <c r="M77" s="6" t="str">
        <f>IF(Table1[[#This Row],[ABSMINPREM_Variance]]&lt;=1000,"Small",IF(Table1[[#This Row],[ABSMINPREM_Variance]]&lt;=100000,"Medium","Large"))</f>
        <v>Large</v>
      </c>
    </row>
    <row r="78" spans="1:13" x14ac:dyDescent="0.3">
      <c r="A78" t="s">
        <v>143</v>
      </c>
      <c r="B78" t="s">
        <v>144</v>
      </c>
      <c r="C78">
        <v>2013</v>
      </c>
      <c r="D78" s="13">
        <v>36131206</v>
      </c>
      <c r="E78" s="13">
        <v>42500000</v>
      </c>
      <c r="F78" s="13">
        <f t="shared" si="4"/>
        <v>6368794</v>
      </c>
      <c r="G78" s="13">
        <f>ABS(Table1[[#This Row],[EPI_variance]])</f>
        <v>6368794</v>
      </c>
      <c r="H78" s="13">
        <v>42500000</v>
      </c>
      <c r="I78" s="13">
        <f t="shared" si="5"/>
        <v>6368794</v>
      </c>
      <c r="J78" s="13">
        <f>Table1[[#This Row],[MinimumPremium_System2]]-Table1[[#This Row],[MinimumPremium_System1]]</f>
        <v>-36131206</v>
      </c>
      <c r="K78" s="13">
        <f>ABS(Table1[[#This Row],[MINPREM_Variance]])</f>
        <v>36131206</v>
      </c>
      <c r="L78" s="6" t="str">
        <f>IF(Table1[[#This Row],[ABS_EPI_Variance]]&lt;=1000, "Small",IF(Table1[[#This Row],[ABS_EPI_Variance]]&lt;=100000,"Medium","Large"))</f>
        <v>Large</v>
      </c>
      <c r="M78" s="6" t="str">
        <f>IF(Table1[[#This Row],[ABSMINPREM_Variance]]&lt;=1000,"Small",IF(Table1[[#This Row],[ABSMINPREM_Variance]]&lt;=100000,"Medium","Large"))</f>
        <v>Large</v>
      </c>
    </row>
    <row r="79" spans="1:13" x14ac:dyDescent="0.3">
      <c r="A79" t="s">
        <v>145</v>
      </c>
      <c r="B79" t="s">
        <v>146</v>
      </c>
      <c r="C79">
        <v>2015</v>
      </c>
      <c r="D79" s="13">
        <v>1439249</v>
      </c>
      <c r="E79" s="13">
        <v>1440000</v>
      </c>
      <c r="F79" s="13">
        <f t="shared" si="4"/>
        <v>751</v>
      </c>
      <c r="G79" s="13">
        <f>ABS(Table1[[#This Row],[EPI_variance]])</f>
        <v>751</v>
      </c>
      <c r="H79" s="13">
        <v>1440000</v>
      </c>
      <c r="I79" s="13">
        <f t="shared" si="5"/>
        <v>751</v>
      </c>
      <c r="J79" s="13">
        <f>Table1[[#This Row],[MinimumPremium_System2]]-Table1[[#This Row],[MinimumPremium_System1]]</f>
        <v>-1439249</v>
      </c>
      <c r="K79" s="13">
        <f>ABS(Table1[[#This Row],[MINPREM_Variance]])</f>
        <v>1439249</v>
      </c>
      <c r="L79" s="6" t="str">
        <f>IF(Table1[[#This Row],[ABS_EPI_Variance]]&lt;=1000, "Small",IF(Table1[[#This Row],[ABS_EPI_Variance]]&lt;=100000,"Medium","Large"))</f>
        <v>Small</v>
      </c>
      <c r="M79" s="6" t="str">
        <f>IF(Table1[[#This Row],[ABSMINPREM_Variance]]&lt;=1000,"Small",IF(Table1[[#This Row],[ABSMINPREM_Variance]]&lt;=100000,"Medium","Large"))</f>
        <v>Large</v>
      </c>
    </row>
    <row r="80" spans="1:13" x14ac:dyDescent="0.3">
      <c r="A80" t="s">
        <v>147</v>
      </c>
      <c r="B80" t="s">
        <v>148</v>
      </c>
      <c r="C80">
        <v>2013</v>
      </c>
      <c r="D80" s="13">
        <v>5248972</v>
      </c>
      <c r="E80" s="13">
        <v>5250000</v>
      </c>
      <c r="F80" s="13">
        <f t="shared" si="4"/>
        <v>1028</v>
      </c>
      <c r="G80" s="13">
        <f>ABS(Table1[[#This Row],[EPI_variance]])</f>
        <v>1028</v>
      </c>
      <c r="H80" s="13">
        <v>5250000</v>
      </c>
      <c r="I80" s="13">
        <f t="shared" si="5"/>
        <v>1028</v>
      </c>
      <c r="J80" s="13">
        <f>Table1[[#This Row],[MinimumPremium_System2]]-Table1[[#This Row],[MinimumPremium_System1]]</f>
        <v>-5248972</v>
      </c>
      <c r="K80" s="13">
        <f>ABS(Table1[[#This Row],[MINPREM_Variance]])</f>
        <v>5248972</v>
      </c>
      <c r="L80" s="6" t="str">
        <f>IF(Table1[[#This Row],[ABS_EPI_Variance]]&lt;=1000, "Small",IF(Table1[[#This Row],[ABS_EPI_Variance]]&lt;=100000,"Medium","Large"))</f>
        <v>Medium</v>
      </c>
      <c r="M80" s="6" t="str">
        <f>IF(Table1[[#This Row],[ABSMINPREM_Variance]]&lt;=1000,"Small",IF(Table1[[#This Row],[ABSMINPREM_Variance]]&lt;=100000,"Medium","Large"))</f>
        <v>Large</v>
      </c>
    </row>
    <row r="81" spans="1:13" x14ac:dyDescent="0.3">
      <c r="A81" t="s">
        <v>149</v>
      </c>
      <c r="B81" t="s">
        <v>5</v>
      </c>
      <c r="C81">
        <v>2007</v>
      </c>
      <c r="D81" s="13">
        <v>14005970</v>
      </c>
      <c r="E81" s="13">
        <v>16500000</v>
      </c>
      <c r="F81" s="13">
        <f t="shared" si="4"/>
        <v>2494030</v>
      </c>
      <c r="G81" s="13">
        <f>ABS(Table1[[#This Row],[EPI_variance]])</f>
        <v>2494030</v>
      </c>
      <c r="H81" s="13">
        <v>16500000</v>
      </c>
      <c r="I81" s="13">
        <f t="shared" si="5"/>
        <v>2494030</v>
      </c>
      <c r="J81" s="13">
        <f>Table1[[#This Row],[MinimumPremium_System2]]-Table1[[#This Row],[MinimumPremium_System1]]</f>
        <v>-14005970</v>
      </c>
      <c r="K81" s="13">
        <f>ABS(Table1[[#This Row],[MINPREM_Variance]])</f>
        <v>14005970</v>
      </c>
      <c r="L81" s="6" t="str">
        <f>IF(Table1[[#This Row],[ABS_EPI_Variance]]&lt;=1000, "Small",IF(Table1[[#This Row],[ABS_EPI_Variance]]&lt;=100000,"Medium","Large"))</f>
        <v>Large</v>
      </c>
      <c r="M81" s="6" t="str">
        <f>IF(Table1[[#This Row],[ABSMINPREM_Variance]]&lt;=1000,"Small",IF(Table1[[#This Row],[ABSMINPREM_Variance]]&lt;=100000,"Medium","Large"))</f>
        <v>Large</v>
      </c>
    </row>
    <row r="82" spans="1:13" x14ac:dyDescent="0.3">
      <c r="A82" t="s">
        <v>150</v>
      </c>
      <c r="B82" t="s">
        <v>151</v>
      </c>
      <c r="C82">
        <v>2013</v>
      </c>
      <c r="D82" s="13">
        <v>1710425</v>
      </c>
      <c r="E82" s="13">
        <v>1710466</v>
      </c>
      <c r="F82" s="13">
        <f t="shared" si="4"/>
        <v>41</v>
      </c>
      <c r="G82" s="13">
        <f>ABS(Table1[[#This Row],[EPI_variance]])</f>
        <v>41</v>
      </c>
      <c r="H82" s="13">
        <v>1710466</v>
      </c>
      <c r="I82" s="13">
        <f t="shared" si="5"/>
        <v>41</v>
      </c>
      <c r="J82" s="13">
        <f>Table1[[#This Row],[MinimumPremium_System2]]-Table1[[#This Row],[MinimumPremium_System1]]</f>
        <v>-1710425</v>
      </c>
      <c r="K82" s="13">
        <f>ABS(Table1[[#This Row],[MINPREM_Variance]])</f>
        <v>1710425</v>
      </c>
      <c r="L82" s="6" t="str">
        <f>IF(Table1[[#This Row],[ABS_EPI_Variance]]&lt;=1000, "Small",IF(Table1[[#This Row],[ABS_EPI_Variance]]&lt;=100000,"Medium","Large"))</f>
        <v>Small</v>
      </c>
      <c r="M82" s="6" t="str">
        <f>IF(Table1[[#This Row],[ABSMINPREM_Variance]]&lt;=1000,"Small",IF(Table1[[#This Row],[ABSMINPREM_Variance]]&lt;=100000,"Medium","Large"))</f>
        <v>Large</v>
      </c>
    </row>
    <row r="83" spans="1:13" x14ac:dyDescent="0.3">
      <c r="A83" t="s">
        <v>152</v>
      </c>
      <c r="B83" t="s">
        <v>153</v>
      </c>
      <c r="C83">
        <v>2012</v>
      </c>
      <c r="D83" s="13">
        <v>56749795</v>
      </c>
      <c r="E83" s="13">
        <v>56750000</v>
      </c>
      <c r="F83" s="13">
        <f t="shared" si="4"/>
        <v>205</v>
      </c>
      <c r="G83" s="13">
        <f>ABS(Table1[[#This Row],[EPI_variance]])</f>
        <v>205</v>
      </c>
      <c r="H83" s="13">
        <v>56750000</v>
      </c>
      <c r="I83" s="13">
        <f t="shared" si="5"/>
        <v>205</v>
      </c>
      <c r="J83" s="13">
        <f>Table1[[#This Row],[MinimumPremium_System2]]-Table1[[#This Row],[MinimumPremium_System1]]</f>
        <v>-56749795</v>
      </c>
      <c r="K83" s="13">
        <f>ABS(Table1[[#This Row],[MINPREM_Variance]])</f>
        <v>56749795</v>
      </c>
      <c r="L83" s="6" t="str">
        <f>IF(Table1[[#This Row],[ABS_EPI_Variance]]&lt;=1000, "Small",IF(Table1[[#This Row],[ABS_EPI_Variance]]&lt;=100000,"Medium","Large"))</f>
        <v>Small</v>
      </c>
      <c r="M83" s="6" t="str">
        <f>IF(Table1[[#This Row],[ABSMINPREM_Variance]]&lt;=1000,"Small",IF(Table1[[#This Row],[ABSMINPREM_Variance]]&lt;=100000,"Medium","Large"))</f>
        <v>Large</v>
      </c>
    </row>
    <row r="84" spans="1:13" x14ac:dyDescent="0.3">
      <c r="A84" t="s">
        <v>154</v>
      </c>
      <c r="B84" t="s">
        <v>155</v>
      </c>
      <c r="C84">
        <v>2017</v>
      </c>
      <c r="D84" s="13">
        <v>945000</v>
      </c>
      <c r="E84" s="13">
        <v>1082650</v>
      </c>
      <c r="F84" s="13">
        <f t="shared" si="4"/>
        <v>137650</v>
      </c>
      <c r="G84" s="13">
        <f>ABS(Table1[[#This Row],[EPI_variance]])</f>
        <v>137650</v>
      </c>
      <c r="H84" s="13">
        <v>1082650</v>
      </c>
      <c r="I84" s="13">
        <f t="shared" si="5"/>
        <v>137650</v>
      </c>
      <c r="J84" s="13">
        <f>Table1[[#This Row],[MinimumPremium_System2]]-Table1[[#This Row],[MinimumPremium_System1]]</f>
        <v>-945000</v>
      </c>
      <c r="K84" s="13">
        <f>ABS(Table1[[#This Row],[MINPREM_Variance]])</f>
        <v>945000</v>
      </c>
      <c r="L84" s="6" t="str">
        <f>IF(Table1[[#This Row],[ABS_EPI_Variance]]&lt;=1000, "Small",IF(Table1[[#This Row],[ABS_EPI_Variance]]&lt;=100000,"Medium","Large"))</f>
        <v>Large</v>
      </c>
      <c r="M84" s="6" t="str">
        <f>IF(Table1[[#This Row],[ABSMINPREM_Variance]]&lt;=1000,"Small",IF(Table1[[#This Row],[ABSMINPREM_Variance]]&lt;=100000,"Medium","Large"))</f>
        <v>Large</v>
      </c>
    </row>
    <row r="85" spans="1:13" x14ac:dyDescent="0.3">
      <c r="A85" t="s">
        <v>156</v>
      </c>
      <c r="B85" t="s">
        <v>157</v>
      </c>
      <c r="C85">
        <v>2011</v>
      </c>
      <c r="D85" s="13">
        <v>29997000</v>
      </c>
      <c r="E85" s="13">
        <v>30000000</v>
      </c>
      <c r="F85" s="13">
        <f t="shared" si="4"/>
        <v>3000</v>
      </c>
      <c r="G85" s="13">
        <f>ABS(Table1[[#This Row],[EPI_variance]])</f>
        <v>3000</v>
      </c>
      <c r="H85" s="13">
        <v>30000000</v>
      </c>
      <c r="I85" s="13">
        <f t="shared" si="5"/>
        <v>3000</v>
      </c>
      <c r="J85" s="13">
        <f>Table1[[#This Row],[MinimumPremium_System2]]-Table1[[#This Row],[MinimumPremium_System1]]</f>
        <v>-29997000</v>
      </c>
      <c r="K85" s="13">
        <f>ABS(Table1[[#This Row],[MINPREM_Variance]])</f>
        <v>29997000</v>
      </c>
      <c r="L85" s="6" t="str">
        <f>IF(Table1[[#This Row],[ABS_EPI_Variance]]&lt;=1000, "Small",IF(Table1[[#This Row],[ABS_EPI_Variance]]&lt;=100000,"Medium","Large"))</f>
        <v>Medium</v>
      </c>
      <c r="M85" s="6" t="str">
        <f>IF(Table1[[#This Row],[ABSMINPREM_Variance]]&lt;=1000,"Small",IF(Table1[[#This Row],[ABSMINPREM_Variance]]&lt;=100000,"Medium","Large"))</f>
        <v>Large</v>
      </c>
    </row>
    <row r="86" spans="1:13" x14ac:dyDescent="0.3">
      <c r="A86" t="s">
        <v>158</v>
      </c>
      <c r="B86" t="s">
        <v>159</v>
      </c>
      <c r="C86">
        <v>2011</v>
      </c>
      <c r="D86" s="13">
        <v>3996000</v>
      </c>
      <c r="E86" s="13">
        <v>4000000</v>
      </c>
      <c r="F86" s="13">
        <f t="shared" si="4"/>
        <v>4000</v>
      </c>
      <c r="G86" s="13">
        <f>ABS(Table1[[#This Row],[EPI_variance]])</f>
        <v>4000</v>
      </c>
      <c r="H86" s="13">
        <v>4000000</v>
      </c>
      <c r="I86" s="13">
        <f t="shared" si="5"/>
        <v>4000</v>
      </c>
      <c r="J86" s="13">
        <f>Table1[[#This Row],[MinimumPremium_System2]]-Table1[[#This Row],[MinimumPremium_System1]]</f>
        <v>-3996000</v>
      </c>
      <c r="K86" s="13">
        <f>ABS(Table1[[#This Row],[MINPREM_Variance]])</f>
        <v>3996000</v>
      </c>
      <c r="L86" s="6" t="str">
        <f>IF(Table1[[#This Row],[ABS_EPI_Variance]]&lt;=1000, "Small",IF(Table1[[#This Row],[ABS_EPI_Variance]]&lt;=100000,"Medium","Large"))</f>
        <v>Medium</v>
      </c>
      <c r="M86" s="6" t="str">
        <f>IF(Table1[[#This Row],[ABSMINPREM_Variance]]&lt;=1000,"Small",IF(Table1[[#This Row],[ABSMINPREM_Variance]]&lt;=100000,"Medium","Large"))</f>
        <v>Large</v>
      </c>
    </row>
    <row r="87" spans="1:13" x14ac:dyDescent="0.3">
      <c r="A87" t="s">
        <v>160</v>
      </c>
      <c r="B87" t="s">
        <v>161</v>
      </c>
      <c r="C87">
        <v>2013</v>
      </c>
      <c r="D87" s="13">
        <v>53130104</v>
      </c>
      <c r="E87" s="13">
        <v>62500000</v>
      </c>
      <c r="F87" s="13">
        <f t="shared" si="4"/>
        <v>9369896</v>
      </c>
      <c r="G87" s="13">
        <f>ABS(Table1[[#This Row],[EPI_variance]])</f>
        <v>9369896</v>
      </c>
      <c r="H87" s="13">
        <v>62500000</v>
      </c>
      <c r="I87" s="13">
        <f t="shared" si="5"/>
        <v>9369896</v>
      </c>
      <c r="J87" s="13">
        <f>Table1[[#This Row],[MinimumPremium_System2]]-Table1[[#This Row],[MinimumPremium_System1]]</f>
        <v>-53130104</v>
      </c>
      <c r="K87" s="13">
        <f>ABS(Table1[[#This Row],[MINPREM_Variance]])</f>
        <v>53130104</v>
      </c>
      <c r="L87" s="6" t="str">
        <f>IF(Table1[[#This Row],[ABS_EPI_Variance]]&lt;=1000, "Small",IF(Table1[[#This Row],[ABS_EPI_Variance]]&lt;=100000,"Medium","Large"))</f>
        <v>Large</v>
      </c>
      <c r="M87" s="6" t="str">
        <f>IF(Table1[[#This Row],[ABSMINPREM_Variance]]&lt;=1000,"Small",IF(Table1[[#This Row],[ABSMINPREM_Variance]]&lt;=100000,"Medium","Large"))</f>
        <v>Large</v>
      </c>
    </row>
    <row r="88" spans="1:13" x14ac:dyDescent="0.3">
      <c r="A88" t="s">
        <v>162</v>
      </c>
      <c r="B88" t="s">
        <v>163</v>
      </c>
      <c r="C88">
        <v>2014</v>
      </c>
      <c r="D88" s="13">
        <v>1619985</v>
      </c>
      <c r="E88" s="13">
        <v>1620000</v>
      </c>
      <c r="F88" s="13">
        <f t="shared" si="4"/>
        <v>15</v>
      </c>
      <c r="G88" s="13">
        <f>ABS(Table1[[#This Row],[EPI_variance]])</f>
        <v>15</v>
      </c>
      <c r="H88" s="13">
        <v>1620000</v>
      </c>
      <c r="I88" s="13">
        <f t="shared" si="5"/>
        <v>15</v>
      </c>
      <c r="J88" s="13">
        <f>Table1[[#This Row],[MinimumPremium_System2]]-Table1[[#This Row],[MinimumPremium_System1]]</f>
        <v>-1619985</v>
      </c>
      <c r="K88" s="13">
        <f>ABS(Table1[[#This Row],[MINPREM_Variance]])</f>
        <v>1619985</v>
      </c>
      <c r="L88" s="6" t="str">
        <f>IF(Table1[[#This Row],[ABS_EPI_Variance]]&lt;=1000, "Small",IF(Table1[[#This Row],[ABS_EPI_Variance]]&lt;=100000,"Medium","Large"))</f>
        <v>Small</v>
      </c>
      <c r="M88" s="6" t="str">
        <f>IF(Table1[[#This Row],[ABSMINPREM_Variance]]&lt;=1000,"Small",IF(Table1[[#This Row],[ABSMINPREM_Variance]]&lt;=100000,"Medium","Large"))</f>
        <v>Large</v>
      </c>
    </row>
    <row r="89" spans="1:13" x14ac:dyDescent="0.3">
      <c r="A89" t="s">
        <v>164</v>
      </c>
      <c r="B89" t="s">
        <v>57</v>
      </c>
      <c r="C89">
        <v>2006</v>
      </c>
      <c r="D89" s="13">
        <v>10637500</v>
      </c>
      <c r="E89" s="13">
        <v>12500000</v>
      </c>
      <c r="F89" s="13">
        <f t="shared" si="4"/>
        <v>1862500</v>
      </c>
      <c r="G89" s="13">
        <f>ABS(Table1[[#This Row],[EPI_variance]])</f>
        <v>1862500</v>
      </c>
      <c r="H89" s="13">
        <v>12500000</v>
      </c>
      <c r="I89" s="13">
        <f t="shared" si="5"/>
        <v>1862500</v>
      </c>
      <c r="J89" s="13">
        <f>Table1[[#This Row],[MinimumPremium_System2]]-Table1[[#This Row],[MinimumPremium_System1]]</f>
        <v>-10637500</v>
      </c>
      <c r="K89" s="13">
        <f>ABS(Table1[[#This Row],[MINPREM_Variance]])</f>
        <v>10637500</v>
      </c>
      <c r="L89" s="6" t="str">
        <f>IF(Table1[[#This Row],[ABS_EPI_Variance]]&lt;=1000, "Small",IF(Table1[[#This Row],[ABS_EPI_Variance]]&lt;=100000,"Medium","Large"))</f>
        <v>Large</v>
      </c>
      <c r="M89" s="6" t="str">
        <f>IF(Table1[[#This Row],[ABSMINPREM_Variance]]&lt;=1000,"Small",IF(Table1[[#This Row],[ABSMINPREM_Variance]]&lt;=100000,"Medium","Large"))</f>
        <v>Large</v>
      </c>
    </row>
    <row r="90" spans="1:13" x14ac:dyDescent="0.3">
      <c r="A90" t="s">
        <v>165</v>
      </c>
      <c r="B90" t="s">
        <v>166</v>
      </c>
      <c r="C90">
        <v>2014</v>
      </c>
      <c r="D90" s="13">
        <v>5623850</v>
      </c>
      <c r="E90" s="13">
        <v>5625000</v>
      </c>
      <c r="F90" s="13">
        <f t="shared" si="4"/>
        <v>1150</v>
      </c>
      <c r="G90" s="13">
        <f>ABS(Table1[[#This Row],[EPI_variance]])</f>
        <v>1150</v>
      </c>
      <c r="H90" s="13">
        <v>5625000</v>
      </c>
      <c r="I90" s="13">
        <f t="shared" si="5"/>
        <v>1150</v>
      </c>
      <c r="J90" s="13">
        <f>Table1[[#This Row],[MinimumPremium_System2]]-Table1[[#This Row],[MinimumPremium_System1]]</f>
        <v>-5623850</v>
      </c>
      <c r="K90" s="13">
        <f>ABS(Table1[[#This Row],[MINPREM_Variance]])</f>
        <v>5623850</v>
      </c>
      <c r="L90" s="6" t="str">
        <f>IF(Table1[[#This Row],[ABS_EPI_Variance]]&lt;=1000, "Small",IF(Table1[[#This Row],[ABS_EPI_Variance]]&lt;=100000,"Medium","Large"))</f>
        <v>Medium</v>
      </c>
      <c r="M90" s="6" t="str">
        <f>IF(Table1[[#This Row],[ABSMINPREM_Variance]]&lt;=1000,"Small",IF(Table1[[#This Row],[ABSMINPREM_Variance]]&lt;=100000,"Medium","Large"))</f>
        <v>Large</v>
      </c>
    </row>
    <row r="91" spans="1:13" x14ac:dyDescent="0.3">
      <c r="A91" t="s">
        <v>167</v>
      </c>
      <c r="B91" t="s">
        <v>168</v>
      </c>
      <c r="C91">
        <v>2007</v>
      </c>
      <c r="D91" s="13">
        <v>1754</v>
      </c>
      <c r="E91" s="13">
        <v>1403600</v>
      </c>
      <c r="F91" s="13">
        <f t="shared" si="4"/>
        <v>1401846</v>
      </c>
      <c r="G91" s="13">
        <f>ABS(Table1[[#This Row],[EPI_variance]])</f>
        <v>1401846</v>
      </c>
      <c r="H91" s="13">
        <v>1403600</v>
      </c>
      <c r="I91" s="13">
        <f t="shared" si="5"/>
        <v>1401846</v>
      </c>
      <c r="J91" s="13">
        <f>Table1[[#This Row],[MinimumPremium_System2]]-Table1[[#This Row],[MinimumPremium_System1]]</f>
        <v>-1754</v>
      </c>
      <c r="K91" s="13">
        <f>ABS(Table1[[#This Row],[MINPREM_Variance]])</f>
        <v>1754</v>
      </c>
      <c r="L91" s="6" t="str">
        <f>IF(Table1[[#This Row],[ABS_EPI_Variance]]&lt;=1000, "Small",IF(Table1[[#This Row],[ABS_EPI_Variance]]&lt;=100000,"Medium","Large"))</f>
        <v>Large</v>
      </c>
      <c r="M91" s="6" t="str">
        <f>IF(Table1[[#This Row],[ABSMINPREM_Variance]]&lt;=1000,"Small",IF(Table1[[#This Row],[ABSMINPREM_Variance]]&lt;=100000,"Medium","Large"))</f>
        <v>Medium</v>
      </c>
    </row>
    <row r="92" spans="1:13" x14ac:dyDescent="0.3">
      <c r="A92" t="s">
        <v>169</v>
      </c>
      <c r="B92" t="s">
        <v>170</v>
      </c>
      <c r="C92">
        <v>2015</v>
      </c>
      <c r="D92" s="13">
        <v>26961995</v>
      </c>
      <c r="E92" s="13">
        <v>26962000</v>
      </c>
      <c r="F92" s="13">
        <f t="shared" si="4"/>
        <v>5</v>
      </c>
      <c r="G92" s="13">
        <f>ABS(Table1[[#This Row],[EPI_variance]])</f>
        <v>5</v>
      </c>
      <c r="H92" s="13">
        <v>26962000</v>
      </c>
      <c r="I92" s="13">
        <f t="shared" si="5"/>
        <v>5</v>
      </c>
      <c r="J92" s="13">
        <f>Table1[[#This Row],[MinimumPremium_System2]]-Table1[[#This Row],[MinimumPremium_System1]]</f>
        <v>-26961995</v>
      </c>
      <c r="K92" s="13">
        <f>ABS(Table1[[#This Row],[MINPREM_Variance]])</f>
        <v>26961995</v>
      </c>
      <c r="L92" s="6" t="str">
        <f>IF(Table1[[#This Row],[ABS_EPI_Variance]]&lt;=1000, "Small",IF(Table1[[#This Row],[ABS_EPI_Variance]]&lt;=100000,"Medium","Large"))</f>
        <v>Small</v>
      </c>
      <c r="M92" s="6" t="str">
        <f>IF(Table1[[#This Row],[ABSMINPREM_Variance]]&lt;=1000,"Small",IF(Table1[[#This Row],[ABSMINPREM_Variance]]&lt;=100000,"Medium","Large"))</f>
        <v>Large</v>
      </c>
    </row>
    <row r="93" spans="1:13" x14ac:dyDescent="0.3">
      <c r="A93" t="s">
        <v>171</v>
      </c>
      <c r="B93" t="s">
        <v>172</v>
      </c>
      <c r="C93">
        <v>2020</v>
      </c>
      <c r="D93" s="13">
        <v>15069</v>
      </c>
      <c r="E93" s="13">
        <v>443000</v>
      </c>
      <c r="F93" s="13">
        <f t="shared" si="4"/>
        <v>427931</v>
      </c>
      <c r="G93" s="13">
        <f>ABS(Table1[[#This Row],[EPI_variance]])</f>
        <v>427931</v>
      </c>
      <c r="H93" s="13">
        <v>443000</v>
      </c>
      <c r="I93" s="13">
        <f t="shared" si="5"/>
        <v>427931</v>
      </c>
      <c r="J93" s="13">
        <f>Table1[[#This Row],[MinimumPremium_System2]]-Table1[[#This Row],[MinimumPremium_System1]]</f>
        <v>-15069</v>
      </c>
      <c r="K93" s="13">
        <f>ABS(Table1[[#This Row],[MINPREM_Variance]])</f>
        <v>15069</v>
      </c>
      <c r="L93" s="6" t="str">
        <f>IF(Table1[[#This Row],[ABS_EPI_Variance]]&lt;=1000, "Small",IF(Table1[[#This Row],[ABS_EPI_Variance]]&lt;=100000,"Medium","Large"))</f>
        <v>Large</v>
      </c>
      <c r="M93" s="6" t="str">
        <f>IF(Table1[[#This Row],[ABSMINPREM_Variance]]&lt;=1000,"Small",IF(Table1[[#This Row],[ABSMINPREM_Variance]]&lt;=100000,"Medium","Large"))</f>
        <v>Medium</v>
      </c>
    </row>
    <row r="94" spans="1:13" x14ac:dyDescent="0.3">
      <c r="A94" t="s">
        <v>173</v>
      </c>
      <c r="B94" t="s">
        <v>174</v>
      </c>
      <c r="C94">
        <v>2016</v>
      </c>
      <c r="D94" s="13">
        <v>4396.8999999999996</v>
      </c>
      <c r="E94" s="13">
        <v>2088</v>
      </c>
      <c r="F94" s="13">
        <f t="shared" si="4"/>
        <v>-2308.8999999999996</v>
      </c>
      <c r="G94" s="13">
        <f>ABS(Table1[[#This Row],[EPI_variance]])</f>
        <v>2308.8999999999996</v>
      </c>
      <c r="H94" s="13">
        <v>228096</v>
      </c>
      <c r="I94" s="13">
        <f t="shared" si="5"/>
        <v>223699.1</v>
      </c>
      <c r="J94" s="13">
        <f>Table1[[#This Row],[MinimumPremium_System2]]-Table1[[#This Row],[MinimumPremium_System1]]</f>
        <v>-4396.8999999999942</v>
      </c>
      <c r="K94" s="13">
        <f>ABS(Table1[[#This Row],[MINPREM_Variance]])</f>
        <v>4396.8999999999942</v>
      </c>
      <c r="L94" s="6" t="str">
        <f>IF(Table1[[#This Row],[ABS_EPI_Variance]]&lt;=1000, "Small",IF(Table1[[#This Row],[ABS_EPI_Variance]]&lt;=100000,"Medium","Large"))</f>
        <v>Medium</v>
      </c>
      <c r="M94" s="6" t="str">
        <f>IF(Table1[[#This Row],[ABSMINPREM_Variance]]&lt;=1000,"Small",IF(Table1[[#This Row],[ABSMINPREM_Variance]]&lt;=100000,"Medium","Large"))</f>
        <v>Medium</v>
      </c>
    </row>
    <row r="95" spans="1:13" x14ac:dyDescent="0.3">
      <c r="A95" t="s">
        <v>175</v>
      </c>
      <c r="B95" t="s">
        <v>176</v>
      </c>
      <c r="C95">
        <v>2007</v>
      </c>
      <c r="D95" s="13">
        <v>2998066</v>
      </c>
      <c r="E95" s="13">
        <v>3000000</v>
      </c>
      <c r="F95" s="13">
        <f t="shared" si="4"/>
        <v>1934</v>
      </c>
      <c r="G95" s="13">
        <f>ABS(Table1[[#This Row],[EPI_variance]])</f>
        <v>1934</v>
      </c>
      <c r="H95" s="13">
        <v>3000000</v>
      </c>
      <c r="I95" s="13">
        <f t="shared" si="5"/>
        <v>1934</v>
      </c>
      <c r="J95" s="13">
        <f>Table1[[#This Row],[MinimumPremium_System2]]-Table1[[#This Row],[MinimumPremium_System1]]</f>
        <v>-2998066</v>
      </c>
      <c r="K95" s="13">
        <f>ABS(Table1[[#This Row],[MINPREM_Variance]])</f>
        <v>2998066</v>
      </c>
      <c r="L95" s="6" t="str">
        <f>IF(Table1[[#This Row],[ABS_EPI_Variance]]&lt;=1000, "Small",IF(Table1[[#This Row],[ABS_EPI_Variance]]&lt;=100000,"Medium","Large"))</f>
        <v>Medium</v>
      </c>
      <c r="M95" s="6" t="str">
        <f>IF(Table1[[#This Row],[ABSMINPREM_Variance]]&lt;=1000,"Small",IF(Table1[[#This Row],[ABSMINPREM_Variance]]&lt;=100000,"Medium","Large"))</f>
        <v>Large</v>
      </c>
    </row>
    <row r="96" spans="1:13" x14ac:dyDescent="0.3">
      <c r="A96" t="s">
        <v>177</v>
      </c>
      <c r="B96" t="s">
        <v>178</v>
      </c>
      <c r="C96">
        <v>2014</v>
      </c>
      <c r="D96" s="13">
        <v>142800</v>
      </c>
      <c r="E96" s="13">
        <v>150000</v>
      </c>
      <c r="F96" s="13">
        <f t="shared" si="4"/>
        <v>7200</v>
      </c>
      <c r="G96" s="13">
        <f>ABS(Table1[[#This Row],[EPI_variance]])</f>
        <v>7200</v>
      </c>
      <c r="H96" s="13">
        <v>150000</v>
      </c>
      <c r="I96" s="13">
        <f t="shared" si="5"/>
        <v>7200</v>
      </c>
      <c r="J96" s="13">
        <f>Table1[[#This Row],[MinimumPremium_System2]]-Table1[[#This Row],[MinimumPremium_System1]]</f>
        <v>-142800</v>
      </c>
      <c r="K96" s="13">
        <f>ABS(Table1[[#This Row],[MINPREM_Variance]])</f>
        <v>142800</v>
      </c>
      <c r="L96" s="6" t="str">
        <f>IF(Table1[[#This Row],[ABS_EPI_Variance]]&lt;=1000, "Small",IF(Table1[[#This Row],[ABS_EPI_Variance]]&lt;=100000,"Medium","Large"))</f>
        <v>Medium</v>
      </c>
      <c r="M96" s="6" t="str">
        <f>IF(Table1[[#This Row],[ABSMINPREM_Variance]]&lt;=1000,"Small",IF(Table1[[#This Row],[ABSMINPREM_Variance]]&lt;=100000,"Medium","Large"))</f>
        <v>Large</v>
      </c>
    </row>
    <row r="97" spans="1:13" x14ac:dyDescent="0.3">
      <c r="A97" t="s">
        <v>179</v>
      </c>
      <c r="B97" t="s">
        <v>180</v>
      </c>
      <c r="C97">
        <v>2015</v>
      </c>
      <c r="D97" s="13">
        <v>10613994</v>
      </c>
      <c r="E97" s="13">
        <v>10614000</v>
      </c>
      <c r="F97" s="13">
        <f t="shared" si="4"/>
        <v>6</v>
      </c>
      <c r="G97" s="13">
        <f>ABS(Table1[[#This Row],[EPI_variance]])</f>
        <v>6</v>
      </c>
      <c r="H97" s="13">
        <v>10614000</v>
      </c>
      <c r="I97" s="13">
        <f t="shared" si="5"/>
        <v>6</v>
      </c>
      <c r="J97" s="13">
        <f>Table1[[#This Row],[MinimumPremium_System2]]-Table1[[#This Row],[MinimumPremium_System1]]</f>
        <v>-10613994</v>
      </c>
      <c r="K97" s="13">
        <f>ABS(Table1[[#This Row],[MINPREM_Variance]])</f>
        <v>10613994</v>
      </c>
      <c r="L97" s="6" t="str">
        <f>IF(Table1[[#This Row],[ABS_EPI_Variance]]&lt;=1000, "Small",IF(Table1[[#This Row],[ABS_EPI_Variance]]&lt;=100000,"Medium","Large"))</f>
        <v>Small</v>
      </c>
      <c r="M97" s="6" t="str">
        <f>IF(Table1[[#This Row],[ABSMINPREM_Variance]]&lt;=1000,"Small",IF(Table1[[#This Row],[ABSMINPREM_Variance]]&lt;=100000,"Medium","Large"))</f>
        <v>Large</v>
      </c>
    </row>
    <row r="98" spans="1:13" x14ac:dyDescent="0.3">
      <c r="A98" t="s">
        <v>181</v>
      </c>
      <c r="B98" t="s">
        <v>70</v>
      </c>
      <c r="C98">
        <v>2017</v>
      </c>
      <c r="D98" s="13">
        <v>20</v>
      </c>
      <c r="E98" s="13">
        <v>195248</v>
      </c>
      <c r="F98" s="13">
        <f t="shared" ref="F98:F129" si="6">E98-D98</f>
        <v>195228</v>
      </c>
      <c r="G98" s="13">
        <f>ABS(Table1[[#This Row],[EPI_variance]])</f>
        <v>195228</v>
      </c>
      <c r="H98" s="13">
        <v>0</v>
      </c>
      <c r="I98" s="13">
        <f t="shared" ref="I98:I129" si="7">H98-D98</f>
        <v>-20</v>
      </c>
      <c r="J98" s="13">
        <f>Table1[[#This Row],[MinimumPremium_System2]]-Table1[[#This Row],[MinimumPremium_System1]]</f>
        <v>-20</v>
      </c>
      <c r="K98" s="13">
        <f>ABS(Table1[[#This Row],[MINPREM_Variance]])</f>
        <v>20</v>
      </c>
      <c r="L98" s="6" t="str">
        <f>IF(Table1[[#This Row],[ABS_EPI_Variance]]&lt;=1000, "Small",IF(Table1[[#This Row],[ABS_EPI_Variance]]&lt;=100000,"Medium","Large"))</f>
        <v>Large</v>
      </c>
      <c r="M98" s="6" t="str">
        <f>IF(Table1[[#This Row],[ABSMINPREM_Variance]]&lt;=1000,"Small",IF(Table1[[#This Row],[ABSMINPREM_Variance]]&lt;=100000,"Medium","Large"))</f>
        <v>Small</v>
      </c>
    </row>
    <row r="99" spans="1:13" x14ac:dyDescent="0.3">
      <c r="A99" t="s">
        <v>182</v>
      </c>
      <c r="B99" t="s">
        <v>183</v>
      </c>
      <c r="C99">
        <v>2013</v>
      </c>
      <c r="D99" s="13">
        <v>43162981</v>
      </c>
      <c r="E99" s="13">
        <v>43163000</v>
      </c>
      <c r="F99" s="13">
        <f t="shared" si="6"/>
        <v>19</v>
      </c>
      <c r="G99" s="13">
        <f>ABS(Table1[[#This Row],[EPI_variance]])</f>
        <v>19</v>
      </c>
      <c r="H99" s="13">
        <v>43163000</v>
      </c>
      <c r="I99" s="13">
        <f t="shared" si="7"/>
        <v>19</v>
      </c>
      <c r="J99" s="13">
        <f>Table1[[#This Row],[MinimumPremium_System2]]-Table1[[#This Row],[MinimumPremium_System1]]</f>
        <v>-43162981</v>
      </c>
      <c r="K99" s="13">
        <f>ABS(Table1[[#This Row],[MINPREM_Variance]])</f>
        <v>43162981</v>
      </c>
      <c r="L99" s="6" t="str">
        <f>IF(Table1[[#This Row],[ABS_EPI_Variance]]&lt;=1000, "Small",IF(Table1[[#This Row],[ABS_EPI_Variance]]&lt;=100000,"Medium","Large"))</f>
        <v>Small</v>
      </c>
      <c r="M99" s="6" t="str">
        <f>IF(Table1[[#This Row],[ABSMINPREM_Variance]]&lt;=1000,"Small",IF(Table1[[#This Row],[ABSMINPREM_Variance]]&lt;=100000,"Medium","Large"))</f>
        <v>Large</v>
      </c>
    </row>
    <row r="100" spans="1:13" x14ac:dyDescent="0.3">
      <c r="A100" t="s">
        <v>184</v>
      </c>
      <c r="B100" t="s">
        <v>185</v>
      </c>
      <c r="C100">
        <v>2014</v>
      </c>
      <c r="D100" s="13">
        <v>21449966</v>
      </c>
      <c r="E100" s="13">
        <v>21450000</v>
      </c>
      <c r="F100" s="13">
        <f t="shared" si="6"/>
        <v>34</v>
      </c>
      <c r="G100" s="13">
        <f>ABS(Table1[[#This Row],[EPI_variance]])</f>
        <v>34</v>
      </c>
      <c r="H100" s="13">
        <v>21450000</v>
      </c>
      <c r="I100" s="13">
        <f t="shared" si="7"/>
        <v>34</v>
      </c>
      <c r="J100" s="13">
        <f>Table1[[#This Row],[MinimumPremium_System2]]-Table1[[#This Row],[MinimumPremium_System1]]</f>
        <v>-21449966</v>
      </c>
      <c r="K100" s="13">
        <f>ABS(Table1[[#This Row],[MINPREM_Variance]])</f>
        <v>21449966</v>
      </c>
      <c r="L100" s="6" t="str">
        <f>IF(Table1[[#This Row],[ABS_EPI_Variance]]&lt;=1000, "Small",IF(Table1[[#This Row],[ABS_EPI_Variance]]&lt;=100000,"Medium","Large"))</f>
        <v>Small</v>
      </c>
      <c r="M100" s="6" t="str">
        <f>IF(Table1[[#This Row],[ABSMINPREM_Variance]]&lt;=1000,"Small",IF(Table1[[#This Row],[ABSMINPREM_Variance]]&lt;=100000,"Medium","Large"))</f>
        <v>Large</v>
      </c>
    </row>
    <row r="101" spans="1:13" x14ac:dyDescent="0.3">
      <c r="A101" t="s">
        <v>186</v>
      </c>
      <c r="B101" t="s">
        <v>187</v>
      </c>
      <c r="C101">
        <v>2007</v>
      </c>
      <c r="D101" s="13">
        <v>2156000</v>
      </c>
      <c r="E101" s="13">
        <v>2275000</v>
      </c>
      <c r="F101" s="13">
        <f t="shared" si="6"/>
        <v>119000</v>
      </c>
      <c r="G101" s="13">
        <f>ABS(Table1[[#This Row],[EPI_variance]])</f>
        <v>119000</v>
      </c>
      <c r="H101" s="13">
        <v>2275000</v>
      </c>
      <c r="I101" s="13">
        <f t="shared" si="7"/>
        <v>119000</v>
      </c>
      <c r="J101" s="13">
        <f>Table1[[#This Row],[MinimumPremium_System2]]-Table1[[#This Row],[MinimumPremium_System1]]</f>
        <v>-2156000</v>
      </c>
      <c r="K101" s="13">
        <f>ABS(Table1[[#This Row],[MINPREM_Variance]])</f>
        <v>2156000</v>
      </c>
      <c r="L101" s="6" t="str">
        <f>IF(Table1[[#This Row],[ABS_EPI_Variance]]&lt;=1000, "Small",IF(Table1[[#This Row],[ABS_EPI_Variance]]&lt;=100000,"Medium","Large"))</f>
        <v>Large</v>
      </c>
      <c r="M101" s="6" t="str">
        <f>IF(Table1[[#This Row],[ABSMINPREM_Variance]]&lt;=1000,"Small",IF(Table1[[#This Row],[ABSMINPREM_Variance]]&lt;=100000,"Medium","Large"))</f>
        <v>Large</v>
      </c>
    </row>
    <row r="102" spans="1:13" x14ac:dyDescent="0.3">
      <c r="A102" t="s">
        <v>188</v>
      </c>
      <c r="B102" t="s">
        <v>189</v>
      </c>
      <c r="C102">
        <v>2007</v>
      </c>
      <c r="D102" s="13">
        <v>333080</v>
      </c>
      <c r="E102" s="13">
        <v>2664640</v>
      </c>
      <c r="F102" s="13">
        <f t="shared" si="6"/>
        <v>2331560</v>
      </c>
      <c r="G102" s="13">
        <f>ABS(Table1[[#This Row],[EPI_variance]])</f>
        <v>2331560</v>
      </c>
      <c r="H102" s="13">
        <v>2664640</v>
      </c>
      <c r="I102" s="13">
        <f t="shared" si="7"/>
        <v>2331560</v>
      </c>
      <c r="J102" s="13">
        <f>Table1[[#This Row],[MinimumPremium_System2]]-Table1[[#This Row],[MinimumPremium_System1]]</f>
        <v>-333080</v>
      </c>
      <c r="K102" s="13">
        <f>ABS(Table1[[#This Row],[MINPREM_Variance]])</f>
        <v>333080</v>
      </c>
      <c r="L102" s="6" t="str">
        <f>IF(Table1[[#This Row],[ABS_EPI_Variance]]&lt;=1000, "Small",IF(Table1[[#This Row],[ABS_EPI_Variance]]&lt;=100000,"Medium","Large"))</f>
        <v>Large</v>
      </c>
      <c r="M102" s="6" t="str">
        <f>IF(Table1[[#This Row],[ABSMINPREM_Variance]]&lt;=1000,"Small",IF(Table1[[#This Row],[ABSMINPREM_Variance]]&lt;=100000,"Medium","Large"))</f>
        <v>Large</v>
      </c>
    </row>
    <row r="103" spans="1:13" x14ac:dyDescent="0.3">
      <c r="A103" t="s">
        <v>190</v>
      </c>
      <c r="B103" t="s">
        <v>191</v>
      </c>
      <c r="C103">
        <v>2010</v>
      </c>
      <c r="D103" s="13">
        <v>2599360</v>
      </c>
      <c r="E103" s="13">
        <v>2599500</v>
      </c>
      <c r="F103" s="13">
        <f t="shared" si="6"/>
        <v>140</v>
      </c>
      <c r="G103" s="13">
        <f>ABS(Table1[[#This Row],[EPI_variance]])</f>
        <v>140</v>
      </c>
      <c r="H103" s="13">
        <v>2599500</v>
      </c>
      <c r="I103" s="13">
        <f t="shared" si="7"/>
        <v>140</v>
      </c>
      <c r="J103" s="13">
        <f>Table1[[#This Row],[MinimumPremium_System2]]-Table1[[#This Row],[MinimumPremium_System1]]</f>
        <v>-2599360</v>
      </c>
      <c r="K103" s="13">
        <f>ABS(Table1[[#This Row],[MINPREM_Variance]])</f>
        <v>2599360</v>
      </c>
      <c r="L103" s="6" t="str">
        <f>IF(Table1[[#This Row],[ABS_EPI_Variance]]&lt;=1000, "Small",IF(Table1[[#This Row],[ABS_EPI_Variance]]&lt;=100000,"Medium","Large"))</f>
        <v>Small</v>
      </c>
      <c r="M103" s="6" t="str">
        <f>IF(Table1[[#This Row],[ABSMINPREM_Variance]]&lt;=1000,"Small",IF(Table1[[#This Row],[ABSMINPREM_Variance]]&lt;=100000,"Medium","Large"))</f>
        <v>Large</v>
      </c>
    </row>
    <row r="104" spans="1:13" x14ac:dyDescent="0.3">
      <c r="A104" t="s">
        <v>192</v>
      </c>
      <c r="B104" t="s">
        <v>141</v>
      </c>
      <c r="C104">
        <v>2009</v>
      </c>
      <c r="D104" s="13">
        <v>660274</v>
      </c>
      <c r="E104" s="13">
        <v>1000000</v>
      </c>
      <c r="F104" s="13">
        <f t="shared" si="6"/>
        <v>339726</v>
      </c>
      <c r="G104" s="13">
        <f>ABS(Table1[[#This Row],[EPI_variance]])</f>
        <v>339726</v>
      </c>
      <c r="H104" s="13">
        <v>1000000</v>
      </c>
      <c r="I104" s="13">
        <f t="shared" si="7"/>
        <v>339726</v>
      </c>
      <c r="J104" s="13">
        <f>Table1[[#This Row],[MinimumPremium_System2]]-Table1[[#This Row],[MinimumPremium_System1]]</f>
        <v>-660274</v>
      </c>
      <c r="K104" s="13">
        <f>ABS(Table1[[#This Row],[MINPREM_Variance]])</f>
        <v>660274</v>
      </c>
      <c r="L104" s="6" t="str">
        <f>IF(Table1[[#This Row],[ABS_EPI_Variance]]&lt;=1000, "Small",IF(Table1[[#This Row],[ABS_EPI_Variance]]&lt;=100000,"Medium","Large"))</f>
        <v>Large</v>
      </c>
      <c r="M104" s="6" t="str">
        <f>IF(Table1[[#This Row],[ABSMINPREM_Variance]]&lt;=1000,"Small",IF(Table1[[#This Row],[ABSMINPREM_Variance]]&lt;=100000,"Medium","Large"))</f>
        <v>Large</v>
      </c>
    </row>
    <row r="105" spans="1:13" x14ac:dyDescent="0.3">
      <c r="A105" t="s">
        <v>193</v>
      </c>
      <c r="B105" t="s">
        <v>194</v>
      </c>
      <c r="C105">
        <v>2014</v>
      </c>
      <c r="D105" s="13">
        <v>16136177</v>
      </c>
      <c r="E105" s="13">
        <v>17750000</v>
      </c>
      <c r="F105" s="13">
        <f t="shared" si="6"/>
        <v>1613823</v>
      </c>
      <c r="G105" s="13">
        <f>ABS(Table1[[#This Row],[EPI_variance]])</f>
        <v>1613823</v>
      </c>
      <c r="H105" s="13">
        <v>17750000</v>
      </c>
      <c r="I105" s="13">
        <f t="shared" si="7"/>
        <v>1613823</v>
      </c>
      <c r="J105" s="13">
        <f>Table1[[#This Row],[MinimumPremium_System2]]-Table1[[#This Row],[MinimumPremium_System1]]</f>
        <v>-16136177</v>
      </c>
      <c r="K105" s="13">
        <f>ABS(Table1[[#This Row],[MINPREM_Variance]])</f>
        <v>16136177</v>
      </c>
      <c r="L105" s="6" t="str">
        <f>IF(Table1[[#This Row],[ABS_EPI_Variance]]&lt;=1000, "Small",IF(Table1[[#This Row],[ABS_EPI_Variance]]&lt;=100000,"Medium","Large"))</f>
        <v>Large</v>
      </c>
      <c r="M105" s="6" t="str">
        <f>IF(Table1[[#This Row],[ABSMINPREM_Variance]]&lt;=1000,"Small",IF(Table1[[#This Row],[ABSMINPREM_Variance]]&lt;=100000,"Medium","Large"))</f>
        <v>Large</v>
      </c>
    </row>
    <row r="106" spans="1:13" x14ac:dyDescent="0.3">
      <c r="A106" t="s">
        <v>195</v>
      </c>
      <c r="B106" t="s">
        <v>196</v>
      </c>
      <c r="C106">
        <v>2016</v>
      </c>
      <c r="D106" s="13">
        <v>46188978</v>
      </c>
      <c r="E106" s="13">
        <v>46189000</v>
      </c>
      <c r="F106" s="13">
        <f t="shared" si="6"/>
        <v>22</v>
      </c>
      <c r="G106" s="13">
        <f>ABS(Table1[[#This Row],[EPI_variance]])</f>
        <v>22</v>
      </c>
      <c r="H106" s="13">
        <v>46189000</v>
      </c>
      <c r="I106" s="13">
        <f t="shared" si="7"/>
        <v>22</v>
      </c>
      <c r="J106" s="13">
        <f>Table1[[#This Row],[MinimumPremium_System2]]-Table1[[#This Row],[MinimumPremium_System1]]</f>
        <v>-46188978</v>
      </c>
      <c r="K106" s="13">
        <f>ABS(Table1[[#This Row],[MINPREM_Variance]])</f>
        <v>46188978</v>
      </c>
      <c r="L106" s="6" t="str">
        <f>IF(Table1[[#This Row],[ABS_EPI_Variance]]&lt;=1000, "Small",IF(Table1[[#This Row],[ABS_EPI_Variance]]&lt;=100000,"Medium","Large"))</f>
        <v>Small</v>
      </c>
      <c r="M106" s="6" t="str">
        <f>IF(Table1[[#This Row],[ABSMINPREM_Variance]]&lt;=1000,"Small",IF(Table1[[#This Row],[ABSMINPREM_Variance]]&lt;=100000,"Medium","Large"))</f>
        <v>Large</v>
      </c>
    </row>
    <row r="107" spans="1:13" x14ac:dyDescent="0.3">
      <c r="A107" t="s">
        <v>197</v>
      </c>
      <c r="B107" t="s">
        <v>98</v>
      </c>
      <c r="C107">
        <v>2007</v>
      </c>
      <c r="D107" s="13">
        <v>1499782</v>
      </c>
      <c r="E107" s="13">
        <v>1500000</v>
      </c>
      <c r="F107" s="13">
        <f t="shared" si="6"/>
        <v>218</v>
      </c>
      <c r="G107" s="13">
        <f>ABS(Table1[[#This Row],[EPI_variance]])</f>
        <v>218</v>
      </c>
      <c r="H107" s="13">
        <v>1500000</v>
      </c>
      <c r="I107" s="13">
        <f t="shared" si="7"/>
        <v>218</v>
      </c>
      <c r="J107" s="13">
        <f>Table1[[#This Row],[MinimumPremium_System2]]-Table1[[#This Row],[MinimumPremium_System1]]</f>
        <v>-1499782</v>
      </c>
      <c r="K107" s="13">
        <f>ABS(Table1[[#This Row],[MINPREM_Variance]])</f>
        <v>1499782</v>
      </c>
      <c r="L107" s="6" t="str">
        <f>IF(Table1[[#This Row],[ABS_EPI_Variance]]&lt;=1000, "Small",IF(Table1[[#This Row],[ABS_EPI_Variance]]&lt;=100000,"Medium","Large"))</f>
        <v>Small</v>
      </c>
      <c r="M107" s="6" t="str">
        <f>IF(Table1[[#This Row],[ABSMINPREM_Variance]]&lt;=1000,"Small",IF(Table1[[#This Row],[ABSMINPREM_Variance]]&lt;=100000,"Medium","Large"))</f>
        <v>Large</v>
      </c>
    </row>
    <row r="108" spans="1:13" x14ac:dyDescent="0.3">
      <c r="A108" t="s">
        <v>198</v>
      </c>
      <c r="B108" t="s">
        <v>100</v>
      </c>
      <c r="C108">
        <v>2006</v>
      </c>
      <c r="D108" s="13">
        <v>7920367</v>
      </c>
      <c r="E108" s="13">
        <v>8800000</v>
      </c>
      <c r="F108" s="13">
        <f t="shared" si="6"/>
        <v>879633</v>
      </c>
      <c r="G108" s="13">
        <f>ABS(Table1[[#This Row],[EPI_variance]])</f>
        <v>879633</v>
      </c>
      <c r="H108" s="13">
        <v>8800000</v>
      </c>
      <c r="I108" s="13">
        <f t="shared" si="7"/>
        <v>879633</v>
      </c>
      <c r="J108" s="13">
        <f>Table1[[#This Row],[MinimumPremium_System2]]-Table1[[#This Row],[MinimumPremium_System1]]</f>
        <v>-7920367</v>
      </c>
      <c r="K108" s="13">
        <f>ABS(Table1[[#This Row],[MINPREM_Variance]])</f>
        <v>7920367</v>
      </c>
      <c r="L108" s="6" t="str">
        <f>IF(Table1[[#This Row],[ABS_EPI_Variance]]&lt;=1000, "Small",IF(Table1[[#This Row],[ABS_EPI_Variance]]&lt;=100000,"Medium","Large"))</f>
        <v>Large</v>
      </c>
      <c r="M108" s="6" t="str">
        <f>IF(Table1[[#This Row],[ABSMINPREM_Variance]]&lt;=1000,"Small",IF(Table1[[#This Row],[ABSMINPREM_Variance]]&lt;=100000,"Medium","Large"))</f>
        <v>Large</v>
      </c>
    </row>
    <row r="109" spans="1:13" x14ac:dyDescent="0.3">
      <c r="A109" t="s">
        <v>199</v>
      </c>
      <c r="B109" t="s">
        <v>200</v>
      </c>
      <c r="C109">
        <v>2008</v>
      </c>
      <c r="D109" s="13">
        <v>1992494</v>
      </c>
      <c r="E109" s="13">
        <v>2000000</v>
      </c>
      <c r="F109" s="13">
        <f t="shared" si="6"/>
        <v>7506</v>
      </c>
      <c r="G109" s="13">
        <f>ABS(Table1[[#This Row],[EPI_variance]])</f>
        <v>7506</v>
      </c>
      <c r="H109" s="13">
        <v>2000000</v>
      </c>
      <c r="I109" s="13">
        <f t="shared" si="7"/>
        <v>7506</v>
      </c>
      <c r="J109" s="13">
        <f>Table1[[#This Row],[MinimumPremium_System2]]-Table1[[#This Row],[MinimumPremium_System1]]</f>
        <v>-1992494</v>
      </c>
      <c r="K109" s="13">
        <f>ABS(Table1[[#This Row],[MINPREM_Variance]])</f>
        <v>1992494</v>
      </c>
      <c r="L109" s="6" t="str">
        <f>IF(Table1[[#This Row],[ABS_EPI_Variance]]&lt;=1000, "Small",IF(Table1[[#This Row],[ABS_EPI_Variance]]&lt;=100000,"Medium","Large"))</f>
        <v>Medium</v>
      </c>
      <c r="M109" s="6" t="str">
        <f>IF(Table1[[#This Row],[ABSMINPREM_Variance]]&lt;=1000,"Small",IF(Table1[[#This Row],[ABSMINPREM_Variance]]&lt;=100000,"Medium","Large"))</f>
        <v>Large</v>
      </c>
    </row>
    <row r="110" spans="1:13" x14ac:dyDescent="0.3">
      <c r="A110" t="s">
        <v>201</v>
      </c>
      <c r="B110" t="s">
        <v>202</v>
      </c>
      <c r="C110">
        <v>2007</v>
      </c>
      <c r="D110" s="13">
        <v>2749636</v>
      </c>
      <c r="E110" s="13">
        <v>2750000</v>
      </c>
      <c r="F110" s="13">
        <f t="shared" si="6"/>
        <v>364</v>
      </c>
      <c r="G110" s="13">
        <f>ABS(Table1[[#This Row],[EPI_variance]])</f>
        <v>364</v>
      </c>
      <c r="H110" s="13">
        <v>2750000</v>
      </c>
      <c r="I110" s="13">
        <f t="shared" si="7"/>
        <v>364</v>
      </c>
      <c r="J110" s="13">
        <f>Table1[[#This Row],[MinimumPremium_System2]]-Table1[[#This Row],[MinimumPremium_System1]]</f>
        <v>-2749636</v>
      </c>
      <c r="K110" s="13">
        <f>ABS(Table1[[#This Row],[MINPREM_Variance]])</f>
        <v>2749636</v>
      </c>
      <c r="L110" s="6" t="str">
        <f>IF(Table1[[#This Row],[ABS_EPI_Variance]]&lt;=1000, "Small",IF(Table1[[#This Row],[ABS_EPI_Variance]]&lt;=100000,"Medium","Large"))</f>
        <v>Small</v>
      </c>
      <c r="M110" s="6" t="str">
        <f>IF(Table1[[#This Row],[ABSMINPREM_Variance]]&lt;=1000,"Small",IF(Table1[[#This Row],[ABSMINPREM_Variance]]&lt;=100000,"Medium","Large"))</f>
        <v>Large</v>
      </c>
    </row>
    <row r="111" spans="1:13" x14ac:dyDescent="0.3">
      <c r="A111" t="s">
        <v>203</v>
      </c>
      <c r="B111" t="s">
        <v>204</v>
      </c>
      <c r="C111">
        <v>2017</v>
      </c>
      <c r="D111" s="13">
        <v>9999969</v>
      </c>
      <c r="E111" s="13">
        <v>10000000</v>
      </c>
      <c r="F111" s="13">
        <f t="shared" si="6"/>
        <v>31</v>
      </c>
      <c r="G111" s="13">
        <f>ABS(Table1[[#This Row],[EPI_variance]])</f>
        <v>31</v>
      </c>
      <c r="H111" s="13">
        <v>10000000</v>
      </c>
      <c r="I111" s="13">
        <f t="shared" si="7"/>
        <v>31</v>
      </c>
      <c r="J111" s="13">
        <f>Table1[[#This Row],[MinimumPremium_System2]]-Table1[[#This Row],[MinimumPremium_System1]]</f>
        <v>-9999969</v>
      </c>
      <c r="K111" s="13">
        <f>ABS(Table1[[#This Row],[MINPREM_Variance]])</f>
        <v>9999969</v>
      </c>
      <c r="L111" s="6" t="str">
        <f>IF(Table1[[#This Row],[ABS_EPI_Variance]]&lt;=1000, "Small",IF(Table1[[#This Row],[ABS_EPI_Variance]]&lt;=100000,"Medium","Large"))</f>
        <v>Small</v>
      </c>
      <c r="M111" s="6" t="str">
        <f>IF(Table1[[#This Row],[ABSMINPREM_Variance]]&lt;=1000,"Small",IF(Table1[[#This Row],[ABSMINPREM_Variance]]&lt;=100000,"Medium","Large"))</f>
        <v>Large</v>
      </c>
    </row>
    <row r="112" spans="1:13" x14ac:dyDescent="0.3">
      <c r="A112" t="s">
        <v>205</v>
      </c>
      <c r="B112" t="s">
        <v>206</v>
      </c>
      <c r="C112">
        <v>2016</v>
      </c>
      <c r="D112" s="13">
        <v>5399385</v>
      </c>
      <c r="E112" s="13">
        <v>5561556</v>
      </c>
      <c r="F112" s="13">
        <f t="shared" si="6"/>
        <v>162171</v>
      </c>
      <c r="G112" s="13">
        <f>ABS(Table1[[#This Row],[EPI_variance]])</f>
        <v>162171</v>
      </c>
      <c r="H112" s="13">
        <v>5561556</v>
      </c>
      <c r="I112" s="13">
        <f t="shared" si="7"/>
        <v>162171</v>
      </c>
      <c r="J112" s="13">
        <f>Table1[[#This Row],[MinimumPremium_System2]]-Table1[[#This Row],[MinimumPremium_System1]]</f>
        <v>-5399385</v>
      </c>
      <c r="K112" s="13">
        <f>ABS(Table1[[#This Row],[MINPREM_Variance]])</f>
        <v>5399385</v>
      </c>
      <c r="L112" s="6" t="str">
        <f>IF(Table1[[#This Row],[ABS_EPI_Variance]]&lt;=1000, "Small",IF(Table1[[#This Row],[ABS_EPI_Variance]]&lt;=100000,"Medium","Large"))</f>
        <v>Large</v>
      </c>
      <c r="M112" s="6" t="str">
        <f>IF(Table1[[#This Row],[ABSMINPREM_Variance]]&lt;=1000,"Small",IF(Table1[[#This Row],[ABSMINPREM_Variance]]&lt;=100000,"Medium","Large"))</f>
        <v>Large</v>
      </c>
    </row>
    <row r="113" spans="1:13" x14ac:dyDescent="0.3">
      <c r="A113" t="s">
        <v>207</v>
      </c>
      <c r="B113" t="s">
        <v>208</v>
      </c>
      <c r="C113">
        <v>2017</v>
      </c>
      <c r="D113" s="13">
        <v>34003649</v>
      </c>
      <c r="E113" s="13">
        <v>40000000</v>
      </c>
      <c r="F113" s="13">
        <f t="shared" si="6"/>
        <v>5996351</v>
      </c>
      <c r="G113" s="13">
        <f>ABS(Table1[[#This Row],[EPI_variance]])</f>
        <v>5996351</v>
      </c>
      <c r="H113" s="13">
        <v>40000000</v>
      </c>
      <c r="I113" s="13">
        <f t="shared" si="7"/>
        <v>5996351</v>
      </c>
      <c r="J113" s="13">
        <f>Table1[[#This Row],[MinimumPremium_System2]]-Table1[[#This Row],[MinimumPremium_System1]]</f>
        <v>-34003649</v>
      </c>
      <c r="K113" s="13">
        <f>ABS(Table1[[#This Row],[MINPREM_Variance]])</f>
        <v>34003649</v>
      </c>
      <c r="L113" s="6" t="str">
        <f>IF(Table1[[#This Row],[ABS_EPI_Variance]]&lt;=1000, "Small",IF(Table1[[#This Row],[ABS_EPI_Variance]]&lt;=100000,"Medium","Large"))</f>
        <v>Large</v>
      </c>
      <c r="M113" s="6" t="str">
        <f>IF(Table1[[#This Row],[ABSMINPREM_Variance]]&lt;=1000,"Small",IF(Table1[[#This Row],[ABSMINPREM_Variance]]&lt;=100000,"Medium","Large"))</f>
        <v>Large</v>
      </c>
    </row>
    <row r="114" spans="1:13" x14ac:dyDescent="0.3">
      <c r="A114" t="s">
        <v>209</v>
      </c>
      <c r="B114" t="s">
        <v>210</v>
      </c>
      <c r="C114">
        <v>2017</v>
      </c>
      <c r="D114" s="13">
        <v>1303981</v>
      </c>
      <c r="E114" s="13">
        <v>1416681</v>
      </c>
      <c r="F114" s="13">
        <f t="shared" si="6"/>
        <v>112700</v>
      </c>
      <c r="G114" s="13">
        <f>ABS(Table1[[#This Row],[EPI_variance]])</f>
        <v>112700</v>
      </c>
      <c r="H114" s="13">
        <v>1416681</v>
      </c>
      <c r="I114" s="13">
        <f t="shared" si="7"/>
        <v>112700</v>
      </c>
      <c r="J114" s="13">
        <f>Table1[[#This Row],[MinimumPremium_System2]]-Table1[[#This Row],[MinimumPremium_System1]]</f>
        <v>-1303981</v>
      </c>
      <c r="K114" s="13">
        <f>ABS(Table1[[#This Row],[MINPREM_Variance]])</f>
        <v>1303981</v>
      </c>
      <c r="L114" s="6" t="str">
        <f>IF(Table1[[#This Row],[ABS_EPI_Variance]]&lt;=1000, "Small",IF(Table1[[#This Row],[ABS_EPI_Variance]]&lt;=100000,"Medium","Large"))</f>
        <v>Large</v>
      </c>
      <c r="M114" s="6" t="str">
        <f>IF(Table1[[#This Row],[ABSMINPREM_Variance]]&lt;=1000,"Small",IF(Table1[[#This Row],[ABSMINPREM_Variance]]&lt;=100000,"Medium","Large"))</f>
        <v>Large</v>
      </c>
    </row>
    <row r="115" spans="1:13" x14ac:dyDescent="0.3">
      <c r="A115" t="s">
        <v>211</v>
      </c>
      <c r="B115" t="s">
        <v>212</v>
      </c>
      <c r="C115">
        <v>2014</v>
      </c>
      <c r="D115" s="13">
        <v>5624914</v>
      </c>
      <c r="E115" s="13">
        <v>5625000</v>
      </c>
      <c r="F115" s="13">
        <f t="shared" si="6"/>
        <v>86</v>
      </c>
      <c r="G115" s="13">
        <f>ABS(Table1[[#This Row],[EPI_variance]])</f>
        <v>86</v>
      </c>
      <c r="H115" s="13">
        <v>5625000</v>
      </c>
      <c r="I115" s="13">
        <f t="shared" si="7"/>
        <v>86</v>
      </c>
      <c r="J115" s="13">
        <f>Table1[[#This Row],[MinimumPremium_System2]]-Table1[[#This Row],[MinimumPremium_System1]]</f>
        <v>-5624914</v>
      </c>
      <c r="K115" s="13">
        <f>ABS(Table1[[#This Row],[MINPREM_Variance]])</f>
        <v>5624914</v>
      </c>
      <c r="L115" s="6" t="str">
        <f>IF(Table1[[#This Row],[ABS_EPI_Variance]]&lt;=1000, "Small",IF(Table1[[#This Row],[ABS_EPI_Variance]]&lt;=100000,"Medium","Large"))</f>
        <v>Small</v>
      </c>
      <c r="M115" s="6" t="str">
        <f>IF(Table1[[#This Row],[ABSMINPREM_Variance]]&lt;=1000,"Small",IF(Table1[[#This Row],[ABSMINPREM_Variance]]&lt;=100000,"Medium","Large"))</f>
        <v>Large</v>
      </c>
    </row>
    <row r="116" spans="1:13" x14ac:dyDescent="0.3">
      <c r="A116" t="s">
        <v>213</v>
      </c>
      <c r="B116" t="s">
        <v>17</v>
      </c>
      <c r="C116">
        <v>2013</v>
      </c>
      <c r="D116" s="13">
        <v>17961170</v>
      </c>
      <c r="E116" s="13">
        <v>18000000</v>
      </c>
      <c r="F116" s="13">
        <f t="shared" si="6"/>
        <v>38830</v>
      </c>
      <c r="G116" s="13">
        <f>ABS(Table1[[#This Row],[EPI_variance]])</f>
        <v>38830</v>
      </c>
      <c r="H116" s="13">
        <v>18000000</v>
      </c>
      <c r="I116" s="13">
        <f t="shared" si="7"/>
        <v>38830</v>
      </c>
      <c r="J116" s="13">
        <f>Table1[[#This Row],[MinimumPremium_System2]]-Table1[[#This Row],[MinimumPremium_System1]]</f>
        <v>-17961170</v>
      </c>
      <c r="K116" s="13">
        <f>ABS(Table1[[#This Row],[MINPREM_Variance]])</f>
        <v>17961170</v>
      </c>
      <c r="L116" s="6" t="str">
        <f>IF(Table1[[#This Row],[ABS_EPI_Variance]]&lt;=1000, "Small",IF(Table1[[#This Row],[ABS_EPI_Variance]]&lt;=100000,"Medium","Large"))</f>
        <v>Medium</v>
      </c>
      <c r="M116" s="6" t="str">
        <f>IF(Table1[[#This Row],[ABSMINPREM_Variance]]&lt;=1000,"Small",IF(Table1[[#This Row],[ABSMINPREM_Variance]]&lt;=100000,"Medium","Large"))</f>
        <v>Large</v>
      </c>
    </row>
    <row r="117" spans="1:13" x14ac:dyDescent="0.3">
      <c r="A117" t="s">
        <v>214</v>
      </c>
      <c r="B117" t="s">
        <v>215</v>
      </c>
      <c r="C117">
        <v>2014</v>
      </c>
      <c r="D117" s="13">
        <v>23812432</v>
      </c>
      <c r="E117" s="13">
        <v>23812500</v>
      </c>
      <c r="F117" s="13">
        <f t="shared" si="6"/>
        <v>68</v>
      </c>
      <c r="G117" s="13">
        <f>ABS(Table1[[#This Row],[EPI_variance]])</f>
        <v>68</v>
      </c>
      <c r="H117" s="13">
        <v>23812500</v>
      </c>
      <c r="I117" s="13">
        <f t="shared" si="7"/>
        <v>68</v>
      </c>
      <c r="J117" s="13">
        <f>Table1[[#This Row],[MinimumPremium_System2]]-Table1[[#This Row],[MinimumPremium_System1]]</f>
        <v>-23812432</v>
      </c>
      <c r="K117" s="13">
        <f>ABS(Table1[[#This Row],[MINPREM_Variance]])</f>
        <v>23812432</v>
      </c>
      <c r="L117" s="6" t="str">
        <f>IF(Table1[[#This Row],[ABS_EPI_Variance]]&lt;=1000, "Small",IF(Table1[[#This Row],[ABS_EPI_Variance]]&lt;=100000,"Medium","Large"))</f>
        <v>Small</v>
      </c>
      <c r="M117" s="6" t="str">
        <f>IF(Table1[[#This Row],[ABSMINPREM_Variance]]&lt;=1000,"Small",IF(Table1[[#This Row],[ABSMINPREM_Variance]]&lt;=100000,"Medium","Large"))</f>
        <v>Large</v>
      </c>
    </row>
    <row r="118" spans="1:13" x14ac:dyDescent="0.3">
      <c r="A118" t="s">
        <v>216</v>
      </c>
      <c r="B118" t="s">
        <v>217</v>
      </c>
      <c r="C118">
        <v>2017</v>
      </c>
      <c r="D118" s="13">
        <v>30277</v>
      </c>
      <c r="E118" s="13">
        <v>247506</v>
      </c>
      <c r="F118" s="13">
        <f t="shared" si="6"/>
        <v>217229</v>
      </c>
      <c r="G118" s="13">
        <f>ABS(Table1[[#This Row],[EPI_variance]])</f>
        <v>217229</v>
      </c>
      <c r="H118" s="13">
        <v>247506</v>
      </c>
      <c r="I118" s="13">
        <f t="shared" si="7"/>
        <v>217229</v>
      </c>
      <c r="J118" s="13">
        <f>Table1[[#This Row],[MinimumPremium_System2]]-Table1[[#This Row],[MinimumPremium_System1]]</f>
        <v>-30277</v>
      </c>
      <c r="K118" s="13">
        <f>ABS(Table1[[#This Row],[MINPREM_Variance]])</f>
        <v>30277</v>
      </c>
      <c r="L118" s="6" t="str">
        <f>IF(Table1[[#This Row],[ABS_EPI_Variance]]&lt;=1000, "Small",IF(Table1[[#This Row],[ABS_EPI_Variance]]&lt;=100000,"Medium","Large"))</f>
        <v>Large</v>
      </c>
      <c r="M118" s="6" t="str">
        <f>IF(Table1[[#This Row],[ABSMINPREM_Variance]]&lt;=1000,"Small",IF(Table1[[#This Row],[ABSMINPREM_Variance]]&lt;=100000,"Medium","Large"))</f>
        <v>Medium</v>
      </c>
    </row>
    <row r="119" spans="1:13" x14ac:dyDescent="0.3">
      <c r="B119" t="s">
        <v>40</v>
      </c>
      <c r="C119">
        <v>2006</v>
      </c>
      <c r="D119" s="13">
        <v>5433400</v>
      </c>
      <c r="E119" s="13">
        <v>6000000</v>
      </c>
      <c r="F119" s="13">
        <f t="shared" si="6"/>
        <v>566600</v>
      </c>
      <c r="G119" s="13">
        <f>ABS(Table1[[#This Row],[EPI_variance]])</f>
        <v>566600</v>
      </c>
      <c r="H119" s="13">
        <v>6000000</v>
      </c>
      <c r="I119" s="13">
        <f t="shared" si="7"/>
        <v>566600</v>
      </c>
      <c r="J119" s="13">
        <f>Table1[[#This Row],[MinimumPremium_System2]]-Table1[[#This Row],[MinimumPremium_System1]]</f>
        <v>-5433400</v>
      </c>
      <c r="K119" s="13">
        <f>ABS(Table1[[#This Row],[MINPREM_Variance]])</f>
        <v>5433400</v>
      </c>
      <c r="L119" s="6" t="str">
        <f>IF(Table1[[#This Row],[ABS_EPI_Variance]]&lt;=1000, "Small",IF(Table1[[#This Row],[ABS_EPI_Variance]]&lt;=100000,"Medium","Large"))</f>
        <v>Large</v>
      </c>
      <c r="M119" s="6" t="str">
        <f>IF(Table1[[#This Row],[ABSMINPREM_Variance]]&lt;=1000,"Small",IF(Table1[[#This Row],[ABSMINPREM_Variance]]&lt;=100000,"Medium","Large"))</f>
        <v>Large</v>
      </c>
    </row>
    <row r="120" spans="1:13" x14ac:dyDescent="0.3">
      <c r="A120" t="s">
        <v>218</v>
      </c>
      <c r="B120" t="s">
        <v>89</v>
      </c>
      <c r="C120">
        <v>2013</v>
      </c>
      <c r="D120" s="13">
        <v>262423</v>
      </c>
      <c r="E120" s="13">
        <v>262500</v>
      </c>
      <c r="F120" s="13">
        <f t="shared" si="6"/>
        <v>77</v>
      </c>
      <c r="G120" s="13">
        <f>ABS(Table1[[#This Row],[EPI_variance]])</f>
        <v>77</v>
      </c>
      <c r="H120" s="13">
        <v>262500</v>
      </c>
      <c r="I120" s="13">
        <f t="shared" si="7"/>
        <v>77</v>
      </c>
      <c r="J120" s="13">
        <f>Table1[[#This Row],[MinimumPremium_System2]]-Table1[[#This Row],[MinimumPremium_System1]]</f>
        <v>-262423</v>
      </c>
      <c r="K120" s="13">
        <f>ABS(Table1[[#This Row],[MINPREM_Variance]])</f>
        <v>262423</v>
      </c>
      <c r="L120" s="6" t="str">
        <f>IF(Table1[[#This Row],[ABS_EPI_Variance]]&lt;=1000, "Small",IF(Table1[[#This Row],[ABS_EPI_Variance]]&lt;=100000,"Medium","Large"))</f>
        <v>Small</v>
      </c>
      <c r="M120" s="6" t="str">
        <f>IF(Table1[[#This Row],[ABSMINPREM_Variance]]&lt;=1000,"Small",IF(Table1[[#This Row],[ABSMINPREM_Variance]]&lt;=100000,"Medium","Large"))</f>
        <v>Large</v>
      </c>
    </row>
    <row r="121" spans="1:13" x14ac:dyDescent="0.3">
      <c r="A121" t="s">
        <v>219</v>
      </c>
      <c r="B121" t="s">
        <v>178</v>
      </c>
      <c r="C121">
        <v>2013</v>
      </c>
      <c r="D121" s="13">
        <v>142800</v>
      </c>
      <c r="E121" s="13">
        <v>150000</v>
      </c>
      <c r="F121" s="13">
        <f t="shared" si="6"/>
        <v>7200</v>
      </c>
      <c r="G121" s="13">
        <f>ABS(Table1[[#This Row],[EPI_variance]])</f>
        <v>7200</v>
      </c>
      <c r="H121" s="13">
        <v>150000</v>
      </c>
      <c r="I121" s="13">
        <f t="shared" si="7"/>
        <v>7200</v>
      </c>
      <c r="J121" s="13">
        <f>Table1[[#This Row],[MinimumPremium_System2]]-Table1[[#This Row],[MinimumPremium_System1]]</f>
        <v>-142800</v>
      </c>
      <c r="K121" s="13">
        <f>ABS(Table1[[#This Row],[MINPREM_Variance]])</f>
        <v>142800</v>
      </c>
      <c r="L121" s="6" t="str">
        <f>IF(Table1[[#This Row],[ABS_EPI_Variance]]&lt;=1000, "Small",IF(Table1[[#This Row],[ABS_EPI_Variance]]&lt;=100000,"Medium","Large"))</f>
        <v>Medium</v>
      </c>
      <c r="M121" s="6" t="str">
        <f>IF(Table1[[#This Row],[ABSMINPREM_Variance]]&lt;=1000,"Small",IF(Table1[[#This Row],[ABSMINPREM_Variance]]&lt;=100000,"Medium","Large"))</f>
        <v>Large</v>
      </c>
    </row>
    <row r="122" spans="1:13" x14ac:dyDescent="0.3">
      <c r="A122" t="s">
        <v>220</v>
      </c>
      <c r="B122" t="s">
        <v>221</v>
      </c>
      <c r="C122">
        <v>2014</v>
      </c>
      <c r="D122" s="13">
        <v>428920</v>
      </c>
      <c r="E122" s="13">
        <v>437750</v>
      </c>
      <c r="F122" s="13">
        <f t="shared" si="6"/>
        <v>8830</v>
      </c>
      <c r="G122" s="13">
        <f>ABS(Table1[[#This Row],[EPI_variance]])</f>
        <v>8830</v>
      </c>
      <c r="H122" s="13">
        <v>437750</v>
      </c>
      <c r="I122" s="13">
        <f t="shared" si="7"/>
        <v>8830</v>
      </c>
      <c r="J122" s="13">
        <f>Table1[[#This Row],[MinimumPremium_System2]]-Table1[[#This Row],[MinimumPremium_System1]]</f>
        <v>-428920</v>
      </c>
      <c r="K122" s="13">
        <f>ABS(Table1[[#This Row],[MINPREM_Variance]])</f>
        <v>428920</v>
      </c>
      <c r="L122" s="6" t="str">
        <f>IF(Table1[[#This Row],[ABS_EPI_Variance]]&lt;=1000, "Small",IF(Table1[[#This Row],[ABS_EPI_Variance]]&lt;=100000,"Medium","Large"))</f>
        <v>Medium</v>
      </c>
      <c r="M122" s="6" t="str">
        <f>IF(Table1[[#This Row],[ABSMINPREM_Variance]]&lt;=1000,"Small",IF(Table1[[#This Row],[ABSMINPREM_Variance]]&lt;=100000,"Medium","Large"))</f>
        <v>Large</v>
      </c>
    </row>
    <row r="123" spans="1:13" x14ac:dyDescent="0.3">
      <c r="A123" t="s">
        <v>222</v>
      </c>
      <c r="B123" t="s">
        <v>183</v>
      </c>
      <c r="C123">
        <v>2014</v>
      </c>
      <c r="D123" s="13">
        <v>30379241</v>
      </c>
      <c r="E123" s="13">
        <v>30379255</v>
      </c>
      <c r="F123" s="13">
        <f t="shared" si="6"/>
        <v>14</v>
      </c>
      <c r="G123" s="13">
        <f>ABS(Table1[[#This Row],[EPI_variance]])</f>
        <v>14</v>
      </c>
      <c r="H123" s="13">
        <v>30379255</v>
      </c>
      <c r="I123" s="13">
        <f t="shared" si="7"/>
        <v>14</v>
      </c>
      <c r="J123" s="13">
        <f>Table1[[#This Row],[MinimumPremium_System2]]-Table1[[#This Row],[MinimumPremium_System1]]</f>
        <v>-30379241</v>
      </c>
      <c r="K123" s="13">
        <f>ABS(Table1[[#This Row],[MINPREM_Variance]])</f>
        <v>30379241</v>
      </c>
      <c r="L123" s="6" t="str">
        <f>IF(Table1[[#This Row],[ABS_EPI_Variance]]&lt;=1000, "Small",IF(Table1[[#This Row],[ABS_EPI_Variance]]&lt;=100000,"Medium","Large"))</f>
        <v>Small</v>
      </c>
      <c r="M123" s="6" t="str">
        <f>IF(Table1[[#This Row],[ABSMINPREM_Variance]]&lt;=1000,"Small",IF(Table1[[#This Row],[ABSMINPREM_Variance]]&lt;=100000,"Medium","Large"))</f>
        <v>Large</v>
      </c>
    </row>
    <row r="124" spans="1:13" x14ac:dyDescent="0.3">
      <c r="A124" t="s">
        <v>223</v>
      </c>
      <c r="B124" t="s">
        <v>224</v>
      </c>
      <c r="C124">
        <v>2019</v>
      </c>
      <c r="D124" s="13">
        <v>6997933</v>
      </c>
      <c r="E124" s="13">
        <v>7000000</v>
      </c>
      <c r="F124" s="13">
        <f t="shared" si="6"/>
        <v>2067</v>
      </c>
      <c r="G124" s="13">
        <f>ABS(Table1[[#This Row],[EPI_variance]])</f>
        <v>2067</v>
      </c>
      <c r="H124" s="13">
        <v>7000000</v>
      </c>
      <c r="I124" s="13">
        <f t="shared" si="7"/>
        <v>2067</v>
      </c>
      <c r="J124" s="13">
        <f>Table1[[#This Row],[MinimumPremium_System2]]-Table1[[#This Row],[MinimumPremium_System1]]</f>
        <v>-6997933</v>
      </c>
      <c r="K124" s="13">
        <f>ABS(Table1[[#This Row],[MINPREM_Variance]])</f>
        <v>6997933</v>
      </c>
      <c r="L124" s="6" t="str">
        <f>IF(Table1[[#This Row],[ABS_EPI_Variance]]&lt;=1000, "Small",IF(Table1[[#This Row],[ABS_EPI_Variance]]&lt;=100000,"Medium","Large"))</f>
        <v>Medium</v>
      </c>
      <c r="M124" s="6" t="str">
        <f>IF(Table1[[#This Row],[ABSMINPREM_Variance]]&lt;=1000,"Small",IF(Table1[[#This Row],[ABSMINPREM_Variance]]&lt;=100000,"Medium","Large"))</f>
        <v>Large</v>
      </c>
    </row>
    <row r="125" spans="1:13" x14ac:dyDescent="0.3">
      <c r="A125" t="s">
        <v>225</v>
      </c>
      <c r="B125" t="s">
        <v>83</v>
      </c>
      <c r="C125">
        <v>2018</v>
      </c>
      <c r="D125" s="13">
        <v>10149685</v>
      </c>
      <c r="E125" s="13">
        <v>10583945</v>
      </c>
      <c r="F125" s="13">
        <f t="shared" si="6"/>
        <v>434260</v>
      </c>
      <c r="G125" s="13">
        <f>ABS(Table1[[#This Row],[EPI_variance]])</f>
        <v>434260</v>
      </c>
      <c r="H125" s="13">
        <v>10583945</v>
      </c>
      <c r="I125" s="13">
        <f t="shared" si="7"/>
        <v>434260</v>
      </c>
      <c r="J125" s="13">
        <f>Table1[[#This Row],[MinimumPremium_System2]]-Table1[[#This Row],[MinimumPremium_System1]]</f>
        <v>-10149685</v>
      </c>
      <c r="K125" s="13">
        <f>ABS(Table1[[#This Row],[MINPREM_Variance]])</f>
        <v>10149685</v>
      </c>
      <c r="L125" s="6" t="str">
        <f>IF(Table1[[#This Row],[ABS_EPI_Variance]]&lt;=1000, "Small",IF(Table1[[#This Row],[ABS_EPI_Variance]]&lt;=100000,"Medium","Large"))</f>
        <v>Large</v>
      </c>
      <c r="M125" s="6" t="str">
        <f>IF(Table1[[#This Row],[ABSMINPREM_Variance]]&lt;=1000,"Small",IF(Table1[[#This Row],[ABSMINPREM_Variance]]&lt;=100000,"Medium","Large"))</f>
        <v>Large</v>
      </c>
    </row>
    <row r="126" spans="1:13" x14ac:dyDescent="0.3">
      <c r="A126" t="s">
        <v>226</v>
      </c>
      <c r="B126" t="s">
        <v>227</v>
      </c>
      <c r="C126">
        <v>2013</v>
      </c>
      <c r="D126" s="13">
        <v>3999975</v>
      </c>
      <c r="E126" s="13">
        <v>4000000</v>
      </c>
      <c r="F126" s="13">
        <f t="shared" si="6"/>
        <v>25</v>
      </c>
      <c r="G126" s="13">
        <f>ABS(Table1[[#This Row],[EPI_variance]])</f>
        <v>25</v>
      </c>
      <c r="H126" s="13">
        <v>4000000</v>
      </c>
      <c r="I126" s="13">
        <f t="shared" si="7"/>
        <v>25</v>
      </c>
      <c r="J126" s="13">
        <f>Table1[[#This Row],[MinimumPremium_System2]]-Table1[[#This Row],[MinimumPremium_System1]]</f>
        <v>-3999975</v>
      </c>
      <c r="K126" s="13">
        <f>ABS(Table1[[#This Row],[MINPREM_Variance]])</f>
        <v>3999975</v>
      </c>
      <c r="L126" s="6" t="str">
        <f>IF(Table1[[#This Row],[ABS_EPI_Variance]]&lt;=1000, "Small",IF(Table1[[#This Row],[ABS_EPI_Variance]]&lt;=100000,"Medium","Large"))</f>
        <v>Small</v>
      </c>
      <c r="M126" s="6" t="str">
        <f>IF(Table1[[#This Row],[ABSMINPREM_Variance]]&lt;=1000,"Small",IF(Table1[[#This Row],[ABSMINPREM_Variance]]&lt;=100000,"Medium","Large"))</f>
        <v>Large</v>
      </c>
    </row>
    <row r="127" spans="1:13" x14ac:dyDescent="0.3">
      <c r="A127" t="s">
        <v>228</v>
      </c>
      <c r="B127" t="s">
        <v>57</v>
      </c>
      <c r="C127">
        <v>2007</v>
      </c>
      <c r="D127" s="13">
        <v>22124080</v>
      </c>
      <c r="E127" s="13">
        <v>26000000</v>
      </c>
      <c r="F127" s="13">
        <f t="shared" si="6"/>
        <v>3875920</v>
      </c>
      <c r="G127" s="13">
        <f>ABS(Table1[[#This Row],[EPI_variance]])</f>
        <v>3875920</v>
      </c>
      <c r="H127" s="13">
        <v>26000000</v>
      </c>
      <c r="I127" s="13">
        <f t="shared" si="7"/>
        <v>3875920</v>
      </c>
      <c r="J127" s="13">
        <f>Table1[[#This Row],[MinimumPremium_System2]]-Table1[[#This Row],[MinimumPremium_System1]]</f>
        <v>-22124080</v>
      </c>
      <c r="K127" s="13">
        <f>ABS(Table1[[#This Row],[MINPREM_Variance]])</f>
        <v>22124080</v>
      </c>
      <c r="L127" s="6" t="str">
        <f>IF(Table1[[#This Row],[ABS_EPI_Variance]]&lt;=1000, "Small",IF(Table1[[#This Row],[ABS_EPI_Variance]]&lt;=100000,"Medium","Large"))</f>
        <v>Large</v>
      </c>
      <c r="M127" s="6" t="str">
        <f>IF(Table1[[#This Row],[ABSMINPREM_Variance]]&lt;=1000,"Small",IF(Table1[[#This Row],[ABSMINPREM_Variance]]&lt;=100000,"Medium","Large"))</f>
        <v>Large</v>
      </c>
    </row>
    <row r="128" spans="1:13" x14ac:dyDescent="0.3">
      <c r="A128" t="s">
        <v>229</v>
      </c>
      <c r="B128" t="s">
        <v>27</v>
      </c>
      <c r="C128">
        <v>2006</v>
      </c>
      <c r="D128" s="13">
        <v>31555770</v>
      </c>
      <c r="E128" s="13">
        <v>35200000</v>
      </c>
      <c r="F128" s="13">
        <f t="shared" si="6"/>
        <v>3644230</v>
      </c>
      <c r="G128" s="13">
        <f>ABS(Table1[[#This Row],[EPI_variance]])</f>
        <v>3644230</v>
      </c>
      <c r="H128" s="13">
        <v>35200000</v>
      </c>
      <c r="I128" s="13">
        <f t="shared" si="7"/>
        <v>3644230</v>
      </c>
      <c r="J128" s="13">
        <f>Table1[[#This Row],[MinimumPremium_System2]]-Table1[[#This Row],[MinimumPremium_System1]]</f>
        <v>-31555770</v>
      </c>
      <c r="K128" s="13">
        <f>ABS(Table1[[#This Row],[MINPREM_Variance]])</f>
        <v>31555770</v>
      </c>
      <c r="L128" s="6" t="str">
        <f>IF(Table1[[#This Row],[ABS_EPI_Variance]]&lt;=1000, "Small",IF(Table1[[#This Row],[ABS_EPI_Variance]]&lt;=100000,"Medium","Large"))</f>
        <v>Large</v>
      </c>
      <c r="M128" s="6" t="str">
        <f>IF(Table1[[#This Row],[ABSMINPREM_Variance]]&lt;=1000,"Small",IF(Table1[[#This Row],[ABSMINPREM_Variance]]&lt;=100000,"Medium","Large"))</f>
        <v>Large</v>
      </c>
    </row>
    <row r="129" spans="1:13" x14ac:dyDescent="0.3">
      <c r="A129" t="s">
        <v>230</v>
      </c>
      <c r="B129" t="s">
        <v>231</v>
      </c>
      <c r="C129">
        <v>2007</v>
      </c>
      <c r="D129" s="13">
        <v>3148600</v>
      </c>
      <c r="E129" s="13">
        <v>3500000</v>
      </c>
      <c r="F129" s="13">
        <f t="shared" si="6"/>
        <v>351400</v>
      </c>
      <c r="G129" s="13">
        <f>ABS(Table1[[#This Row],[EPI_variance]])</f>
        <v>351400</v>
      </c>
      <c r="H129" s="13">
        <v>3500000</v>
      </c>
      <c r="I129" s="13">
        <f t="shared" si="7"/>
        <v>351400</v>
      </c>
      <c r="J129" s="13">
        <f>Table1[[#This Row],[MinimumPremium_System2]]-Table1[[#This Row],[MinimumPremium_System1]]</f>
        <v>-3148600</v>
      </c>
      <c r="K129" s="13">
        <f>ABS(Table1[[#This Row],[MINPREM_Variance]])</f>
        <v>3148600</v>
      </c>
      <c r="L129" s="6" t="str">
        <f>IF(Table1[[#This Row],[ABS_EPI_Variance]]&lt;=1000, "Small",IF(Table1[[#This Row],[ABS_EPI_Variance]]&lt;=100000,"Medium","Large"))</f>
        <v>Large</v>
      </c>
      <c r="M129" s="6" t="str">
        <f>IF(Table1[[#This Row],[ABSMINPREM_Variance]]&lt;=1000,"Small",IF(Table1[[#This Row],[ABSMINPREM_Variance]]&lt;=100000,"Medium","Large"))</f>
        <v>Large</v>
      </c>
    </row>
    <row r="130" spans="1:13" x14ac:dyDescent="0.3">
      <c r="A130" t="s">
        <v>232</v>
      </c>
      <c r="B130" t="s">
        <v>233</v>
      </c>
      <c r="C130">
        <v>2008</v>
      </c>
      <c r="D130" s="13">
        <v>1799140</v>
      </c>
      <c r="E130" s="13">
        <v>1800000</v>
      </c>
      <c r="F130" s="13">
        <f t="shared" ref="F130:F161" si="8">E130-D130</f>
        <v>860</v>
      </c>
      <c r="G130" s="13">
        <f>ABS(Table1[[#This Row],[EPI_variance]])</f>
        <v>860</v>
      </c>
      <c r="H130" s="13">
        <v>1800000</v>
      </c>
      <c r="I130" s="13">
        <f t="shared" ref="I130:I161" si="9">H130-D130</f>
        <v>860</v>
      </c>
      <c r="J130" s="13">
        <f>Table1[[#This Row],[MinimumPremium_System2]]-Table1[[#This Row],[MinimumPremium_System1]]</f>
        <v>-1799140</v>
      </c>
      <c r="K130" s="13">
        <f>ABS(Table1[[#This Row],[MINPREM_Variance]])</f>
        <v>1799140</v>
      </c>
      <c r="L130" s="6" t="str">
        <f>IF(Table1[[#This Row],[ABS_EPI_Variance]]&lt;=1000, "Small",IF(Table1[[#This Row],[ABS_EPI_Variance]]&lt;=100000,"Medium","Large"))</f>
        <v>Small</v>
      </c>
      <c r="M130" s="6" t="str">
        <f>IF(Table1[[#This Row],[ABSMINPREM_Variance]]&lt;=1000,"Small",IF(Table1[[#This Row],[ABSMINPREM_Variance]]&lt;=100000,"Medium","Large"))</f>
        <v>Large</v>
      </c>
    </row>
    <row r="131" spans="1:13" x14ac:dyDescent="0.3">
      <c r="A131" t="s">
        <v>234</v>
      </c>
      <c r="B131" t="s">
        <v>235</v>
      </c>
      <c r="C131">
        <v>2017</v>
      </c>
      <c r="D131" s="13">
        <v>745850</v>
      </c>
      <c r="E131" s="13">
        <v>750000</v>
      </c>
      <c r="F131" s="13">
        <f t="shared" si="8"/>
        <v>4150</v>
      </c>
      <c r="G131" s="13">
        <f>ABS(Table1[[#This Row],[EPI_variance]])</f>
        <v>4150</v>
      </c>
      <c r="H131" s="13">
        <v>750000</v>
      </c>
      <c r="I131" s="13">
        <f t="shared" si="9"/>
        <v>4150</v>
      </c>
      <c r="J131" s="13">
        <f>Table1[[#This Row],[MinimumPremium_System2]]-Table1[[#This Row],[MinimumPremium_System1]]</f>
        <v>-745850</v>
      </c>
      <c r="K131" s="13">
        <f>ABS(Table1[[#This Row],[MINPREM_Variance]])</f>
        <v>745850</v>
      </c>
      <c r="L131" s="6" t="str">
        <f>IF(Table1[[#This Row],[ABS_EPI_Variance]]&lt;=1000, "Small",IF(Table1[[#This Row],[ABS_EPI_Variance]]&lt;=100000,"Medium","Large"))</f>
        <v>Medium</v>
      </c>
      <c r="M131" s="6" t="str">
        <f>IF(Table1[[#This Row],[ABSMINPREM_Variance]]&lt;=1000,"Small",IF(Table1[[#This Row],[ABSMINPREM_Variance]]&lt;=100000,"Medium","Large"))</f>
        <v>Large</v>
      </c>
    </row>
    <row r="132" spans="1:13" x14ac:dyDescent="0.3">
      <c r="A132" t="s">
        <v>236</v>
      </c>
      <c r="B132" t="s">
        <v>237</v>
      </c>
      <c r="C132">
        <v>2015</v>
      </c>
      <c r="D132" s="13">
        <v>2666004</v>
      </c>
      <c r="E132" s="13">
        <v>2666025</v>
      </c>
      <c r="F132" s="13">
        <f t="shared" si="8"/>
        <v>21</v>
      </c>
      <c r="G132" s="13">
        <f>ABS(Table1[[#This Row],[EPI_variance]])</f>
        <v>21</v>
      </c>
      <c r="H132" s="13">
        <v>2666025</v>
      </c>
      <c r="I132" s="13">
        <f t="shared" si="9"/>
        <v>21</v>
      </c>
      <c r="J132" s="13">
        <f>Table1[[#This Row],[MinimumPremium_System2]]-Table1[[#This Row],[MinimumPremium_System1]]</f>
        <v>-2666004</v>
      </c>
      <c r="K132" s="13">
        <f>ABS(Table1[[#This Row],[MINPREM_Variance]])</f>
        <v>2666004</v>
      </c>
      <c r="L132" s="6" t="str">
        <f>IF(Table1[[#This Row],[ABS_EPI_Variance]]&lt;=1000, "Small",IF(Table1[[#This Row],[ABS_EPI_Variance]]&lt;=100000,"Medium","Large"))</f>
        <v>Small</v>
      </c>
      <c r="M132" s="6" t="str">
        <f>IF(Table1[[#This Row],[ABSMINPREM_Variance]]&lt;=1000,"Small",IF(Table1[[#This Row],[ABSMINPREM_Variance]]&lt;=100000,"Medium","Large"))</f>
        <v>Large</v>
      </c>
    </row>
    <row r="133" spans="1:13" x14ac:dyDescent="0.3">
      <c r="A133" t="s">
        <v>238</v>
      </c>
      <c r="B133" t="s">
        <v>239</v>
      </c>
      <c r="C133">
        <v>2016</v>
      </c>
      <c r="D133" s="13">
        <v>559991</v>
      </c>
      <c r="E133" s="13">
        <v>560000</v>
      </c>
      <c r="F133" s="13">
        <f t="shared" si="8"/>
        <v>9</v>
      </c>
      <c r="G133" s="13">
        <f>ABS(Table1[[#This Row],[EPI_variance]])</f>
        <v>9</v>
      </c>
      <c r="H133" s="13">
        <v>560000</v>
      </c>
      <c r="I133" s="13">
        <f t="shared" si="9"/>
        <v>9</v>
      </c>
      <c r="J133" s="13">
        <f>Table1[[#This Row],[MinimumPremium_System2]]-Table1[[#This Row],[MinimumPremium_System1]]</f>
        <v>-559991</v>
      </c>
      <c r="K133" s="13">
        <f>ABS(Table1[[#This Row],[MINPREM_Variance]])</f>
        <v>559991</v>
      </c>
      <c r="L133" s="6" t="str">
        <f>IF(Table1[[#This Row],[ABS_EPI_Variance]]&lt;=1000, "Small",IF(Table1[[#This Row],[ABS_EPI_Variance]]&lt;=100000,"Medium","Large"))</f>
        <v>Small</v>
      </c>
      <c r="M133" s="6" t="str">
        <f>IF(Table1[[#This Row],[ABSMINPREM_Variance]]&lt;=1000,"Small",IF(Table1[[#This Row],[ABSMINPREM_Variance]]&lt;=100000,"Medium","Large"))</f>
        <v>Large</v>
      </c>
    </row>
    <row r="134" spans="1:13" x14ac:dyDescent="0.3">
      <c r="A134" t="s">
        <v>240</v>
      </c>
      <c r="B134" t="s">
        <v>241</v>
      </c>
      <c r="C134">
        <v>2018</v>
      </c>
      <c r="D134" s="13">
        <v>3249960</v>
      </c>
      <c r="E134" s="13">
        <v>3250000</v>
      </c>
      <c r="F134" s="13">
        <f t="shared" si="8"/>
        <v>40</v>
      </c>
      <c r="G134" s="13">
        <f>ABS(Table1[[#This Row],[EPI_variance]])</f>
        <v>40</v>
      </c>
      <c r="H134" s="13">
        <v>3250000</v>
      </c>
      <c r="I134" s="13">
        <f t="shared" si="9"/>
        <v>40</v>
      </c>
      <c r="J134" s="13">
        <f>Table1[[#This Row],[MinimumPremium_System2]]-Table1[[#This Row],[MinimumPremium_System1]]</f>
        <v>-3249960</v>
      </c>
      <c r="K134" s="13">
        <f>ABS(Table1[[#This Row],[MINPREM_Variance]])</f>
        <v>3249960</v>
      </c>
      <c r="L134" s="6" t="str">
        <f>IF(Table1[[#This Row],[ABS_EPI_Variance]]&lt;=1000, "Small",IF(Table1[[#This Row],[ABS_EPI_Variance]]&lt;=100000,"Medium","Large"))</f>
        <v>Small</v>
      </c>
      <c r="M134" s="6" t="str">
        <f>IF(Table1[[#This Row],[ABSMINPREM_Variance]]&lt;=1000,"Small",IF(Table1[[#This Row],[ABSMINPREM_Variance]]&lt;=100000,"Medium","Large"))</f>
        <v>Large</v>
      </c>
    </row>
    <row r="135" spans="1:13" x14ac:dyDescent="0.3">
      <c r="A135" t="s">
        <v>242</v>
      </c>
      <c r="B135" t="s">
        <v>243</v>
      </c>
      <c r="C135">
        <v>2019</v>
      </c>
      <c r="D135" s="13">
        <v>17499548</v>
      </c>
      <c r="E135" s="13">
        <v>17500000</v>
      </c>
      <c r="F135" s="13">
        <f t="shared" si="8"/>
        <v>452</v>
      </c>
      <c r="G135" s="13">
        <f>ABS(Table1[[#This Row],[EPI_variance]])</f>
        <v>452</v>
      </c>
      <c r="H135" s="13">
        <v>17500000</v>
      </c>
      <c r="I135" s="13">
        <f t="shared" si="9"/>
        <v>452</v>
      </c>
      <c r="J135" s="13">
        <f>Table1[[#This Row],[MinimumPremium_System2]]-Table1[[#This Row],[MinimumPremium_System1]]</f>
        <v>-17499548</v>
      </c>
      <c r="K135" s="13">
        <f>ABS(Table1[[#This Row],[MINPREM_Variance]])</f>
        <v>17499548</v>
      </c>
      <c r="L135" s="6" t="str">
        <f>IF(Table1[[#This Row],[ABS_EPI_Variance]]&lt;=1000, "Small",IF(Table1[[#This Row],[ABS_EPI_Variance]]&lt;=100000,"Medium","Large"))</f>
        <v>Small</v>
      </c>
      <c r="M135" s="6" t="str">
        <f>IF(Table1[[#This Row],[ABSMINPREM_Variance]]&lt;=1000,"Small",IF(Table1[[#This Row],[ABSMINPREM_Variance]]&lt;=100000,"Medium","Large"))</f>
        <v>Large</v>
      </c>
    </row>
    <row r="136" spans="1:13" x14ac:dyDescent="0.3">
      <c r="A136" t="s">
        <v>244</v>
      </c>
      <c r="B136" t="s">
        <v>245</v>
      </c>
      <c r="C136">
        <v>2014</v>
      </c>
      <c r="D136" s="13">
        <v>579042</v>
      </c>
      <c r="E136" s="13">
        <v>595750</v>
      </c>
      <c r="F136" s="13">
        <f t="shared" si="8"/>
        <v>16708</v>
      </c>
      <c r="G136" s="13">
        <f>ABS(Table1[[#This Row],[EPI_variance]])</f>
        <v>16708</v>
      </c>
      <c r="H136" s="13">
        <v>595750</v>
      </c>
      <c r="I136" s="13">
        <f t="shared" si="9"/>
        <v>16708</v>
      </c>
      <c r="J136" s="13">
        <f>Table1[[#This Row],[MinimumPremium_System2]]-Table1[[#This Row],[MinimumPremium_System1]]</f>
        <v>-579042</v>
      </c>
      <c r="K136" s="13">
        <f>ABS(Table1[[#This Row],[MINPREM_Variance]])</f>
        <v>579042</v>
      </c>
      <c r="L136" s="6" t="str">
        <f>IF(Table1[[#This Row],[ABS_EPI_Variance]]&lt;=1000, "Small",IF(Table1[[#This Row],[ABS_EPI_Variance]]&lt;=100000,"Medium","Large"))</f>
        <v>Medium</v>
      </c>
      <c r="M136" s="6" t="str">
        <f>IF(Table1[[#This Row],[ABSMINPREM_Variance]]&lt;=1000,"Small",IF(Table1[[#This Row],[ABSMINPREM_Variance]]&lt;=100000,"Medium","Large"))</f>
        <v>Large</v>
      </c>
    </row>
    <row r="137" spans="1:13" x14ac:dyDescent="0.3">
      <c r="A137" t="s">
        <v>246</v>
      </c>
      <c r="B137" t="s">
        <v>247</v>
      </c>
      <c r="C137">
        <v>2007</v>
      </c>
      <c r="D137" s="13">
        <v>2498100</v>
      </c>
      <c r="E137" s="13">
        <v>2500000</v>
      </c>
      <c r="F137" s="13">
        <f t="shared" si="8"/>
        <v>1900</v>
      </c>
      <c r="G137" s="13">
        <f>ABS(Table1[[#This Row],[EPI_variance]])</f>
        <v>1900</v>
      </c>
      <c r="H137" s="13">
        <v>2500000</v>
      </c>
      <c r="I137" s="13">
        <f t="shared" si="9"/>
        <v>1900</v>
      </c>
      <c r="J137" s="13">
        <f>Table1[[#This Row],[MinimumPremium_System2]]-Table1[[#This Row],[MinimumPremium_System1]]</f>
        <v>-2498100</v>
      </c>
      <c r="K137" s="13">
        <f>ABS(Table1[[#This Row],[MINPREM_Variance]])</f>
        <v>2498100</v>
      </c>
      <c r="L137" s="6" t="str">
        <f>IF(Table1[[#This Row],[ABS_EPI_Variance]]&lt;=1000, "Small",IF(Table1[[#This Row],[ABS_EPI_Variance]]&lt;=100000,"Medium","Large"))</f>
        <v>Medium</v>
      </c>
      <c r="M137" s="6" t="str">
        <f>IF(Table1[[#This Row],[ABSMINPREM_Variance]]&lt;=1000,"Small",IF(Table1[[#This Row],[ABSMINPREM_Variance]]&lt;=100000,"Medium","Large"))</f>
        <v>Large</v>
      </c>
    </row>
    <row r="138" spans="1:13" x14ac:dyDescent="0.3">
      <c r="A138" t="s">
        <v>248</v>
      </c>
      <c r="B138" t="s">
        <v>249</v>
      </c>
      <c r="C138">
        <v>2017</v>
      </c>
      <c r="D138" s="13">
        <v>8669686</v>
      </c>
      <c r="E138" s="13">
        <v>8669700</v>
      </c>
      <c r="F138" s="13">
        <f t="shared" si="8"/>
        <v>14</v>
      </c>
      <c r="G138" s="13">
        <f>ABS(Table1[[#This Row],[EPI_variance]])</f>
        <v>14</v>
      </c>
      <c r="H138" s="13">
        <v>8669700</v>
      </c>
      <c r="I138" s="13">
        <f t="shared" si="9"/>
        <v>14</v>
      </c>
      <c r="J138" s="13">
        <f>Table1[[#This Row],[MinimumPremium_System2]]-Table1[[#This Row],[MinimumPremium_System1]]</f>
        <v>-8669686</v>
      </c>
      <c r="K138" s="13">
        <f>ABS(Table1[[#This Row],[MINPREM_Variance]])</f>
        <v>8669686</v>
      </c>
      <c r="L138" s="6" t="str">
        <f>IF(Table1[[#This Row],[ABS_EPI_Variance]]&lt;=1000, "Small",IF(Table1[[#This Row],[ABS_EPI_Variance]]&lt;=100000,"Medium","Large"))</f>
        <v>Small</v>
      </c>
      <c r="M138" s="6" t="str">
        <f>IF(Table1[[#This Row],[ABSMINPREM_Variance]]&lt;=1000,"Small",IF(Table1[[#This Row],[ABSMINPREM_Variance]]&lt;=100000,"Medium","Large"))</f>
        <v>Large</v>
      </c>
    </row>
    <row r="139" spans="1:13" x14ac:dyDescent="0.3">
      <c r="A139" t="s">
        <v>250</v>
      </c>
      <c r="B139" t="s">
        <v>251</v>
      </c>
      <c r="C139">
        <v>2002</v>
      </c>
      <c r="D139" s="13">
        <v>1524148</v>
      </c>
      <c r="E139" s="13">
        <v>2625000</v>
      </c>
      <c r="F139" s="13">
        <f t="shared" si="8"/>
        <v>1100852</v>
      </c>
      <c r="G139" s="13">
        <f>ABS(Table1[[#This Row],[EPI_variance]])</f>
        <v>1100852</v>
      </c>
      <c r="H139" s="13">
        <v>2625000</v>
      </c>
      <c r="I139" s="13">
        <f t="shared" si="9"/>
        <v>1100852</v>
      </c>
      <c r="J139" s="13">
        <f>Table1[[#This Row],[MinimumPremium_System2]]-Table1[[#This Row],[MinimumPremium_System1]]</f>
        <v>-1524148</v>
      </c>
      <c r="K139" s="13">
        <f>ABS(Table1[[#This Row],[MINPREM_Variance]])</f>
        <v>1524148</v>
      </c>
      <c r="L139" s="6" t="str">
        <f>IF(Table1[[#This Row],[ABS_EPI_Variance]]&lt;=1000, "Small",IF(Table1[[#This Row],[ABS_EPI_Variance]]&lt;=100000,"Medium","Large"))</f>
        <v>Large</v>
      </c>
      <c r="M139" s="6" t="str">
        <f>IF(Table1[[#This Row],[ABSMINPREM_Variance]]&lt;=1000,"Small",IF(Table1[[#This Row],[ABSMINPREM_Variance]]&lt;=100000,"Medium","Large"))</f>
        <v>Large</v>
      </c>
    </row>
    <row r="140" spans="1:13" x14ac:dyDescent="0.3">
      <c r="A140" t="s">
        <v>252</v>
      </c>
      <c r="B140" t="s">
        <v>27</v>
      </c>
      <c r="C140">
        <v>2007</v>
      </c>
      <c r="D140" s="13">
        <v>29180761</v>
      </c>
      <c r="E140" s="13">
        <v>32400000</v>
      </c>
      <c r="F140" s="13">
        <f t="shared" si="8"/>
        <v>3219239</v>
      </c>
      <c r="G140" s="13">
        <f>ABS(Table1[[#This Row],[EPI_variance]])</f>
        <v>3219239</v>
      </c>
      <c r="H140" s="13">
        <v>32400000</v>
      </c>
      <c r="I140" s="13">
        <f t="shared" si="9"/>
        <v>3219239</v>
      </c>
      <c r="J140" s="13">
        <f>Table1[[#This Row],[MinimumPremium_System2]]-Table1[[#This Row],[MinimumPremium_System1]]</f>
        <v>-29180761</v>
      </c>
      <c r="K140" s="13">
        <f>ABS(Table1[[#This Row],[MINPREM_Variance]])</f>
        <v>29180761</v>
      </c>
      <c r="L140" s="6" t="str">
        <f>IF(Table1[[#This Row],[ABS_EPI_Variance]]&lt;=1000, "Small",IF(Table1[[#This Row],[ABS_EPI_Variance]]&lt;=100000,"Medium","Large"))</f>
        <v>Large</v>
      </c>
      <c r="M140" s="6" t="str">
        <f>IF(Table1[[#This Row],[ABSMINPREM_Variance]]&lt;=1000,"Small",IF(Table1[[#This Row],[ABSMINPREM_Variance]]&lt;=100000,"Medium","Large"))</f>
        <v>Large</v>
      </c>
    </row>
    <row r="141" spans="1:13" x14ac:dyDescent="0.3">
      <c r="A141" t="s">
        <v>253</v>
      </c>
      <c r="B141" t="s">
        <v>254</v>
      </c>
      <c r="C141">
        <v>2006</v>
      </c>
      <c r="D141" s="13">
        <v>157000</v>
      </c>
      <c r="E141" s="13">
        <v>6300000</v>
      </c>
      <c r="F141" s="13">
        <f t="shared" si="8"/>
        <v>6143000</v>
      </c>
      <c r="G141" s="13">
        <f>ABS(Table1[[#This Row],[EPI_variance]])</f>
        <v>6143000</v>
      </c>
      <c r="H141" s="13">
        <v>6300000</v>
      </c>
      <c r="I141" s="13">
        <f t="shared" si="9"/>
        <v>6143000</v>
      </c>
      <c r="J141" s="13">
        <f>Table1[[#This Row],[MinimumPremium_System2]]-Table1[[#This Row],[MinimumPremium_System1]]</f>
        <v>-157000</v>
      </c>
      <c r="K141" s="13">
        <f>ABS(Table1[[#This Row],[MINPREM_Variance]])</f>
        <v>157000</v>
      </c>
      <c r="L141" s="6" t="str">
        <f>IF(Table1[[#This Row],[ABS_EPI_Variance]]&lt;=1000, "Small",IF(Table1[[#This Row],[ABS_EPI_Variance]]&lt;=100000,"Medium","Large"))</f>
        <v>Large</v>
      </c>
      <c r="M141" s="6" t="str">
        <f>IF(Table1[[#This Row],[ABSMINPREM_Variance]]&lt;=1000,"Small",IF(Table1[[#This Row],[ABSMINPREM_Variance]]&lt;=100000,"Medium","Large"))</f>
        <v>Large</v>
      </c>
    </row>
    <row r="142" spans="1:13" x14ac:dyDescent="0.3">
      <c r="A142" t="s">
        <v>255</v>
      </c>
      <c r="B142" t="s">
        <v>256</v>
      </c>
      <c r="C142">
        <v>2017</v>
      </c>
      <c r="D142" s="13">
        <v>2525675</v>
      </c>
      <c r="E142" s="13">
        <v>3223724</v>
      </c>
      <c r="F142" s="13">
        <f t="shared" si="8"/>
        <v>698049</v>
      </c>
      <c r="G142" s="13">
        <f>ABS(Table1[[#This Row],[EPI_variance]])</f>
        <v>698049</v>
      </c>
      <c r="H142" s="13">
        <v>3223724</v>
      </c>
      <c r="I142" s="13">
        <f t="shared" si="9"/>
        <v>698049</v>
      </c>
      <c r="J142" s="13">
        <f>Table1[[#This Row],[MinimumPremium_System2]]-Table1[[#This Row],[MinimumPremium_System1]]</f>
        <v>-2525675</v>
      </c>
      <c r="K142" s="13">
        <f>ABS(Table1[[#This Row],[MINPREM_Variance]])</f>
        <v>2525675</v>
      </c>
      <c r="L142" s="6" t="str">
        <f>IF(Table1[[#This Row],[ABS_EPI_Variance]]&lt;=1000, "Small",IF(Table1[[#This Row],[ABS_EPI_Variance]]&lt;=100000,"Medium","Large"))</f>
        <v>Large</v>
      </c>
      <c r="M142" s="6" t="str">
        <f>IF(Table1[[#This Row],[ABSMINPREM_Variance]]&lt;=1000,"Small",IF(Table1[[#This Row],[ABSMINPREM_Variance]]&lt;=100000,"Medium","Large"))</f>
        <v>Large</v>
      </c>
    </row>
    <row r="143" spans="1:13" x14ac:dyDescent="0.3">
      <c r="A143" t="s">
        <v>257</v>
      </c>
      <c r="B143" t="s">
        <v>80</v>
      </c>
      <c r="C143">
        <v>2012</v>
      </c>
      <c r="D143" s="13">
        <v>28565200</v>
      </c>
      <c r="E143" s="13">
        <v>33600000</v>
      </c>
      <c r="F143" s="13">
        <f t="shared" si="8"/>
        <v>5034800</v>
      </c>
      <c r="G143" s="13">
        <f>ABS(Table1[[#This Row],[EPI_variance]])</f>
        <v>5034800</v>
      </c>
      <c r="H143" s="13">
        <v>33600000</v>
      </c>
      <c r="I143" s="13">
        <f t="shared" si="9"/>
        <v>5034800</v>
      </c>
      <c r="J143" s="13">
        <f>Table1[[#This Row],[MinimumPremium_System2]]-Table1[[#This Row],[MinimumPremium_System1]]</f>
        <v>-28565200</v>
      </c>
      <c r="K143" s="13">
        <f>ABS(Table1[[#This Row],[MINPREM_Variance]])</f>
        <v>28565200</v>
      </c>
      <c r="L143" s="6" t="str">
        <f>IF(Table1[[#This Row],[ABS_EPI_Variance]]&lt;=1000, "Small",IF(Table1[[#This Row],[ABS_EPI_Variance]]&lt;=100000,"Medium","Large"))</f>
        <v>Large</v>
      </c>
      <c r="M143" s="6" t="str">
        <f>IF(Table1[[#This Row],[ABSMINPREM_Variance]]&lt;=1000,"Small",IF(Table1[[#This Row],[ABSMINPREM_Variance]]&lt;=100000,"Medium","Large"))</f>
        <v>Large</v>
      </c>
    </row>
    <row r="144" spans="1:13" x14ac:dyDescent="0.3">
      <c r="A144" t="s">
        <v>258</v>
      </c>
      <c r="B144" t="s">
        <v>31</v>
      </c>
      <c r="C144">
        <v>2018</v>
      </c>
      <c r="D144" s="13">
        <v>5800532</v>
      </c>
      <c r="E144" s="13">
        <v>6048712</v>
      </c>
      <c r="F144" s="13">
        <f t="shared" si="8"/>
        <v>248180</v>
      </c>
      <c r="G144" s="13">
        <f>ABS(Table1[[#This Row],[EPI_variance]])</f>
        <v>248180</v>
      </c>
      <c r="H144" s="13">
        <v>6048712</v>
      </c>
      <c r="I144" s="13">
        <f t="shared" si="9"/>
        <v>248180</v>
      </c>
      <c r="J144" s="13">
        <f>Table1[[#This Row],[MinimumPremium_System2]]-Table1[[#This Row],[MinimumPremium_System1]]</f>
        <v>-5800532</v>
      </c>
      <c r="K144" s="13">
        <f>ABS(Table1[[#This Row],[MINPREM_Variance]])</f>
        <v>5800532</v>
      </c>
      <c r="L144" s="6" t="str">
        <f>IF(Table1[[#This Row],[ABS_EPI_Variance]]&lt;=1000, "Small",IF(Table1[[#This Row],[ABS_EPI_Variance]]&lt;=100000,"Medium","Large"))</f>
        <v>Large</v>
      </c>
      <c r="M144" s="6" t="str">
        <f>IF(Table1[[#This Row],[ABSMINPREM_Variance]]&lt;=1000,"Small",IF(Table1[[#This Row],[ABSMINPREM_Variance]]&lt;=100000,"Medium","Large"))</f>
        <v>Large</v>
      </c>
    </row>
    <row r="145" spans="1:13" x14ac:dyDescent="0.3">
      <c r="A145" t="s">
        <v>259</v>
      </c>
      <c r="B145" t="s">
        <v>260</v>
      </c>
      <c r="C145">
        <v>2017</v>
      </c>
      <c r="D145" s="13">
        <v>204750</v>
      </c>
      <c r="E145" s="13">
        <v>406875</v>
      </c>
      <c r="F145" s="13">
        <f t="shared" si="8"/>
        <v>202125</v>
      </c>
      <c r="G145" s="13">
        <f>ABS(Table1[[#This Row],[EPI_variance]])</f>
        <v>202125</v>
      </c>
      <c r="H145" s="13">
        <v>406875</v>
      </c>
      <c r="I145" s="13">
        <f t="shared" si="9"/>
        <v>202125</v>
      </c>
      <c r="J145" s="13">
        <f>Table1[[#This Row],[MinimumPremium_System2]]-Table1[[#This Row],[MinimumPremium_System1]]</f>
        <v>-204750</v>
      </c>
      <c r="K145" s="13">
        <f>ABS(Table1[[#This Row],[MINPREM_Variance]])</f>
        <v>204750</v>
      </c>
      <c r="L145" s="6" t="str">
        <f>IF(Table1[[#This Row],[ABS_EPI_Variance]]&lt;=1000, "Small",IF(Table1[[#This Row],[ABS_EPI_Variance]]&lt;=100000,"Medium","Large"))</f>
        <v>Large</v>
      </c>
      <c r="M145" s="6" t="str">
        <f>IF(Table1[[#This Row],[ABSMINPREM_Variance]]&lt;=1000,"Small",IF(Table1[[#This Row],[ABSMINPREM_Variance]]&lt;=100000,"Medium","Large"))</f>
        <v>Large</v>
      </c>
    </row>
    <row r="146" spans="1:13" x14ac:dyDescent="0.3">
      <c r="A146" t="s">
        <v>261</v>
      </c>
      <c r="B146" t="s">
        <v>91</v>
      </c>
      <c r="C146">
        <v>2010</v>
      </c>
      <c r="D146" s="13">
        <v>2377394</v>
      </c>
      <c r="E146" s="13">
        <v>2377622</v>
      </c>
      <c r="F146" s="13">
        <f t="shared" si="8"/>
        <v>228</v>
      </c>
      <c r="G146" s="13">
        <f>ABS(Table1[[#This Row],[EPI_variance]])</f>
        <v>228</v>
      </c>
      <c r="H146" s="13">
        <v>2377622</v>
      </c>
      <c r="I146" s="13">
        <f t="shared" si="9"/>
        <v>228</v>
      </c>
      <c r="J146" s="13">
        <f>Table1[[#This Row],[MinimumPremium_System2]]-Table1[[#This Row],[MinimumPremium_System1]]</f>
        <v>-2377394</v>
      </c>
      <c r="K146" s="13">
        <f>ABS(Table1[[#This Row],[MINPREM_Variance]])</f>
        <v>2377394</v>
      </c>
      <c r="L146" s="6" t="str">
        <f>IF(Table1[[#This Row],[ABS_EPI_Variance]]&lt;=1000, "Small",IF(Table1[[#This Row],[ABS_EPI_Variance]]&lt;=100000,"Medium","Large"))</f>
        <v>Small</v>
      </c>
      <c r="M146" s="6" t="str">
        <f>IF(Table1[[#This Row],[ABSMINPREM_Variance]]&lt;=1000,"Small",IF(Table1[[#This Row],[ABSMINPREM_Variance]]&lt;=100000,"Medium","Large"))</f>
        <v>Large</v>
      </c>
    </row>
    <row r="147" spans="1:13" x14ac:dyDescent="0.3">
      <c r="A147" t="s">
        <v>262</v>
      </c>
      <c r="B147" t="s">
        <v>263</v>
      </c>
      <c r="C147">
        <v>2016</v>
      </c>
      <c r="D147" s="13">
        <v>7519266</v>
      </c>
      <c r="E147" s="13">
        <v>7520000</v>
      </c>
      <c r="F147" s="13">
        <f t="shared" si="8"/>
        <v>734</v>
      </c>
      <c r="G147" s="13">
        <f>ABS(Table1[[#This Row],[EPI_variance]])</f>
        <v>734</v>
      </c>
      <c r="H147" s="13">
        <v>7520000</v>
      </c>
      <c r="I147" s="13">
        <f t="shared" si="9"/>
        <v>734</v>
      </c>
      <c r="J147" s="13">
        <f>Table1[[#This Row],[MinimumPremium_System2]]-Table1[[#This Row],[MinimumPremium_System1]]</f>
        <v>-7519266</v>
      </c>
      <c r="K147" s="13">
        <f>ABS(Table1[[#This Row],[MINPREM_Variance]])</f>
        <v>7519266</v>
      </c>
      <c r="L147" s="6" t="str">
        <f>IF(Table1[[#This Row],[ABS_EPI_Variance]]&lt;=1000, "Small",IF(Table1[[#This Row],[ABS_EPI_Variance]]&lt;=100000,"Medium","Large"))</f>
        <v>Small</v>
      </c>
      <c r="M147" s="6" t="str">
        <f>IF(Table1[[#This Row],[ABSMINPREM_Variance]]&lt;=1000,"Small",IF(Table1[[#This Row],[ABSMINPREM_Variance]]&lt;=100000,"Medium","Large"))</f>
        <v>Large</v>
      </c>
    </row>
    <row r="148" spans="1:13" x14ac:dyDescent="0.3">
      <c r="A148" t="s">
        <v>264</v>
      </c>
      <c r="B148" t="s">
        <v>98</v>
      </c>
      <c r="C148">
        <v>2003</v>
      </c>
      <c r="D148" s="13">
        <v>536624</v>
      </c>
      <c r="E148" s="13">
        <v>536660</v>
      </c>
      <c r="F148" s="13">
        <f t="shared" si="8"/>
        <v>36</v>
      </c>
      <c r="G148" s="13">
        <f>ABS(Table1[[#This Row],[EPI_variance]])</f>
        <v>36</v>
      </c>
      <c r="H148" s="13">
        <v>536660</v>
      </c>
      <c r="I148" s="13">
        <f t="shared" si="9"/>
        <v>36</v>
      </c>
      <c r="J148" s="13">
        <f>Table1[[#This Row],[MinimumPremium_System2]]-Table1[[#This Row],[MinimumPremium_System1]]</f>
        <v>-536624</v>
      </c>
      <c r="K148" s="13">
        <f>ABS(Table1[[#This Row],[MINPREM_Variance]])</f>
        <v>536624</v>
      </c>
      <c r="L148" s="6" t="str">
        <f>IF(Table1[[#This Row],[ABS_EPI_Variance]]&lt;=1000, "Small",IF(Table1[[#This Row],[ABS_EPI_Variance]]&lt;=100000,"Medium","Large"))</f>
        <v>Small</v>
      </c>
      <c r="M148" s="6" t="str">
        <f>IF(Table1[[#This Row],[ABSMINPREM_Variance]]&lt;=1000,"Small",IF(Table1[[#This Row],[ABSMINPREM_Variance]]&lt;=100000,"Medium","Large"))</f>
        <v>Large</v>
      </c>
    </row>
    <row r="149" spans="1:13" x14ac:dyDescent="0.3">
      <c r="A149" t="s">
        <v>265</v>
      </c>
      <c r="B149" t="s">
        <v>27</v>
      </c>
      <c r="C149">
        <v>2008</v>
      </c>
      <c r="D149" s="13">
        <v>16234492</v>
      </c>
      <c r="E149" s="13">
        <v>18000000</v>
      </c>
      <c r="F149" s="13">
        <f t="shared" si="8"/>
        <v>1765508</v>
      </c>
      <c r="G149" s="13">
        <f>ABS(Table1[[#This Row],[EPI_variance]])</f>
        <v>1765508</v>
      </c>
      <c r="H149" s="13">
        <v>18000000</v>
      </c>
      <c r="I149" s="13">
        <f t="shared" si="9"/>
        <v>1765508</v>
      </c>
      <c r="J149" s="13">
        <f>Table1[[#This Row],[MinimumPremium_System2]]-Table1[[#This Row],[MinimumPremium_System1]]</f>
        <v>-16234492</v>
      </c>
      <c r="K149" s="13">
        <f>ABS(Table1[[#This Row],[MINPREM_Variance]])</f>
        <v>16234492</v>
      </c>
      <c r="L149" s="6" t="str">
        <f>IF(Table1[[#This Row],[ABS_EPI_Variance]]&lt;=1000, "Small",IF(Table1[[#This Row],[ABS_EPI_Variance]]&lt;=100000,"Medium","Large"))</f>
        <v>Large</v>
      </c>
      <c r="M149" s="6" t="str">
        <f>IF(Table1[[#This Row],[ABSMINPREM_Variance]]&lt;=1000,"Small",IF(Table1[[#This Row],[ABSMINPREM_Variance]]&lt;=100000,"Medium","Large"))</f>
        <v>Large</v>
      </c>
    </row>
    <row r="150" spans="1:13" x14ac:dyDescent="0.3">
      <c r="A150" t="s">
        <v>266</v>
      </c>
      <c r="B150" t="s">
        <v>267</v>
      </c>
      <c r="C150">
        <v>2007</v>
      </c>
      <c r="D150" s="13">
        <v>1599977</v>
      </c>
      <c r="E150" s="13">
        <v>1600000</v>
      </c>
      <c r="F150" s="13">
        <f t="shared" si="8"/>
        <v>23</v>
      </c>
      <c r="G150" s="13">
        <f>ABS(Table1[[#This Row],[EPI_variance]])</f>
        <v>23</v>
      </c>
      <c r="H150" s="13">
        <v>1600000</v>
      </c>
      <c r="I150" s="13">
        <f t="shared" si="9"/>
        <v>23</v>
      </c>
      <c r="J150" s="13">
        <f>Table1[[#This Row],[MinimumPremium_System2]]-Table1[[#This Row],[MinimumPremium_System1]]</f>
        <v>-1599977</v>
      </c>
      <c r="K150" s="13">
        <f>ABS(Table1[[#This Row],[MINPREM_Variance]])</f>
        <v>1599977</v>
      </c>
      <c r="L150" s="6" t="str">
        <f>IF(Table1[[#This Row],[ABS_EPI_Variance]]&lt;=1000, "Small",IF(Table1[[#This Row],[ABS_EPI_Variance]]&lt;=100000,"Medium","Large"))</f>
        <v>Small</v>
      </c>
      <c r="M150" s="6" t="str">
        <f>IF(Table1[[#This Row],[ABSMINPREM_Variance]]&lt;=1000,"Small",IF(Table1[[#This Row],[ABSMINPREM_Variance]]&lt;=100000,"Medium","Large"))</f>
        <v>Large</v>
      </c>
    </row>
    <row r="151" spans="1:13" x14ac:dyDescent="0.3">
      <c r="A151" t="s">
        <v>268</v>
      </c>
      <c r="B151" t="s">
        <v>269</v>
      </c>
      <c r="C151">
        <v>2007</v>
      </c>
      <c r="D151" s="13">
        <v>2699</v>
      </c>
      <c r="E151" s="13">
        <v>2160000</v>
      </c>
      <c r="F151" s="13">
        <f t="shared" si="8"/>
        <v>2157301</v>
      </c>
      <c r="G151" s="13">
        <f>ABS(Table1[[#This Row],[EPI_variance]])</f>
        <v>2157301</v>
      </c>
      <c r="H151" s="13">
        <v>2160000</v>
      </c>
      <c r="I151" s="13">
        <f t="shared" si="9"/>
        <v>2157301</v>
      </c>
      <c r="J151" s="13">
        <f>Table1[[#This Row],[MinimumPremium_System2]]-Table1[[#This Row],[MinimumPremium_System1]]</f>
        <v>-2699</v>
      </c>
      <c r="K151" s="13">
        <f>ABS(Table1[[#This Row],[MINPREM_Variance]])</f>
        <v>2699</v>
      </c>
      <c r="L151" s="6" t="str">
        <f>IF(Table1[[#This Row],[ABS_EPI_Variance]]&lt;=1000, "Small",IF(Table1[[#This Row],[ABS_EPI_Variance]]&lt;=100000,"Medium","Large"))</f>
        <v>Large</v>
      </c>
      <c r="M151" s="6" t="str">
        <f>IF(Table1[[#This Row],[ABSMINPREM_Variance]]&lt;=1000,"Small",IF(Table1[[#This Row],[ABSMINPREM_Variance]]&lt;=100000,"Medium","Large"))</f>
        <v>Medium</v>
      </c>
    </row>
    <row r="152" spans="1:13" x14ac:dyDescent="0.3">
      <c r="A152" t="s">
        <v>270</v>
      </c>
      <c r="B152" t="s">
        <v>271</v>
      </c>
      <c r="C152">
        <v>2017</v>
      </c>
      <c r="D152" s="13">
        <v>202500</v>
      </c>
      <c r="E152" s="13">
        <v>232000</v>
      </c>
      <c r="F152" s="13">
        <f t="shared" si="8"/>
        <v>29500</v>
      </c>
      <c r="G152" s="13">
        <f>ABS(Table1[[#This Row],[EPI_variance]])</f>
        <v>29500</v>
      </c>
      <c r="H152" s="13">
        <v>232000</v>
      </c>
      <c r="I152" s="13">
        <f t="shared" si="9"/>
        <v>29500</v>
      </c>
      <c r="J152" s="13">
        <f>Table1[[#This Row],[MinimumPremium_System2]]-Table1[[#This Row],[MinimumPremium_System1]]</f>
        <v>-202500</v>
      </c>
      <c r="K152" s="13">
        <f>ABS(Table1[[#This Row],[MINPREM_Variance]])</f>
        <v>202500</v>
      </c>
      <c r="L152" s="6" t="str">
        <f>IF(Table1[[#This Row],[ABS_EPI_Variance]]&lt;=1000, "Small",IF(Table1[[#This Row],[ABS_EPI_Variance]]&lt;=100000,"Medium","Large"))</f>
        <v>Medium</v>
      </c>
      <c r="M152" s="6" t="str">
        <f>IF(Table1[[#This Row],[ABSMINPREM_Variance]]&lt;=1000,"Small",IF(Table1[[#This Row],[ABSMINPREM_Variance]]&lt;=100000,"Medium","Large"))</f>
        <v>Large</v>
      </c>
    </row>
    <row r="153" spans="1:13" x14ac:dyDescent="0.3">
      <c r="A153" t="s">
        <v>272</v>
      </c>
      <c r="B153" t="s">
        <v>273</v>
      </c>
      <c r="C153">
        <v>2002</v>
      </c>
      <c r="D153" s="13">
        <v>28905395</v>
      </c>
      <c r="E153" s="13">
        <v>28905400</v>
      </c>
      <c r="F153" s="13">
        <f t="shared" si="8"/>
        <v>5</v>
      </c>
      <c r="G153" s="13">
        <f>ABS(Table1[[#This Row],[EPI_variance]])</f>
        <v>5</v>
      </c>
      <c r="H153" s="13">
        <v>28905400</v>
      </c>
      <c r="I153" s="13">
        <f t="shared" si="9"/>
        <v>5</v>
      </c>
      <c r="J153" s="13">
        <f>Table1[[#This Row],[MinimumPremium_System2]]-Table1[[#This Row],[MinimumPremium_System1]]</f>
        <v>-28905395</v>
      </c>
      <c r="K153" s="13">
        <f>ABS(Table1[[#This Row],[MINPREM_Variance]])</f>
        <v>28905395</v>
      </c>
      <c r="L153" s="6" t="str">
        <f>IF(Table1[[#This Row],[ABS_EPI_Variance]]&lt;=1000, "Small",IF(Table1[[#This Row],[ABS_EPI_Variance]]&lt;=100000,"Medium","Large"))</f>
        <v>Small</v>
      </c>
      <c r="M153" s="6" t="str">
        <f>IF(Table1[[#This Row],[ABSMINPREM_Variance]]&lt;=1000,"Small",IF(Table1[[#This Row],[ABSMINPREM_Variance]]&lt;=100000,"Medium","Large"))</f>
        <v>Large</v>
      </c>
    </row>
    <row r="154" spans="1:13" x14ac:dyDescent="0.3">
      <c r="A154" t="s">
        <v>274</v>
      </c>
      <c r="B154" t="s">
        <v>275</v>
      </c>
      <c r="C154">
        <v>2020</v>
      </c>
      <c r="D154" s="13">
        <v>5286794</v>
      </c>
      <c r="E154" s="13">
        <v>5287000</v>
      </c>
      <c r="F154" s="13">
        <f t="shared" si="8"/>
        <v>206</v>
      </c>
      <c r="G154" s="13">
        <f>ABS(Table1[[#This Row],[EPI_variance]])</f>
        <v>206</v>
      </c>
      <c r="H154" s="13">
        <v>5287000</v>
      </c>
      <c r="I154" s="13">
        <f t="shared" si="9"/>
        <v>206</v>
      </c>
      <c r="J154" s="13">
        <f>Table1[[#This Row],[MinimumPremium_System2]]-Table1[[#This Row],[MinimumPremium_System1]]</f>
        <v>-5286794</v>
      </c>
      <c r="K154" s="13">
        <f>ABS(Table1[[#This Row],[MINPREM_Variance]])</f>
        <v>5286794</v>
      </c>
      <c r="L154" s="6" t="str">
        <f>IF(Table1[[#This Row],[ABS_EPI_Variance]]&lt;=1000, "Small",IF(Table1[[#This Row],[ABS_EPI_Variance]]&lt;=100000,"Medium","Large"))</f>
        <v>Small</v>
      </c>
      <c r="M154" s="6" t="str">
        <f>IF(Table1[[#This Row],[ABSMINPREM_Variance]]&lt;=1000,"Small",IF(Table1[[#This Row],[ABSMINPREM_Variance]]&lt;=100000,"Medium","Large"))</f>
        <v>Large</v>
      </c>
    </row>
    <row r="155" spans="1:13" x14ac:dyDescent="0.3">
      <c r="A155" t="s">
        <v>276</v>
      </c>
      <c r="B155" t="s">
        <v>277</v>
      </c>
      <c r="C155">
        <v>2015</v>
      </c>
      <c r="D155" s="13">
        <v>13794784</v>
      </c>
      <c r="E155" s="13">
        <v>13797000</v>
      </c>
      <c r="F155" s="13">
        <f t="shared" si="8"/>
        <v>2216</v>
      </c>
      <c r="G155" s="13">
        <f>ABS(Table1[[#This Row],[EPI_variance]])</f>
        <v>2216</v>
      </c>
      <c r="H155" s="13">
        <v>13797000</v>
      </c>
      <c r="I155" s="13">
        <f t="shared" si="9"/>
        <v>2216</v>
      </c>
      <c r="J155" s="13">
        <f>Table1[[#This Row],[MinimumPremium_System2]]-Table1[[#This Row],[MinimumPremium_System1]]</f>
        <v>-13794784</v>
      </c>
      <c r="K155" s="13">
        <f>ABS(Table1[[#This Row],[MINPREM_Variance]])</f>
        <v>13794784</v>
      </c>
      <c r="L155" s="6" t="str">
        <f>IF(Table1[[#This Row],[ABS_EPI_Variance]]&lt;=1000, "Small",IF(Table1[[#This Row],[ABS_EPI_Variance]]&lt;=100000,"Medium","Large"))</f>
        <v>Medium</v>
      </c>
      <c r="M155" s="6" t="str">
        <f>IF(Table1[[#This Row],[ABSMINPREM_Variance]]&lt;=1000,"Small",IF(Table1[[#This Row],[ABSMINPREM_Variance]]&lt;=100000,"Medium","Large"))</f>
        <v>Large</v>
      </c>
    </row>
    <row r="156" spans="1:13" x14ac:dyDescent="0.3">
      <c r="A156" t="s">
        <v>278</v>
      </c>
      <c r="B156" t="s">
        <v>279</v>
      </c>
      <c r="C156">
        <v>2011</v>
      </c>
      <c r="D156" s="13">
        <v>6999977</v>
      </c>
      <c r="E156" s="13">
        <v>7200000</v>
      </c>
      <c r="F156" s="13">
        <f t="shared" si="8"/>
        <v>200023</v>
      </c>
      <c r="G156" s="13">
        <f>ABS(Table1[[#This Row],[EPI_variance]])</f>
        <v>200023</v>
      </c>
      <c r="H156" s="13">
        <v>7200000</v>
      </c>
      <c r="I156" s="13">
        <f t="shared" si="9"/>
        <v>200023</v>
      </c>
      <c r="J156" s="13">
        <f>Table1[[#This Row],[MinimumPremium_System2]]-Table1[[#This Row],[MinimumPremium_System1]]</f>
        <v>-6999977</v>
      </c>
      <c r="K156" s="13">
        <f>ABS(Table1[[#This Row],[MINPREM_Variance]])</f>
        <v>6999977</v>
      </c>
      <c r="L156" s="6" t="str">
        <f>IF(Table1[[#This Row],[ABS_EPI_Variance]]&lt;=1000, "Small",IF(Table1[[#This Row],[ABS_EPI_Variance]]&lt;=100000,"Medium","Large"))</f>
        <v>Large</v>
      </c>
      <c r="M156" s="6" t="str">
        <f>IF(Table1[[#This Row],[ABSMINPREM_Variance]]&lt;=1000,"Small",IF(Table1[[#This Row],[ABSMINPREM_Variance]]&lt;=100000,"Medium","Large"))</f>
        <v>Large</v>
      </c>
    </row>
    <row r="157" spans="1:13" x14ac:dyDescent="0.3">
      <c r="A157" t="s">
        <v>280</v>
      </c>
      <c r="B157" t="s">
        <v>281</v>
      </c>
      <c r="C157">
        <v>2016</v>
      </c>
      <c r="D157" s="13">
        <v>817240.3</v>
      </c>
      <c r="E157" s="13">
        <v>5655</v>
      </c>
      <c r="F157" s="13">
        <f t="shared" si="8"/>
        <v>-811585.3</v>
      </c>
      <c r="G157" s="13">
        <f>ABS(Table1[[#This Row],[EPI_variance]])</f>
        <v>811585.3</v>
      </c>
      <c r="H157" s="13">
        <v>617760</v>
      </c>
      <c r="I157" s="13">
        <f t="shared" si="9"/>
        <v>-199480.30000000005</v>
      </c>
      <c r="J157" s="13">
        <f>Table1[[#This Row],[MinimumPremium_System2]]-Table1[[#This Row],[MinimumPremium_System1]]</f>
        <v>-817240.3</v>
      </c>
      <c r="K157" s="13">
        <f>ABS(Table1[[#This Row],[MINPREM_Variance]])</f>
        <v>817240.3</v>
      </c>
      <c r="L157" s="6" t="str">
        <f>IF(Table1[[#This Row],[ABS_EPI_Variance]]&lt;=1000, "Small",IF(Table1[[#This Row],[ABS_EPI_Variance]]&lt;=100000,"Medium","Large"))</f>
        <v>Large</v>
      </c>
      <c r="M157" s="6" t="str">
        <f>IF(Table1[[#This Row],[ABSMINPREM_Variance]]&lt;=1000,"Small",IF(Table1[[#This Row],[ABSMINPREM_Variance]]&lt;=100000,"Medium","Large"))</f>
        <v>Large</v>
      </c>
    </row>
    <row r="158" spans="1:13" x14ac:dyDescent="0.3">
      <c r="A158" t="s">
        <v>282</v>
      </c>
      <c r="B158" t="s">
        <v>9</v>
      </c>
      <c r="C158">
        <v>2014</v>
      </c>
      <c r="D158" s="13">
        <v>21850735</v>
      </c>
      <c r="E158" s="13">
        <v>21850737</v>
      </c>
      <c r="F158" s="13">
        <f t="shared" si="8"/>
        <v>2</v>
      </c>
      <c r="G158" s="13">
        <f>ABS(Table1[[#This Row],[EPI_variance]])</f>
        <v>2</v>
      </c>
      <c r="H158" s="13">
        <v>21850737</v>
      </c>
      <c r="I158" s="13">
        <f t="shared" si="9"/>
        <v>2</v>
      </c>
      <c r="J158" s="13">
        <f>Table1[[#This Row],[MinimumPremium_System2]]-Table1[[#This Row],[MinimumPremium_System1]]</f>
        <v>-21850735</v>
      </c>
      <c r="K158" s="13">
        <f>ABS(Table1[[#This Row],[MINPREM_Variance]])</f>
        <v>21850735</v>
      </c>
      <c r="L158" s="6" t="str">
        <f>IF(Table1[[#This Row],[ABS_EPI_Variance]]&lt;=1000, "Small",IF(Table1[[#This Row],[ABS_EPI_Variance]]&lt;=100000,"Medium","Large"))</f>
        <v>Small</v>
      </c>
      <c r="M158" s="6" t="str">
        <f>IF(Table1[[#This Row],[ABSMINPREM_Variance]]&lt;=1000,"Small",IF(Table1[[#This Row],[ABSMINPREM_Variance]]&lt;=100000,"Medium","Large"))</f>
        <v>Large</v>
      </c>
    </row>
    <row r="159" spans="1:13" x14ac:dyDescent="0.3">
      <c r="A159" t="s">
        <v>283</v>
      </c>
      <c r="B159" t="s">
        <v>284</v>
      </c>
      <c r="C159">
        <v>2017</v>
      </c>
      <c r="D159" s="13">
        <v>1432962</v>
      </c>
      <c r="E159" s="13">
        <v>1869412</v>
      </c>
      <c r="F159" s="13">
        <f t="shared" si="8"/>
        <v>436450</v>
      </c>
      <c r="G159" s="13">
        <f>ABS(Table1[[#This Row],[EPI_variance]])</f>
        <v>436450</v>
      </c>
      <c r="H159" s="13">
        <v>1869412</v>
      </c>
      <c r="I159" s="13">
        <f t="shared" si="9"/>
        <v>436450</v>
      </c>
      <c r="J159" s="13">
        <f>Table1[[#This Row],[MinimumPremium_System2]]-Table1[[#This Row],[MinimumPremium_System1]]</f>
        <v>-1432962</v>
      </c>
      <c r="K159" s="13">
        <f>ABS(Table1[[#This Row],[MINPREM_Variance]])</f>
        <v>1432962</v>
      </c>
      <c r="L159" s="6" t="str">
        <f>IF(Table1[[#This Row],[ABS_EPI_Variance]]&lt;=1000, "Small",IF(Table1[[#This Row],[ABS_EPI_Variance]]&lt;=100000,"Medium","Large"))</f>
        <v>Large</v>
      </c>
      <c r="M159" s="6" t="str">
        <f>IF(Table1[[#This Row],[ABSMINPREM_Variance]]&lt;=1000,"Small",IF(Table1[[#This Row],[ABSMINPREM_Variance]]&lt;=100000,"Medium","Large"))</f>
        <v>Large</v>
      </c>
    </row>
    <row r="160" spans="1:13" x14ac:dyDescent="0.3">
      <c r="A160" t="s">
        <v>285</v>
      </c>
      <c r="B160" t="s">
        <v>286</v>
      </c>
      <c r="C160">
        <v>2011</v>
      </c>
      <c r="D160" s="13">
        <v>1614990</v>
      </c>
      <c r="E160" s="13">
        <v>1615000</v>
      </c>
      <c r="F160" s="13">
        <f t="shared" si="8"/>
        <v>10</v>
      </c>
      <c r="G160" s="13">
        <f>ABS(Table1[[#This Row],[EPI_variance]])</f>
        <v>10</v>
      </c>
      <c r="H160" s="13">
        <v>1615000</v>
      </c>
      <c r="I160" s="13">
        <f t="shared" si="9"/>
        <v>10</v>
      </c>
      <c r="J160" s="13">
        <f>Table1[[#This Row],[MinimumPremium_System2]]-Table1[[#This Row],[MinimumPremium_System1]]</f>
        <v>-1614990</v>
      </c>
      <c r="K160" s="13">
        <f>ABS(Table1[[#This Row],[MINPREM_Variance]])</f>
        <v>1614990</v>
      </c>
      <c r="L160" s="6" t="str">
        <f>IF(Table1[[#This Row],[ABS_EPI_Variance]]&lt;=1000, "Small",IF(Table1[[#This Row],[ABS_EPI_Variance]]&lt;=100000,"Medium","Large"))</f>
        <v>Small</v>
      </c>
      <c r="M160" s="6" t="str">
        <f>IF(Table1[[#This Row],[ABSMINPREM_Variance]]&lt;=1000,"Small",IF(Table1[[#This Row],[ABSMINPREM_Variance]]&lt;=100000,"Medium","Large"))</f>
        <v>Large</v>
      </c>
    </row>
    <row r="161" spans="1:13" x14ac:dyDescent="0.3">
      <c r="A161" t="s">
        <v>287</v>
      </c>
      <c r="B161" t="s">
        <v>191</v>
      </c>
      <c r="C161">
        <v>2011</v>
      </c>
      <c r="D161" s="13">
        <v>2436900</v>
      </c>
      <c r="E161" s="13">
        <v>2599500</v>
      </c>
      <c r="F161" s="13">
        <f t="shared" si="8"/>
        <v>162600</v>
      </c>
      <c r="G161" s="13">
        <f>ABS(Table1[[#This Row],[EPI_variance]])</f>
        <v>162600</v>
      </c>
      <c r="H161" s="13">
        <v>2599500</v>
      </c>
      <c r="I161" s="13">
        <f t="shared" si="9"/>
        <v>162600</v>
      </c>
      <c r="J161" s="13">
        <f>Table1[[#This Row],[MinimumPremium_System2]]-Table1[[#This Row],[MinimumPremium_System1]]</f>
        <v>-2436900</v>
      </c>
      <c r="K161" s="13">
        <f>ABS(Table1[[#This Row],[MINPREM_Variance]])</f>
        <v>2436900</v>
      </c>
      <c r="L161" s="6" t="str">
        <f>IF(Table1[[#This Row],[ABS_EPI_Variance]]&lt;=1000, "Small",IF(Table1[[#This Row],[ABS_EPI_Variance]]&lt;=100000,"Medium","Large"))</f>
        <v>Large</v>
      </c>
      <c r="M161" s="6" t="str">
        <f>IF(Table1[[#This Row],[ABSMINPREM_Variance]]&lt;=1000,"Small",IF(Table1[[#This Row],[ABSMINPREM_Variance]]&lt;=100000,"Medium","Large"))</f>
        <v>Large</v>
      </c>
    </row>
    <row r="162" spans="1:13" x14ac:dyDescent="0.3">
      <c r="A162" t="s">
        <v>288</v>
      </c>
      <c r="B162" t="s">
        <v>289</v>
      </c>
      <c r="C162">
        <v>2014</v>
      </c>
      <c r="D162" s="13">
        <v>11914475</v>
      </c>
      <c r="E162" s="13">
        <v>11914500</v>
      </c>
      <c r="F162" s="13">
        <f t="shared" ref="F162:F181" si="10">E162-D162</f>
        <v>25</v>
      </c>
      <c r="G162" s="13">
        <f>ABS(Table1[[#This Row],[EPI_variance]])</f>
        <v>25</v>
      </c>
      <c r="H162" s="13">
        <v>11914500</v>
      </c>
      <c r="I162" s="13">
        <f t="shared" ref="I162:I182" si="11">H162-D162</f>
        <v>25</v>
      </c>
      <c r="J162" s="13">
        <f>Table1[[#This Row],[MinimumPremium_System2]]-Table1[[#This Row],[MinimumPremium_System1]]</f>
        <v>-11914475</v>
      </c>
      <c r="K162" s="13">
        <f>ABS(Table1[[#This Row],[MINPREM_Variance]])</f>
        <v>11914475</v>
      </c>
      <c r="L162" s="6" t="str">
        <f>IF(Table1[[#This Row],[ABS_EPI_Variance]]&lt;=1000, "Small",IF(Table1[[#This Row],[ABS_EPI_Variance]]&lt;=100000,"Medium","Large"))</f>
        <v>Small</v>
      </c>
      <c r="M162" s="6" t="str">
        <f>IF(Table1[[#This Row],[ABSMINPREM_Variance]]&lt;=1000,"Small",IF(Table1[[#This Row],[ABSMINPREM_Variance]]&lt;=100000,"Medium","Large"))</f>
        <v>Large</v>
      </c>
    </row>
    <row r="163" spans="1:13" x14ac:dyDescent="0.3">
      <c r="A163" t="s">
        <v>290</v>
      </c>
      <c r="B163" t="s">
        <v>247</v>
      </c>
      <c r="C163">
        <v>2006</v>
      </c>
      <c r="D163" s="13">
        <v>1439600</v>
      </c>
      <c r="E163" s="13">
        <v>1440000</v>
      </c>
      <c r="F163" s="13">
        <f t="shared" si="10"/>
        <v>400</v>
      </c>
      <c r="G163" s="13">
        <f>ABS(Table1[[#This Row],[EPI_variance]])</f>
        <v>400</v>
      </c>
      <c r="H163" s="13">
        <v>1440000</v>
      </c>
      <c r="I163" s="13">
        <f t="shared" si="11"/>
        <v>400</v>
      </c>
      <c r="J163" s="13">
        <f>Table1[[#This Row],[MinimumPremium_System2]]-Table1[[#This Row],[MinimumPremium_System1]]</f>
        <v>-1439600</v>
      </c>
      <c r="K163" s="13">
        <f>ABS(Table1[[#This Row],[MINPREM_Variance]])</f>
        <v>1439600</v>
      </c>
      <c r="L163" s="6" t="str">
        <f>IF(Table1[[#This Row],[ABS_EPI_Variance]]&lt;=1000, "Small",IF(Table1[[#This Row],[ABS_EPI_Variance]]&lt;=100000,"Medium","Large"))</f>
        <v>Small</v>
      </c>
      <c r="M163" s="6" t="str">
        <f>IF(Table1[[#This Row],[ABSMINPREM_Variance]]&lt;=1000,"Small",IF(Table1[[#This Row],[ABSMINPREM_Variance]]&lt;=100000,"Medium","Large"))</f>
        <v>Large</v>
      </c>
    </row>
    <row r="164" spans="1:13" x14ac:dyDescent="0.3">
      <c r="A164" t="s">
        <v>291</v>
      </c>
      <c r="B164" t="s">
        <v>98</v>
      </c>
      <c r="C164">
        <v>2010</v>
      </c>
      <c r="D164" s="13">
        <v>1549567</v>
      </c>
      <c r="E164" s="13">
        <v>1550000</v>
      </c>
      <c r="F164" s="13">
        <f t="shared" si="10"/>
        <v>433</v>
      </c>
      <c r="G164" s="13">
        <f>ABS(Table1[[#This Row],[EPI_variance]])</f>
        <v>433</v>
      </c>
      <c r="H164" s="13">
        <v>1550000</v>
      </c>
      <c r="I164" s="13">
        <f t="shared" si="11"/>
        <v>433</v>
      </c>
      <c r="J164" s="13">
        <f>Table1[[#This Row],[MinimumPremium_System2]]-Table1[[#This Row],[MinimumPremium_System1]]</f>
        <v>-1549567</v>
      </c>
      <c r="K164" s="13">
        <f>ABS(Table1[[#This Row],[MINPREM_Variance]])</f>
        <v>1549567</v>
      </c>
      <c r="L164" s="6" t="str">
        <f>IF(Table1[[#This Row],[ABS_EPI_Variance]]&lt;=1000, "Small",IF(Table1[[#This Row],[ABS_EPI_Variance]]&lt;=100000,"Medium","Large"))</f>
        <v>Small</v>
      </c>
      <c r="M164" s="6" t="str">
        <f>IF(Table1[[#This Row],[ABSMINPREM_Variance]]&lt;=1000,"Small",IF(Table1[[#This Row],[ABSMINPREM_Variance]]&lt;=100000,"Medium","Large"))</f>
        <v>Large</v>
      </c>
    </row>
    <row r="165" spans="1:13" x14ac:dyDescent="0.3">
      <c r="A165" t="s">
        <v>292</v>
      </c>
      <c r="B165" t="s">
        <v>293</v>
      </c>
      <c r="C165">
        <v>2005</v>
      </c>
      <c r="D165" s="13">
        <v>2849986</v>
      </c>
      <c r="E165" s="13">
        <v>2850000</v>
      </c>
      <c r="F165" s="13">
        <f t="shared" si="10"/>
        <v>14</v>
      </c>
      <c r="G165" s="13">
        <f>ABS(Table1[[#This Row],[EPI_variance]])</f>
        <v>14</v>
      </c>
      <c r="H165" s="13">
        <v>2850000</v>
      </c>
      <c r="I165" s="13">
        <f t="shared" si="11"/>
        <v>14</v>
      </c>
      <c r="J165" s="13">
        <f>Table1[[#This Row],[MinimumPremium_System2]]-Table1[[#This Row],[MinimumPremium_System1]]</f>
        <v>-2849986</v>
      </c>
      <c r="K165" s="13">
        <f>ABS(Table1[[#This Row],[MINPREM_Variance]])</f>
        <v>2849986</v>
      </c>
      <c r="L165" s="6" t="str">
        <f>IF(Table1[[#This Row],[ABS_EPI_Variance]]&lt;=1000, "Small",IF(Table1[[#This Row],[ABS_EPI_Variance]]&lt;=100000,"Medium","Large"))</f>
        <v>Small</v>
      </c>
      <c r="M165" s="6" t="str">
        <f>IF(Table1[[#This Row],[ABSMINPREM_Variance]]&lt;=1000,"Small",IF(Table1[[#This Row],[ABSMINPREM_Variance]]&lt;=100000,"Medium","Large"))</f>
        <v>Large</v>
      </c>
    </row>
    <row r="166" spans="1:13" x14ac:dyDescent="0.3">
      <c r="A166" t="s">
        <v>294</v>
      </c>
      <c r="B166" t="s">
        <v>295</v>
      </c>
      <c r="C166">
        <v>2017</v>
      </c>
      <c r="D166" s="13">
        <v>183869</v>
      </c>
      <c r="E166" s="13">
        <v>192980</v>
      </c>
      <c r="F166" s="13">
        <f t="shared" si="10"/>
        <v>9111</v>
      </c>
      <c r="G166" s="13">
        <f>ABS(Table1[[#This Row],[EPI_variance]])</f>
        <v>9111</v>
      </c>
      <c r="H166" s="13">
        <v>192980</v>
      </c>
      <c r="I166" s="13">
        <f t="shared" si="11"/>
        <v>9111</v>
      </c>
      <c r="J166" s="13">
        <f>Table1[[#This Row],[MinimumPremium_System2]]-Table1[[#This Row],[MinimumPremium_System1]]</f>
        <v>-183869</v>
      </c>
      <c r="K166" s="13">
        <f>ABS(Table1[[#This Row],[MINPREM_Variance]])</f>
        <v>183869</v>
      </c>
      <c r="L166" s="6" t="str">
        <f>IF(Table1[[#This Row],[ABS_EPI_Variance]]&lt;=1000, "Small",IF(Table1[[#This Row],[ABS_EPI_Variance]]&lt;=100000,"Medium","Large"))</f>
        <v>Medium</v>
      </c>
      <c r="M166" s="6" t="str">
        <f>IF(Table1[[#This Row],[ABSMINPREM_Variance]]&lt;=1000,"Small",IF(Table1[[#This Row],[ABSMINPREM_Variance]]&lt;=100000,"Medium","Large"))</f>
        <v>Large</v>
      </c>
    </row>
    <row r="167" spans="1:13" x14ac:dyDescent="0.3">
      <c r="A167" t="s">
        <v>296</v>
      </c>
      <c r="B167" t="s">
        <v>297</v>
      </c>
      <c r="C167">
        <v>2010</v>
      </c>
      <c r="D167" s="13">
        <v>1576500</v>
      </c>
      <c r="E167" s="13">
        <v>1577048</v>
      </c>
      <c r="F167" s="13">
        <f t="shared" si="10"/>
        <v>548</v>
      </c>
      <c r="G167" s="13">
        <f>ABS(Table1[[#This Row],[EPI_variance]])</f>
        <v>548</v>
      </c>
      <c r="H167" s="13">
        <v>1577048</v>
      </c>
      <c r="I167" s="13">
        <f t="shared" si="11"/>
        <v>548</v>
      </c>
      <c r="J167" s="13">
        <f>Table1[[#This Row],[MinimumPremium_System2]]-Table1[[#This Row],[MinimumPremium_System1]]</f>
        <v>-1576500</v>
      </c>
      <c r="K167" s="13">
        <f>ABS(Table1[[#This Row],[MINPREM_Variance]])</f>
        <v>1576500</v>
      </c>
      <c r="L167" s="6" t="str">
        <f>IF(Table1[[#This Row],[ABS_EPI_Variance]]&lt;=1000, "Small",IF(Table1[[#This Row],[ABS_EPI_Variance]]&lt;=100000,"Medium","Large"))</f>
        <v>Small</v>
      </c>
      <c r="M167" s="6" t="str">
        <f>IF(Table1[[#This Row],[ABSMINPREM_Variance]]&lt;=1000,"Small",IF(Table1[[#This Row],[ABSMINPREM_Variance]]&lt;=100000,"Medium","Large"))</f>
        <v>Large</v>
      </c>
    </row>
    <row r="168" spans="1:13" x14ac:dyDescent="0.3">
      <c r="A168" t="s">
        <v>298</v>
      </c>
      <c r="B168" t="s">
        <v>299</v>
      </c>
      <c r="C168">
        <v>2006</v>
      </c>
      <c r="D168" s="13">
        <v>3749997</v>
      </c>
      <c r="E168" s="13">
        <v>3750000</v>
      </c>
      <c r="F168" s="13">
        <f t="shared" si="10"/>
        <v>3</v>
      </c>
      <c r="G168" s="13">
        <f>ABS(Table1[[#This Row],[EPI_variance]])</f>
        <v>3</v>
      </c>
      <c r="H168" s="13">
        <v>3750000</v>
      </c>
      <c r="I168" s="13">
        <f t="shared" si="11"/>
        <v>3</v>
      </c>
      <c r="J168" s="13">
        <f>Table1[[#This Row],[MinimumPremium_System2]]-Table1[[#This Row],[MinimumPremium_System1]]</f>
        <v>-3749997</v>
      </c>
      <c r="K168" s="13">
        <f>ABS(Table1[[#This Row],[MINPREM_Variance]])</f>
        <v>3749997</v>
      </c>
      <c r="L168" s="6" t="str">
        <f>IF(Table1[[#This Row],[ABS_EPI_Variance]]&lt;=1000, "Small",IF(Table1[[#This Row],[ABS_EPI_Variance]]&lt;=100000,"Medium","Large"))</f>
        <v>Small</v>
      </c>
      <c r="M168" s="6" t="str">
        <f>IF(Table1[[#This Row],[ABSMINPREM_Variance]]&lt;=1000,"Small",IF(Table1[[#This Row],[ABSMINPREM_Variance]]&lt;=100000,"Medium","Large"))</f>
        <v>Large</v>
      </c>
    </row>
    <row r="169" spans="1:13" x14ac:dyDescent="0.3">
      <c r="A169" t="s">
        <v>300</v>
      </c>
      <c r="B169" t="s">
        <v>301</v>
      </c>
      <c r="C169">
        <v>2017</v>
      </c>
      <c r="D169" s="13">
        <v>9999932</v>
      </c>
      <c r="E169" s="13">
        <v>10000000</v>
      </c>
      <c r="F169" s="13">
        <f t="shared" si="10"/>
        <v>68</v>
      </c>
      <c r="G169" s="13">
        <f>ABS(Table1[[#This Row],[EPI_variance]])</f>
        <v>68</v>
      </c>
      <c r="H169" s="13">
        <v>10000000</v>
      </c>
      <c r="I169" s="13">
        <f t="shared" si="11"/>
        <v>68</v>
      </c>
      <c r="J169" s="13">
        <f>Table1[[#This Row],[MinimumPremium_System2]]-Table1[[#This Row],[MinimumPremium_System1]]</f>
        <v>-9999932</v>
      </c>
      <c r="K169" s="13">
        <f>ABS(Table1[[#This Row],[MINPREM_Variance]])</f>
        <v>9999932</v>
      </c>
      <c r="L169" s="6" t="str">
        <f>IF(Table1[[#This Row],[ABS_EPI_Variance]]&lt;=1000, "Small",IF(Table1[[#This Row],[ABS_EPI_Variance]]&lt;=100000,"Medium","Large"))</f>
        <v>Small</v>
      </c>
      <c r="M169" s="6" t="str">
        <f>IF(Table1[[#This Row],[ABSMINPREM_Variance]]&lt;=1000,"Small",IF(Table1[[#This Row],[ABSMINPREM_Variance]]&lt;=100000,"Medium","Large"))</f>
        <v>Large</v>
      </c>
    </row>
    <row r="170" spans="1:13" x14ac:dyDescent="0.3">
      <c r="A170" t="s">
        <v>302</v>
      </c>
      <c r="B170" t="s">
        <v>303</v>
      </c>
      <c r="C170">
        <v>2015</v>
      </c>
      <c r="D170" s="13">
        <v>6249997</v>
      </c>
      <c r="E170" s="13">
        <v>6250000</v>
      </c>
      <c r="F170" s="13">
        <f t="shared" si="10"/>
        <v>3</v>
      </c>
      <c r="G170" s="13">
        <f>ABS(Table1[[#This Row],[EPI_variance]])</f>
        <v>3</v>
      </c>
      <c r="H170" s="13">
        <v>6250000</v>
      </c>
      <c r="I170" s="13">
        <f t="shared" si="11"/>
        <v>3</v>
      </c>
      <c r="J170" s="13">
        <f>Table1[[#This Row],[MinimumPremium_System2]]-Table1[[#This Row],[MinimumPremium_System1]]</f>
        <v>-6249997</v>
      </c>
      <c r="K170" s="13">
        <f>ABS(Table1[[#This Row],[MINPREM_Variance]])</f>
        <v>6249997</v>
      </c>
      <c r="L170" s="6" t="str">
        <f>IF(Table1[[#This Row],[ABS_EPI_Variance]]&lt;=1000, "Small",IF(Table1[[#This Row],[ABS_EPI_Variance]]&lt;=100000,"Medium","Large"))</f>
        <v>Small</v>
      </c>
      <c r="M170" s="6" t="str">
        <f>IF(Table1[[#This Row],[ABSMINPREM_Variance]]&lt;=1000,"Small",IF(Table1[[#This Row],[ABSMINPREM_Variance]]&lt;=100000,"Medium","Large"))</f>
        <v>Large</v>
      </c>
    </row>
    <row r="171" spans="1:13" x14ac:dyDescent="0.3">
      <c r="A171" t="s">
        <v>304</v>
      </c>
      <c r="B171" t="s">
        <v>185</v>
      </c>
      <c r="C171">
        <v>2013</v>
      </c>
      <c r="D171" s="13">
        <v>20909991</v>
      </c>
      <c r="E171" s="13">
        <v>20910000</v>
      </c>
      <c r="F171" s="13">
        <f t="shared" si="10"/>
        <v>9</v>
      </c>
      <c r="G171" s="13">
        <f>ABS(Table1[[#This Row],[EPI_variance]])</f>
        <v>9</v>
      </c>
      <c r="H171" s="13">
        <v>20910000</v>
      </c>
      <c r="I171" s="13">
        <f t="shared" si="11"/>
        <v>9</v>
      </c>
      <c r="J171" s="13">
        <f>Table1[[#This Row],[MinimumPremium_System2]]-Table1[[#This Row],[MinimumPremium_System1]]</f>
        <v>-20909991</v>
      </c>
      <c r="K171" s="13">
        <f>ABS(Table1[[#This Row],[MINPREM_Variance]])</f>
        <v>20909991</v>
      </c>
      <c r="L171" s="6" t="str">
        <f>IF(Table1[[#This Row],[ABS_EPI_Variance]]&lt;=1000, "Small",IF(Table1[[#This Row],[ABS_EPI_Variance]]&lt;=100000,"Medium","Large"))</f>
        <v>Small</v>
      </c>
      <c r="M171" s="6" t="str">
        <f>IF(Table1[[#This Row],[ABSMINPREM_Variance]]&lt;=1000,"Small",IF(Table1[[#This Row],[ABSMINPREM_Variance]]&lt;=100000,"Medium","Large"))</f>
        <v>Large</v>
      </c>
    </row>
    <row r="172" spans="1:13" x14ac:dyDescent="0.3">
      <c r="A172" t="s">
        <v>305</v>
      </c>
      <c r="B172" t="s">
        <v>306</v>
      </c>
      <c r="C172">
        <v>2010</v>
      </c>
      <c r="D172" s="13">
        <v>824925</v>
      </c>
      <c r="E172" s="13">
        <v>825000</v>
      </c>
      <c r="F172" s="13">
        <f t="shared" si="10"/>
        <v>75</v>
      </c>
      <c r="G172" s="13">
        <f>ABS(Table1[[#This Row],[EPI_variance]])</f>
        <v>75</v>
      </c>
      <c r="H172" s="13">
        <v>825000</v>
      </c>
      <c r="I172" s="13">
        <f t="shared" si="11"/>
        <v>75</v>
      </c>
      <c r="J172" s="13">
        <f>Table1[[#This Row],[MinimumPremium_System2]]-Table1[[#This Row],[MinimumPremium_System1]]</f>
        <v>-824925</v>
      </c>
      <c r="K172" s="13">
        <f>ABS(Table1[[#This Row],[MINPREM_Variance]])</f>
        <v>824925</v>
      </c>
      <c r="L172" s="6" t="str">
        <f>IF(Table1[[#This Row],[ABS_EPI_Variance]]&lt;=1000, "Small",IF(Table1[[#This Row],[ABS_EPI_Variance]]&lt;=100000,"Medium","Large"))</f>
        <v>Small</v>
      </c>
      <c r="M172" s="6" t="str">
        <f>IF(Table1[[#This Row],[ABSMINPREM_Variance]]&lt;=1000,"Small",IF(Table1[[#This Row],[ABSMINPREM_Variance]]&lt;=100000,"Medium","Large"))</f>
        <v>Large</v>
      </c>
    </row>
    <row r="173" spans="1:13" x14ac:dyDescent="0.3">
      <c r="A173" t="s">
        <v>307</v>
      </c>
      <c r="B173" t="s">
        <v>308</v>
      </c>
      <c r="C173">
        <v>2018</v>
      </c>
      <c r="D173" s="13">
        <v>1899960</v>
      </c>
      <c r="E173" s="13">
        <v>1900000</v>
      </c>
      <c r="F173" s="13">
        <f t="shared" si="10"/>
        <v>40</v>
      </c>
      <c r="G173" s="13">
        <f>ABS(Table1[[#This Row],[EPI_variance]])</f>
        <v>40</v>
      </c>
      <c r="H173" s="13">
        <v>1900000</v>
      </c>
      <c r="I173" s="13">
        <f t="shared" si="11"/>
        <v>40</v>
      </c>
      <c r="J173" s="13">
        <f>Table1[[#This Row],[MinimumPremium_System2]]-Table1[[#This Row],[MinimumPremium_System1]]</f>
        <v>-1899960</v>
      </c>
      <c r="K173" s="13">
        <f>ABS(Table1[[#This Row],[MINPREM_Variance]])</f>
        <v>1899960</v>
      </c>
      <c r="L173" s="6" t="str">
        <f>IF(Table1[[#This Row],[ABS_EPI_Variance]]&lt;=1000, "Small",IF(Table1[[#This Row],[ABS_EPI_Variance]]&lt;=100000,"Medium","Large"))</f>
        <v>Small</v>
      </c>
      <c r="M173" s="6" t="str">
        <f>IF(Table1[[#This Row],[ABSMINPREM_Variance]]&lt;=1000,"Small",IF(Table1[[#This Row],[ABSMINPREM_Variance]]&lt;=100000,"Medium","Large"))</f>
        <v>Large</v>
      </c>
    </row>
    <row r="174" spans="1:13" x14ac:dyDescent="0.3">
      <c r="A174" t="s">
        <v>309</v>
      </c>
      <c r="B174" t="s">
        <v>310</v>
      </c>
      <c r="C174">
        <v>2012</v>
      </c>
      <c r="D174" s="13">
        <v>10625676</v>
      </c>
      <c r="E174" s="13">
        <v>12500000</v>
      </c>
      <c r="F174" s="13">
        <f t="shared" si="10"/>
        <v>1874324</v>
      </c>
      <c r="G174" s="13">
        <f>ABS(Table1[[#This Row],[EPI_variance]])</f>
        <v>1874324</v>
      </c>
      <c r="H174" s="13">
        <v>12500000</v>
      </c>
      <c r="I174" s="13">
        <f t="shared" si="11"/>
        <v>1874324</v>
      </c>
      <c r="J174" s="13">
        <f>Table1[[#This Row],[MinimumPremium_System2]]-Table1[[#This Row],[MinimumPremium_System1]]</f>
        <v>-10625676</v>
      </c>
      <c r="K174" s="13">
        <f>ABS(Table1[[#This Row],[MINPREM_Variance]])</f>
        <v>10625676</v>
      </c>
      <c r="L174" s="6" t="str">
        <f>IF(Table1[[#This Row],[ABS_EPI_Variance]]&lt;=1000, "Small",IF(Table1[[#This Row],[ABS_EPI_Variance]]&lt;=100000,"Medium","Large"))</f>
        <v>Large</v>
      </c>
      <c r="M174" s="6" t="str">
        <f>IF(Table1[[#This Row],[ABSMINPREM_Variance]]&lt;=1000,"Small",IF(Table1[[#This Row],[ABSMINPREM_Variance]]&lt;=100000,"Medium","Large"))</f>
        <v>Large</v>
      </c>
    </row>
    <row r="175" spans="1:13" x14ac:dyDescent="0.3">
      <c r="A175" t="s">
        <v>311</v>
      </c>
      <c r="B175" t="s">
        <v>312</v>
      </c>
      <c r="C175">
        <v>2017</v>
      </c>
      <c r="D175" s="13">
        <v>525005</v>
      </c>
      <c r="E175" s="13">
        <v>710938</v>
      </c>
      <c r="F175" s="13">
        <f t="shared" si="10"/>
        <v>185933</v>
      </c>
      <c r="G175" s="13">
        <f>ABS(Table1[[#This Row],[EPI_variance]])</f>
        <v>185933</v>
      </c>
      <c r="H175" s="13">
        <v>710938</v>
      </c>
      <c r="I175" s="13">
        <f t="shared" si="11"/>
        <v>185933</v>
      </c>
      <c r="J175" s="13">
        <f>Table1[[#This Row],[MinimumPremium_System2]]-Table1[[#This Row],[MinimumPremium_System1]]</f>
        <v>-525005</v>
      </c>
      <c r="K175" s="13">
        <f>ABS(Table1[[#This Row],[MINPREM_Variance]])</f>
        <v>525005</v>
      </c>
      <c r="L175" s="6" t="str">
        <f>IF(Table1[[#This Row],[ABS_EPI_Variance]]&lt;=1000, "Small",IF(Table1[[#This Row],[ABS_EPI_Variance]]&lt;=100000,"Medium","Large"))</f>
        <v>Large</v>
      </c>
      <c r="M175" s="6" t="str">
        <f>IF(Table1[[#This Row],[ABSMINPREM_Variance]]&lt;=1000,"Small",IF(Table1[[#This Row],[ABSMINPREM_Variance]]&lt;=100000,"Medium","Large"))</f>
        <v>Large</v>
      </c>
    </row>
    <row r="176" spans="1:13" x14ac:dyDescent="0.3">
      <c r="A176" t="s">
        <v>313</v>
      </c>
      <c r="B176" t="s">
        <v>314</v>
      </c>
      <c r="C176">
        <v>2013</v>
      </c>
      <c r="D176" s="13">
        <v>7949932</v>
      </c>
      <c r="E176" s="13">
        <v>7950000</v>
      </c>
      <c r="F176" s="13">
        <f t="shared" si="10"/>
        <v>68</v>
      </c>
      <c r="G176" s="13">
        <f>ABS(Table1[[#This Row],[EPI_variance]])</f>
        <v>68</v>
      </c>
      <c r="H176" s="13">
        <v>7950000</v>
      </c>
      <c r="I176" s="13">
        <f t="shared" si="11"/>
        <v>68</v>
      </c>
      <c r="J176" s="13">
        <f>Table1[[#This Row],[MinimumPremium_System2]]-Table1[[#This Row],[MinimumPremium_System1]]</f>
        <v>-7949932</v>
      </c>
      <c r="K176" s="13">
        <f>ABS(Table1[[#This Row],[MINPREM_Variance]])</f>
        <v>7949932</v>
      </c>
      <c r="L176" s="6" t="str">
        <f>IF(Table1[[#This Row],[ABS_EPI_Variance]]&lt;=1000, "Small",IF(Table1[[#This Row],[ABS_EPI_Variance]]&lt;=100000,"Medium","Large"))</f>
        <v>Small</v>
      </c>
      <c r="M176" s="6" t="str">
        <f>IF(Table1[[#This Row],[ABSMINPREM_Variance]]&lt;=1000,"Small",IF(Table1[[#This Row],[ABSMINPREM_Variance]]&lt;=100000,"Medium","Large"))</f>
        <v>Large</v>
      </c>
    </row>
    <row r="177" spans="1:13" x14ac:dyDescent="0.3">
      <c r="A177" t="s">
        <v>315</v>
      </c>
      <c r="B177" t="s">
        <v>57</v>
      </c>
      <c r="C177">
        <v>2008</v>
      </c>
      <c r="D177" s="13">
        <v>35703167</v>
      </c>
      <c r="E177" s="13">
        <v>42000000</v>
      </c>
      <c r="F177" s="13">
        <f t="shared" si="10"/>
        <v>6296833</v>
      </c>
      <c r="G177" s="13">
        <f>ABS(Table1[[#This Row],[EPI_variance]])</f>
        <v>6296833</v>
      </c>
      <c r="H177" s="13">
        <v>42000000</v>
      </c>
      <c r="I177" s="13">
        <f t="shared" si="11"/>
        <v>6296833</v>
      </c>
      <c r="J177" s="13">
        <f>Table1[[#This Row],[MinimumPremium_System2]]-Table1[[#This Row],[MinimumPremium_System1]]</f>
        <v>-35703167</v>
      </c>
      <c r="K177" s="13">
        <f>ABS(Table1[[#This Row],[MINPREM_Variance]])</f>
        <v>35703167</v>
      </c>
      <c r="L177" s="6" t="str">
        <f>IF(Table1[[#This Row],[ABS_EPI_Variance]]&lt;=1000, "Small",IF(Table1[[#This Row],[ABS_EPI_Variance]]&lt;=100000,"Medium","Large"))</f>
        <v>Large</v>
      </c>
      <c r="M177" s="6" t="str">
        <f>IF(Table1[[#This Row],[ABSMINPREM_Variance]]&lt;=1000,"Small",IF(Table1[[#This Row],[ABSMINPREM_Variance]]&lt;=100000,"Medium","Large"))</f>
        <v>Large</v>
      </c>
    </row>
    <row r="178" spans="1:13" x14ac:dyDescent="0.3">
      <c r="A178" t="s">
        <v>316</v>
      </c>
      <c r="B178" t="s">
        <v>27</v>
      </c>
      <c r="C178">
        <v>2004</v>
      </c>
      <c r="D178" s="13">
        <v>7906000</v>
      </c>
      <c r="E178" s="13">
        <v>8750000</v>
      </c>
      <c r="F178" s="13">
        <f t="shared" si="10"/>
        <v>844000</v>
      </c>
      <c r="G178" s="13">
        <f>ABS(Table1[[#This Row],[EPI_variance]])</f>
        <v>844000</v>
      </c>
      <c r="H178" s="13">
        <v>8750000</v>
      </c>
      <c r="I178" s="13">
        <f t="shared" si="11"/>
        <v>844000</v>
      </c>
      <c r="J178" s="13">
        <f>Table1[[#This Row],[MinimumPremium_System2]]-Table1[[#This Row],[MinimumPremium_System1]]</f>
        <v>-7906000</v>
      </c>
      <c r="K178" s="13">
        <f>ABS(Table1[[#This Row],[MINPREM_Variance]])</f>
        <v>7906000</v>
      </c>
      <c r="L178" s="6" t="str">
        <f>IF(Table1[[#This Row],[ABS_EPI_Variance]]&lt;=1000, "Small",IF(Table1[[#This Row],[ABS_EPI_Variance]]&lt;=100000,"Medium","Large"))</f>
        <v>Large</v>
      </c>
      <c r="M178" s="6" t="str">
        <f>IF(Table1[[#This Row],[ABSMINPREM_Variance]]&lt;=1000,"Small",IF(Table1[[#This Row],[ABSMINPREM_Variance]]&lt;=100000,"Medium","Large"))</f>
        <v>Large</v>
      </c>
    </row>
    <row r="179" spans="1:13" x14ac:dyDescent="0.3">
      <c r="A179" t="s">
        <v>317</v>
      </c>
      <c r="B179" t="s">
        <v>318</v>
      </c>
      <c r="C179">
        <v>2006</v>
      </c>
      <c r="D179" s="13">
        <v>374971</v>
      </c>
      <c r="E179" s="13">
        <v>375000</v>
      </c>
      <c r="F179" s="13">
        <f t="shared" si="10"/>
        <v>29</v>
      </c>
      <c r="G179" s="13">
        <f>ABS(Table1[[#This Row],[EPI_variance]])</f>
        <v>29</v>
      </c>
      <c r="H179" s="13">
        <v>375000</v>
      </c>
      <c r="I179" s="13">
        <f t="shared" si="11"/>
        <v>29</v>
      </c>
      <c r="J179" s="13">
        <f>Table1[[#This Row],[MinimumPremium_System2]]-Table1[[#This Row],[MinimumPremium_System1]]</f>
        <v>-374971</v>
      </c>
      <c r="K179" s="13">
        <f>ABS(Table1[[#This Row],[MINPREM_Variance]])</f>
        <v>374971</v>
      </c>
      <c r="L179" s="6" t="str">
        <f>IF(Table1[[#This Row],[ABS_EPI_Variance]]&lt;=1000, "Small",IF(Table1[[#This Row],[ABS_EPI_Variance]]&lt;=100000,"Medium","Large"))</f>
        <v>Small</v>
      </c>
      <c r="M179" s="6" t="str">
        <f>IF(Table1[[#This Row],[ABSMINPREM_Variance]]&lt;=1000,"Small",IF(Table1[[#This Row],[ABSMINPREM_Variance]]&lt;=100000,"Medium","Large"))</f>
        <v>Large</v>
      </c>
    </row>
    <row r="180" spans="1:13" x14ac:dyDescent="0.3">
      <c r="A180" t="s">
        <v>319</v>
      </c>
      <c r="B180" t="s">
        <v>320</v>
      </c>
      <c r="C180">
        <v>2010</v>
      </c>
      <c r="D180" s="13">
        <v>524990</v>
      </c>
      <c r="E180" s="13">
        <v>525000</v>
      </c>
      <c r="F180" s="13">
        <f t="shared" si="10"/>
        <v>10</v>
      </c>
      <c r="G180" s="13">
        <f>ABS(Table1[[#This Row],[EPI_variance]])</f>
        <v>10</v>
      </c>
      <c r="H180" s="13">
        <v>525000</v>
      </c>
      <c r="I180" s="13">
        <f t="shared" si="11"/>
        <v>10</v>
      </c>
      <c r="J180" s="13">
        <f>Table1[[#This Row],[MinimumPremium_System2]]-Table1[[#This Row],[MinimumPremium_System1]]</f>
        <v>-524990</v>
      </c>
      <c r="K180" s="13">
        <f>ABS(Table1[[#This Row],[MINPREM_Variance]])</f>
        <v>524990</v>
      </c>
      <c r="L180" s="6" t="str">
        <f>IF(Table1[[#This Row],[ABS_EPI_Variance]]&lt;=1000, "Small",IF(Table1[[#This Row],[ABS_EPI_Variance]]&lt;=100000,"Medium","Large"))</f>
        <v>Small</v>
      </c>
      <c r="M180" s="6" t="str">
        <f>IF(Table1[[#This Row],[ABSMINPREM_Variance]]&lt;=1000,"Small",IF(Table1[[#This Row],[ABSMINPREM_Variance]]&lt;=100000,"Medium","Large"))</f>
        <v>Large</v>
      </c>
    </row>
    <row r="181" spans="1:13" x14ac:dyDescent="0.3">
      <c r="A181" t="s">
        <v>321</v>
      </c>
      <c r="B181" t="s">
        <v>322</v>
      </c>
      <c r="C181">
        <v>2014</v>
      </c>
      <c r="D181" s="13">
        <v>4024998</v>
      </c>
      <c r="E181" s="13">
        <v>4025000</v>
      </c>
      <c r="F181" s="13">
        <f t="shared" si="10"/>
        <v>2</v>
      </c>
      <c r="G181" s="13">
        <f>ABS(Table1[[#This Row],[EPI_variance]])</f>
        <v>2</v>
      </c>
      <c r="H181" s="13">
        <v>4025000</v>
      </c>
      <c r="I181" s="13">
        <f t="shared" si="11"/>
        <v>2</v>
      </c>
      <c r="J181" s="13">
        <f>Table1[[#This Row],[MinimumPremium_System2]]-Table1[[#This Row],[MinimumPremium_System1]]</f>
        <v>-4024998</v>
      </c>
      <c r="K181" s="13">
        <f>ABS(Table1[[#This Row],[MINPREM_Variance]])</f>
        <v>4024998</v>
      </c>
      <c r="L181" s="6" t="str">
        <f>IF(Table1[[#This Row],[ABS_EPI_Variance]]&lt;=1000, "Small",IF(Table1[[#This Row],[ABS_EPI_Variance]]&lt;=100000,"Medium","Large"))</f>
        <v>Small</v>
      </c>
      <c r="M181" s="6" t="str">
        <f>IF(Table1[[#This Row],[ABSMINPREM_Variance]]&lt;=1000,"Small",IF(Table1[[#This Row],[ABSMINPREM_Variance]]&lt;=100000,"Medium","Large"))</f>
        <v>Large</v>
      </c>
    </row>
    <row r="182" spans="1:13" x14ac:dyDescent="0.3">
      <c r="A182" t="s">
        <v>323</v>
      </c>
      <c r="B182" t="s">
        <v>324</v>
      </c>
      <c r="C182">
        <v>2014</v>
      </c>
      <c r="D182" s="13">
        <v>7525006</v>
      </c>
      <c r="E182" s="13">
        <v>7525000</v>
      </c>
      <c r="F182" s="13">
        <f t="shared" ref="F182" si="12">E182-D182</f>
        <v>-6</v>
      </c>
      <c r="G182" s="13">
        <f>ABS(Table1[[#This Row],[EPI_variance]])</f>
        <v>6</v>
      </c>
      <c r="H182" s="13">
        <v>7525000</v>
      </c>
      <c r="I182" s="13">
        <f t="shared" si="11"/>
        <v>-6</v>
      </c>
      <c r="J182" s="13">
        <f>Table1[[#This Row],[MinimumPremium_System2]]-Table1[[#This Row],[MinimumPremium_System1]]</f>
        <v>-7525006</v>
      </c>
      <c r="K182" s="13">
        <f>ABS(Table1[[#This Row],[MINPREM_Variance]])</f>
        <v>7525006</v>
      </c>
      <c r="L182" s="6" t="str">
        <f>IF(Table1[[#This Row],[ABS_EPI_Variance]]&lt;=1000, "Small",IF(Table1[[#This Row],[ABS_EPI_Variance]]&lt;=100000,"Medium","Large"))</f>
        <v>Small</v>
      </c>
      <c r="M182" s="6" t="str">
        <f>IF(Table1[[#This Row],[ABSMINPREM_Variance]]&lt;=1000,"Small",IF(Table1[[#This Row],[ABSMINPREM_Variance]]&lt;=100000,"Medium","Large"))</f>
        <v>Large</v>
      </c>
    </row>
  </sheetData>
  <phoneticPr fontId="5" type="noConversion"/>
  <pageMargins left="0.7" right="0.7" top="0.75" bottom="0.75" header="0.3" footer="0.3"/>
  <pageSetup paperSize="9" scale="76"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EDA7-685A-4F30-AA1B-92E5C5F49748}">
  <sheetPr>
    <tabColor rgb="FFC4BD97"/>
  </sheetPr>
  <dimension ref="A1:E183"/>
  <sheetViews>
    <sheetView zoomScale="83" zoomScaleNormal="100" workbookViewId="0">
      <selection activeCell="D30" sqref="D30"/>
    </sheetView>
  </sheetViews>
  <sheetFormatPr defaultColWidth="9" defaultRowHeight="14.4" x14ac:dyDescent="0.3"/>
  <cols>
    <col min="1" max="1" width="31.44140625" style="1" bestFit="1" customWidth="1"/>
    <col min="2" max="3" width="26.44140625" style="32" customWidth="1"/>
    <col min="4" max="4" width="29.33203125" style="32" customWidth="1"/>
    <col min="5" max="5" width="33.21875" style="1" bestFit="1" customWidth="1"/>
    <col min="6" max="16384" width="9" style="1"/>
  </cols>
  <sheetData>
    <row r="1" spans="1:5" ht="21" x14ac:dyDescent="0.4">
      <c r="A1" s="35" t="s">
        <v>325</v>
      </c>
      <c r="B1" s="35"/>
      <c r="C1" s="35"/>
      <c r="D1" s="35"/>
    </row>
    <row r="2" spans="1:5" s="3" customFormat="1" x14ac:dyDescent="0.3">
      <c r="A2" s="2" t="s">
        <v>326</v>
      </c>
      <c r="B2" s="27" t="s">
        <v>514</v>
      </c>
      <c r="C2" s="27" t="s">
        <v>513</v>
      </c>
      <c r="D2" s="27" t="s">
        <v>516</v>
      </c>
      <c r="E2" s="2" t="s">
        <v>327</v>
      </c>
    </row>
    <row r="3" spans="1:5" s="3" customFormat="1" x14ac:dyDescent="0.3">
      <c r="A3" s="4" t="s">
        <v>328</v>
      </c>
      <c r="B3" s="28">
        <v>375001</v>
      </c>
      <c r="C3" s="28">
        <v>374972</v>
      </c>
      <c r="D3" s="29">
        <v>29</v>
      </c>
      <c r="E3" s="4" t="s">
        <v>329</v>
      </c>
    </row>
    <row r="4" spans="1:5" x14ac:dyDescent="0.3">
      <c r="A4" s="4" t="s">
        <v>328</v>
      </c>
      <c r="B4" s="28">
        <v>375000</v>
      </c>
      <c r="C4" s="28">
        <v>374971</v>
      </c>
      <c r="D4" s="29">
        <v>29</v>
      </c>
      <c r="E4" s="11" t="s">
        <v>330</v>
      </c>
    </row>
    <row r="5" spans="1:5" x14ac:dyDescent="0.3">
      <c r="A5" s="5" t="s">
        <v>328</v>
      </c>
      <c r="B5" s="30">
        <v>6000000</v>
      </c>
      <c r="C5" s="30">
        <v>5433400</v>
      </c>
      <c r="D5" s="31">
        <v>566600</v>
      </c>
      <c r="E5" s="5" t="s">
        <v>331</v>
      </c>
    </row>
    <row r="6" spans="1:5" x14ac:dyDescent="0.3">
      <c r="A6" s="4" t="s">
        <v>328</v>
      </c>
      <c r="B6" s="28">
        <v>380000</v>
      </c>
      <c r="C6" s="28">
        <v>378305</v>
      </c>
      <c r="D6" s="29">
        <v>1695</v>
      </c>
      <c r="E6" s="4" t="s">
        <v>332</v>
      </c>
    </row>
    <row r="7" spans="1:5" x14ac:dyDescent="0.3">
      <c r="A7" s="5" t="s">
        <v>328</v>
      </c>
      <c r="B7" s="30">
        <v>42000000</v>
      </c>
      <c r="C7" s="30">
        <v>35703167</v>
      </c>
      <c r="D7" s="31">
        <v>6296833</v>
      </c>
      <c r="E7" s="5" t="s">
        <v>333</v>
      </c>
    </row>
    <row r="8" spans="1:5" x14ac:dyDescent="0.3">
      <c r="A8" s="4" t="s">
        <v>328</v>
      </c>
      <c r="B8" s="28">
        <v>1600000</v>
      </c>
      <c r="C8" s="28">
        <v>1599977</v>
      </c>
      <c r="D8" s="29">
        <v>23</v>
      </c>
      <c r="E8" s="4" t="s">
        <v>334</v>
      </c>
    </row>
    <row r="9" spans="1:5" x14ac:dyDescent="0.3">
      <c r="A9" s="5" t="s">
        <v>328</v>
      </c>
      <c r="B9" s="30">
        <v>525000</v>
      </c>
      <c r="C9" s="30">
        <v>524990</v>
      </c>
      <c r="D9" s="31">
        <v>10</v>
      </c>
      <c r="E9" s="5" t="s">
        <v>335</v>
      </c>
    </row>
    <row r="10" spans="1:5" x14ac:dyDescent="0.3">
      <c r="A10" s="4" t="s">
        <v>328</v>
      </c>
      <c r="B10" s="28">
        <v>18000000</v>
      </c>
      <c r="C10" s="28">
        <v>16234492</v>
      </c>
      <c r="D10" s="29">
        <v>1765508</v>
      </c>
      <c r="E10" s="4" t="s">
        <v>336</v>
      </c>
    </row>
    <row r="11" spans="1:5" x14ac:dyDescent="0.3">
      <c r="A11" s="5" t="s">
        <v>328</v>
      </c>
      <c r="B11" s="30">
        <v>2000000</v>
      </c>
      <c r="C11" s="30">
        <v>1992494</v>
      </c>
      <c r="D11" s="31">
        <v>7506</v>
      </c>
      <c r="E11" s="5" t="s">
        <v>337</v>
      </c>
    </row>
    <row r="12" spans="1:5" x14ac:dyDescent="0.3">
      <c r="A12" s="4" t="s">
        <v>328</v>
      </c>
      <c r="B12" s="28">
        <v>26000000</v>
      </c>
      <c r="C12" s="28">
        <v>22124080</v>
      </c>
      <c r="D12" s="29">
        <v>3875920</v>
      </c>
      <c r="E12" s="4" t="s">
        <v>338</v>
      </c>
    </row>
    <row r="13" spans="1:5" x14ac:dyDescent="0.3">
      <c r="A13" s="5" t="s">
        <v>328</v>
      </c>
      <c r="B13" s="30">
        <v>2500000</v>
      </c>
      <c r="C13" s="30">
        <v>2498100</v>
      </c>
      <c r="D13" s="31">
        <v>1900</v>
      </c>
      <c r="E13" s="5" t="s">
        <v>339</v>
      </c>
    </row>
    <row r="14" spans="1:5" x14ac:dyDescent="0.3">
      <c r="A14" s="4" t="s">
        <v>328</v>
      </c>
      <c r="B14" s="28">
        <v>10000000</v>
      </c>
      <c r="C14" s="28">
        <v>8996000</v>
      </c>
      <c r="D14" s="29">
        <v>1004000</v>
      </c>
      <c r="E14" s="4" t="s">
        <v>340</v>
      </c>
    </row>
    <row r="15" spans="1:5" x14ac:dyDescent="0.3">
      <c r="A15" s="5" t="s">
        <v>328</v>
      </c>
      <c r="B15" s="30">
        <v>4500000</v>
      </c>
      <c r="C15" s="30">
        <v>4169136</v>
      </c>
      <c r="D15" s="31">
        <v>330864</v>
      </c>
      <c r="E15" s="5" t="s">
        <v>341</v>
      </c>
    </row>
    <row r="16" spans="1:5" x14ac:dyDescent="0.3">
      <c r="A16" s="4" t="s">
        <v>328</v>
      </c>
      <c r="B16" s="28">
        <v>1550000</v>
      </c>
      <c r="C16" s="28">
        <v>1549567</v>
      </c>
      <c r="D16" s="29">
        <v>433</v>
      </c>
      <c r="E16" s="4" t="s">
        <v>342</v>
      </c>
    </row>
    <row r="17" spans="1:5" x14ac:dyDescent="0.3">
      <c r="A17" s="5" t="s">
        <v>328</v>
      </c>
      <c r="B17" s="30">
        <v>12500000</v>
      </c>
      <c r="C17" s="30">
        <v>10637500</v>
      </c>
      <c r="D17" s="31">
        <v>1862500</v>
      </c>
      <c r="E17" s="5" t="s">
        <v>343</v>
      </c>
    </row>
    <row r="18" spans="1:5" x14ac:dyDescent="0.3">
      <c r="A18" s="4" t="s">
        <v>328</v>
      </c>
      <c r="B18" s="28">
        <v>3000000</v>
      </c>
      <c r="C18" s="28">
        <v>2998066</v>
      </c>
      <c r="D18" s="29">
        <v>1934</v>
      </c>
      <c r="E18" s="4" t="s">
        <v>344</v>
      </c>
    </row>
    <row r="19" spans="1:5" x14ac:dyDescent="0.3">
      <c r="A19" s="5" t="s">
        <v>328</v>
      </c>
      <c r="B19" s="30">
        <v>16500000</v>
      </c>
      <c r="C19" s="30">
        <v>14041500</v>
      </c>
      <c r="D19" s="31">
        <v>2458500</v>
      </c>
      <c r="E19" s="5" t="s">
        <v>345</v>
      </c>
    </row>
    <row r="20" spans="1:5" x14ac:dyDescent="0.3">
      <c r="A20" s="4" t="s">
        <v>328</v>
      </c>
      <c r="B20" s="28">
        <v>70000000</v>
      </c>
      <c r="C20" s="28">
        <v>63125376</v>
      </c>
      <c r="D20" s="29">
        <v>6874624</v>
      </c>
      <c r="E20" s="4" t="s">
        <v>346</v>
      </c>
    </row>
    <row r="21" spans="1:5" x14ac:dyDescent="0.3">
      <c r="A21" s="5" t="s">
        <v>328</v>
      </c>
      <c r="B21" s="30">
        <v>2275000</v>
      </c>
      <c r="C21" s="30">
        <v>2156000</v>
      </c>
      <c r="D21" s="31">
        <v>119000</v>
      </c>
      <c r="E21" s="5" t="s">
        <v>347</v>
      </c>
    </row>
    <row r="22" spans="1:5" x14ac:dyDescent="0.3">
      <c r="A22" s="4" t="s">
        <v>328</v>
      </c>
      <c r="B22" s="28">
        <v>2625000</v>
      </c>
      <c r="C22" s="28">
        <v>1524148</v>
      </c>
      <c r="D22" s="29">
        <v>1100852</v>
      </c>
      <c r="E22" s="4" t="s">
        <v>348</v>
      </c>
    </row>
    <row r="23" spans="1:5" x14ac:dyDescent="0.3">
      <c r="A23" s="5" t="s">
        <v>328</v>
      </c>
      <c r="B23" s="30">
        <v>1403600</v>
      </c>
      <c r="C23" s="30">
        <v>1754</v>
      </c>
      <c r="D23" s="31">
        <v>1401846</v>
      </c>
      <c r="E23" s="5" t="s">
        <v>349</v>
      </c>
    </row>
    <row r="24" spans="1:5" x14ac:dyDescent="0.3">
      <c r="A24" s="4" t="s">
        <v>328</v>
      </c>
      <c r="B24" s="28">
        <v>18700000</v>
      </c>
      <c r="C24" s="28">
        <v>18699698</v>
      </c>
      <c r="D24" s="29">
        <v>302</v>
      </c>
      <c r="E24" s="4" t="s">
        <v>350</v>
      </c>
    </row>
    <row r="25" spans="1:5" x14ac:dyDescent="0.3">
      <c r="A25" s="5" t="s">
        <v>328</v>
      </c>
      <c r="B25" s="30">
        <v>2750000</v>
      </c>
      <c r="C25" s="30">
        <v>2749636</v>
      </c>
      <c r="D25" s="31">
        <v>364</v>
      </c>
      <c r="E25" s="5" t="s">
        <v>351</v>
      </c>
    </row>
    <row r="26" spans="1:5" x14ac:dyDescent="0.3">
      <c r="A26" s="4" t="s">
        <v>328</v>
      </c>
      <c r="B26" s="28">
        <v>13750000</v>
      </c>
      <c r="C26" s="28">
        <v>12374076</v>
      </c>
      <c r="D26" s="29">
        <v>1375924</v>
      </c>
      <c r="E26" s="4" t="s">
        <v>352</v>
      </c>
    </row>
    <row r="27" spans="1:5" x14ac:dyDescent="0.3">
      <c r="A27" s="5" t="s">
        <v>328</v>
      </c>
      <c r="B27" s="30">
        <v>1500000</v>
      </c>
      <c r="C27" s="30">
        <v>1499782</v>
      </c>
      <c r="D27" s="31">
        <v>218</v>
      </c>
      <c r="E27" s="5" t="s">
        <v>353</v>
      </c>
    </row>
    <row r="28" spans="1:5" x14ac:dyDescent="0.3">
      <c r="A28" s="4" t="s">
        <v>328</v>
      </c>
      <c r="B28" s="28">
        <v>32400000</v>
      </c>
      <c r="C28" s="28">
        <v>29180761</v>
      </c>
      <c r="D28" s="29">
        <v>3219239</v>
      </c>
      <c r="E28" s="4" t="s">
        <v>354</v>
      </c>
    </row>
    <row r="29" spans="1:5" x14ac:dyDescent="0.3">
      <c r="A29" s="5" t="s">
        <v>328</v>
      </c>
      <c r="B29" s="30">
        <v>9000000</v>
      </c>
      <c r="C29" s="30">
        <v>8088927</v>
      </c>
      <c r="D29" s="31">
        <v>911073</v>
      </c>
      <c r="E29" s="5" t="s">
        <v>355</v>
      </c>
    </row>
    <row r="30" spans="1:5" x14ac:dyDescent="0.3">
      <c r="A30" s="4" t="s">
        <v>328</v>
      </c>
      <c r="B30" s="28">
        <v>3500000</v>
      </c>
      <c r="C30" s="28">
        <v>3148600</v>
      </c>
      <c r="D30" s="29">
        <v>351400</v>
      </c>
      <c r="E30" s="4" t="s">
        <v>356</v>
      </c>
    </row>
    <row r="31" spans="1:5" x14ac:dyDescent="0.3">
      <c r="A31" s="5" t="s">
        <v>328</v>
      </c>
      <c r="B31" s="30">
        <v>5250000</v>
      </c>
      <c r="C31" s="30">
        <v>5248972</v>
      </c>
      <c r="D31" s="31">
        <v>1028</v>
      </c>
      <c r="E31" s="5" t="s">
        <v>357</v>
      </c>
    </row>
    <row r="32" spans="1:5" x14ac:dyDescent="0.3">
      <c r="A32" s="4" t="s">
        <v>328</v>
      </c>
      <c r="B32" s="28">
        <v>16500000</v>
      </c>
      <c r="C32" s="28">
        <v>14005970</v>
      </c>
      <c r="D32" s="29">
        <v>2494030</v>
      </c>
      <c r="E32" s="4" t="s">
        <v>358</v>
      </c>
    </row>
    <row r="33" spans="1:5" x14ac:dyDescent="0.3">
      <c r="A33" s="5" t="s">
        <v>328</v>
      </c>
      <c r="B33" s="30">
        <v>2450000</v>
      </c>
      <c r="C33" s="30">
        <v>3610</v>
      </c>
      <c r="D33" s="31">
        <v>2446390</v>
      </c>
      <c r="E33" s="5" t="s">
        <v>359</v>
      </c>
    </row>
    <row r="34" spans="1:5" x14ac:dyDescent="0.3">
      <c r="A34" s="4" t="s">
        <v>328</v>
      </c>
      <c r="B34" s="28">
        <v>6300000</v>
      </c>
      <c r="C34" s="28">
        <v>157000</v>
      </c>
      <c r="D34" s="29">
        <v>6143000</v>
      </c>
      <c r="E34" s="4" t="s">
        <v>360</v>
      </c>
    </row>
    <row r="35" spans="1:5" x14ac:dyDescent="0.3">
      <c r="A35" s="5" t="s">
        <v>328</v>
      </c>
      <c r="B35" s="30">
        <v>1440000</v>
      </c>
      <c r="C35" s="30">
        <v>1439600</v>
      </c>
      <c r="D35" s="31">
        <v>400</v>
      </c>
      <c r="E35" s="5" t="s">
        <v>361</v>
      </c>
    </row>
    <row r="36" spans="1:5" x14ac:dyDescent="0.3">
      <c r="A36" s="4" t="s">
        <v>328</v>
      </c>
      <c r="B36" s="28">
        <v>4225000</v>
      </c>
      <c r="C36" s="28">
        <v>4223986</v>
      </c>
      <c r="D36" s="29">
        <v>1014</v>
      </c>
      <c r="E36" s="4" t="s">
        <v>362</v>
      </c>
    </row>
    <row r="37" spans="1:5" x14ac:dyDescent="0.3">
      <c r="A37" s="5" t="s">
        <v>328</v>
      </c>
      <c r="B37" s="30">
        <v>3750000</v>
      </c>
      <c r="C37" s="30">
        <v>3749997</v>
      </c>
      <c r="D37" s="31">
        <v>3</v>
      </c>
      <c r="E37" s="5" t="s">
        <v>363</v>
      </c>
    </row>
    <row r="38" spans="1:5" x14ac:dyDescent="0.3">
      <c r="A38" s="4" t="s">
        <v>328</v>
      </c>
      <c r="B38" s="28">
        <v>247500</v>
      </c>
      <c r="C38" s="28">
        <v>247450</v>
      </c>
      <c r="D38" s="29">
        <v>50</v>
      </c>
      <c r="E38" s="4" t="s">
        <v>364</v>
      </c>
    </row>
    <row r="39" spans="1:5" x14ac:dyDescent="0.3">
      <c r="A39" s="5" t="s">
        <v>328</v>
      </c>
      <c r="B39" s="30">
        <v>2664640</v>
      </c>
      <c r="C39" s="30">
        <v>333080</v>
      </c>
      <c r="D39" s="31">
        <v>2331560</v>
      </c>
      <c r="E39" s="5" t="s">
        <v>365</v>
      </c>
    </row>
    <row r="40" spans="1:5" x14ac:dyDescent="0.3">
      <c r="A40" s="4" t="s">
        <v>328</v>
      </c>
      <c r="B40" s="28">
        <v>262500</v>
      </c>
      <c r="C40" s="28">
        <v>262423</v>
      </c>
      <c r="D40" s="29">
        <v>77</v>
      </c>
      <c r="E40" s="4" t="s">
        <v>366</v>
      </c>
    </row>
    <row r="41" spans="1:5" x14ac:dyDescent="0.3">
      <c r="A41" s="5" t="s">
        <v>328</v>
      </c>
      <c r="B41" s="30">
        <v>17000000</v>
      </c>
      <c r="C41" s="30">
        <v>14454679</v>
      </c>
      <c r="D41" s="31">
        <v>2545321</v>
      </c>
      <c r="E41" s="5" t="s">
        <v>367</v>
      </c>
    </row>
    <row r="42" spans="1:5" x14ac:dyDescent="0.3">
      <c r="A42" s="4" t="s">
        <v>328</v>
      </c>
      <c r="B42" s="28">
        <v>9000000</v>
      </c>
      <c r="C42" s="28">
        <v>8092863</v>
      </c>
      <c r="D42" s="29">
        <v>907137</v>
      </c>
      <c r="E42" s="4" t="s">
        <v>368</v>
      </c>
    </row>
    <row r="43" spans="1:5" x14ac:dyDescent="0.3">
      <c r="A43" s="5" t="s">
        <v>328</v>
      </c>
      <c r="B43" s="30">
        <v>1200000</v>
      </c>
      <c r="C43" s="30">
        <v>1199880</v>
      </c>
      <c r="D43" s="31">
        <v>120</v>
      </c>
      <c r="E43" s="5" t="s">
        <v>369</v>
      </c>
    </row>
    <row r="44" spans="1:5" x14ac:dyDescent="0.3">
      <c r="A44" s="4" t="s">
        <v>328</v>
      </c>
      <c r="B44" s="28">
        <v>17500000</v>
      </c>
      <c r="C44" s="28">
        <v>14871815</v>
      </c>
      <c r="D44" s="29">
        <v>2628185</v>
      </c>
      <c r="E44" s="4" t="s">
        <v>370</v>
      </c>
    </row>
    <row r="45" spans="1:5" x14ac:dyDescent="0.3">
      <c r="A45" s="5" t="s">
        <v>328</v>
      </c>
      <c r="B45" s="30">
        <v>536660</v>
      </c>
      <c r="C45" s="30">
        <v>536624</v>
      </c>
      <c r="D45" s="31">
        <v>36</v>
      </c>
      <c r="E45" s="5" t="s">
        <v>371</v>
      </c>
    </row>
    <row r="46" spans="1:5" x14ac:dyDescent="0.3">
      <c r="A46" s="4" t="s">
        <v>328</v>
      </c>
      <c r="B46" s="28">
        <v>1800000</v>
      </c>
      <c r="C46" s="28">
        <v>1799140</v>
      </c>
      <c r="D46" s="29">
        <v>860</v>
      </c>
      <c r="E46" s="4" t="s">
        <v>372</v>
      </c>
    </row>
    <row r="47" spans="1:5" x14ac:dyDescent="0.3">
      <c r="A47" s="5" t="s">
        <v>328</v>
      </c>
      <c r="B47" s="30">
        <v>2160000</v>
      </c>
      <c r="C47" s="30">
        <v>2699</v>
      </c>
      <c r="D47" s="31">
        <v>2157301</v>
      </c>
      <c r="E47" s="5" t="s">
        <v>373</v>
      </c>
    </row>
    <row r="48" spans="1:5" x14ac:dyDescent="0.3">
      <c r="A48" s="4" t="s">
        <v>328</v>
      </c>
      <c r="B48" s="28">
        <v>8800000</v>
      </c>
      <c r="C48" s="28">
        <v>7920367</v>
      </c>
      <c r="D48" s="29">
        <v>879633</v>
      </c>
      <c r="E48" s="4" t="s">
        <v>374</v>
      </c>
    </row>
    <row r="49" spans="1:5" x14ac:dyDescent="0.3">
      <c r="A49" s="5" t="s">
        <v>328</v>
      </c>
      <c r="B49" s="30">
        <v>1310000</v>
      </c>
      <c r="C49" s="30">
        <v>1309982</v>
      </c>
      <c r="D49" s="31">
        <v>18</v>
      </c>
      <c r="E49" s="5" t="s">
        <v>375</v>
      </c>
    </row>
    <row r="50" spans="1:5" x14ac:dyDescent="0.3">
      <c r="A50" s="4" t="s">
        <v>328</v>
      </c>
      <c r="B50" s="28">
        <v>2850000</v>
      </c>
      <c r="C50" s="28">
        <v>2849986</v>
      </c>
      <c r="D50" s="29">
        <v>14</v>
      </c>
      <c r="E50" s="4" t="s">
        <v>376</v>
      </c>
    </row>
    <row r="51" spans="1:5" x14ac:dyDescent="0.3">
      <c r="A51" s="5" t="s">
        <v>328</v>
      </c>
      <c r="B51" s="30">
        <v>14000000</v>
      </c>
      <c r="C51" s="30">
        <v>228774</v>
      </c>
      <c r="D51" s="31">
        <v>13771226</v>
      </c>
      <c r="E51" s="5" t="s">
        <v>377</v>
      </c>
    </row>
    <row r="52" spans="1:5" x14ac:dyDescent="0.3">
      <c r="A52" s="4" t="s">
        <v>328</v>
      </c>
      <c r="B52" s="28">
        <v>8750000</v>
      </c>
      <c r="C52" s="28">
        <v>7906000</v>
      </c>
      <c r="D52" s="29">
        <v>844000</v>
      </c>
      <c r="E52" s="4" t="s">
        <v>378</v>
      </c>
    </row>
    <row r="53" spans="1:5" x14ac:dyDescent="0.3">
      <c r="A53" s="5" t="s">
        <v>328</v>
      </c>
      <c r="B53" s="30">
        <v>2377622</v>
      </c>
      <c r="C53" s="30">
        <v>2377394</v>
      </c>
      <c r="D53" s="31">
        <v>228</v>
      </c>
      <c r="E53" s="5" t="s">
        <v>379</v>
      </c>
    </row>
    <row r="54" spans="1:5" x14ac:dyDescent="0.3">
      <c r="A54" s="4" t="s">
        <v>328</v>
      </c>
      <c r="B54" s="28">
        <v>3300000</v>
      </c>
      <c r="C54" s="28">
        <v>2527</v>
      </c>
      <c r="D54" s="29">
        <v>3297473</v>
      </c>
      <c r="E54" s="4" t="s">
        <v>380</v>
      </c>
    </row>
    <row r="55" spans="1:5" x14ac:dyDescent="0.3">
      <c r="A55" s="5" t="s">
        <v>328</v>
      </c>
      <c r="B55" s="30">
        <v>812500</v>
      </c>
      <c r="C55" s="30">
        <v>811840</v>
      </c>
      <c r="D55" s="31">
        <v>660</v>
      </c>
      <c r="E55" s="5" t="s">
        <v>381</v>
      </c>
    </row>
    <row r="56" spans="1:5" x14ac:dyDescent="0.3">
      <c r="A56" s="4" t="s">
        <v>328</v>
      </c>
      <c r="B56" s="28">
        <v>19125000</v>
      </c>
      <c r="C56" s="28">
        <v>19107000</v>
      </c>
      <c r="D56" s="29">
        <v>18000</v>
      </c>
      <c r="E56" s="4" t="s">
        <v>382</v>
      </c>
    </row>
    <row r="57" spans="1:5" x14ac:dyDescent="0.3">
      <c r="A57" s="5" t="s">
        <v>328</v>
      </c>
      <c r="B57" s="30">
        <v>42000000</v>
      </c>
      <c r="C57" s="30">
        <v>35698888</v>
      </c>
      <c r="D57" s="31">
        <v>6301112</v>
      </c>
      <c r="E57" s="5" t="s">
        <v>383</v>
      </c>
    </row>
    <row r="58" spans="1:5" x14ac:dyDescent="0.3">
      <c r="A58" s="4" t="s">
        <v>328</v>
      </c>
      <c r="B58" s="28">
        <v>4000000</v>
      </c>
      <c r="C58" s="28">
        <v>3999975</v>
      </c>
      <c r="D58" s="29">
        <v>25</v>
      </c>
      <c r="E58" s="4" t="s">
        <v>384</v>
      </c>
    </row>
    <row r="59" spans="1:5" x14ac:dyDescent="0.3">
      <c r="A59" s="5" t="s">
        <v>328</v>
      </c>
      <c r="B59" s="30">
        <v>35200000</v>
      </c>
      <c r="C59" s="30">
        <v>31555770</v>
      </c>
      <c r="D59" s="31">
        <v>3644230</v>
      </c>
      <c r="E59" s="5" t="s">
        <v>385</v>
      </c>
    </row>
    <row r="60" spans="1:5" x14ac:dyDescent="0.3">
      <c r="A60" s="4" t="s">
        <v>328</v>
      </c>
      <c r="B60" s="28">
        <v>28905400</v>
      </c>
      <c r="C60" s="28">
        <v>28905395</v>
      </c>
      <c r="D60" s="29">
        <v>5</v>
      </c>
      <c r="E60" s="4" t="s">
        <v>386</v>
      </c>
    </row>
    <row r="61" spans="1:5" x14ac:dyDescent="0.3">
      <c r="A61" s="5" t="s">
        <v>328</v>
      </c>
      <c r="B61" s="30">
        <v>8600000</v>
      </c>
      <c r="C61" s="30">
        <v>7817871</v>
      </c>
      <c r="D61" s="31">
        <v>782129</v>
      </c>
      <c r="E61" s="5" t="s">
        <v>387</v>
      </c>
    </row>
    <row r="62" spans="1:5" x14ac:dyDescent="0.3">
      <c r="A62" s="4" t="s">
        <v>328</v>
      </c>
      <c r="B62" s="28">
        <v>1577048</v>
      </c>
      <c r="C62" s="28">
        <v>1576500</v>
      </c>
      <c r="D62" s="29">
        <v>548</v>
      </c>
      <c r="E62" s="4" t="s">
        <v>388</v>
      </c>
    </row>
    <row r="63" spans="1:5" x14ac:dyDescent="0.3">
      <c r="A63" s="5" t="s">
        <v>328</v>
      </c>
      <c r="B63" s="30">
        <v>56750000</v>
      </c>
      <c r="C63" s="30">
        <v>56749795</v>
      </c>
      <c r="D63" s="31">
        <v>205</v>
      </c>
      <c r="E63" s="5" t="s">
        <v>389</v>
      </c>
    </row>
    <row r="64" spans="1:5" x14ac:dyDescent="0.3">
      <c r="A64" s="4" t="s">
        <v>328</v>
      </c>
      <c r="B64" s="28">
        <v>8000000</v>
      </c>
      <c r="C64" s="28">
        <v>7999975</v>
      </c>
      <c r="D64" s="29">
        <v>25</v>
      </c>
      <c r="E64" s="4" t="s">
        <v>390</v>
      </c>
    </row>
    <row r="65" spans="1:5" x14ac:dyDescent="0.3">
      <c r="A65" s="5" t="s">
        <v>328</v>
      </c>
      <c r="B65" s="30">
        <v>8200000</v>
      </c>
      <c r="C65" s="30">
        <v>8199968</v>
      </c>
      <c r="D65" s="31">
        <v>32</v>
      </c>
      <c r="E65" s="5" t="s">
        <v>391</v>
      </c>
    </row>
    <row r="66" spans="1:5" x14ac:dyDescent="0.3">
      <c r="A66" s="4" t="s">
        <v>328</v>
      </c>
      <c r="B66" s="28">
        <v>3000000</v>
      </c>
      <c r="C66" s="28">
        <v>2999404</v>
      </c>
      <c r="D66" s="29">
        <v>596</v>
      </c>
      <c r="E66" s="4" t="s">
        <v>392</v>
      </c>
    </row>
    <row r="67" spans="1:5" x14ac:dyDescent="0.3">
      <c r="A67" s="5" t="s">
        <v>328</v>
      </c>
      <c r="B67" s="30">
        <v>7950000</v>
      </c>
      <c r="C67" s="30">
        <v>7949932</v>
      </c>
      <c r="D67" s="31">
        <v>68</v>
      </c>
      <c r="E67" s="5" t="s">
        <v>393</v>
      </c>
    </row>
    <row r="68" spans="1:5" x14ac:dyDescent="0.3">
      <c r="A68" s="4" t="s">
        <v>328</v>
      </c>
      <c r="B68" s="28">
        <v>459000</v>
      </c>
      <c r="C68" s="28">
        <v>439698</v>
      </c>
      <c r="D68" s="29">
        <v>19302</v>
      </c>
      <c r="E68" s="4" t="s">
        <v>394</v>
      </c>
    </row>
    <row r="69" spans="1:5" x14ac:dyDescent="0.3">
      <c r="A69" s="5" t="s">
        <v>328</v>
      </c>
      <c r="B69" s="30">
        <v>45000000</v>
      </c>
      <c r="C69" s="30">
        <v>38250940</v>
      </c>
      <c r="D69" s="31">
        <v>6749060</v>
      </c>
      <c r="E69" s="5" t="s">
        <v>395</v>
      </c>
    </row>
    <row r="70" spans="1:5" x14ac:dyDescent="0.3">
      <c r="A70" s="4" t="s">
        <v>328</v>
      </c>
      <c r="B70" s="28">
        <v>400000</v>
      </c>
      <c r="C70" s="28">
        <v>375000</v>
      </c>
      <c r="D70" s="29">
        <v>25000</v>
      </c>
      <c r="E70" s="4" t="s">
        <v>396</v>
      </c>
    </row>
    <row r="71" spans="1:5" x14ac:dyDescent="0.3">
      <c r="A71" s="5" t="s">
        <v>328</v>
      </c>
      <c r="B71" s="30">
        <v>62500000</v>
      </c>
      <c r="C71" s="30">
        <v>53130104</v>
      </c>
      <c r="D71" s="31">
        <v>9369896</v>
      </c>
      <c r="E71" s="5" t="s">
        <v>397</v>
      </c>
    </row>
    <row r="72" spans="1:5" x14ac:dyDescent="0.3">
      <c r="A72" s="4" t="s">
        <v>328</v>
      </c>
      <c r="B72" s="28">
        <v>2307692</v>
      </c>
      <c r="C72" s="28">
        <v>2307409</v>
      </c>
      <c r="D72" s="29">
        <v>283</v>
      </c>
      <c r="E72" s="4" t="s">
        <v>398</v>
      </c>
    </row>
    <row r="73" spans="1:5" x14ac:dyDescent="0.3">
      <c r="A73" s="5" t="s">
        <v>328</v>
      </c>
      <c r="B73" s="30">
        <v>2599500</v>
      </c>
      <c r="C73" s="30">
        <v>2599360</v>
      </c>
      <c r="D73" s="31">
        <v>140</v>
      </c>
      <c r="E73" s="5" t="s">
        <v>399</v>
      </c>
    </row>
    <row r="74" spans="1:5" x14ac:dyDescent="0.3">
      <c r="A74" s="4" t="s">
        <v>328</v>
      </c>
      <c r="B74" s="28">
        <v>30557500</v>
      </c>
      <c r="C74" s="28">
        <v>30557493</v>
      </c>
      <c r="D74" s="29">
        <v>7</v>
      </c>
      <c r="E74" s="4" t="s">
        <v>400</v>
      </c>
    </row>
    <row r="75" spans="1:5" x14ac:dyDescent="0.3">
      <c r="A75" s="5" t="s">
        <v>328</v>
      </c>
      <c r="B75" s="30">
        <v>2599500</v>
      </c>
      <c r="C75" s="30">
        <v>2436900</v>
      </c>
      <c r="D75" s="31">
        <v>162600</v>
      </c>
      <c r="E75" s="5" t="s">
        <v>401</v>
      </c>
    </row>
    <row r="76" spans="1:5" x14ac:dyDescent="0.3">
      <c r="A76" s="4" t="s">
        <v>328</v>
      </c>
      <c r="B76" s="28">
        <v>400009</v>
      </c>
      <c r="C76" s="28">
        <v>355464</v>
      </c>
      <c r="D76" s="29">
        <v>44545</v>
      </c>
      <c r="E76" s="4" t="s">
        <v>402</v>
      </c>
    </row>
    <row r="77" spans="1:5" x14ac:dyDescent="0.3">
      <c r="A77" s="5" t="s">
        <v>328</v>
      </c>
      <c r="B77" s="30">
        <v>44400000</v>
      </c>
      <c r="C77" s="30">
        <v>44378400</v>
      </c>
      <c r="D77" s="31">
        <v>21600</v>
      </c>
      <c r="E77" s="5" t="s">
        <v>403</v>
      </c>
    </row>
    <row r="78" spans="1:5" x14ac:dyDescent="0.3">
      <c r="A78" s="4" t="s">
        <v>328</v>
      </c>
      <c r="B78" s="28">
        <v>192980</v>
      </c>
      <c r="C78" s="28">
        <v>183869</v>
      </c>
      <c r="D78" s="29">
        <v>9111</v>
      </c>
      <c r="E78" s="4" t="s">
        <v>404</v>
      </c>
    </row>
    <row r="79" spans="1:5" x14ac:dyDescent="0.3">
      <c r="A79" s="5" t="s">
        <v>328</v>
      </c>
      <c r="B79" s="30">
        <v>1000000</v>
      </c>
      <c r="C79" s="30">
        <v>660274</v>
      </c>
      <c r="D79" s="31">
        <v>339726</v>
      </c>
      <c r="E79" s="5" t="s">
        <v>405</v>
      </c>
    </row>
    <row r="80" spans="1:5" x14ac:dyDescent="0.3">
      <c r="A80" s="4" t="s">
        <v>328</v>
      </c>
      <c r="B80" s="28">
        <v>5777143</v>
      </c>
      <c r="C80" s="28">
        <v>5054797</v>
      </c>
      <c r="D80" s="29">
        <v>722346</v>
      </c>
      <c r="E80" s="4" t="s">
        <v>406</v>
      </c>
    </row>
    <row r="81" spans="1:5" x14ac:dyDescent="0.3">
      <c r="A81" s="5" t="s">
        <v>328</v>
      </c>
      <c r="B81" s="30">
        <v>42500000</v>
      </c>
      <c r="C81" s="30">
        <v>36131206</v>
      </c>
      <c r="D81" s="31">
        <v>6368794</v>
      </c>
      <c r="E81" s="5" t="s">
        <v>407</v>
      </c>
    </row>
    <row r="82" spans="1:5" x14ac:dyDescent="0.3">
      <c r="A82" s="4" t="s">
        <v>328</v>
      </c>
      <c r="B82" s="28">
        <v>17750000</v>
      </c>
      <c r="C82" s="28">
        <v>16136177</v>
      </c>
      <c r="D82" s="29">
        <v>1613823</v>
      </c>
      <c r="E82" s="4" t="s">
        <v>408</v>
      </c>
    </row>
    <row r="83" spans="1:5" x14ac:dyDescent="0.3">
      <c r="A83" s="5" t="s">
        <v>328</v>
      </c>
      <c r="B83" s="30">
        <v>1728000</v>
      </c>
      <c r="C83" s="30">
        <v>1727797</v>
      </c>
      <c r="D83" s="31">
        <v>203</v>
      </c>
      <c r="E83" s="5" t="s">
        <v>409</v>
      </c>
    </row>
    <row r="84" spans="1:5" x14ac:dyDescent="0.3">
      <c r="A84" s="4" t="s">
        <v>328</v>
      </c>
      <c r="B84" s="28">
        <v>43163000</v>
      </c>
      <c r="C84" s="28">
        <v>43162981</v>
      </c>
      <c r="D84" s="29">
        <v>19</v>
      </c>
      <c r="E84" s="4" t="s">
        <v>410</v>
      </c>
    </row>
    <row r="85" spans="1:5" x14ac:dyDescent="0.3">
      <c r="A85" s="5" t="s">
        <v>328</v>
      </c>
      <c r="B85" s="30">
        <v>12500000</v>
      </c>
      <c r="C85" s="30">
        <v>10625676</v>
      </c>
      <c r="D85" s="31">
        <v>1874324</v>
      </c>
      <c r="E85" s="5" t="s">
        <v>411</v>
      </c>
    </row>
    <row r="86" spans="1:5" x14ac:dyDescent="0.3">
      <c r="A86" s="4" t="s">
        <v>328</v>
      </c>
      <c r="B86" s="28">
        <v>587500</v>
      </c>
      <c r="C86" s="28">
        <v>587489</v>
      </c>
      <c r="D86" s="29">
        <v>11</v>
      </c>
      <c r="E86" s="4" t="s">
        <v>412</v>
      </c>
    </row>
    <row r="87" spans="1:5" x14ac:dyDescent="0.3">
      <c r="A87" s="5" t="s">
        <v>328</v>
      </c>
      <c r="B87" s="30">
        <v>1620000</v>
      </c>
      <c r="C87" s="30">
        <v>1619985</v>
      </c>
      <c r="D87" s="31">
        <v>15</v>
      </c>
      <c r="E87" s="5" t="s">
        <v>413</v>
      </c>
    </row>
    <row r="88" spans="1:5" x14ac:dyDescent="0.3">
      <c r="A88" s="4" t="s">
        <v>328</v>
      </c>
      <c r="B88" s="28">
        <v>630000</v>
      </c>
      <c r="C88" s="28">
        <v>629937</v>
      </c>
      <c r="D88" s="29">
        <v>63</v>
      </c>
      <c r="E88" s="4" t="s">
        <v>414</v>
      </c>
    </row>
    <row r="89" spans="1:5" x14ac:dyDescent="0.3">
      <c r="A89" s="5" t="s">
        <v>328</v>
      </c>
      <c r="B89" s="30">
        <v>63000000</v>
      </c>
      <c r="C89" s="30">
        <v>62995049</v>
      </c>
      <c r="D89" s="31">
        <v>4951</v>
      </c>
      <c r="E89" s="5" t="s">
        <v>415</v>
      </c>
    </row>
    <row r="90" spans="1:5" x14ac:dyDescent="0.3">
      <c r="A90" s="4" t="s">
        <v>328</v>
      </c>
      <c r="B90" s="28">
        <v>1869412</v>
      </c>
      <c r="C90" s="28">
        <v>1432962</v>
      </c>
      <c r="D90" s="29">
        <v>436450</v>
      </c>
      <c r="E90" s="4" t="s">
        <v>416</v>
      </c>
    </row>
    <row r="91" spans="1:5" x14ac:dyDescent="0.3">
      <c r="A91" s="5" t="s">
        <v>328</v>
      </c>
      <c r="B91" s="30">
        <v>150000</v>
      </c>
      <c r="C91" s="30">
        <v>120000</v>
      </c>
      <c r="D91" s="31">
        <v>30000</v>
      </c>
      <c r="E91" s="5" t="s">
        <v>417</v>
      </c>
    </row>
    <row r="92" spans="1:5" x14ac:dyDescent="0.3">
      <c r="A92" s="4" t="s">
        <v>328</v>
      </c>
      <c r="B92" s="28">
        <v>6500000</v>
      </c>
      <c r="C92" s="28">
        <v>6499471</v>
      </c>
      <c r="D92" s="29">
        <v>529</v>
      </c>
      <c r="E92" s="4" t="s">
        <v>418</v>
      </c>
    </row>
    <row r="93" spans="1:5" x14ac:dyDescent="0.3">
      <c r="A93" s="5" t="s">
        <v>328</v>
      </c>
      <c r="B93" s="30">
        <v>30379255</v>
      </c>
      <c r="C93" s="30">
        <v>30379241</v>
      </c>
      <c r="D93" s="31">
        <v>14</v>
      </c>
      <c r="E93" s="5" t="s">
        <v>419</v>
      </c>
    </row>
    <row r="94" spans="1:5" x14ac:dyDescent="0.3">
      <c r="A94" s="4" t="s">
        <v>328</v>
      </c>
      <c r="B94" s="28">
        <v>4950000</v>
      </c>
      <c r="C94" s="28">
        <v>111000</v>
      </c>
      <c r="D94" s="29">
        <v>4839000</v>
      </c>
      <c r="E94" s="4" t="s">
        <v>420</v>
      </c>
    </row>
    <row r="95" spans="1:5" x14ac:dyDescent="0.3">
      <c r="A95" s="5" t="s">
        <v>328</v>
      </c>
      <c r="B95" s="30">
        <v>21450000</v>
      </c>
      <c r="C95" s="30">
        <v>21449966</v>
      </c>
      <c r="D95" s="31">
        <v>34</v>
      </c>
      <c r="E95" s="5" t="s">
        <v>421</v>
      </c>
    </row>
    <row r="96" spans="1:5" x14ac:dyDescent="0.3">
      <c r="A96" s="4" t="s">
        <v>328</v>
      </c>
      <c r="B96" s="28">
        <v>18000000</v>
      </c>
      <c r="C96" s="28">
        <v>17961170</v>
      </c>
      <c r="D96" s="29">
        <v>38830</v>
      </c>
      <c r="E96" s="4" t="s">
        <v>422</v>
      </c>
    </row>
    <row r="97" spans="1:5" x14ac:dyDescent="0.3">
      <c r="A97" s="5" t="s">
        <v>328</v>
      </c>
      <c r="B97" s="30">
        <v>5625000</v>
      </c>
      <c r="C97" s="30">
        <v>5624914</v>
      </c>
      <c r="D97" s="31">
        <v>86</v>
      </c>
      <c r="E97" s="5" t="s">
        <v>423</v>
      </c>
    </row>
    <row r="98" spans="1:5" x14ac:dyDescent="0.3">
      <c r="A98" s="4" t="s">
        <v>328</v>
      </c>
      <c r="B98" s="28">
        <v>595750</v>
      </c>
      <c r="C98" s="28">
        <v>579042</v>
      </c>
      <c r="D98" s="29">
        <v>16708</v>
      </c>
      <c r="E98" s="4" t="s">
        <v>424</v>
      </c>
    </row>
    <row r="99" spans="1:5" x14ac:dyDescent="0.3">
      <c r="A99" s="5" t="s">
        <v>328</v>
      </c>
      <c r="B99" s="30">
        <v>137379</v>
      </c>
      <c r="C99" s="30">
        <v>20</v>
      </c>
      <c r="D99" s="31">
        <v>137359</v>
      </c>
      <c r="E99" s="5" t="s">
        <v>425</v>
      </c>
    </row>
    <row r="100" spans="1:5" x14ac:dyDescent="0.3">
      <c r="A100" s="4" t="s">
        <v>328</v>
      </c>
      <c r="B100" s="28">
        <v>1000000</v>
      </c>
      <c r="C100" s="28">
        <v>937500</v>
      </c>
      <c r="D100" s="29">
        <v>62500</v>
      </c>
      <c r="E100" s="4" t="s">
        <v>426</v>
      </c>
    </row>
    <row r="101" spans="1:5" x14ac:dyDescent="0.3">
      <c r="A101" s="5" t="s">
        <v>328</v>
      </c>
      <c r="B101" s="30">
        <v>668850</v>
      </c>
      <c r="C101" s="30">
        <v>668828</v>
      </c>
      <c r="D101" s="31">
        <v>22</v>
      </c>
      <c r="E101" s="5" t="s">
        <v>427</v>
      </c>
    </row>
    <row r="102" spans="1:5" x14ac:dyDescent="0.3">
      <c r="A102" s="4" t="s">
        <v>328</v>
      </c>
      <c r="B102" s="28">
        <v>1000000</v>
      </c>
      <c r="C102" s="28">
        <v>999972</v>
      </c>
      <c r="D102" s="29">
        <v>28</v>
      </c>
      <c r="E102" s="4" t="s">
        <v>428</v>
      </c>
    </row>
    <row r="103" spans="1:5" x14ac:dyDescent="0.3">
      <c r="A103" s="5" t="s">
        <v>328</v>
      </c>
      <c r="B103" s="30">
        <v>5319000</v>
      </c>
      <c r="C103" s="30">
        <v>5318340</v>
      </c>
      <c r="D103" s="31">
        <v>660</v>
      </c>
      <c r="E103" s="5" t="s">
        <v>429</v>
      </c>
    </row>
    <row r="104" spans="1:5" x14ac:dyDescent="0.3">
      <c r="A104" s="4" t="s">
        <v>328</v>
      </c>
      <c r="B104" s="28">
        <v>4025000</v>
      </c>
      <c r="C104" s="28">
        <v>4024998</v>
      </c>
      <c r="D104" s="29">
        <v>2</v>
      </c>
      <c r="E104" s="4" t="s">
        <v>430</v>
      </c>
    </row>
    <row r="105" spans="1:5" x14ac:dyDescent="0.3">
      <c r="A105" s="5" t="s">
        <v>328</v>
      </c>
      <c r="B105" s="30">
        <v>5625000</v>
      </c>
      <c r="C105" s="30">
        <v>5623850</v>
      </c>
      <c r="D105" s="31">
        <v>1150</v>
      </c>
      <c r="E105" s="5" t="s">
        <v>431</v>
      </c>
    </row>
    <row r="106" spans="1:5" x14ac:dyDescent="0.3">
      <c r="A106" s="4" t="s">
        <v>328</v>
      </c>
      <c r="B106" s="28">
        <v>33600000</v>
      </c>
      <c r="C106" s="28">
        <v>28565200</v>
      </c>
      <c r="D106" s="29">
        <v>5034800</v>
      </c>
      <c r="E106" s="4" t="s">
        <v>432</v>
      </c>
    </row>
    <row r="107" spans="1:5" x14ac:dyDescent="0.3">
      <c r="A107" s="5" t="s">
        <v>328</v>
      </c>
      <c r="B107" s="30">
        <v>825000</v>
      </c>
      <c r="C107" s="30">
        <v>824925</v>
      </c>
      <c r="D107" s="31">
        <v>75</v>
      </c>
      <c r="E107" s="5" t="s">
        <v>433</v>
      </c>
    </row>
    <row r="108" spans="1:5" x14ac:dyDescent="0.3">
      <c r="A108" s="4" t="s">
        <v>328</v>
      </c>
      <c r="B108" s="28">
        <v>21850737</v>
      </c>
      <c r="C108" s="28">
        <v>21850735</v>
      </c>
      <c r="D108" s="29">
        <v>2</v>
      </c>
      <c r="E108" s="4" t="s">
        <v>434</v>
      </c>
    </row>
    <row r="109" spans="1:5" x14ac:dyDescent="0.3">
      <c r="A109" s="5" t="s">
        <v>328</v>
      </c>
      <c r="B109" s="30">
        <v>23812500</v>
      </c>
      <c r="C109" s="30">
        <v>23812432</v>
      </c>
      <c r="D109" s="31">
        <v>68</v>
      </c>
      <c r="E109" s="5" t="s">
        <v>435</v>
      </c>
    </row>
    <row r="110" spans="1:5" x14ac:dyDescent="0.3">
      <c r="A110" s="4" t="s">
        <v>328</v>
      </c>
      <c r="B110" s="28">
        <v>150000</v>
      </c>
      <c r="C110" s="28">
        <v>142800</v>
      </c>
      <c r="D110" s="29">
        <v>7200</v>
      </c>
      <c r="E110" s="4" t="s">
        <v>436</v>
      </c>
    </row>
    <row r="111" spans="1:5" x14ac:dyDescent="0.3">
      <c r="A111" s="5" t="s">
        <v>328</v>
      </c>
      <c r="B111" s="30">
        <v>9450000</v>
      </c>
      <c r="C111" s="30">
        <v>9449885</v>
      </c>
      <c r="D111" s="31">
        <v>115</v>
      </c>
      <c r="E111" s="5" t="s">
        <v>437</v>
      </c>
    </row>
    <row r="112" spans="1:5" x14ac:dyDescent="0.3">
      <c r="A112" s="4" t="s">
        <v>328</v>
      </c>
      <c r="B112" s="28">
        <v>136082</v>
      </c>
      <c r="C112" s="28">
        <v>20</v>
      </c>
      <c r="D112" s="29">
        <v>136062</v>
      </c>
      <c r="E112" s="4" t="s">
        <v>438</v>
      </c>
    </row>
    <row r="113" spans="1:5" x14ac:dyDescent="0.3">
      <c r="A113" s="5" t="s">
        <v>328</v>
      </c>
      <c r="B113" s="30">
        <v>6250000</v>
      </c>
      <c r="C113" s="30">
        <v>6249600</v>
      </c>
      <c r="D113" s="31">
        <v>400</v>
      </c>
      <c r="E113" s="5" t="s">
        <v>439</v>
      </c>
    </row>
    <row r="114" spans="1:5" x14ac:dyDescent="0.3">
      <c r="A114" s="4" t="s">
        <v>328</v>
      </c>
      <c r="B114" s="28">
        <v>1416681</v>
      </c>
      <c r="C114" s="28">
        <v>1303981</v>
      </c>
      <c r="D114" s="29">
        <v>112700</v>
      </c>
      <c r="E114" s="4" t="s">
        <v>440</v>
      </c>
    </row>
    <row r="115" spans="1:5" x14ac:dyDescent="0.3">
      <c r="A115" s="5" t="s">
        <v>328</v>
      </c>
      <c r="B115" s="30">
        <v>602020</v>
      </c>
      <c r="C115" s="30">
        <v>601920</v>
      </c>
      <c r="D115" s="31">
        <v>100</v>
      </c>
      <c r="E115" s="5" t="s">
        <v>441</v>
      </c>
    </row>
    <row r="116" spans="1:5" x14ac:dyDescent="0.3">
      <c r="A116" s="4" t="s">
        <v>328</v>
      </c>
      <c r="B116" s="28">
        <v>600000</v>
      </c>
      <c r="C116" s="28">
        <v>599791</v>
      </c>
      <c r="D116" s="29">
        <v>209</v>
      </c>
      <c r="E116" s="4" t="s">
        <v>442</v>
      </c>
    </row>
    <row r="117" spans="1:5" x14ac:dyDescent="0.3">
      <c r="A117" s="5" t="s">
        <v>328</v>
      </c>
      <c r="B117" s="30">
        <v>11914500</v>
      </c>
      <c r="C117" s="30">
        <v>11914475</v>
      </c>
      <c r="D117" s="31">
        <v>25</v>
      </c>
      <c r="E117" s="5" t="s">
        <v>443</v>
      </c>
    </row>
    <row r="118" spans="1:5" x14ac:dyDescent="0.3">
      <c r="A118" s="4" t="s">
        <v>328</v>
      </c>
      <c r="B118" s="28">
        <v>64750</v>
      </c>
      <c r="C118" s="28">
        <v>64338</v>
      </c>
      <c r="D118" s="29">
        <v>412</v>
      </c>
      <c r="E118" s="4" t="s">
        <v>444</v>
      </c>
    </row>
    <row r="119" spans="1:5" x14ac:dyDescent="0.3">
      <c r="A119" s="5" t="s">
        <v>328</v>
      </c>
      <c r="B119" s="30">
        <v>150000</v>
      </c>
      <c r="C119" s="30">
        <v>142800</v>
      </c>
      <c r="D119" s="31">
        <v>7200</v>
      </c>
      <c r="E119" s="5" t="s">
        <v>445</v>
      </c>
    </row>
    <row r="120" spans="1:5" x14ac:dyDescent="0.3">
      <c r="A120" s="4" t="s">
        <v>328</v>
      </c>
      <c r="B120" s="28">
        <v>195248</v>
      </c>
      <c r="C120" s="28">
        <v>20</v>
      </c>
      <c r="D120" s="29">
        <v>195228</v>
      </c>
      <c r="E120" s="4" t="s">
        <v>446</v>
      </c>
    </row>
    <row r="121" spans="1:5" x14ac:dyDescent="0.3">
      <c r="A121" s="5" t="s">
        <v>328</v>
      </c>
      <c r="B121" s="30">
        <v>8400000</v>
      </c>
      <c r="C121" s="30">
        <v>8000779</v>
      </c>
      <c r="D121" s="31">
        <v>399221</v>
      </c>
      <c r="E121" s="5" t="s">
        <v>447</v>
      </c>
    </row>
    <row r="122" spans="1:5" x14ac:dyDescent="0.3">
      <c r="A122" s="4" t="s">
        <v>328</v>
      </c>
      <c r="B122" s="28">
        <v>437750</v>
      </c>
      <c r="C122" s="28">
        <v>428920</v>
      </c>
      <c r="D122" s="29">
        <v>8830</v>
      </c>
      <c r="E122" s="4" t="s">
        <v>448</v>
      </c>
    </row>
    <row r="123" spans="1:5" x14ac:dyDescent="0.3">
      <c r="A123" s="5" t="s">
        <v>328</v>
      </c>
      <c r="B123" s="30">
        <v>2666025</v>
      </c>
      <c r="C123" s="30">
        <v>2666004</v>
      </c>
      <c r="D123" s="31">
        <v>21</v>
      </c>
      <c r="E123" s="5" t="s">
        <v>449</v>
      </c>
    </row>
    <row r="124" spans="1:5" x14ac:dyDescent="0.3">
      <c r="A124" s="4" t="s">
        <v>328</v>
      </c>
      <c r="B124" s="28">
        <v>7500000</v>
      </c>
      <c r="C124" s="28">
        <v>7491680</v>
      </c>
      <c r="D124" s="29">
        <v>8320</v>
      </c>
      <c r="E124" s="4" t="s">
        <v>450</v>
      </c>
    </row>
    <row r="125" spans="1:5" x14ac:dyDescent="0.3">
      <c r="A125" s="5" t="s">
        <v>328</v>
      </c>
      <c r="B125" s="30">
        <v>4000000</v>
      </c>
      <c r="C125" s="30">
        <v>3996000</v>
      </c>
      <c r="D125" s="31">
        <v>4000</v>
      </c>
      <c r="E125" s="5" t="s">
        <v>451</v>
      </c>
    </row>
    <row r="126" spans="1:5" x14ac:dyDescent="0.3">
      <c r="A126" s="4" t="s">
        <v>328</v>
      </c>
      <c r="B126" s="28">
        <v>203533</v>
      </c>
      <c r="C126" s="28">
        <v>203526</v>
      </c>
      <c r="D126" s="29">
        <v>7</v>
      </c>
      <c r="E126" s="4" t="s">
        <v>452</v>
      </c>
    </row>
    <row r="127" spans="1:5" x14ac:dyDescent="0.3">
      <c r="A127" s="5" t="s">
        <v>328</v>
      </c>
      <c r="B127" s="30">
        <v>710938</v>
      </c>
      <c r="C127" s="30">
        <v>525005</v>
      </c>
      <c r="D127" s="31">
        <v>185933</v>
      </c>
      <c r="E127" s="5" t="s">
        <v>453</v>
      </c>
    </row>
    <row r="128" spans="1:5" x14ac:dyDescent="0.3">
      <c r="A128" s="4" t="s">
        <v>328</v>
      </c>
      <c r="B128" s="28">
        <v>18000000</v>
      </c>
      <c r="C128" s="28">
        <v>17961170</v>
      </c>
      <c r="D128" s="29">
        <v>38830</v>
      </c>
      <c r="E128" s="4" t="s">
        <v>454</v>
      </c>
    </row>
    <row r="129" spans="1:5" x14ac:dyDescent="0.3">
      <c r="A129" s="5" t="s">
        <v>328</v>
      </c>
      <c r="B129" s="30">
        <v>20910000</v>
      </c>
      <c r="C129" s="30">
        <v>20909991</v>
      </c>
      <c r="D129" s="31">
        <v>9</v>
      </c>
      <c r="E129" s="5" t="s">
        <v>455</v>
      </c>
    </row>
    <row r="130" spans="1:5" x14ac:dyDescent="0.3">
      <c r="A130" s="4" t="s">
        <v>328</v>
      </c>
      <c r="B130" s="28">
        <v>1440000</v>
      </c>
      <c r="C130" s="28">
        <v>1439249</v>
      </c>
      <c r="D130" s="29">
        <v>751</v>
      </c>
      <c r="E130" s="4" t="s">
        <v>456</v>
      </c>
    </row>
    <row r="131" spans="1:5" x14ac:dyDescent="0.3">
      <c r="A131" s="5" t="s">
        <v>328</v>
      </c>
      <c r="B131" s="30">
        <v>2088</v>
      </c>
      <c r="C131" s="30">
        <v>4396.8999999999996</v>
      </c>
      <c r="D131" s="31">
        <v>-2308.9</v>
      </c>
      <c r="E131" s="5" t="s">
        <v>457</v>
      </c>
    </row>
    <row r="132" spans="1:5" x14ac:dyDescent="0.3">
      <c r="A132" s="4" t="s">
        <v>328</v>
      </c>
      <c r="B132" s="28">
        <v>7200000</v>
      </c>
      <c r="C132" s="28">
        <v>6999977</v>
      </c>
      <c r="D132" s="29">
        <v>200023</v>
      </c>
      <c r="E132" s="4" t="s">
        <v>458</v>
      </c>
    </row>
    <row r="133" spans="1:5" x14ac:dyDescent="0.3">
      <c r="A133" s="5" t="s">
        <v>328</v>
      </c>
      <c r="B133" s="30">
        <v>1710466</v>
      </c>
      <c r="C133" s="30">
        <v>1710425</v>
      </c>
      <c r="D133" s="31">
        <v>41</v>
      </c>
      <c r="E133" s="5" t="s">
        <v>459</v>
      </c>
    </row>
    <row r="134" spans="1:5" x14ac:dyDescent="0.3">
      <c r="A134" s="4" t="s">
        <v>328</v>
      </c>
      <c r="B134" s="28">
        <v>26962000</v>
      </c>
      <c r="C134" s="28">
        <v>26961995</v>
      </c>
      <c r="D134" s="29">
        <v>5</v>
      </c>
      <c r="E134" s="4" t="s">
        <v>460</v>
      </c>
    </row>
    <row r="135" spans="1:5" x14ac:dyDescent="0.3">
      <c r="A135" s="5" t="s">
        <v>328</v>
      </c>
      <c r="B135" s="30">
        <v>30000000</v>
      </c>
      <c r="C135" s="30">
        <v>29997000</v>
      </c>
      <c r="D135" s="31">
        <v>3000</v>
      </c>
      <c r="E135" s="5" t="s">
        <v>461</v>
      </c>
    </row>
    <row r="136" spans="1:5" x14ac:dyDescent="0.3">
      <c r="A136" s="4" t="s">
        <v>328</v>
      </c>
      <c r="B136" s="28">
        <v>1615000</v>
      </c>
      <c r="C136" s="28">
        <v>1614990</v>
      </c>
      <c r="D136" s="29">
        <v>10</v>
      </c>
      <c r="E136" s="4" t="s">
        <v>462</v>
      </c>
    </row>
    <row r="137" spans="1:5" x14ac:dyDescent="0.3">
      <c r="A137" s="5" t="s">
        <v>328</v>
      </c>
      <c r="B137" s="30">
        <v>4400000</v>
      </c>
      <c r="C137" s="30">
        <v>4399152</v>
      </c>
      <c r="D137" s="31">
        <v>848</v>
      </c>
      <c r="E137" s="5" t="s">
        <v>463</v>
      </c>
    </row>
    <row r="138" spans="1:5" x14ac:dyDescent="0.3">
      <c r="A138" s="4" t="s">
        <v>328</v>
      </c>
      <c r="B138" s="28">
        <v>406875</v>
      </c>
      <c r="C138" s="28">
        <v>204750</v>
      </c>
      <c r="D138" s="29">
        <v>202125</v>
      </c>
      <c r="E138" s="4" t="s">
        <v>464</v>
      </c>
    </row>
    <row r="139" spans="1:5" x14ac:dyDescent="0.3">
      <c r="A139" s="5" t="s">
        <v>328</v>
      </c>
      <c r="B139" s="30">
        <v>6250000</v>
      </c>
      <c r="C139" s="30">
        <v>6249997</v>
      </c>
      <c r="D139" s="31">
        <v>3</v>
      </c>
      <c r="E139" s="5" t="s">
        <v>465</v>
      </c>
    </row>
    <row r="140" spans="1:5" x14ac:dyDescent="0.3">
      <c r="A140" s="4" t="s">
        <v>328</v>
      </c>
      <c r="B140" s="28">
        <v>3740000</v>
      </c>
      <c r="C140" s="28">
        <v>3739310</v>
      </c>
      <c r="D140" s="29">
        <v>690</v>
      </c>
      <c r="E140" s="4" t="s">
        <v>466</v>
      </c>
    </row>
    <row r="141" spans="1:5" x14ac:dyDescent="0.3">
      <c r="A141" s="5" t="s">
        <v>328</v>
      </c>
      <c r="B141" s="30">
        <v>13797000</v>
      </c>
      <c r="C141" s="30">
        <v>13794784</v>
      </c>
      <c r="D141" s="31">
        <v>2216</v>
      </c>
      <c r="E141" s="5" t="s">
        <v>467</v>
      </c>
    </row>
    <row r="142" spans="1:5" x14ac:dyDescent="0.3">
      <c r="A142" s="4" t="s">
        <v>328</v>
      </c>
      <c r="B142" s="28">
        <v>6048712</v>
      </c>
      <c r="C142" s="28">
        <v>5800532</v>
      </c>
      <c r="D142" s="29">
        <v>248180</v>
      </c>
      <c r="E142" s="4" t="s">
        <v>468</v>
      </c>
    </row>
    <row r="143" spans="1:5" x14ac:dyDescent="0.3">
      <c r="A143" s="5" t="s">
        <v>328</v>
      </c>
      <c r="B143" s="30">
        <v>5381256</v>
      </c>
      <c r="C143" s="30">
        <v>5160462</v>
      </c>
      <c r="D143" s="31">
        <v>220794</v>
      </c>
      <c r="E143" s="5" t="s">
        <v>469</v>
      </c>
    </row>
    <row r="144" spans="1:5" x14ac:dyDescent="0.3">
      <c r="A144" s="4" t="s">
        <v>328</v>
      </c>
      <c r="B144" s="28">
        <v>16000000</v>
      </c>
      <c r="C144" s="28">
        <v>15999588</v>
      </c>
      <c r="D144" s="29">
        <v>412</v>
      </c>
      <c r="E144" s="4" t="s">
        <v>470</v>
      </c>
    </row>
    <row r="145" spans="1:5" x14ac:dyDescent="0.3">
      <c r="A145" s="5" t="s">
        <v>328</v>
      </c>
      <c r="B145" s="30">
        <v>458200</v>
      </c>
      <c r="C145" s="30">
        <v>306970</v>
      </c>
      <c r="D145" s="31">
        <v>151230</v>
      </c>
      <c r="E145" s="5" t="s">
        <v>471</v>
      </c>
    </row>
    <row r="146" spans="1:5" x14ac:dyDescent="0.3">
      <c r="A146" s="4" t="s">
        <v>328</v>
      </c>
      <c r="B146" s="28">
        <v>232000</v>
      </c>
      <c r="C146" s="28">
        <v>202500</v>
      </c>
      <c r="D146" s="29">
        <v>29500</v>
      </c>
      <c r="E146" s="4" t="s">
        <v>472</v>
      </c>
    </row>
    <row r="147" spans="1:5" x14ac:dyDescent="0.3">
      <c r="A147" s="5" t="s">
        <v>328</v>
      </c>
      <c r="B147" s="30">
        <v>3223724</v>
      </c>
      <c r="C147" s="30">
        <v>2525675</v>
      </c>
      <c r="D147" s="31">
        <v>698049</v>
      </c>
      <c r="E147" s="5" t="s">
        <v>473</v>
      </c>
    </row>
    <row r="148" spans="1:5" x14ac:dyDescent="0.3">
      <c r="A148" s="4" t="s">
        <v>328</v>
      </c>
      <c r="B148" s="28">
        <v>6400000</v>
      </c>
      <c r="C148" s="28">
        <v>6399000</v>
      </c>
      <c r="D148" s="29">
        <v>1000</v>
      </c>
      <c r="E148" s="4" t="s">
        <v>474</v>
      </c>
    </row>
    <row r="149" spans="1:5" x14ac:dyDescent="0.3">
      <c r="A149" s="5" t="s">
        <v>328</v>
      </c>
      <c r="B149" s="30">
        <v>1082650</v>
      </c>
      <c r="C149" s="30">
        <v>945000</v>
      </c>
      <c r="D149" s="31">
        <v>137650</v>
      </c>
      <c r="E149" s="5" t="s">
        <v>475</v>
      </c>
    </row>
    <row r="150" spans="1:5" x14ac:dyDescent="0.3">
      <c r="A150" s="4" t="s">
        <v>328</v>
      </c>
      <c r="B150" s="28">
        <v>696000</v>
      </c>
      <c r="C150" s="28">
        <v>607500</v>
      </c>
      <c r="D150" s="29">
        <v>88500</v>
      </c>
      <c r="E150" s="4" t="s">
        <v>476</v>
      </c>
    </row>
    <row r="151" spans="1:5" x14ac:dyDescent="0.3">
      <c r="A151" s="5" t="s">
        <v>328</v>
      </c>
      <c r="B151" s="30">
        <v>630000</v>
      </c>
      <c r="C151" s="30">
        <v>629986</v>
      </c>
      <c r="D151" s="31">
        <v>14</v>
      </c>
      <c r="E151" s="5" t="s">
        <v>477</v>
      </c>
    </row>
    <row r="152" spans="1:5" x14ac:dyDescent="0.3">
      <c r="A152" s="4" t="s">
        <v>328</v>
      </c>
      <c r="B152" s="28">
        <v>27500000</v>
      </c>
      <c r="C152" s="28">
        <v>27499996</v>
      </c>
      <c r="D152" s="29">
        <v>4</v>
      </c>
      <c r="E152" s="4" t="s">
        <v>478</v>
      </c>
    </row>
    <row r="153" spans="1:5" x14ac:dyDescent="0.3">
      <c r="A153" s="5" t="s">
        <v>328</v>
      </c>
      <c r="B153" s="30">
        <v>928000</v>
      </c>
      <c r="C153" s="30">
        <v>810000</v>
      </c>
      <c r="D153" s="31">
        <v>118000</v>
      </c>
      <c r="E153" s="5" t="s">
        <v>479</v>
      </c>
    </row>
    <row r="154" spans="1:5" x14ac:dyDescent="0.3">
      <c r="A154" s="4" t="s">
        <v>328</v>
      </c>
      <c r="B154" s="28">
        <v>1546650</v>
      </c>
      <c r="C154" s="28">
        <v>1350000</v>
      </c>
      <c r="D154" s="29">
        <v>196650</v>
      </c>
      <c r="E154" s="4" t="s">
        <v>480</v>
      </c>
    </row>
    <row r="155" spans="1:5" x14ac:dyDescent="0.3">
      <c r="A155" s="5" t="s">
        <v>328</v>
      </c>
      <c r="B155" s="30">
        <v>11446000</v>
      </c>
      <c r="C155" s="30">
        <v>10149685</v>
      </c>
      <c r="D155" s="31">
        <v>1296315</v>
      </c>
      <c r="E155" s="5" t="s">
        <v>481</v>
      </c>
    </row>
    <row r="156" spans="1:5" x14ac:dyDescent="0.3">
      <c r="A156" s="4" t="s">
        <v>328</v>
      </c>
      <c r="B156" s="28">
        <v>7520000</v>
      </c>
      <c r="C156" s="28">
        <v>7519266</v>
      </c>
      <c r="D156" s="29">
        <v>734</v>
      </c>
      <c r="E156" s="4" t="s">
        <v>482</v>
      </c>
    </row>
    <row r="157" spans="1:5" x14ac:dyDescent="0.3">
      <c r="A157" s="5" t="s">
        <v>328</v>
      </c>
      <c r="B157" s="30">
        <v>825000</v>
      </c>
      <c r="C157" s="30">
        <v>824697</v>
      </c>
      <c r="D157" s="31">
        <v>303</v>
      </c>
      <c r="E157" s="5" t="s">
        <v>483</v>
      </c>
    </row>
    <row r="158" spans="1:5" x14ac:dyDescent="0.3">
      <c r="A158" s="4" t="s">
        <v>328</v>
      </c>
      <c r="B158" s="28">
        <v>8669700</v>
      </c>
      <c r="C158" s="28">
        <v>8669686</v>
      </c>
      <c r="D158" s="29">
        <v>14</v>
      </c>
      <c r="E158" s="4" t="s">
        <v>484</v>
      </c>
    </row>
    <row r="159" spans="1:5" x14ac:dyDescent="0.3">
      <c r="A159" s="5" t="s">
        <v>328</v>
      </c>
      <c r="B159" s="30">
        <v>5561556</v>
      </c>
      <c r="C159" s="30">
        <v>5399385</v>
      </c>
      <c r="D159" s="31">
        <v>162171</v>
      </c>
      <c r="E159" s="5" t="s">
        <v>485</v>
      </c>
    </row>
    <row r="160" spans="1:5" x14ac:dyDescent="0.3">
      <c r="A160" s="4" t="s">
        <v>328</v>
      </c>
      <c r="B160" s="28">
        <v>10583945</v>
      </c>
      <c r="C160" s="28">
        <v>10149685</v>
      </c>
      <c r="D160" s="29">
        <v>434260</v>
      </c>
      <c r="E160" s="4" t="s">
        <v>486</v>
      </c>
    </row>
    <row r="161" spans="1:5" x14ac:dyDescent="0.3">
      <c r="A161" s="5" t="s">
        <v>328</v>
      </c>
      <c r="B161" s="30">
        <v>10000000</v>
      </c>
      <c r="C161" s="30">
        <v>9999969</v>
      </c>
      <c r="D161" s="31">
        <v>31</v>
      </c>
      <c r="E161" s="5" t="s">
        <v>487</v>
      </c>
    </row>
    <row r="162" spans="1:5" x14ac:dyDescent="0.3">
      <c r="A162" s="4" t="s">
        <v>328</v>
      </c>
      <c r="B162" s="28">
        <v>5655</v>
      </c>
      <c r="C162" s="28">
        <v>817240.3</v>
      </c>
      <c r="D162" s="29">
        <v>-811585.3</v>
      </c>
      <c r="E162" s="4" t="s">
        <v>488</v>
      </c>
    </row>
    <row r="163" spans="1:5" x14ac:dyDescent="0.3">
      <c r="A163" s="5" t="s">
        <v>328</v>
      </c>
      <c r="B163" s="30">
        <v>560000</v>
      </c>
      <c r="C163" s="30">
        <v>559991</v>
      </c>
      <c r="D163" s="31">
        <v>9</v>
      </c>
      <c r="E163" s="5" t="s">
        <v>489</v>
      </c>
    </row>
    <row r="164" spans="1:5" x14ac:dyDescent="0.3">
      <c r="A164" s="4" t="s">
        <v>328</v>
      </c>
      <c r="B164" s="28">
        <v>750000</v>
      </c>
      <c r="C164" s="28">
        <v>745850</v>
      </c>
      <c r="D164" s="29">
        <v>4150</v>
      </c>
      <c r="E164" s="4" t="s">
        <v>490</v>
      </c>
    </row>
    <row r="165" spans="1:5" x14ac:dyDescent="0.3">
      <c r="A165" s="5" t="s">
        <v>328</v>
      </c>
      <c r="B165" s="30">
        <v>10614000</v>
      </c>
      <c r="C165" s="30">
        <v>10613994</v>
      </c>
      <c r="D165" s="31">
        <v>6</v>
      </c>
      <c r="E165" s="5" t="s">
        <v>491</v>
      </c>
    </row>
    <row r="166" spans="1:5" x14ac:dyDescent="0.3">
      <c r="A166" s="4" t="s">
        <v>328</v>
      </c>
      <c r="B166" s="28">
        <v>17500000</v>
      </c>
      <c r="C166" s="28">
        <v>17499548</v>
      </c>
      <c r="D166" s="29">
        <v>452</v>
      </c>
      <c r="E166" s="4" t="s">
        <v>492</v>
      </c>
    </row>
    <row r="167" spans="1:5" x14ac:dyDescent="0.3">
      <c r="A167" s="5" t="s">
        <v>328</v>
      </c>
      <c r="B167" s="30">
        <v>1125000</v>
      </c>
      <c r="C167" s="30">
        <v>1124100</v>
      </c>
      <c r="D167" s="31">
        <v>900</v>
      </c>
      <c r="E167" s="5" t="s">
        <v>493</v>
      </c>
    </row>
    <row r="168" spans="1:5" x14ac:dyDescent="0.3">
      <c r="A168" s="4" t="s">
        <v>328</v>
      </c>
      <c r="B168" s="28">
        <v>449400</v>
      </c>
      <c r="C168" s="28">
        <v>260643</v>
      </c>
      <c r="D168" s="29">
        <v>188757</v>
      </c>
      <c r="E168" s="4" t="s">
        <v>494</v>
      </c>
    </row>
    <row r="169" spans="1:5" x14ac:dyDescent="0.3">
      <c r="A169" s="5" t="s">
        <v>328</v>
      </c>
      <c r="B169" s="30">
        <v>3839065</v>
      </c>
      <c r="C169" s="30">
        <v>3839049</v>
      </c>
      <c r="D169" s="31">
        <v>16</v>
      </c>
      <c r="E169" s="5" t="s">
        <v>495</v>
      </c>
    </row>
    <row r="170" spans="1:5" x14ac:dyDescent="0.3">
      <c r="A170" s="4" t="s">
        <v>328</v>
      </c>
      <c r="B170" s="28">
        <v>247506</v>
      </c>
      <c r="C170" s="28">
        <v>30277</v>
      </c>
      <c r="D170" s="29">
        <v>217229</v>
      </c>
      <c r="E170" s="4" t="s">
        <v>496</v>
      </c>
    </row>
    <row r="171" spans="1:5" x14ac:dyDescent="0.3">
      <c r="A171" s="5" t="s">
        <v>328</v>
      </c>
      <c r="B171" s="30">
        <v>10000000</v>
      </c>
      <c r="C171" s="30">
        <v>9999932</v>
      </c>
      <c r="D171" s="31">
        <v>68</v>
      </c>
      <c r="E171" s="5" t="s">
        <v>497</v>
      </c>
    </row>
    <row r="172" spans="1:5" x14ac:dyDescent="0.3">
      <c r="A172" s="4" t="s">
        <v>328</v>
      </c>
      <c r="B172" s="28">
        <v>12500000</v>
      </c>
      <c r="C172" s="28">
        <v>10628569</v>
      </c>
      <c r="D172" s="29">
        <v>1871431</v>
      </c>
      <c r="E172" s="4" t="s">
        <v>498</v>
      </c>
    </row>
    <row r="173" spans="1:5" x14ac:dyDescent="0.3">
      <c r="A173" s="5" t="s">
        <v>328</v>
      </c>
      <c r="B173" s="30">
        <v>46189000</v>
      </c>
      <c r="C173" s="30">
        <v>46188978</v>
      </c>
      <c r="D173" s="31">
        <v>22</v>
      </c>
      <c r="E173" s="5" t="s">
        <v>499</v>
      </c>
    </row>
    <row r="174" spans="1:5" x14ac:dyDescent="0.3">
      <c r="A174" s="4" t="s">
        <v>328</v>
      </c>
      <c r="B174" s="28">
        <v>1900000</v>
      </c>
      <c r="C174" s="28">
        <v>1899960</v>
      </c>
      <c r="D174" s="29">
        <v>40</v>
      </c>
      <c r="E174" s="4" t="s">
        <v>500</v>
      </c>
    </row>
    <row r="175" spans="1:5" x14ac:dyDescent="0.3">
      <c r="A175" s="5" t="s">
        <v>328</v>
      </c>
      <c r="B175" s="30">
        <v>1680000</v>
      </c>
      <c r="C175" s="30">
        <v>1168064</v>
      </c>
      <c r="D175" s="31">
        <v>511936</v>
      </c>
      <c r="E175" s="5" t="s">
        <v>501</v>
      </c>
    </row>
    <row r="176" spans="1:5" x14ac:dyDescent="0.3">
      <c r="A176" s="4" t="s">
        <v>328</v>
      </c>
      <c r="B176" s="28">
        <v>6541000</v>
      </c>
      <c r="C176" s="28">
        <v>5800532</v>
      </c>
      <c r="D176" s="29">
        <v>740468</v>
      </c>
      <c r="E176" s="4" t="s">
        <v>502</v>
      </c>
    </row>
    <row r="177" spans="1:5" x14ac:dyDescent="0.3">
      <c r="A177" s="5" t="s">
        <v>328</v>
      </c>
      <c r="B177" s="30">
        <v>443000</v>
      </c>
      <c r="C177" s="30">
        <v>15069</v>
      </c>
      <c r="D177" s="31">
        <v>427931</v>
      </c>
      <c r="E177" s="5" t="s">
        <v>503</v>
      </c>
    </row>
    <row r="178" spans="1:5" x14ac:dyDescent="0.3">
      <c r="A178" s="4" t="s">
        <v>328</v>
      </c>
      <c r="B178" s="28">
        <v>3250000</v>
      </c>
      <c r="C178" s="28">
        <v>3249960</v>
      </c>
      <c r="D178" s="29">
        <v>40</v>
      </c>
      <c r="E178" s="4" t="s">
        <v>504</v>
      </c>
    </row>
    <row r="179" spans="1:5" x14ac:dyDescent="0.3">
      <c r="A179" s="5" t="s">
        <v>328</v>
      </c>
      <c r="B179" s="30">
        <v>5820000</v>
      </c>
      <c r="C179" s="30">
        <v>5160462</v>
      </c>
      <c r="D179" s="31">
        <v>659538</v>
      </c>
      <c r="E179" s="5" t="s">
        <v>505</v>
      </c>
    </row>
    <row r="180" spans="1:5" x14ac:dyDescent="0.3">
      <c r="A180" s="4" t="s">
        <v>328</v>
      </c>
      <c r="B180" s="28">
        <v>5287000</v>
      </c>
      <c r="C180" s="28">
        <v>5286794</v>
      </c>
      <c r="D180" s="29">
        <v>206</v>
      </c>
      <c r="E180" s="4" t="s">
        <v>506</v>
      </c>
    </row>
    <row r="181" spans="1:5" x14ac:dyDescent="0.3">
      <c r="A181" s="5" t="s">
        <v>328</v>
      </c>
      <c r="B181" s="30">
        <v>7000000</v>
      </c>
      <c r="C181" s="30">
        <v>6997933</v>
      </c>
      <c r="D181" s="31">
        <v>2067</v>
      </c>
      <c r="E181" s="5" t="s">
        <v>507</v>
      </c>
    </row>
    <row r="182" spans="1:5" x14ac:dyDescent="0.3">
      <c r="A182" s="4" t="s">
        <v>328</v>
      </c>
      <c r="B182" s="28">
        <v>2500000</v>
      </c>
      <c r="C182" s="28">
        <v>2499840</v>
      </c>
      <c r="D182" s="29">
        <v>160</v>
      </c>
      <c r="E182" s="4" t="s">
        <v>508</v>
      </c>
    </row>
    <row r="183" spans="1:5" x14ac:dyDescent="0.3">
      <c r="A183" s="5" t="s">
        <v>328</v>
      </c>
      <c r="B183" s="30">
        <v>40000000</v>
      </c>
      <c r="C183" s="30">
        <v>34003649</v>
      </c>
      <c r="D183" s="31">
        <v>5996351</v>
      </c>
      <c r="E183" s="5" t="s">
        <v>509</v>
      </c>
    </row>
  </sheetData>
  <mergeCells count="1">
    <mergeCell ref="A1:D1"/>
  </mergeCells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7704-234C-47C0-AE63-9986665A6E86}">
  <sheetPr>
    <pageSetUpPr fitToPage="1"/>
  </sheetPr>
  <dimension ref="B3:U72"/>
  <sheetViews>
    <sheetView zoomScale="98" zoomScaleNormal="122" workbookViewId="0">
      <selection activeCell="I12" sqref="I12"/>
    </sheetView>
  </sheetViews>
  <sheetFormatPr defaultRowHeight="14.4" x14ac:dyDescent="0.3"/>
  <cols>
    <col min="2" max="2" width="20.5546875" customWidth="1"/>
    <col min="3" max="3" width="18.44140625" bestFit="1" customWidth="1"/>
    <col min="4" max="4" width="23.109375" bestFit="1" customWidth="1"/>
    <col min="5" max="5" width="25" bestFit="1" customWidth="1"/>
    <col min="6" max="6" width="28.44140625" bestFit="1" customWidth="1"/>
    <col min="7" max="7" width="12.33203125" customWidth="1"/>
    <col min="13" max="13" width="10.88671875" bestFit="1" customWidth="1"/>
    <col min="14" max="14" width="18.109375" bestFit="1" customWidth="1"/>
    <col min="15" max="15" width="27.88671875" bestFit="1" customWidth="1"/>
    <col min="19" max="19" width="10.88671875" bestFit="1" customWidth="1"/>
    <col min="20" max="20" width="18.109375" bestFit="1" customWidth="1"/>
    <col min="21" max="22" width="24.5546875" bestFit="1" customWidth="1"/>
    <col min="23" max="23" width="27.88671875" bestFit="1" customWidth="1"/>
  </cols>
  <sheetData>
    <row r="3" spans="2:6" ht="33.6" x14ac:dyDescent="0.3">
      <c r="B3" s="34" t="s">
        <v>554</v>
      </c>
      <c r="C3" s="33"/>
      <c r="D3" s="33"/>
      <c r="E3" s="33"/>
      <c r="F3" s="33"/>
    </row>
    <row r="4" spans="2:6" x14ac:dyDescent="0.3">
      <c r="B4" s="22" t="s">
        <v>548</v>
      </c>
    </row>
    <row r="5" spans="2:6" x14ac:dyDescent="0.3">
      <c r="B5" s="39" t="s">
        <v>532</v>
      </c>
      <c r="C5" s="39" t="s">
        <v>527</v>
      </c>
      <c r="D5" s="39" t="s">
        <v>528</v>
      </c>
    </row>
    <row r="6" spans="2:6" x14ac:dyDescent="0.3">
      <c r="B6" s="40" t="s">
        <v>522</v>
      </c>
      <c r="C6" s="41">
        <f>ROWS(Table1[])</f>
        <v>181</v>
      </c>
      <c r="D6" s="41">
        <f>ROWS(Table1[])</f>
        <v>181</v>
      </c>
    </row>
    <row r="7" spans="2:6" x14ac:dyDescent="0.3">
      <c r="B7" s="45" t="s">
        <v>523</v>
      </c>
      <c r="C7" s="42">
        <f>COUNTIFS(Table1[],"&lt;&gt;0")</f>
        <v>2350</v>
      </c>
      <c r="D7" s="42">
        <f>COUNTIFS(Table1[],"&lt;&gt;0")</f>
        <v>2350</v>
      </c>
    </row>
    <row r="8" spans="2:6" x14ac:dyDescent="0.3">
      <c r="B8" s="46" t="s">
        <v>529</v>
      </c>
      <c r="C8" s="43">
        <f>SUM(Table1[EPI_variance])</f>
        <v>137756193.80000001</v>
      </c>
      <c r="D8" s="43">
        <f>SUM(Table1[MINPREM_Variance])</f>
        <v>-1596165958.2</v>
      </c>
    </row>
    <row r="9" spans="2:6" ht="28.8" x14ac:dyDescent="0.3">
      <c r="B9" s="45" t="s">
        <v>530</v>
      </c>
      <c r="C9" s="44">
        <f>SUM(Table1[ABS_EPI_Variance])</f>
        <v>139383994.19999999</v>
      </c>
      <c r="D9" s="44">
        <f>SUM(Table1[ABSMINPREM_Variance])</f>
        <v>1596165958.2</v>
      </c>
    </row>
    <row r="10" spans="2:6" ht="28.8" x14ac:dyDescent="0.3">
      <c r="B10" s="46" t="s">
        <v>524</v>
      </c>
      <c r="C10" s="43">
        <f>AVERAGEIF(Table1[EPI_variance],"&lt;&gt;0")</f>
        <v>761083.94364640885</v>
      </c>
      <c r="D10" s="43">
        <f>AVERAGEIF(Table1[MINPREM_Variance],"&lt;&gt;0")</f>
        <v>-8818596.4541436471</v>
      </c>
    </row>
    <row r="11" spans="2:6" ht="28.8" x14ac:dyDescent="0.3">
      <c r="B11" s="46" t="s">
        <v>531</v>
      </c>
      <c r="C11" s="43">
        <f>AVERAGEIF(Table1[ABS_EPI_Variance],"&lt;&gt;0")</f>
        <v>770077.31602209934</v>
      </c>
      <c r="D11" s="43">
        <f>AVERAGEIF(Table1[ABSMINPREM_Variance],"&lt;&gt;0")</f>
        <v>8818596.4541436471</v>
      </c>
    </row>
    <row r="12" spans="2:6" x14ac:dyDescent="0.3">
      <c r="B12" s="46" t="s">
        <v>525</v>
      </c>
      <c r="C12" s="43">
        <f>MAX(Table1[ABS_EPI_Variance])</f>
        <v>13771226</v>
      </c>
      <c r="D12" s="43">
        <f>MAX(Table1[ABSMINPREM_Variance])</f>
        <v>63125376</v>
      </c>
    </row>
    <row r="13" spans="2:6" x14ac:dyDescent="0.3">
      <c r="B13" s="19"/>
      <c r="C13" s="13"/>
      <c r="D13" s="13"/>
    </row>
    <row r="14" spans="2:6" x14ac:dyDescent="0.3">
      <c r="B14" s="19"/>
      <c r="C14" s="13"/>
      <c r="D14" s="13"/>
    </row>
    <row r="15" spans="2:6" x14ac:dyDescent="0.3">
      <c r="B15" s="19"/>
      <c r="C15" s="13"/>
      <c r="D15" s="13"/>
    </row>
    <row r="22" spans="2:7" x14ac:dyDescent="0.3">
      <c r="B22" s="22" t="s">
        <v>549</v>
      </c>
    </row>
    <row r="23" spans="2:7" x14ac:dyDescent="0.3">
      <c r="B23" s="36"/>
      <c r="C23" s="37" t="s">
        <v>550</v>
      </c>
      <c r="D23" s="36"/>
      <c r="E23" s="36"/>
      <c r="F23" s="36"/>
    </row>
    <row r="24" spans="2:7" x14ac:dyDescent="0.3">
      <c r="B24" s="37" t="s">
        <v>551</v>
      </c>
      <c r="C24" s="36" t="s">
        <v>534</v>
      </c>
      <c r="D24" s="36" t="s">
        <v>535</v>
      </c>
      <c r="E24" s="36" t="s">
        <v>536</v>
      </c>
      <c r="F24" s="36" t="s">
        <v>537</v>
      </c>
      <c r="G24" s="19" t="s">
        <v>547</v>
      </c>
    </row>
    <row r="25" spans="2:7" ht="28.8" x14ac:dyDescent="0.3">
      <c r="B25" s="47" t="s">
        <v>540</v>
      </c>
      <c r="C25" s="36">
        <v>69</v>
      </c>
      <c r="D25" s="36">
        <v>31</v>
      </c>
      <c r="E25" s="36">
        <v>81</v>
      </c>
      <c r="F25" s="36">
        <v>181</v>
      </c>
      <c r="G25" s="23">
        <f>GETPIVOTDATA("Count of ABSMINPREM_Variance",$B$23,"EPI Threshold","Large")/GETPIVOTDATA("Count of ABSMINPREM_Variance",$B$23)</f>
        <v>0.38121546961325969</v>
      </c>
    </row>
    <row r="26" spans="2:7" ht="28.8" x14ac:dyDescent="0.3">
      <c r="B26" s="47" t="s">
        <v>541</v>
      </c>
      <c r="C26" s="36">
        <v>69</v>
      </c>
      <c r="D26" s="36">
        <v>31</v>
      </c>
      <c r="E26" s="36">
        <v>81</v>
      </c>
      <c r="F26" s="36">
        <v>181</v>
      </c>
      <c r="G26" s="23">
        <f>GETPIVOTDATA("Count of ABSMINPREM_Variance",$B$23,"EPI Threshold","Medium")/GETPIVOTDATA("Count of ABSMINPREM_Variance",$B$23)</f>
        <v>0.17127071823204421</v>
      </c>
    </row>
    <row r="27" spans="2:7" ht="28.8" x14ac:dyDescent="0.3">
      <c r="B27" s="47" t="s">
        <v>544</v>
      </c>
      <c r="C27" s="36">
        <v>69</v>
      </c>
      <c r="D27" s="36">
        <v>31</v>
      </c>
      <c r="E27" s="36">
        <v>81</v>
      </c>
      <c r="F27" s="36">
        <v>181</v>
      </c>
      <c r="G27" s="23">
        <f>GETPIVOTDATA("Count of ABSMINPREM_Variance",$B$23,"EPI Threshold","Small")/GETPIVOTDATA("Count of ABSMINPREM_Variance",$B$23)</f>
        <v>0.44751381215469616</v>
      </c>
    </row>
    <row r="28" spans="2:7" ht="43.2" x14ac:dyDescent="0.3">
      <c r="B28" s="47" t="s">
        <v>545</v>
      </c>
      <c r="C28" s="36">
        <v>69</v>
      </c>
      <c r="D28" s="36">
        <v>31</v>
      </c>
      <c r="E28" s="36">
        <v>81</v>
      </c>
      <c r="F28" s="36">
        <v>181</v>
      </c>
      <c r="G28" s="23">
        <f>SUM(G25:G27)</f>
        <v>1</v>
      </c>
    </row>
    <row r="29" spans="2:7" x14ac:dyDescent="0.3">
      <c r="B29" s="20"/>
    </row>
    <row r="30" spans="2:7" x14ac:dyDescent="0.3">
      <c r="B30" s="20"/>
    </row>
    <row r="31" spans="2:7" x14ac:dyDescent="0.3">
      <c r="B31" s="20"/>
    </row>
    <row r="32" spans="2:7" x14ac:dyDescent="0.3">
      <c r="B32" s="20"/>
    </row>
    <row r="33" spans="2:21" x14ac:dyDescent="0.3">
      <c r="B33" s="20"/>
    </row>
    <row r="34" spans="2:21" x14ac:dyDescent="0.3">
      <c r="B34" s="20"/>
    </row>
    <row r="35" spans="2:21" x14ac:dyDescent="0.3">
      <c r="B35" s="20"/>
    </row>
    <row r="36" spans="2:21" x14ac:dyDescent="0.3">
      <c r="B36" s="22" t="s">
        <v>553</v>
      </c>
    </row>
    <row r="37" spans="2:21" x14ac:dyDescent="0.3">
      <c r="B37" s="21" t="s">
        <v>515</v>
      </c>
      <c r="C37" t="s">
        <v>546</v>
      </c>
    </row>
    <row r="39" spans="2:21" x14ac:dyDescent="0.3">
      <c r="B39" s="37" t="s">
        <v>533</v>
      </c>
      <c r="C39" s="36" t="s">
        <v>538</v>
      </c>
      <c r="D39" s="36" t="s">
        <v>539</v>
      </c>
      <c r="E39" s="36" t="s">
        <v>542</v>
      </c>
      <c r="F39" s="36" t="s">
        <v>543</v>
      </c>
    </row>
    <row r="40" spans="2:21" x14ac:dyDescent="0.3">
      <c r="B40" s="38">
        <v>2013</v>
      </c>
      <c r="C40" s="44">
        <v>23323529</v>
      </c>
      <c r="D40" s="44">
        <v>23323529</v>
      </c>
      <c r="E40" s="44">
        <v>-346262937</v>
      </c>
      <c r="F40" s="44">
        <v>346262937</v>
      </c>
      <c r="G40" s="13"/>
    </row>
    <row r="41" spans="2:21" x14ac:dyDescent="0.3">
      <c r="B41" s="38">
        <v>2014</v>
      </c>
      <c r="C41" s="44">
        <v>2117155</v>
      </c>
      <c r="D41" s="44">
        <v>2117167</v>
      </c>
      <c r="E41" s="44">
        <v>-237185457</v>
      </c>
      <c r="F41" s="44">
        <v>237185457</v>
      </c>
      <c r="G41" s="13"/>
      <c r="M41" s="13" t="s">
        <v>533</v>
      </c>
      <c r="N41" s="13" t="s">
        <v>539</v>
      </c>
      <c r="O41" s="13" t="s">
        <v>543</v>
      </c>
      <c r="S41" t="s">
        <v>552</v>
      </c>
      <c r="T41" t="s">
        <v>538</v>
      </c>
      <c r="U41" t="s">
        <v>542</v>
      </c>
    </row>
    <row r="42" spans="2:21" x14ac:dyDescent="0.3">
      <c r="B42" s="38">
        <v>2008</v>
      </c>
      <c r="C42" s="44">
        <v>18418804</v>
      </c>
      <c r="D42" s="44">
        <v>18418804</v>
      </c>
      <c r="E42" s="44">
        <v>-143530196</v>
      </c>
      <c r="F42" s="44">
        <v>143530196</v>
      </c>
      <c r="G42" s="13"/>
      <c r="M42" s="25">
        <v>2013</v>
      </c>
      <c r="N42" s="13">
        <v>23323529</v>
      </c>
      <c r="O42" s="13">
        <v>346262937</v>
      </c>
      <c r="S42">
        <v>2013</v>
      </c>
      <c r="T42" s="13">
        <v>23323529</v>
      </c>
      <c r="U42" s="13">
        <v>-346262937</v>
      </c>
    </row>
    <row r="43" spans="2:21" x14ac:dyDescent="0.3">
      <c r="B43" s="38">
        <v>2012</v>
      </c>
      <c r="C43" s="44">
        <v>6909361</v>
      </c>
      <c r="D43" s="44">
        <v>6909361</v>
      </c>
      <c r="E43" s="44">
        <v>-104140639</v>
      </c>
      <c r="F43" s="44">
        <v>104140639</v>
      </c>
      <c r="G43" s="13"/>
      <c r="M43" s="25">
        <v>2008</v>
      </c>
      <c r="N43" s="13">
        <v>18418804</v>
      </c>
      <c r="O43" s="13">
        <v>143530196</v>
      </c>
      <c r="S43">
        <v>2014</v>
      </c>
      <c r="T43" s="13">
        <v>2117155</v>
      </c>
      <c r="U43" s="13">
        <v>-237185457</v>
      </c>
    </row>
    <row r="44" spans="2:21" x14ac:dyDescent="0.3">
      <c r="B44" s="38">
        <v>2007</v>
      </c>
      <c r="C44" s="44">
        <v>17289719</v>
      </c>
      <c r="D44" s="44">
        <v>17289719</v>
      </c>
      <c r="E44" s="44">
        <v>-96663521</v>
      </c>
      <c r="F44" s="44">
        <v>96663521</v>
      </c>
      <c r="G44" s="13"/>
      <c r="M44" s="25">
        <v>2007</v>
      </c>
      <c r="N44" s="13">
        <v>17289719</v>
      </c>
      <c r="O44" s="13">
        <v>96663521</v>
      </c>
      <c r="S44">
        <v>2008</v>
      </c>
      <c r="T44" s="13">
        <v>18418804</v>
      </c>
      <c r="U44" s="13">
        <v>-143530196</v>
      </c>
    </row>
    <row r="45" spans="2:21" x14ac:dyDescent="0.3">
      <c r="B45" s="38">
        <v>2017</v>
      </c>
      <c r="C45" s="44">
        <v>11055970</v>
      </c>
      <c r="D45" s="44">
        <v>11055970</v>
      </c>
      <c r="E45" s="44">
        <v>-90356468</v>
      </c>
      <c r="F45" s="44">
        <v>90356468</v>
      </c>
      <c r="G45" s="13"/>
      <c r="M45" s="25">
        <v>2006</v>
      </c>
      <c r="N45" s="13">
        <v>26137758</v>
      </c>
      <c r="O45" s="13">
        <v>75427242</v>
      </c>
      <c r="S45">
        <v>2012</v>
      </c>
      <c r="T45" s="13">
        <v>6909361</v>
      </c>
      <c r="U45" s="13">
        <v>-104140639</v>
      </c>
    </row>
    <row r="46" spans="2:21" x14ac:dyDescent="0.3">
      <c r="B46" s="38">
        <v>2016</v>
      </c>
      <c r="C46" s="44">
        <v>-174891.20000000007</v>
      </c>
      <c r="D46" s="44">
        <v>1452897.2000000002</v>
      </c>
      <c r="E46" s="44">
        <v>-89186872.200000003</v>
      </c>
      <c r="F46" s="44">
        <v>89186872.200000003</v>
      </c>
      <c r="G46" s="13"/>
      <c r="M46" s="25">
        <v>2005</v>
      </c>
      <c r="N46" s="13">
        <v>14682313</v>
      </c>
      <c r="O46" s="13">
        <v>11167687</v>
      </c>
      <c r="S46">
        <v>2007</v>
      </c>
      <c r="T46" s="13">
        <v>17289719</v>
      </c>
      <c r="U46" s="13">
        <v>-96663521</v>
      </c>
    </row>
    <row r="47" spans="2:21" x14ac:dyDescent="0.3">
      <c r="B47" s="38">
        <v>2006</v>
      </c>
      <c r="C47" s="44">
        <v>26137758</v>
      </c>
      <c r="D47" s="44">
        <v>26137758</v>
      </c>
      <c r="E47" s="44">
        <v>-75427242</v>
      </c>
      <c r="F47" s="44">
        <v>75427242</v>
      </c>
      <c r="G47" s="13"/>
      <c r="M47" t="s">
        <v>537</v>
      </c>
      <c r="N47">
        <v>99852123</v>
      </c>
      <c r="O47">
        <v>673051583</v>
      </c>
      <c r="S47">
        <v>2017</v>
      </c>
      <c r="T47" s="13">
        <v>11055970</v>
      </c>
      <c r="U47" s="13">
        <v>-90356468</v>
      </c>
    </row>
    <row r="48" spans="2:21" x14ac:dyDescent="0.3">
      <c r="B48" s="38">
        <v>2015</v>
      </c>
      <c r="C48" s="44">
        <v>172115</v>
      </c>
      <c r="D48" s="44">
        <v>172115</v>
      </c>
      <c r="E48" s="44">
        <v>-70787822</v>
      </c>
      <c r="F48" s="44">
        <v>70787822</v>
      </c>
      <c r="G48" s="13"/>
      <c r="S48">
        <v>2016</v>
      </c>
      <c r="T48" s="13">
        <v>-174891.20000000007</v>
      </c>
      <c r="U48" s="13">
        <v>-89186872.200000003</v>
      </c>
    </row>
    <row r="49" spans="2:21" x14ac:dyDescent="0.3">
      <c r="B49" s="38">
        <v>2010</v>
      </c>
      <c r="C49" s="44">
        <v>8931260</v>
      </c>
      <c r="D49" s="44">
        <v>8931260</v>
      </c>
      <c r="E49" s="44">
        <v>-66522910</v>
      </c>
      <c r="F49" s="44">
        <v>66522910</v>
      </c>
      <c r="G49" s="13"/>
      <c r="S49">
        <v>2006</v>
      </c>
      <c r="T49" s="13">
        <v>26137758</v>
      </c>
      <c r="U49" s="13">
        <v>-75427242</v>
      </c>
    </row>
    <row r="50" spans="2:21" x14ac:dyDescent="0.3">
      <c r="B50" s="38">
        <v>2019</v>
      </c>
      <c r="C50" s="44">
        <v>2700152</v>
      </c>
      <c r="D50" s="44">
        <v>2700152</v>
      </c>
      <c r="E50" s="44">
        <v>-62731848</v>
      </c>
      <c r="F50" s="44">
        <v>62731848</v>
      </c>
      <c r="G50" s="13"/>
      <c r="S50">
        <v>2015</v>
      </c>
      <c r="T50" s="13">
        <v>172115</v>
      </c>
      <c r="U50" s="13">
        <v>-70787822</v>
      </c>
    </row>
    <row r="51" spans="2:21" x14ac:dyDescent="0.3">
      <c r="B51" s="38">
        <v>2011</v>
      </c>
      <c r="C51" s="44">
        <v>1179837</v>
      </c>
      <c r="D51" s="44">
        <v>1179837</v>
      </c>
      <c r="E51" s="44">
        <v>-61966998</v>
      </c>
      <c r="F51" s="44">
        <v>61966998</v>
      </c>
      <c r="G51" s="13"/>
      <c r="S51">
        <v>2010</v>
      </c>
      <c r="T51" s="13">
        <v>8931260</v>
      </c>
      <c r="U51" s="13">
        <v>-66522910</v>
      </c>
    </row>
    <row r="52" spans="2:21" x14ac:dyDescent="0.3">
      <c r="B52" s="38">
        <v>2002</v>
      </c>
      <c r="C52" s="44">
        <v>1101159</v>
      </c>
      <c r="D52" s="44">
        <v>1101159</v>
      </c>
      <c r="E52" s="44">
        <v>-49129241</v>
      </c>
      <c r="F52" s="44">
        <v>49129241</v>
      </c>
      <c r="G52" s="13"/>
      <c r="S52">
        <v>2019</v>
      </c>
      <c r="T52" s="13">
        <v>2700152</v>
      </c>
      <c r="U52" s="13">
        <v>-62731848</v>
      </c>
    </row>
    <row r="53" spans="2:21" x14ac:dyDescent="0.3">
      <c r="B53" s="38">
        <v>2018</v>
      </c>
      <c r="C53" s="44">
        <v>904474</v>
      </c>
      <c r="D53" s="44">
        <v>904474</v>
      </c>
      <c r="E53" s="44">
        <v>-35159439</v>
      </c>
      <c r="F53" s="44">
        <v>35159439</v>
      </c>
      <c r="G53" s="13"/>
      <c r="S53">
        <v>2011</v>
      </c>
      <c r="T53" s="13">
        <v>1179837</v>
      </c>
      <c r="U53" s="13">
        <v>-61966998</v>
      </c>
    </row>
    <row r="54" spans="2:21" x14ac:dyDescent="0.3">
      <c r="B54" s="38">
        <v>2009</v>
      </c>
      <c r="C54" s="44">
        <v>1716710</v>
      </c>
      <c r="D54" s="44">
        <v>1716710</v>
      </c>
      <c r="E54" s="44">
        <v>-20095790</v>
      </c>
      <c r="F54" s="44">
        <v>20095790</v>
      </c>
      <c r="G54" s="13"/>
      <c r="S54">
        <v>2002</v>
      </c>
      <c r="T54" s="13">
        <v>1101159</v>
      </c>
      <c r="U54" s="13">
        <v>-49129241</v>
      </c>
    </row>
    <row r="55" spans="2:21" x14ac:dyDescent="0.3">
      <c r="B55" s="38">
        <v>2001</v>
      </c>
      <c r="C55" s="44">
        <v>18000</v>
      </c>
      <c r="D55" s="44">
        <v>18000</v>
      </c>
      <c r="E55" s="44">
        <v>-19107000</v>
      </c>
      <c r="F55" s="44">
        <v>19107000</v>
      </c>
      <c r="G55" s="13"/>
      <c r="S55">
        <v>2018</v>
      </c>
      <c r="T55" s="13">
        <v>904474</v>
      </c>
      <c r="U55" s="13">
        <v>-35159439</v>
      </c>
    </row>
    <row r="56" spans="2:21" x14ac:dyDescent="0.3">
      <c r="B56" s="38">
        <v>2005</v>
      </c>
      <c r="C56" s="44">
        <v>14682313</v>
      </c>
      <c r="D56" s="44">
        <v>14682313</v>
      </c>
      <c r="E56" s="44">
        <v>-11167687</v>
      </c>
      <c r="F56" s="44">
        <v>11167687</v>
      </c>
      <c r="G56" s="13"/>
      <c r="S56">
        <v>2009</v>
      </c>
      <c r="T56" s="13">
        <v>1716710</v>
      </c>
      <c r="U56" s="13">
        <v>-20095790</v>
      </c>
    </row>
    <row r="57" spans="2:21" x14ac:dyDescent="0.3">
      <c r="B57" s="38">
        <v>2004</v>
      </c>
      <c r="C57" s="44">
        <v>844596</v>
      </c>
      <c r="D57" s="44">
        <v>844596</v>
      </c>
      <c r="E57" s="44">
        <v>-10905404</v>
      </c>
      <c r="F57" s="44">
        <v>10905404</v>
      </c>
      <c r="G57" s="13"/>
      <c r="S57">
        <v>2001</v>
      </c>
      <c r="T57" s="13">
        <v>18000</v>
      </c>
      <c r="U57" s="13">
        <v>-19107000</v>
      </c>
    </row>
    <row r="58" spans="2:21" x14ac:dyDescent="0.3">
      <c r="B58" s="38">
        <v>2020</v>
      </c>
      <c r="C58" s="44">
        <v>428137</v>
      </c>
      <c r="D58" s="44">
        <v>428137</v>
      </c>
      <c r="E58" s="44">
        <v>-5301863</v>
      </c>
      <c r="F58" s="44">
        <v>5301863</v>
      </c>
      <c r="G58" s="13"/>
      <c r="S58">
        <v>2005</v>
      </c>
      <c r="T58" s="13">
        <v>14682313</v>
      </c>
      <c r="U58" s="13">
        <v>-11167687</v>
      </c>
    </row>
    <row r="59" spans="2:21" x14ac:dyDescent="0.3">
      <c r="B59" s="38">
        <v>2003</v>
      </c>
      <c r="C59" s="44">
        <v>36</v>
      </c>
      <c r="D59" s="44">
        <v>36</v>
      </c>
      <c r="E59" s="44">
        <v>-536624</v>
      </c>
      <c r="F59" s="44">
        <v>536624</v>
      </c>
      <c r="G59" s="13"/>
      <c r="S59">
        <v>2004</v>
      </c>
      <c r="T59" s="13">
        <v>844596</v>
      </c>
      <c r="U59" s="13">
        <v>-10905404</v>
      </c>
    </row>
    <row r="60" spans="2:21" x14ac:dyDescent="0.3">
      <c r="B60" s="38" t="s">
        <v>537</v>
      </c>
      <c r="C60" s="44">
        <v>137756193.80000001</v>
      </c>
      <c r="D60" s="44">
        <v>139383994.19999999</v>
      </c>
      <c r="E60" s="44">
        <v>-1596165958.2</v>
      </c>
      <c r="F60" s="44">
        <v>1596165958.2</v>
      </c>
      <c r="G60" s="13"/>
      <c r="S60">
        <v>2020</v>
      </c>
      <c r="T60" s="13">
        <v>428137</v>
      </c>
      <c r="U60" s="13">
        <v>-5301863</v>
      </c>
    </row>
    <row r="61" spans="2:21" x14ac:dyDescent="0.3">
      <c r="S61">
        <v>2003</v>
      </c>
      <c r="T61" s="13">
        <v>36</v>
      </c>
      <c r="U61" s="13">
        <v>-536624</v>
      </c>
    </row>
    <row r="62" spans="2:21" x14ac:dyDescent="0.3">
      <c r="S62" t="s">
        <v>537</v>
      </c>
      <c r="T62">
        <v>137756193.80000001</v>
      </c>
      <c r="U62">
        <v>-1596165958.2</v>
      </c>
    </row>
    <row r="65" spans="19:21" x14ac:dyDescent="0.3">
      <c r="S65" s="24" t="s">
        <v>533</v>
      </c>
      <c r="T65" s="24" t="s">
        <v>538</v>
      </c>
      <c r="U65" s="24" t="s">
        <v>542</v>
      </c>
    </row>
    <row r="66" spans="19:21" x14ac:dyDescent="0.3">
      <c r="S66" s="25">
        <v>2013</v>
      </c>
      <c r="T66" s="24">
        <v>23323529</v>
      </c>
      <c r="U66" s="24">
        <v>-346262937</v>
      </c>
    </row>
    <row r="67" spans="19:21" x14ac:dyDescent="0.3">
      <c r="S67" s="25">
        <v>2014</v>
      </c>
      <c r="T67" s="24">
        <v>2117155</v>
      </c>
      <c r="U67" s="24">
        <v>-237185457</v>
      </c>
    </row>
    <row r="68" spans="19:21" x14ac:dyDescent="0.3">
      <c r="S68" s="25">
        <v>2008</v>
      </c>
      <c r="T68" s="24">
        <v>18418804</v>
      </c>
      <c r="U68" s="24">
        <v>-143530196</v>
      </c>
    </row>
    <row r="69" spans="19:21" x14ac:dyDescent="0.3">
      <c r="S69" s="25">
        <v>2012</v>
      </c>
      <c r="T69" s="24">
        <v>6909361</v>
      </c>
      <c r="U69" s="24">
        <v>-104140639</v>
      </c>
    </row>
    <row r="70" spans="19:21" x14ac:dyDescent="0.3">
      <c r="S70" s="25">
        <v>2007</v>
      </c>
      <c r="T70" s="24">
        <v>17289719</v>
      </c>
      <c r="U70" s="24">
        <v>-96663521</v>
      </c>
    </row>
    <row r="71" spans="19:21" x14ac:dyDescent="0.3">
      <c r="S71" s="25">
        <v>2017</v>
      </c>
      <c r="T71" s="24">
        <v>11055970</v>
      </c>
      <c r="U71" s="24">
        <v>-90356468</v>
      </c>
    </row>
    <row r="72" spans="19:21" x14ac:dyDescent="0.3">
      <c r="S72" s="25">
        <v>2016</v>
      </c>
      <c r="T72" s="24">
        <v>-174891.20000000007</v>
      </c>
      <c r="U72" s="24">
        <v>-89186872.200000003</v>
      </c>
    </row>
  </sheetData>
  <pageMargins left="0.42" right="0.28000000000000003" top="1" bottom="1" header="0.5" footer="0.5"/>
  <pageSetup paperSize="9" scale="54" fitToWidth="0" orientation="portrait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BD7E-082D-4D42-9B9D-62E77934488C}">
  <sheetPr>
    <pageSetUpPr fitToPage="1"/>
  </sheetPr>
  <dimension ref="A1"/>
  <sheetViews>
    <sheetView showGridLines="0" tabSelected="1" view="pageBreakPreview" topLeftCell="A3" zoomScale="70" zoomScaleNormal="84" zoomScaleSheetLayoutView="70" workbookViewId="0">
      <selection activeCell="S31" sqref="S31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24.44140625" bestFit="1" customWidth="1"/>
    <col min="4" max="4" width="26.21875" bestFit="1" customWidth="1"/>
    <col min="5" max="5" width="29.6640625" bestFit="1" customWidth="1"/>
  </cols>
  <sheetData/>
  <pageMargins left="0.25" right="0.25" top="0.83" bottom="0.46" header="0.3" footer="0.3"/>
  <pageSetup paperSize="9" scale="67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Category xmlns="7d248584-7abc-4cf7-aeac-b31b05cc70f8">Support</Document_x0020_Category>
    <Document_x0020_Group xmlns="7d248584-7abc-4cf7-aeac-b31b05cc70f8">Management</Document_x0020_Group>
    <Client xmlns="7d248584-7abc-4cf7-aeac-b31b05cc70f8" xsi:nil="true"/>
    <_x006e_od9 xmlns="7d248584-7abc-4cf7-aeac-b31b05cc70f8">
      <UserInfo>
        <DisplayName/>
        <AccountId xsi:nil="true"/>
        <AccountType/>
      </UserInfo>
    </_x006e_od9>
    <Document_x0020_Type xmlns="7d248584-7abc-4cf7-aeac-b31b05cc70f8">Templates</Document_x0020_Type>
    <lcf76f155ced4ddcb4097134ff3c332f xmlns="7d248584-7abc-4cf7-aeac-b31b05cc70f8">
      <Terms xmlns="http://schemas.microsoft.com/office/infopath/2007/PartnerControls"/>
    </lcf76f155ced4ddcb4097134ff3c332f>
    <_Flow_SignoffStatus xmlns="7d248584-7abc-4cf7-aeac-b31b05cc70f8" xsi:nil="true"/>
    <TaxCatchAll xmlns="975d6f1c-cdd1-47b4-afbb-aa0f0a7c85f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FFBF31A4944E41BCF63B8B3FC443DD" ma:contentTypeVersion="24" ma:contentTypeDescription="Create a new document." ma:contentTypeScope="" ma:versionID="b0f6d336eaad6f1395548ba94006d91e">
  <xsd:schema xmlns:xsd="http://www.w3.org/2001/XMLSchema" xmlns:xs="http://www.w3.org/2001/XMLSchema" xmlns:p="http://schemas.microsoft.com/office/2006/metadata/properties" xmlns:ns2="975d6f1c-cdd1-47b4-afbb-aa0f0a7c85f0" xmlns:ns3="7d248584-7abc-4cf7-aeac-b31b05cc70f8" targetNamespace="http://schemas.microsoft.com/office/2006/metadata/properties" ma:root="true" ma:fieldsID="fe37f0c1af23417781f01e39b37aa52f" ns2:_="" ns3:_="">
    <xsd:import namespace="975d6f1c-cdd1-47b4-afbb-aa0f0a7c85f0"/>
    <xsd:import namespace="7d248584-7abc-4cf7-aeac-b31b05cc70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ocument_x0020_Type" minOccurs="0"/>
                <xsd:element ref="ns3:Client" minOccurs="0"/>
                <xsd:element ref="ns3:Document_x0020_Group" minOccurs="0"/>
                <xsd:element ref="ns3:Document_x0020_Category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_x006e_od9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d6f1c-cdd1-47b4-afbb-aa0f0a7c85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8" nillable="true" ma:displayName="Taxonomy Catch All Column" ma:hidden="true" ma:list="{fa198636-01c6-4b0c-8aeb-085cfd90ced5}" ma:internalName="TaxCatchAll" ma:showField="CatchAllData" ma:web="975d6f1c-cdd1-47b4-afbb-aa0f0a7c85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48584-7abc-4cf7-aeac-b31b05cc70f8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10" nillable="true" ma:displayName="Document Type" ma:default="Templates" ma:format="Dropdown" ma:internalName="Document_x0020_Type">
      <xsd:simpleType>
        <xsd:restriction base="dms:Choice">
          <xsd:enumeration value="Clients"/>
          <xsd:enumeration value="Templates"/>
          <xsd:enumeration value="Internal Projects"/>
          <xsd:enumeration value="Staff"/>
        </xsd:restriction>
      </xsd:simpleType>
    </xsd:element>
    <xsd:element name="Client" ma:index="11" nillable="true" ma:displayName="Client" ma:list="{3f474da0-34d3-4673-904f-acb5459cb86c}" ma:internalName="Client" ma:showField="Title">
      <xsd:simpleType>
        <xsd:restriction base="dms:Lookup"/>
      </xsd:simpleType>
    </xsd:element>
    <xsd:element name="Document_x0020_Group" ma:index="12" nillable="true" ma:displayName="Document Group" ma:default="Management" ma:format="Dropdown" ma:internalName="Document_x0020_Group">
      <xsd:simpleType>
        <xsd:restriction base="dms:Choice">
          <xsd:enumeration value="Management"/>
          <xsd:enumeration value="Design"/>
          <xsd:enumeration value="Initation"/>
          <xsd:enumeration value="Development"/>
          <xsd:enumeration value="Test"/>
          <xsd:enumeration value="Deployment"/>
          <xsd:enumeration value="Databases"/>
          <xsd:enumeration value="Documentation"/>
          <xsd:enumeration value="Closure"/>
        </xsd:restriction>
      </xsd:simpleType>
    </xsd:element>
    <xsd:element name="Document_x0020_Category" ma:index="13" nillable="true" ma:displayName="Document Category" ma:default="Support" ma:format="Dropdown" ma:internalName="Document_x0020_Category">
      <xsd:simpleType>
        <xsd:restriction base="dms:Choice">
          <xsd:enumeration value="Support"/>
          <xsd:enumeration value="Reference Guides"/>
          <xsd:enumeration value="Training"/>
          <xsd:enumeration value="Closure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x006e_od9" ma:index="23" nillable="true" ma:displayName="Updated by" ma:format="Dropdown" ma:list="UserInfo" ma:SearchPeopleOnly="false" ma:SharePointGroup="0" ma:internalName="_x006e_od9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2f31cd64-f82d-487f-bcb9-a701786788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9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301848-7B7A-4810-9020-4EE8EAD170E6}">
  <ds:schemaRefs>
    <ds:schemaRef ds:uri="http://schemas.microsoft.com/office/2006/metadata/properties"/>
    <ds:schemaRef ds:uri="http://schemas.microsoft.com/office/infopath/2007/PartnerControls"/>
    <ds:schemaRef ds:uri="7d248584-7abc-4cf7-aeac-b31b05cc70f8"/>
    <ds:schemaRef ds:uri="975d6f1c-cdd1-47b4-afbb-aa0f0a7c85f0"/>
  </ds:schemaRefs>
</ds:datastoreItem>
</file>

<file path=customXml/itemProps2.xml><?xml version="1.0" encoding="utf-8"?>
<ds:datastoreItem xmlns:ds="http://schemas.openxmlformats.org/officeDocument/2006/customXml" ds:itemID="{E5B1E089-AED8-4218-A410-DDE17858F9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724132-478E-4C5C-BD37-E36F3A3E90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5d6f1c-cdd1-47b4-afbb-aa0f0a7c85f0"/>
    <ds:schemaRef ds:uri="7d248584-7abc-4cf7-aeac-b31b05cc70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EPI and MINPREM</vt:lpstr>
      <vt:lpstr>EPI</vt:lpstr>
      <vt:lpstr>Analysis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 Yaritsa</dc:creator>
  <cp:keywords/>
  <dc:description/>
  <cp:lastModifiedBy>IDEALPAD SLIM 3</cp:lastModifiedBy>
  <cp:revision/>
  <cp:lastPrinted>2025-09-19T10:57:39Z</cp:lastPrinted>
  <dcterms:created xsi:type="dcterms:W3CDTF">2020-04-16T17:51:28Z</dcterms:created>
  <dcterms:modified xsi:type="dcterms:W3CDTF">2025-09-19T10:58:03Z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0x01010073FFBF31A4944E41BCF63B8B3FC443DD</vt:lpwstr>
  </property>
</Properties>
</file>