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48" windowWidth="24036" windowHeight="4992"/>
  </bookViews>
  <sheets>
    <sheet name="Ard1_Turn1_ESC1_G1b_T1a" sheetId="7" r:id="rId1"/>
    <sheet name="Ard2_Turn2_ESC2_G2b_T2a" sheetId="8" r:id="rId2"/>
    <sheet name="Ard3_Turn3_ESC3_G3b_T3a" sheetId="9" r:id="rId3"/>
    <sheet name="Ard4_Turn4_ESC4_G4b_T4a" sheetId="10" r:id="rId4"/>
    <sheet name="CalPhotonTurnigy" sheetId="4" r:id="rId5"/>
    <sheet name="TauPhotonTurnigy" sheetId="5" r:id="rId6"/>
    <sheet name="CalArduinoTurnigy" sheetId="3" r:id="rId7"/>
    <sheet name="CalArduinoHiTec" sheetId="1" r:id="rId8"/>
    <sheet name="CalPhotonHiTec" sheetId="2" r:id="rId9"/>
  </sheets>
  <definedNames>
    <definedName name="Meas_TauT__s" localSheetId="1">Ard2_Turn2_ESC2_G2b_T2a!$K$38:$K$43</definedName>
    <definedName name="Meas_TauT__s" localSheetId="2">Ard3_Turn3_ESC3_G3b_T3a!$K$39:$K$44</definedName>
    <definedName name="Meas_TauT__s" localSheetId="3">Ard4_Turn4_ESC4_G4b_T4a!$K$39:$K$44</definedName>
    <definedName name="Meas_TauT__s">Ard1_Turn1_ESC1_G1b_T1a!$K$39:$K$44</definedName>
    <definedName name="MeasNt" localSheetId="1">Ard2_Turn2_ESC2_G2b_T2a!$I$38:$I$43</definedName>
    <definedName name="MeasNt" localSheetId="2">Ard3_Turn3_ESC3_G3b_T3a!$I$39:$I$44</definedName>
    <definedName name="MeasNt" localSheetId="3">Ard4_Turn4_ESC4_G4b_T4a!$I$39:$I$44</definedName>
    <definedName name="MeasNt">Ard1_Turn1_ESC1_G1b_T1a!$I$39:$I$44</definedName>
    <definedName name="MeasTauT" localSheetId="1">Ard2_Turn2_ESC2_G2b_T2a!$K$38:$K$43</definedName>
    <definedName name="MeasTauT" localSheetId="2">Ard3_Turn3_ESC3_G3b_T3a!$K$39:$K$44</definedName>
    <definedName name="MeasTauT" localSheetId="3">Ard4_Turn4_ESC4_G4b_T4a!$K$39:$K$44</definedName>
    <definedName name="MeasTauT">Ard1_Turn1_ESC1_G1b_T1a!$K$39:$K$44</definedName>
    <definedName name="Nt" localSheetId="1">Ard2_Turn2_ESC2_G2b_T2a!$I$38:$I$43</definedName>
    <definedName name="Nt" localSheetId="2">Ard3_Turn3_ESC3_G3b_T3a!$I$39:$I$44</definedName>
    <definedName name="Nt" localSheetId="3">Ard4_Turn4_ESC4_G4b_T4a!$I$39:$I$44</definedName>
    <definedName name="Nt">Ard1_Turn1_ESC1_G1b_T1a!$I$39:$I$44</definedName>
  </definedNames>
  <calcPr calcId="152511"/>
</workbook>
</file>

<file path=xl/calcChain.xml><?xml version="1.0" encoding="utf-8"?>
<calcChain xmlns="http://schemas.openxmlformats.org/spreadsheetml/2006/main">
  <c r="V57" i="10" l="1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AH10" i="10"/>
  <c r="AI10" i="10" s="1"/>
  <c r="O10" i="10"/>
  <c r="Q10" i="10" s="1"/>
  <c r="N10" i="10"/>
  <c r="P10" i="10" s="1"/>
  <c r="R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R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S2" i="10"/>
  <c r="O2" i="10"/>
  <c r="N2" i="10"/>
  <c r="P2" i="10" s="1"/>
  <c r="R2" i="10" s="1"/>
  <c r="L2" i="10"/>
  <c r="K2" i="10"/>
  <c r="U2" i="10" s="1"/>
  <c r="C2" i="10"/>
  <c r="U1" i="10"/>
  <c r="AH3" i="10" l="1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Z14" i="9"/>
  <c r="Q38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R13" i="9" s="1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AC14" i="9" l="1"/>
  <c r="AD14" i="9" s="1"/>
  <c r="W4" i="9"/>
  <c r="R2" i="9"/>
  <c r="Z6" i="9"/>
  <c r="S7" i="9"/>
  <c r="R14" i="9"/>
  <c r="S9" i="9"/>
  <c r="Z12" i="9"/>
  <c r="AA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5" i="9" l="1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R8" i="8" l="1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J42" i="7" l="1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6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G11" i="7" l="1"/>
  <c r="Q45" i="7" s="1"/>
  <c r="AT6" i="7" s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T17" i="3"/>
  <c r="U17" i="3" s="1"/>
  <c r="M17" i="3"/>
  <c r="O17" i="3" s="1"/>
  <c r="K17" i="3"/>
  <c r="L17" i="3" s="1"/>
  <c r="J17" i="3"/>
  <c r="B17" i="3"/>
  <c r="M16" i="3"/>
  <c r="O16" i="3" s="1"/>
  <c r="K16" i="3"/>
  <c r="L16" i="3" s="1"/>
  <c r="J16" i="3"/>
  <c r="T16" i="3" s="1"/>
  <c r="U16" i="3" s="1"/>
  <c r="V16" i="3" s="1"/>
  <c r="W16" i="3" s="1"/>
  <c r="Y16" i="3" s="1"/>
  <c r="Z16" i="3" s="1"/>
  <c r="AA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V18" i="3" l="1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F29" i="4" s="1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R8" i="1" l="1"/>
  <c r="T8" i="1" s="1"/>
  <c r="Y92" i="4"/>
  <c r="Z92" i="4" s="1"/>
  <c r="W54" i="3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<sst xmlns="http://schemas.openxmlformats.org/spreadsheetml/2006/main" count="1359" uniqueCount="300">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</sst>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7704"/>
        <c:axId val="199928488"/>
      </c:scatterChart>
      <c:valAx>
        <c:axId val="1999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28488"/>
        <c:crosses val="autoZero"/>
        <c:crossBetween val="midCat"/>
      </c:valAx>
      <c:valAx>
        <c:axId val="1999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1888"/>
        <c:axId val="19841424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8360"/>
        <c:axId val="198415808"/>
      </c:scatterChart>
      <c:valAx>
        <c:axId val="1984118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414240"/>
        <c:crossesAt val="-40"/>
        <c:crossBetween val="midCat"/>
        <c:majorUnit val="20"/>
      </c:valAx>
      <c:valAx>
        <c:axId val="198414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411888"/>
        <c:crosses val="autoZero"/>
        <c:crossBetween val="midCat"/>
      </c:valAx>
      <c:valAx>
        <c:axId val="1984158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408360"/>
        <c:crosses val="max"/>
        <c:crossBetween val="midCat"/>
        <c:majorUnit val="40"/>
      </c:valAx>
      <c:valAx>
        <c:axId val="19840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1304"/>
        <c:axId val="198679736"/>
      </c:scatterChart>
      <c:valAx>
        <c:axId val="1986813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679736"/>
        <c:crosses val="autoZero"/>
        <c:crossBetween val="midCat"/>
      </c:valAx>
      <c:valAx>
        <c:axId val="198679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868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1696"/>
        <c:axId val="198678168"/>
      </c:scatterChart>
      <c:valAx>
        <c:axId val="1986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678168"/>
        <c:crosses val="autoZero"/>
        <c:crossBetween val="midCat"/>
      </c:valAx>
      <c:valAx>
        <c:axId val="198678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6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0912"/>
        <c:axId val="198680520"/>
      </c:scatterChart>
      <c:valAx>
        <c:axId val="1986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680520"/>
        <c:crosses val="autoZero"/>
        <c:crossBetween val="midCat"/>
      </c:valAx>
      <c:valAx>
        <c:axId val="1986805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868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9344"/>
        <c:axId val="198682480"/>
      </c:scatterChart>
      <c:valAx>
        <c:axId val="19867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82480"/>
        <c:crosses val="autoZero"/>
        <c:crossBetween val="midCat"/>
      </c:valAx>
      <c:valAx>
        <c:axId val="19868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79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0128"/>
        <c:axId val="198682872"/>
      </c:scatterChart>
      <c:valAx>
        <c:axId val="198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82872"/>
        <c:crosses val="autoZero"/>
        <c:crossBetween val="midCat"/>
      </c:valAx>
      <c:valAx>
        <c:axId val="1986828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86801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8560"/>
        <c:axId val="198683656"/>
      </c:scatterChart>
      <c:valAx>
        <c:axId val="1986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83656"/>
        <c:crosses val="autoZero"/>
        <c:crossBetween val="midCat"/>
      </c:valAx>
      <c:valAx>
        <c:axId val="1986836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86785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7776"/>
        <c:axId val="197111032"/>
      </c:scatterChart>
      <c:valAx>
        <c:axId val="1986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111032"/>
        <c:crosses val="autoZero"/>
        <c:crossBetween val="midCat"/>
      </c:valAx>
      <c:valAx>
        <c:axId val="19711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6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9856"/>
        <c:axId val="19711260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6720"/>
        <c:axId val="197109072"/>
      </c:scatterChart>
      <c:valAx>
        <c:axId val="1971098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112600"/>
        <c:crossesAt val="-40"/>
        <c:crossBetween val="midCat"/>
        <c:majorUnit val="20"/>
      </c:valAx>
      <c:valAx>
        <c:axId val="197112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109856"/>
        <c:crosses val="autoZero"/>
        <c:crossBetween val="midCat"/>
      </c:valAx>
      <c:valAx>
        <c:axId val="1971090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106720"/>
        <c:crosses val="max"/>
        <c:crossBetween val="midCat"/>
        <c:majorUnit val="40"/>
      </c:valAx>
      <c:valAx>
        <c:axId val="1971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248"/>
        <c:axId val="197109464"/>
      </c:scatterChart>
      <c:valAx>
        <c:axId val="1971102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109464"/>
        <c:crosses val="autoZero"/>
        <c:crossBetween val="midCat"/>
      </c:valAx>
      <c:valAx>
        <c:axId val="197109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711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30</c:v>
                </c:pt>
                <c:pt idx="4">
                  <c:v>44</c:v>
                </c:pt>
                <c:pt idx="5">
                  <c:v>66</c:v>
                </c:pt>
                <c:pt idx="6">
                  <c:v>73</c:v>
                </c:pt>
                <c:pt idx="7">
                  <c:v>82</c:v>
                </c:pt>
                <c:pt idx="8">
                  <c:v>85</c:v>
                </c:pt>
                <c:pt idx="9">
                  <c:v>116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1824"/>
        <c:axId val="199928880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2608"/>
        <c:axId val="199926528"/>
      </c:scatterChart>
      <c:valAx>
        <c:axId val="1999218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28880"/>
        <c:crossesAt val="-40"/>
        <c:crossBetween val="midCat"/>
        <c:majorUnit val="20"/>
      </c:valAx>
      <c:valAx>
        <c:axId val="199928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21824"/>
        <c:crosses val="autoZero"/>
        <c:crossBetween val="midCat"/>
      </c:valAx>
      <c:valAx>
        <c:axId val="1999265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22608"/>
        <c:crosses val="max"/>
        <c:crossBetween val="midCat"/>
        <c:majorUnit val="40"/>
      </c:valAx>
      <c:valAx>
        <c:axId val="19992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7504"/>
        <c:axId val="197113384"/>
      </c:scatterChart>
      <c:valAx>
        <c:axId val="1971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113384"/>
        <c:crosses val="autoZero"/>
        <c:crossBetween val="midCat"/>
      </c:valAx>
      <c:valAx>
        <c:axId val="197113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1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2208"/>
        <c:axId val="197110640"/>
      </c:scatterChart>
      <c:valAx>
        <c:axId val="19711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110640"/>
        <c:crosses val="autoZero"/>
        <c:crossBetween val="midCat"/>
      </c:valAx>
      <c:valAx>
        <c:axId val="1971106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7112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8680"/>
        <c:axId val="197106328"/>
      </c:scatterChart>
      <c:valAx>
        <c:axId val="19710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06328"/>
        <c:crosses val="autoZero"/>
        <c:crossBetween val="midCat"/>
      </c:valAx>
      <c:valAx>
        <c:axId val="19710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7896"/>
        <c:axId val="198937936"/>
      </c:scatterChart>
      <c:valAx>
        <c:axId val="19710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37936"/>
        <c:crosses val="autoZero"/>
        <c:crossBetween val="midCat"/>
      </c:valAx>
      <c:valAx>
        <c:axId val="1989379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71078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4016"/>
        <c:axId val="198933624"/>
      </c:scatterChart>
      <c:valAx>
        <c:axId val="1989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33624"/>
        <c:crosses val="autoZero"/>
        <c:crossBetween val="midCat"/>
      </c:valAx>
      <c:valAx>
        <c:axId val="1989336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89340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1664"/>
        <c:axId val="198936760"/>
      </c:scatterChart>
      <c:valAx>
        <c:axId val="1989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6760"/>
        <c:crosses val="autoZero"/>
        <c:crossBetween val="midCat"/>
      </c:valAx>
      <c:valAx>
        <c:axId val="1989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5584"/>
        <c:axId val="198934800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5976"/>
        <c:axId val="198935192"/>
      </c:scatterChart>
      <c:valAx>
        <c:axId val="1989355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4800"/>
        <c:crossesAt val="-40"/>
        <c:crossBetween val="midCat"/>
        <c:majorUnit val="20"/>
      </c:valAx>
      <c:valAx>
        <c:axId val="198934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5584"/>
        <c:crosses val="autoZero"/>
        <c:crossBetween val="midCat"/>
      </c:valAx>
      <c:valAx>
        <c:axId val="19893519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5976"/>
        <c:crosses val="max"/>
        <c:crossBetween val="midCat"/>
        <c:majorUnit val="40"/>
      </c:valAx>
      <c:valAx>
        <c:axId val="198935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3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7152"/>
        <c:axId val="198937544"/>
      </c:scatterChart>
      <c:valAx>
        <c:axId val="1989371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937544"/>
        <c:crosses val="autoZero"/>
        <c:crossBetween val="midCat"/>
      </c:valAx>
      <c:valAx>
        <c:axId val="19893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893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0880"/>
        <c:axId val="198932056"/>
      </c:scatterChart>
      <c:valAx>
        <c:axId val="1989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2056"/>
        <c:crosses val="autoZero"/>
        <c:crossBetween val="midCat"/>
      </c:valAx>
      <c:valAx>
        <c:axId val="19893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2464"/>
        <c:axId val="541402856"/>
      </c:scatterChart>
      <c:valAx>
        <c:axId val="5414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1402856"/>
        <c:crosses val="autoZero"/>
        <c:crossBetween val="midCat"/>
      </c:valAx>
      <c:valAx>
        <c:axId val="54140285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140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6920"/>
        <c:axId val="199923784"/>
      </c:scatterChart>
      <c:valAx>
        <c:axId val="1999269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923784"/>
        <c:crosses val="autoZero"/>
        <c:crossBetween val="midCat"/>
      </c:valAx>
      <c:valAx>
        <c:axId val="19992378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2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0112"/>
        <c:axId val="541405992"/>
      </c:scatterChart>
      <c:valAx>
        <c:axId val="5414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405992"/>
        <c:crosses val="autoZero"/>
        <c:crossBetween val="midCat"/>
      </c:valAx>
      <c:valAx>
        <c:axId val="54140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40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3248"/>
        <c:axId val="541403640"/>
      </c:scatterChart>
      <c:valAx>
        <c:axId val="54140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403640"/>
        <c:crosses val="autoZero"/>
        <c:crossBetween val="midCat"/>
      </c:valAx>
      <c:valAx>
        <c:axId val="5414036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4032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4032"/>
        <c:axId val="541399720"/>
      </c:scatterChart>
      <c:valAx>
        <c:axId val="5414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399720"/>
        <c:crosses val="autoZero"/>
        <c:crossBetween val="midCat"/>
      </c:valAx>
      <c:valAx>
        <c:axId val="5413997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14040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4424"/>
        <c:axId val="541404816"/>
      </c:scatterChart>
      <c:valAx>
        <c:axId val="54140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4816"/>
        <c:crosses val="autoZero"/>
        <c:crossBetween val="midCat"/>
      </c:valAx>
      <c:valAx>
        <c:axId val="5414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1680"/>
        <c:axId val="541399328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0896"/>
        <c:axId val="541400504"/>
      </c:scatterChart>
      <c:valAx>
        <c:axId val="5414016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99328"/>
        <c:crossesAt val="-40"/>
        <c:crossBetween val="midCat"/>
        <c:majorUnit val="20"/>
      </c:valAx>
      <c:valAx>
        <c:axId val="5413993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1680"/>
        <c:crosses val="autoZero"/>
        <c:crossBetween val="midCat"/>
      </c:valAx>
      <c:valAx>
        <c:axId val="5414005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0896"/>
        <c:crosses val="max"/>
        <c:crossBetween val="midCat"/>
        <c:majorUnit val="40"/>
      </c:valAx>
      <c:valAx>
        <c:axId val="5414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40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5760"/>
        <c:axId val="540130072"/>
      </c:scatterChart>
      <c:valAx>
        <c:axId val="5401257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0130072"/>
        <c:crosses val="autoZero"/>
        <c:crossBetween val="midCat"/>
      </c:valAx>
      <c:valAx>
        <c:axId val="54013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12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9288"/>
        <c:axId val="540120272"/>
      </c:scatterChart>
      <c:valAx>
        <c:axId val="5401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0272"/>
        <c:crosses val="autoZero"/>
        <c:crossBetween val="midCat"/>
      </c:valAx>
      <c:valAx>
        <c:axId val="54012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1840"/>
        <c:axId val="540130464"/>
      </c:scatterChart>
      <c:valAx>
        <c:axId val="540121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0130464"/>
        <c:crosses val="autoZero"/>
        <c:crossBetween val="midCat"/>
      </c:valAx>
      <c:valAx>
        <c:axId val="5401304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012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2624"/>
        <c:axId val="540128504"/>
      </c:scatterChart>
      <c:valAx>
        <c:axId val="54012262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0128504"/>
        <c:crosses val="autoZero"/>
        <c:crossBetween val="midCat"/>
      </c:valAx>
      <c:valAx>
        <c:axId val="540128504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012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1056"/>
        <c:axId val="540123016"/>
      </c:scatterChart>
      <c:valAx>
        <c:axId val="5401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3016"/>
        <c:crosses val="autoZero"/>
        <c:crossBetween val="midCat"/>
      </c:valAx>
      <c:valAx>
        <c:axId val="5401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7050.5259242041284</c:v>
                </c:pt>
                <c:pt idx="1">
                  <c:v>11306.623168338163</c:v>
                </c:pt>
                <c:pt idx="2">
                  <c:v>13322.711436133912</c:v>
                </c:pt>
                <c:pt idx="3">
                  <c:v>14512.502716630421</c:v>
                </c:pt>
                <c:pt idx="4">
                  <c:v>17987.550869196384</c:v>
                </c:pt>
                <c:pt idx="5">
                  <c:v>22996.58610209624</c:v>
                </c:pt>
                <c:pt idx="6">
                  <c:v>28299.536749952247</c:v>
                </c:pt>
                <c:pt idx="7">
                  <c:v>29617.92971108752</c:v>
                </c:pt>
                <c:pt idx="8">
                  <c:v>31138.455156638956</c:v>
                </c:pt>
                <c:pt idx="9">
                  <c:v>31608.39860625704</c:v>
                </c:pt>
                <c:pt idx="10">
                  <c:v>35675.07115536811</c:v>
                </c:pt>
                <c:pt idx="11">
                  <c:v>41052.971495695703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3392"/>
        <c:axId val="194414584"/>
      </c:scatterChart>
      <c:valAx>
        <c:axId val="1999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414584"/>
        <c:crosses val="autoZero"/>
        <c:crossBetween val="midCat"/>
      </c:valAx>
      <c:valAx>
        <c:axId val="194414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9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7720"/>
        <c:axId val="540123408"/>
      </c:scatterChart>
      <c:valAx>
        <c:axId val="54012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3408"/>
        <c:crosses val="autoZero"/>
        <c:crossBetween val="midCat"/>
      </c:valAx>
      <c:valAx>
        <c:axId val="5401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9680"/>
        <c:axId val="540119096"/>
      </c:scatterChart>
      <c:valAx>
        <c:axId val="5401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96"/>
        <c:crosses val="autoZero"/>
        <c:crossBetween val="midCat"/>
      </c:valAx>
      <c:valAx>
        <c:axId val="54011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3800"/>
        <c:axId val="540125368"/>
      </c:scatterChart>
      <c:valAx>
        <c:axId val="540123800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40125368"/>
        <c:crosses val="autoZero"/>
        <c:crossBetween val="midCat"/>
        <c:minorUnit val="2"/>
      </c:valAx>
      <c:valAx>
        <c:axId val="54012536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40123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4192"/>
        <c:axId val="540124584"/>
      </c:scatterChart>
      <c:valAx>
        <c:axId val="5401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4584"/>
        <c:crosses val="autoZero"/>
        <c:crossBetween val="midCat"/>
      </c:valAx>
      <c:valAx>
        <c:axId val="5401245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6936"/>
        <c:axId val="540130856"/>
      </c:scatterChart>
      <c:valAx>
        <c:axId val="5401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0856"/>
        <c:crosses val="autoZero"/>
        <c:crossBetween val="midCat"/>
      </c:valAx>
      <c:valAx>
        <c:axId val="5401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31248"/>
        <c:axId val="54013438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34776"/>
        <c:axId val="540132424"/>
      </c:scatterChart>
      <c:valAx>
        <c:axId val="5401312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4384"/>
        <c:crossesAt val="-40"/>
        <c:crossBetween val="midCat"/>
        <c:majorUnit val="20"/>
      </c:valAx>
      <c:valAx>
        <c:axId val="5401343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1248"/>
        <c:crosses val="autoZero"/>
        <c:crossBetween val="midCat"/>
      </c:valAx>
      <c:valAx>
        <c:axId val="5401324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4776"/>
        <c:crosses val="max"/>
        <c:crossBetween val="midCat"/>
        <c:majorUnit val="40"/>
      </c:valAx>
      <c:valAx>
        <c:axId val="54013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13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31640"/>
        <c:axId val="540133600"/>
      </c:scatterChart>
      <c:valAx>
        <c:axId val="5401316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0133600"/>
        <c:crosses val="autoZero"/>
        <c:crossBetween val="midCat"/>
      </c:valAx>
      <c:valAx>
        <c:axId val="54013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131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32032"/>
        <c:axId val="540132816"/>
      </c:scatterChart>
      <c:valAx>
        <c:axId val="5401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2816"/>
        <c:crosses val="autoZero"/>
        <c:crossBetween val="midCat"/>
      </c:valAx>
      <c:valAx>
        <c:axId val="540132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9608"/>
        <c:axId val="543475688"/>
      </c:scatterChart>
      <c:valAx>
        <c:axId val="543479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3475688"/>
        <c:crosses val="autoZero"/>
        <c:crossBetween val="midCat"/>
      </c:valAx>
      <c:valAx>
        <c:axId val="5434756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347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1768"/>
        <c:axId val="543473728"/>
      </c:scatterChart>
      <c:valAx>
        <c:axId val="543471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473728"/>
        <c:crosses val="autoZero"/>
        <c:crossBetween val="midCat"/>
        <c:dispUnits>
          <c:builtInUnit val="thousands"/>
          <c:dispUnitsLbl/>
        </c:dispUnits>
      </c:valAx>
      <c:valAx>
        <c:axId val="543473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3471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1104"/>
        <c:axId val="198408752"/>
      </c:scatterChart>
      <c:valAx>
        <c:axId val="1984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8408752"/>
        <c:crosses val="autoZero"/>
        <c:crossBetween val="midCat"/>
      </c:valAx>
      <c:valAx>
        <c:axId val="1984087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841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4904"/>
        <c:axId val="543475296"/>
      </c:scatterChart>
      <c:valAx>
        <c:axId val="54347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475296"/>
        <c:crosses val="autoZero"/>
        <c:crossBetween val="midCat"/>
      </c:valAx>
      <c:valAx>
        <c:axId val="5434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74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1176"/>
        <c:axId val="543476080"/>
      </c:scatterChart>
      <c:valAx>
        <c:axId val="5434811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476080"/>
        <c:crosses val="autoZero"/>
        <c:crossBetween val="midCat"/>
      </c:valAx>
      <c:valAx>
        <c:axId val="5434760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3481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0000"/>
        <c:axId val="543472160"/>
      </c:scatterChart>
      <c:valAx>
        <c:axId val="5434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2160"/>
        <c:crosses val="autoZero"/>
        <c:crossBetween val="midCat"/>
      </c:valAx>
      <c:valAx>
        <c:axId val="5434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6472"/>
        <c:axId val="543476864"/>
      </c:scatterChart>
      <c:valAx>
        <c:axId val="54347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6864"/>
        <c:crosses val="autoZero"/>
        <c:crossBetween val="midCat"/>
      </c:valAx>
      <c:valAx>
        <c:axId val="543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8040"/>
        <c:axId val="54347921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8432"/>
        <c:axId val="543480392"/>
      </c:scatterChart>
      <c:valAx>
        <c:axId val="5434780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9216"/>
        <c:crosses val="autoZero"/>
        <c:crossBetween val="midCat"/>
      </c:valAx>
      <c:valAx>
        <c:axId val="5434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8040"/>
        <c:crosses val="autoZero"/>
        <c:crossBetween val="midCat"/>
      </c:valAx>
      <c:valAx>
        <c:axId val="543480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8432"/>
        <c:crosses val="max"/>
        <c:crossBetween val="midCat"/>
      </c:valAx>
      <c:valAx>
        <c:axId val="5434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48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9024"/>
        <c:axId val="543469416"/>
      </c:scatterChart>
      <c:valAx>
        <c:axId val="5434690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3469416"/>
        <c:crosses val="autoZero"/>
        <c:crossBetween val="midCat"/>
      </c:valAx>
      <c:valAx>
        <c:axId val="54346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46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0592"/>
        <c:axId val="543470984"/>
      </c:scatterChart>
      <c:valAx>
        <c:axId val="5434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3470984"/>
        <c:crosses val="autoZero"/>
        <c:crossBetween val="midCat"/>
      </c:valAx>
      <c:valAx>
        <c:axId val="54347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7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72552"/>
        <c:axId val="543472944"/>
      </c:scatterChart>
      <c:valAx>
        <c:axId val="54347255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2944"/>
        <c:crosses val="autoZero"/>
        <c:crossBetween val="midCat"/>
      </c:valAx>
      <c:valAx>
        <c:axId val="5434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255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2352"/>
        <c:axId val="543483136"/>
      </c:scatterChart>
      <c:valAx>
        <c:axId val="5434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3136"/>
        <c:crosses val="autoZero"/>
        <c:crossBetween val="midCat"/>
      </c:valAx>
      <c:valAx>
        <c:axId val="543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2744"/>
        <c:axId val="543483528"/>
      </c:scatterChart>
      <c:valAx>
        <c:axId val="54348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3528"/>
        <c:crosses val="autoZero"/>
        <c:crossBetween val="midCat"/>
      </c:valAx>
      <c:valAx>
        <c:axId val="5434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2672"/>
        <c:axId val="198409144"/>
      </c:scatterChart>
      <c:valAx>
        <c:axId val="198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09144"/>
        <c:crosses val="autoZero"/>
        <c:crossBetween val="midCat"/>
      </c:valAx>
      <c:valAx>
        <c:axId val="19840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1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4704"/>
        <c:axId val="543481568"/>
      </c:scatterChart>
      <c:valAx>
        <c:axId val="5434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1568"/>
        <c:crosses val="autoZero"/>
        <c:crossBetween val="midCat"/>
      </c:valAx>
      <c:valAx>
        <c:axId val="543481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15.21828326872356</c:v>
                </c:pt>
                <c:pt idx="1">
                  <c:v>22.788361305867461</c:v>
                </c:pt>
                <c:pt idx="2">
                  <c:v>33.700091428471964</c:v>
                </c:pt>
                <c:pt idx="3">
                  <c:v>45.252089694093335</c:v>
                </c:pt>
                <c:pt idx="4">
                  <c:v>48.124089494166839</c:v>
                </c:pt>
                <c:pt idx="5">
                  <c:v>51.436416626033498</c:v>
                </c:pt>
                <c:pt idx="6">
                  <c:v>52.46014591854032</c:v>
                </c:pt>
                <c:pt idx="7">
                  <c:v>61.319024183450161</c:v>
                </c:pt>
                <c:pt idx="8">
                  <c:v>73.034293573948148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5416"/>
        <c:axId val="198409536"/>
      </c:scatterChart>
      <c:valAx>
        <c:axId val="19841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09536"/>
        <c:crosses val="autoZero"/>
        <c:crossBetween val="midCat"/>
      </c:valAx>
      <c:valAx>
        <c:axId val="198409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8415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15.21828326872356</c:v>
                </c:pt>
                <c:pt idx="1">
                  <c:v>22.788361305867461</c:v>
                </c:pt>
                <c:pt idx="2">
                  <c:v>33.700091428471964</c:v>
                </c:pt>
                <c:pt idx="3">
                  <c:v>45.252089694093335</c:v>
                </c:pt>
                <c:pt idx="4">
                  <c:v>48.124089494166839</c:v>
                </c:pt>
                <c:pt idx="5">
                  <c:v>51.436416626033498</c:v>
                </c:pt>
                <c:pt idx="6">
                  <c:v>52.46014591854032</c:v>
                </c:pt>
                <c:pt idx="7">
                  <c:v>61.319024183450161</c:v>
                </c:pt>
                <c:pt idx="8">
                  <c:v>73.034293573948148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8.2345646861951298</c:v>
                </c:pt>
                <c:pt idx="1">
                  <c:v>12.626430596229991</c:v>
                </c:pt>
                <c:pt idx="2">
                  <c:v>15.21828326872356</c:v>
                </c:pt>
                <c:pt idx="3">
                  <c:v>22.788361305867461</c:v>
                </c:pt>
                <c:pt idx="4">
                  <c:v>33.700091428471964</c:v>
                </c:pt>
                <c:pt idx="5">
                  <c:v>45.252089694093335</c:v>
                </c:pt>
                <c:pt idx="6">
                  <c:v>48.124089494166839</c:v>
                </c:pt>
                <c:pt idx="7">
                  <c:v>51.436416626033498</c:v>
                </c:pt>
                <c:pt idx="8">
                  <c:v>52.46014591854032</c:v>
                </c:pt>
                <c:pt idx="9">
                  <c:v>61.319024183450161</c:v>
                </c:pt>
                <c:pt idx="10">
                  <c:v>73.034293573948148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0.15705681476310868</c:v>
                </c:pt>
                <c:pt idx="1">
                  <c:v>0.12805585517755422</c:v>
                </c:pt>
                <c:pt idx="2">
                  <c:v>0.11547252781177754</c:v>
                </c:pt>
                <c:pt idx="3">
                  <c:v>8.9722050208783585E-2</c:v>
                </c:pt>
                <c:pt idx="4">
                  <c:v>6.7897182194454744E-2</c:v>
                </c:pt>
                <c:pt idx="5">
                  <c:v>5.3992797731556845E-2</c:v>
                </c:pt>
                <c:pt idx="6">
                  <c:v>5.1377046482435247E-2</c:v>
                </c:pt>
                <c:pt idx="7">
                  <c:v>4.8658313959209346E-2</c:v>
                </c:pt>
                <c:pt idx="8">
                  <c:v>4.7875315503654765E-2</c:v>
                </c:pt>
                <c:pt idx="9">
                  <c:v>4.202351125792992E-2</c:v>
                </c:pt>
                <c:pt idx="10">
                  <c:v>3.6175986498989211E-2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9928"/>
        <c:axId val="198414632"/>
      </c:scatterChart>
      <c:valAx>
        <c:axId val="19840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14632"/>
        <c:crosses val="autoZero"/>
        <c:crossBetween val="midCat"/>
      </c:valAx>
      <c:valAx>
        <c:axId val="1984146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84099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0320"/>
        <c:axId val="198410712"/>
      </c:scatterChart>
      <c:valAx>
        <c:axId val="1984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410712"/>
        <c:crosses val="autoZero"/>
        <c:crossBetween val="midCat"/>
      </c:valAx>
      <c:valAx>
        <c:axId val="1984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4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4" zoomScale="80" zoomScaleNormal="80" workbookViewId="0"/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1.0421258925667287</v>
      </c>
      <c r="D2" s="262">
        <f>EXP((0-$Q$42)/$R$42)</f>
        <v>7.5826606620111683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7.5826606620111683</v>
      </c>
      <c r="M2" s="234">
        <f t="shared" ref="M2:M14" si="4">LN(L2)</f>
        <v>2.0258641488838101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7.5826606620111683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0.21062946283364356</v>
      </c>
      <c r="AI2" s="228">
        <f t="shared" ref="AI2:AI14" si="17">AH2/$Q$24*$Q$32</f>
        <v>7.5826606620111683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-16.395891055173006</v>
      </c>
      <c r="AM2" s="229">
        <f t="shared" ref="AM2:AM14" si="21">($Q$44+$R$44*AL2*$Q$31)/$Q$31</f>
        <v>0.21803036771486045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13</v>
      </c>
      <c r="M3" s="234">
        <f t="shared" si="4"/>
        <v>2.5649493574615367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13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0.36111111111111105</v>
      </c>
      <c r="AI3" s="228">
        <f t="shared" si="17"/>
        <v>12.999999999999998</v>
      </c>
      <c r="AJ3" s="229">
        <f t="shared" si="18"/>
        <v>7050.5259242041284</v>
      </c>
      <c r="AK3" s="229">
        <f t="shared" si="19"/>
        <v>15.300620495234654</v>
      </c>
      <c r="AL3" s="229">
        <f t="shared" si="20"/>
        <v>-1.0369581408993196</v>
      </c>
      <c r="AM3" s="229">
        <f t="shared" si="21"/>
        <v>15.457719695190274</v>
      </c>
      <c r="AN3" s="1"/>
      <c r="AO3" s="1">
        <f t="shared" si="22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1.243703645109011E-7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18</v>
      </c>
      <c r="M4" s="234">
        <f t="shared" si="4"/>
        <v>2.8903717578961645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18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0.5</v>
      </c>
      <c r="AI4" s="228">
        <f t="shared" si="17"/>
        <v>18</v>
      </c>
      <c r="AJ4" s="229">
        <f t="shared" si="18"/>
        <v>11306.623168338163</v>
      </c>
      <c r="AK4" s="229">
        <f t="shared" si="19"/>
        <v>24.536942639622747</v>
      </c>
      <c r="AL4" s="229">
        <f t="shared" si="20"/>
        <v>8.2345646861951263</v>
      </c>
      <c r="AM4" s="229">
        <f t="shared" si="21"/>
        <v>24.657260331649763</v>
      </c>
      <c r="AN4" s="2">
        <f t="shared" ref="AN4:AN14" si="32">AO4/$Q$31</f>
        <v>8.2345646861951298</v>
      </c>
      <c r="AO4" s="3">
        <f t="shared" si="22"/>
        <v>3794.4874073987157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2.3830113682903728E-7</v>
      </c>
      <c r="AS4" s="228">
        <f t="shared" ref="AS4:AS14" si="34">$Q$36/AR4</f>
        <v>0.15705681476310868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1.1166666666666667</v>
      </c>
      <c r="D5" s="73">
        <v>21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21</v>
      </c>
      <c r="M5" s="234">
        <f t="shared" si="4"/>
        <v>3.044522437723423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21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0.58333333333333337</v>
      </c>
      <c r="AI5" s="228">
        <f t="shared" si="17"/>
        <v>21</v>
      </c>
      <c r="AJ5" s="229">
        <f t="shared" si="18"/>
        <v>13322.711436133912</v>
      </c>
      <c r="AK5" s="229">
        <f t="shared" si="19"/>
        <v>28.912134192998941</v>
      </c>
      <c r="AL5" s="229">
        <f t="shared" si="20"/>
        <v>12.626430596229991</v>
      </c>
      <c r="AM5" s="229">
        <f t="shared" si="21"/>
        <v>29.015028700743947</v>
      </c>
      <c r="AN5" s="2">
        <f t="shared" si="32"/>
        <v>12.626430596229991</v>
      </c>
      <c r="AO5" s="3">
        <f t="shared" si="22"/>
        <v>5818.2592187427799</v>
      </c>
      <c r="AP5" s="227">
        <f t="shared" si="27"/>
        <v>4.7277030611234225E-4</v>
      </c>
      <c r="AQ5" s="227">
        <f t="shared" si="33"/>
        <v>1.1992731081316513E-3</v>
      </c>
      <c r="AR5" s="231">
        <f t="shared" si="28"/>
        <v>2.9226947454220385E-7</v>
      </c>
      <c r="AS5" s="228">
        <f t="shared" si="34"/>
        <v>0.12805585517755422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1.1277777777777778</v>
      </c>
      <c r="D6" s="73">
        <v>23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23</v>
      </c>
      <c r="M6" s="234">
        <f t="shared" si="4"/>
        <v>3.1354942159291497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23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0.63888888888888884</v>
      </c>
      <c r="AI6" s="228">
        <f t="shared" si="17"/>
        <v>23</v>
      </c>
      <c r="AJ6" s="229">
        <f t="shared" si="18"/>
        <v>14512.502716630421</v>
      </c>
      <c r="AK6" s="229">
        <f t="shared" si="19"/>
        <v>31.494146520465321</v>
      </c>
      <c r="AL6" s="229">
        <f t="shared" si="20"/>
        <v>15.21828326872356</v>
      </c>
      <c r="AM6" s="229">
        <f t="shared" si="21"/>
        <v>31.586758763753778</v>
      </c>
      <c r="AN6" s="2">
        <f t="shared" si="32"/>
        <v>15.21828326872356</v>
      </c>
      <c r="AO6" s="3">
        <f t="shared" si="22"/>
        <v>7012.5849302278166</v>
      </c>
      <c r="AP6" s="227">
        <f t="shared" si="27"/>
        <v>8.3945700517930343E-4</v>
      </c>
      <c r="AQ6" s="227">
        <f t="shared" si="33"/>
        <v>2.3196157784004337E-3</v>
      </c>
      <c r="AR6" s="231">
        <f t="shared" si="28"/>
        <v>3.241188030957698E-7</v>
      </c>
      <c r="AS6" s="228">
        <f t="shared" si="34"/>
        <v>0.11547252781177754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1.1666666666666667</v>
      </c>
      <c r="D7" s="73">
        <v>30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30</v>
      </c>
      <c r="M7" s="234">
        <f t="shared" si="4"/>
        <v>3.4011973816621555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30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0.83333333333333326</v>
      </c>
      <c r="AI7" s="228">
        <f t="shared" si="17"/>
        <v>30</v>
      </c>
      <c r="AJ7" s="233">
        <f t="shared" si="18"/>
        <v>17987.550869196384</v>
      </c>
      <c r="AK7" s="233">
        <f t="shared" si="19"/>
        <v>39.035483657110206</v>
      </c>
      <c r="AL7" s="233">
        <f t="shared" si="20"/>
        <v>22.788361305867461</v>
      </c>
      <c r="AM7" s="233">
        <f t="shared" si="21"/>
        <v>39.098064276625955</v>
      </c>
      <c r="AN7" s="9">
        <f t="shared" si="32"/>
        <v>22.788361305867461</v>
      </c>
      <c r="AO7" s="10">
        <f t="shared" si="22"/>
        <v>10500.876889743726</v>
      </c>
      <c r="AP7" s="230">
        <f t="shared" si="27"/>
        <v>2.1274151494905702E-3</v>
      </c>
      <c r="AQ7" s="230">
        <f t="shared" si="33"/>
        <v>7.2861744518965465E-3</v>
      </c>
      <c r="AR7" s="232">
        <f t="shared" si="28"/>
        <v>4.1714179978839053E-7</v>
      </c>
      <c r="AS7" s="228">
        <f t="shared" si="34"/>
        <v>8.9722050208783585E-2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1.2444444444444445</v>
      </c>
      <c r="D8" s="73">
        <v>44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44</v>
      </c>
      <c r="M8" s="234">
        <f t="shared" si="4"/>
        <v>3.784189633918261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44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1.2222222222222221</v>
      </c>
      <c r="AI8" s="228">
        <f t="shared" si="17"/>
        <v>43.999999999999993</v>
      </c>
      <c r="AJ8" s="229">
        <f t="shared" si="18"/>
        <v>22996.58610209624</v>
      </c>
      <c r="AK8" s="229">
        <f t="shared" si="19"/>
        <v>49.905785811840801</v>
      </c>
      <c r="AL8" s="229">
        <f t="shared" si="20"/>
        <v>33.700091428471964</v>
      </c>
      <c r="AM8" s="229">
        <f t="shared" si="21"/>
        <v>49.925077977506604</v>
      </c>
      <c r="AN8" s="2">
        <f t="shared" si="32"/>
        <v>33.700091428471964</v>
      </c>
      <c r="AO8" s="3">
        <f t="shared" si="22"/>
        <v>15529.002130239882</v>
      </c>
      <c r="AP8" s="227">
        <f t="shared" si="27"/>
        <v>4.5527139871296227E-3</v>
      </c>
      <c r="AQ8" s="227">
        <f t="shared" si="33"/>
        <v>1.9934668545933783E-2</v>
      </c>
      <c r="AR8" s="231">
        <f t="shared" si="28"/>
        <v>5.5122784621028092E-7</v>
      </c>
      <c r="AS8" s="228">
        <f t="shared" si="34"/>
        <v>6.7897182194454744E-2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1.3666666666666667</v>
      </c>
      <c r="D9" s="73">
        <v>66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66</v>
      </c>
      <c r="M9" s="234">
        <f t="shared" si="4"/>
        <v>4.1896547420264252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66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1.8333333333333333</v>
      </c>
      <c r="AI9" s="228">
        <f t="shared" si="17"/>
        <v>66</v>
      </c>
      <c r="AJ9" s="229">
        <f t="shared" si="18"/>
        <v>28299.536749952247</v>
      </c>
      <c r="AK9" s="229">
        <f t="shared" si="19"/>
        <v>61.413925238611647</v>
      </c>
      <c r="AL9" s="229">
        <f t="shared" si="20"/>
        <v>45.252089694093335</v>
      </c>
      <c r="AM9" s="229">
        <f t="shared" si="21"/>
        <v>61.387388911620718</v>
      </c>
      <c r="AN9" s="2">
        <f t="shared" si="32"/>
        <v>45.252089694093335</v>
      </c>
      <c r="AO9" s="3">
        <f t="shared" si="22"/>
        <v>20852.162931038209</v>
      </c>
      <c r="AP9" s="227">
        <f t="shared" si="27"/>
        <v>7.8522351026592604E-3</v>
      </c>
      <c r="AQ9" s="227">
        <f t="shared" si="33"/>
        <v>4.2310475220291466E-2</v>
      </c>
      <c r="AR9" s="231">
        <f t="shared" si="28"/>
        <v>6.9318166639328817E-7</v>
      </c>
      <c r="AS9" s="228">
        <f t="shared" si="34"/>
        <v>5.3992797731556845E-2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1.4055555555555554</v>
      </c>
      <c r="D10" s="73">
        <v>73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73</v>
      </c>
      <c r="M10" s="234">
        <f t="shared" ref="M10:M13" si="37">LN(L10)</f>
        <v>4.290459441148391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73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1.3280773428670043E-2</v>
      </c>
      <c r="Y10" s="230">
        <f t="shared" ref="Y10:Y13" si="40">X10-$X$3</f>
        <v>8.3362659921374926E-3</v>
      </c>
      <c r="Z10" s="228">
        <f t="shared" si="11"/>
        <v>1.070005781171621</v>
      </c>
      <c r="AA10" s="229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28">
        <f t="shared" si="16"/>
        <v>2.0277777777777777</v>
      </c>
      <c r="AI10" s="228">
        <f t="shared" si="17"/>
        <v>73</v>
      </c>
      <c r="AJ10" s="229">
        <f t="shared" si="18"/>
        <v>29617.92971108752</v>
      </c>
      <c r="AK10" s="229">
        <f t="shared" si="19"/>
        <v>64.275021074408684</v>
      </c>
      <c r="AL10" s="229">
        <f t="shared" si="20"/>
        <v>48.124089494166846</v>
      </c>
      <c r="AM10" s="229">
        <f t="shared" si="21"/>
        <v>64.237091097702674</v>
      </c>
      <c r="AN10" s="2">
        <f t="shared" si="32"/>
        <v>48.124089494166839</v>
      </c>
      <c r="AO10" s="3">
        <f t="shared" si="22"/>
        <v>22175.580438912079</v>
      </c>
      <c r="AP10" s="227">
        <f t="shared" si="27"/>
        <v>8.7893851930620423E-3</v>
      </c>
      <c r="AQ10" s="227">
        <f t="shared" ref="AQ10:AQ13" si="43">AJ10*AP10/5252</f>
        <v>4.956652567627285E-2</v>
      </c>
      <c r="AR10" s="231">
        <f t="shared" si="28"/>
        <v>7.2847351234158196E-7</v>
      </c>
      <c r="AS10" s="228">
        <f t="shared" si="34"/>
        <v>5.1377046482435247E-2</v>
      </c>
      <c r="AT10" s="232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1.4555555555555555</v>
      </c>
      <c r="D11" s="73">
        <v>82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82</v>
      </c>
      <c r="M11" s="234">
        <f t="shared" si="37"/>
        <v>4.4067192472642533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82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2.2777777777777777</v>
      </c>
      <c r="AI11" s="228">
        <f t="shared" si="17"/>
        <v>82</v>
      </c>
      <c r="AJ11" s="229">
        <f t="shared" si="18"/>
        <v>31138.455156638956</v>
      </c>
      <c r="AK11" s="229">
        <f t="shared" si="19"/>
        <v>67.574772475344957</v>
      </c>
      <c r="AL11" s="229">
        <f t="shared" si="20"/>
        <v>51.436416626033505</v>
      </c>
      <c r="AM11" s="229">
        <f t="shared" si="21"/>
        <v>67.523702005007536</v>
      </c>
      <c r="AN11" s="2">
        <f t="shared" si="32"/>
        <v>51.436416626033498</v>
      </c>
      <c r="AO11" s="3">
        <f t="shared" si="22"/>
        <v>23701.900781276236</v>
      </c>
      <c r="AP11" s="227">
        <f t="shared" si="27"/>
        <v>9.9279924485565947E-3</v>
      </c>
      <c r="AQ11" s="227">
        <f t="shared" si="43"/>
        <v>5.8861833140675883E-2</v>
      </c>
      <c r="AR11" s="231">
        <f t="shared" si="28"/>
        <v>7.6917620976697888E-7</v>
      </c>
      <c r="AS11" s="228">
        <f t="shared" si="34"/>
        <v>4.8658313959209346E-2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1.4722222222222223</v>
      </c>
      <c r="D12" s="73">
        <v>85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85</v>
      </c>
      <c r="M12" s="234">
        <f t="shared" si="37"/>
        <v>4.4426512564903167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85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2.3611111111111112</v>
      </c>
      <c r="AI12" s="228">
        <f t="shared" si="17"/>
        <v>85</v>
      </c>
      <c r="AJ12" s="229">
        <f t="shared" si="18"/>
        <v>31608.39860625704</v>
      </c>
      <c r="AK12" s="229">
        <f t="shared" si="19"/>
        <v>68.59461503093975</v>
      </c>
      <c r="AL12" s="229">
        <f t="shared" si="20"/>
        <v>52.46014591854032</v>
      </c>
      <c r="AM12" s="229">
        <f t="shared" si="21"/>
        <v>68.539483274469362</v>
      </c>
      <c r="AN12" s="2">
        <f t="shared" si="32"/>
        <v>52.46014591854032</v>
      </c>
      <c r="AO12" s="3">
        <f t="shared" si="22"/>
        <v>24173.635239263382</v>
      </c>
      <c r="AP12" s="227">
        <f t="shared" si="27"/>
        <v>1.0292417676520102E-2</v>
      </c>
      <c r="AQ12" s="227">
        <f t="shared" si="43"/>
        <v>6.1943419752767202E-2</v>
      </c>
      <c r="AR12" s="231">
        <f t="shared" si="28"/>
        <v>7.8175604925129297E-7</v>
      </c>
      <c r="AS12" s="228">
        <f t="shared" si="34"/>
        <v>4.7875315503654765E-2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1.6444444444444444</v>
      </c>
      <c r="D13" s="73">
        <v>116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116</v>
      </c>
      <c r="M13" s="234">
        <f t="shared" si="37"/>
        <v>4.7535901911063645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116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3.2222222222222223</v>
      </c>
      <c r="AI13" s="228">
        <f t="shared" si="17"/>
        <v>116.00000000000001</v>
      </c>
      <c r="AJ13" s="229">
        <f t="shared" si="18"/>
        <v>35675.07115536811</v>
      </c>
      <c r="AK13" s="229">
        <f t="shared" si="19"/>
        <v>77.419859278142596</v>
      </c>
      <c r="AL13" s="229">
        <f t="shared" si="20"/>
        <v>61.319024183450161</v>
      </c>
      <c r="AM13" s="229">
        <f t="shared" si="21"/>
        <v>77.32958303600185</v>
      </c>
      <c r="AN13" s="2">
        <f t="shared" si="32"/>
        <v>61.319024183450161</v>
      </c>
      <c r="AO13" s="3">
        <f t="shared" si="22"/>
        <v>28255.806343733835</v>
      </c>
      <c r="AP13" s="227">
        <f t="shared" si="27"/>
        <v>1.3692912719241095E-2</v>
      </c>
      <c r="AQ13" s="227">
        <f t="shared" si="43"/>
        <v>9.3011354833048579E-2</v>
      </c>
      <c r="AR13" s="231">
        <f t="shared" si="28"/>
        <v>8.906161428320393E-7</v>
      </c>
      <c r="AS13" s="228">
        <f t="shared" si="34"/>
        <v>4.202351125792992E-2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18"/>
        <v>41052.971495695703</v>
      </c>
      <c r="AK14" s="229">
        <f t="shared" si="19"/>
        <v>89.090649947256296</v>
      </c>
      <c r="AL14" s="229">
        <f t="shared" si="20"/>
        <v>73.034293573948148</v>
      </c>
      <c r="AM14" s="229">
        <f t="shared" si="21"/>
        <v>88.95389749165976</v>
      </c>
      <c r="AN14" s="2">
        <f t="shared" si="32"/>
        <v>73.034293573948148</v>
      </c>
      <c r="AO14" s="3">
        <f t="shared" si="22"/>
        <v>33654.202478875304</v>
      </c>
      <c r="AP14" s="227">
        <f t="shared" si="27"/>
        <v>1.8869659209785887E-2</v>
      </c>
      <c r="AQ14" s="227">
        <f t="shared" si="33"/>
        <v>0.1474972546977974</v>
      </c>
      <c r="AR14" s="231">
        <f t="shared" si="28"/>
        <v>1.0345762790972422E-6</v>
      </c>
      <c r="AS14" s="228">
        <f t="shared" si="34"/>
        <v>3.6175986498989211E-2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84.225260055602448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78.005271896788457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44"/>
        <v>64.113965008770492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293</v>
      </c>
      <c r="P42" s="65" t="s">
        <v>21</v>
      </c>
      <c r="Q42" s="205">
        <f>INDEX(LINEST($P$4:$P$14,$M$4:$M$14),2)</f>
        <v>-26495.640157341899</v>
      </c>
      <c r="R42" s="67">
        <f>INDEX(LINEST($P$4:$P$14,$M$4:$M$14),1)</f>
        <v>13078.685543618605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41.292532264169559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-7555.2265982237222</v>
      </c>
      <c r="R43" s="69">
        <f>INDEX(LINEST($Q$4:$Q$14,$P$4:$P$14),1)</f>
        <v>1.0038111146575524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44"/>
        <v>32.362406407586583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7597.0377709031272</v>
      </c>
      <c r="R44" s="69">
        <f>INDEX(LINEST($P$4:$P$14,$Q$4:$Q$14),1)</f>
        <v>0.99223620628699705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29.020810925768441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-1.0453890436296076E-3</v>
      </c>
      <c r="K48" s="180">
        <f>INDEX(LINEST($Y$3:$Y$14,$P$3:$P$14^{1,2}),2)</f>
        <v>-6.4364012952096635E-8</v>
      </c>
      <c r="L48" s="180">
        <f>INDEX(LINEST($Y$3:$Y$14,$P$3:$P$14^{1,2}),1)</f>
        <v>1.3384418374740059E-11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" thickBot="1" x14ac:dyDescent="0.35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P10" sqref="P1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278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276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299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277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296</v>
      </c>
      <c r="K38" s="263" t="s">
        <v>273</v>
      </c>
      <c r="L38" s="263" t="s">
        <v>274</v>
      </c>
      <c r="M38" s="264" t="s">
        <v>275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291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293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285</v>
      </c>
      <c r="M49" s="237" t="s">
        <v>284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279</v>
      </c>
      <c r="J50" s="236" t="s">
        <v>100</v>
      </c>
      <c r="K50" s="239" t="s">
        <v>280</v>
      </c>
      <c r="L50" s="239" t="s">
        <v>281</v>
      </c>
      <c r="M50" s="239" t="s">
        <v>282</v>
      </c>
      <c r="N50" s="240" t="s">
        <v>283</v>
      </c>
      <c r="P50" s="235" t="s">
        <v>288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280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289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281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286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287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282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290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283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O37" zoomScale="90" zoomScaleNormal="90" workbookViewId="0">
      <selection activeCell="AA21" sqref="AA2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298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293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M22" zoomScale="90" zoomScaleNormal="90" workbookViewId="0">
      <selection activeCell="L15" sqref="L15:M1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295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293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5.88671875" style="1" bestFit="1" customWidth="1"/>
    <col min="11" max="11" width="10" style="1" bestFit="1" customWidth="1"/>
    <col min="12" max="13" width="5.109375" style="1" customWidth="1"/>
    <col min="14" max="14" width="6.6640625" style="1" customWidth="1"/>
    <col min="15" max="15" width="7.88671875" style="1" customWidth="1"/>
    <col min="16" max="16" width="7.33203125" style="1" bestFit="1" customWidth="1"/>
    <col min="17" max="17" width="7.44140625" style="1" customWidth="1"/>
    <col min="18" max="18" width="6.33203125" style="1" customWidth="1"/>
    <col min="19" max="19" width="5.6640625" style="1" customWidth="1"/>
    <col min="20" max="20" width="8" style="1" customWidth="1"/>
    <col min="21" max="22" width="7.6640625" customWidth="1"/>
    <col min="24" max="24" width="9.88671875" bestFit="1" customWidth="1"/>
    <col min="25" max="25" width="10.6640625" customWidth="1"/>
    <col min="26" max="26" width="8.6640625" customWidth="1"/>
    <col min="27" max="27" width="9.6640625" customWidth="1"/>
    <col min="28" max="28" width="7.6640625" customWidth="1"/>
    <col min="29" max="29" width="7.88671875" customWidth="1"/>
    <col min="30" max="30" width="10" customWidth="1"/>
    <col min="31" max="31" width="10.88671875" customWidth="1"/>
    <col min="32" max="32" width="10" customWidth="1"/>
    <col min="33" max="33" width="10.6640625" customWidth="1"/>
    <col min="34" max="34" width="11.8867187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5" width="9.88671875" bestFit="1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2:51" ht="86.4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5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5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5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5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5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5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5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5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5" customHeight="1" x14ac:dyDescent="0.3"/>
    <row r="18" spans="2:47" ht="13.95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5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5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5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5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5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5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5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5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5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5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5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5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5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ht="15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ht="15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ht="15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ht="15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ht="15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" thickBot="1" x14ac:dyDescent="0.35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8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ht="1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ht="15" thickBot="1" x14ac:dyDescent="0.35">
      <c r="X52" t="s">
        <v>38</v>
      </c>
    </row>
    <row r="53" spans="3: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3">
      <c r="X58" s="19"/>
      <c r="Y58" s="30"/>
      <c r="Z58" s="30"/>
      <c r="AA58" s="30"/>
      <c r="AB58" s="31"/>
    </row>
    <row r="59" spans="3: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3">
      <c r="X60" s="19"/>
      <c r="Y60" s="30"/>
      <c r="Z60" s="30"/>
      <c r="AA60" s="30"/>
      <c r="AB60" s="31"/>
    </row>
    <row r="61" spans="3: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3">
      <c r="C66" t="s">
        <v>116</v>
      </c>
      <c r="W66" t="s">
        <v>89</v>
      </c>
      <c r="X66" t="s">
        <v>150</v>
      </c>
      <c r="Y66" t="s">
        <v>151</v>
      </c>
    </row>
    <row r="67" spans="3:26" x14ac:dyDescent="0.3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3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3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3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3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3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3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3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3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3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3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3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3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3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3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" thickBot="1" x14ac:dyDescent="0.35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3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3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3">
      <c r="C87" t="s">
        <v>117</v>
      </c>
      <c r="W87" t="s">
        <v>90</v>
      </c>
      <c r="Y87" t="s">
        <v>91</v>
      </c>
    </row>
    <row r="88" spans="3:26" x14ac:dyDescent="0.3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3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3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3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3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3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3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3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3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3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3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3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" thickBot="1" x14ac:dyDescent="0.35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3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3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3">
      <c r="X103" s="127"/>
    </row>
    <row r="104" spans="3:26" x14ac:dyDescent="0.3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2016-12-14T10:24:25Z</dcterms:modified>
</cp:coreProperties>
</file>