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48" windowWidth="24036" windowHeight="4992" activeTab="1"/>
  </bookViews>
  <sheets>
    <sheet name="Time Const Comp" sheetId="11" r:id="rId1"/>
    <sheet name="Ard1_Turn1_ESC1_G1b_T1a" sheetId="7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Ard1_Turn1_ESC1_G1b_T1a!$K$39:$K$44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Ard1_Turn1_ESC1_G1b_T1a!$I$39:$I$44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Ard1_Turn1_ESC1_G1b_T1a!$K$39:$K$44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Ard1_Turn1_ESC1_G1b_T1a!$I$39:$I$44</definedName>
  </definedNames>
  <calcPr calcId="152511"/>
</workbook>
</file>

<file path=xl/calcChain.xml><?xml version="1.0" encoding="utf-8"?>
<calcChain xmlns="http://schemas.openxmlformats.org/spreadsheetml/2006/main">
  <c r="V57" i="10" l="1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AH10" i="10"/>
  <c r="AI10" i="10" s="1"/>
  <c r="O10" i="10"/>
  <c r="Q10" i="10" s="1"/>
  <c r="N10" i="10"/>
  <c r="P10" i="10" s="1"/>
  <c r="R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R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S2" i="10"/>
  <c r="O2" i="10"/>
  <c r="N2" i="10"/>
  <c r="P2" i="10" s="1"/>
  <c r="R2" i="10" s="1"/>
  <c r="L2" i="10"/>
  <c r="K2" i="10"/>
  <c r="U2" i="10" s="1"/>
  <c r="C2" i="10"/>
  <c r="U1" i="10"/>
  <c r="AH3" i="10" l="1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Z14" i="9"/>
  <c r="Q38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R13" i="9" s="1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AC14" i="9" l="1"/>
  <c r="AD14" i="9" s="1"/>
  <c r="W4" i="9"/>
  <c r="R2" i="9"/>
  <c r="Z6" i="9"/>
  <c r="S7" i="9"/>
  <c r="R14" i="9"/>
  <c r="S9" i="9"/>
  <c r="Z12" i="9"/>
  <c r="AA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5" i="9" l="1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R8" i="8" l="1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J42" i="7" l="1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6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G11" i="7" l="1"/>
  <c r="Q45" i="7" s="1"/>
  <c r="AT6" i="7" s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T17" i="3"/>
  <c r="U17" i="3" s="1"/>
  <c r="M17" i="3"/>
  <c r="O17" i="3" s="1"/>
  <c r="K17" i="3"/>
  <c r="L17" i="3" s="1"/>
  <c r="J17" i="3"/>
  <c r="B17" i="3"/>
  <c r="M16" i="3"/>
  <c r="O16" i="3" s="1"/>
  <c r="K16" i="3"/>
  <c r="L16" i="3" s="1"/>
  <c r="J16" i="3"/>
  <c r="T16" i="3" s="1"/>
  <c r="U16" i="3" s="1"/>
  <c r="V16" i="3" s="1"/>
  <c r="W16" i="3" s="1"/>
  <c r="Y16" i="3" s="1"/>
  <c r="Z16" i="3" s="1"/>
  <c r="AA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V18" i="3" l="1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F29" i="4" s="1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R8" i="1" l="1"/>
  <c r="T8" i="1" s="1"/>
  <c r="Y92" i="4"/>
  <c r="Z92" i="4" s="1"/>
  <c r="W54" i="3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<sst xmlns="http://schemas.openxmlformats.org/spreadsheetml/2006/main" count="1359" uniqueCount="303">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</sst>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Ard1_Turn1_ESC1_G1b_T1a!$J$40:$J$45</c:f>
              <c:numCache>
                <c:formatCode>0.0</c:formatCode>
                <c:ptCount val="6"/>
                <c:pt idx="0">
                  <c:v>84.309310072446905</c:v>
                </c:pt>
                <c:pt idx="1">
                  <c:v>78.083132867103643</c:v>
                </c:pt>
                <c:pt idx="2">
                  <c:v>64.178003775170367</c:v>
                </c:pt>
                <c:pt idx="3">
                  <c:v>41.33386312413711</c:v>
                </c:pt>
                <c:pt idx="4">
                  <c:v>32.394851565037136</c:v>
                </c:pt>
                <c:pt idx="5">
                  <c:v>29.049931110664247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41160"/>
        <c:axId val="545743512"/>
      </c:scatterChart>
      <c:valAx>
        <c:axId val="5457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3512"/>
        <c:crosses val="autoZero"/>
        <c:crossBetween val="midCat"/>
      </c:valAx>
      <c:valAx>
        <c:axId val="5457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1088"/>
        <c:axId val="551646576"/>
      </c:scatterChart>
      <c:valAx>
        <c:axId val="5516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6576"/>
        <c:crosses val="autoZero"/>
        <c:crossBetween val="midCat"/>
      </c:valAx>
      <c:valAx>
        <c:axId val="551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3832"/>
        <c:axId val="55164932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9712"/>
        <c:axId val="551644616"/>
      </c:scatterChart>
      <c:valAx>
        <c:axId val="5516438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9320"/>
        <c:crossesAt val="-40"/>
        <c:crossBetween val="midCat"/>
        <c:majorUnit val="20"/>
      </c:valAx>
      <c:valAx>
        <c:axId val="551649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3832"/>
        <c:crosses val="autoZero"/>
        <c:crossBetween val="midCat"/>
      </c:valAx>
      <c:valAx>
        <c:axId val="5516446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9712"/>
        <c:crosses val="max"/>
        <c:crossBetween val="midCat"/>
        <c:majorUnit val="40"/>
      </c:valAx>
      <c:valAx>
        <c:axId val="55164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64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50496"/>
        <c:axId val="551638344"/>
      </c:scatterChart>
      <c:valAx>
        <c:axId val="5516504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1638344"/>
        <c:crosses val="autoZero"/>
        <c:crossBetween val="midCat"/>
      </c:valAx>
      <c:valAx>
        <c:axId val="551638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516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3048"/>
        <c:axId val="551650888"/>
      </c:scatterChart>
      <c:valAx>
        <c:axId val="5516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50888"/>
        <c:crosses val="autoZero"/>
        <c:crossBetween val="midCat"/>
      </c:valAx>
      <c:valAx>
        <c:axId val="551650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54024"/>
        <c:axId val="551651672"/>
      </c:scatterChart>
      <c:valAx>
        <c:axId val="55165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1651672"/>
        <c:crosses val="autoZero"/>
        <c:crossBetween val="midCat"/>
      </c:valAx>
      <c:valAx>
        <c:axId val="5516516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1654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52848"/>
        <c:axId val="551653632"/>
      </c:scatterChart>
      <c:valAx>
        <c:axId val="55165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653632"/>
        <c:crosses val="autoZero"/>
        <c:crossBetween val="midCat"/>
      </c:valAx>
      <c:valAx>
        <c:axId val="5516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65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53240"/>
        <c:axId val="636141744"/>
      </c:scatterChart>
      <c:valAx>
        <c:axId val="55165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141744"/>
        <c:crosses val="autoZero"/>
        <c:crossBetween val="midCat"/>
      </c:valAx>
      <c:valAx>
        <c:axId val="6361417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16532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9192"/>
        <c:axId val="636151152"/>
      </c:scatterChart>
      <c:valAx>
        <c:axId val="63614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151152"/>
        <c:crosses val="autoZero"/>
        <c:crossBetween val="midCat"/>
      </c:valAx>
      <c:valAx>
        <c:axId val="6361511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36149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0760"/>
        <c:axId val="636152720"/>
      </c:scatterChart>
      <c:valAx>
        <c:axId val="63615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52720"/>
        <c:crosses val="autoZero"/>
        <c:crossBetween val="midCat"/>
      </c:valAx>
      <c:valAx>
        <c:axId val="6361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5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9976"/>
        <c:axId val="636146056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5664"/>
        <c:axId val="636142528"/>
      </c:scatterChart>
      <c:valAx>
        <c:axId val="6361499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46056"/>
        <c:crossesAt val="-40"/>
        <c:crossBetween val="midCat"/>
        <c:majorUnit val="20"/>
      </c:valAx>
      <c:valAx>
        <c:axId val="636146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49976"/>
        <c:crosses val="autoZero"/>
        <c:crossBetween val="midCat"/>
      </c:valAx>
      <c:valAx>
        <c:axId val="6361425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45664"/>
        <c:crosses val="max"/>
        <c:crossBetween val="midCat"/>
        <c:majorUnit val="40"/>
      </c:valAx>
      <c:valAx>
        <c:axId val="6361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14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28985.507246376812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41944"/>
        <c:axId val="545743120"/>
      </c:scatterChart>
      <c:valAx>
        <c:axId val="54574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5743120"/>
        <c:crosses val="autoZero"/>
        <c:crossBetween val="midCat"/>
      </c:valAx>
      <c:valAx>
        <c:axId val="5457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574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7624"/>
        <c:axId val="636147232"/>
      </c:scatterChart>
      <c:valAx>
        <c:axId val="6361476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6147232"/>
        <c:crosses val="autoZero"/>
        <c:crossBetween val="midCat"/>
      </c:valAx>
      <c:valAx>
        <c:axId val="63614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36147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3704"/>
        <c:axId val="636146840"/>
      </c:scatterChart>
      <c:valAx>
        <c:axId val="63614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46840"/>
        <c:crosses val="autoZero"/>
        <c:crossBetween val="midCat"/>
      </c:valAx>
      <c:valAx>
        <c:axId val="636146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4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4488"/>
        <c:axId val="636148800"/>
      </c:scatterChart>
      <c:valAx>
        <c:axId val="63614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6148800"/>
        <c:crosses val="autoZero"/>
        <c:crossBetween val="midCat"/>
      </c:valAx>
      <c:valAx>
        <c:axId val="6361488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636144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8408"/>
        <c:axId val="636149584"/>
      </c:scatterChart>
      <c:valAx>
        <c:axId val="63614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149584"/>
        <c:crosses val="autoZero"/>
        <c:crossBetween val="midCat"/>
      </c:valAx>
      <c:valAx>
        <c:axId val="63614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14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2920"/>
        <c:axId val="636144096"/>
      </c:scatterChart>
      <c:valAx>
        <c:axId val="6361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144096"/>
        <c:crosses val="autoZero"/>
        <c:crossBetween val="midCat"/>
      </c:valAx>
      <c:valAx>
        <c:axId val="6361440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361429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3504"/>
        <c:axId val="636143312"/>
      </c:scatterChart>
      <c:valAx>
        <c:axId val="6361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143312"/>
        <c:crosses val="autoZero"/>
        <c:crossBetween val="midCat"/>
      </c:valAx>
      <c:valAx>
        <c:axId val="6361433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361535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4880"/>
        <c:axId val="636155072"/>
      </c:scatterChart>
      <c:valAx>
        <c:axId val="6361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55072"/>
        <c:crosses val="autoZero"/>
        <c:crossBetween val="midCat"/>
      </c:valAx>
      <c:valAx>
        <c:axId val="6361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4288"/>
        <c:axId val="63615585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6640"/>
        <c:axId val="636157032"/>
      </c:scatterChart>
      <c:valAx>
        <c:axId val="6361542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55856"/>
        <c:crossesAt val="-40"/>
        <c:crossBetween val="midCat"/>
        <c:majorUnit val="20"/>
      </c:valAx>
      <c:valAx>
        <c:axId val="6361558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54288"/>
        <c:crosses val="autoZero"/>
        <c:crossBetween val="midCat"/>
      </c:valAx>
      <c:valAx>
        <c:axId val="6361570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6156640"/>
        <c:crosses val="max"/>
        <c:crossBetween val="midCat"/>
        <c:majorUnit val="40"/>
      </c:valAx>
      <c:valAx>
        <c:axId val="63615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15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55464"/>
        <c:axId val="636157424"/>
      </c:scatterChart>
      <c:valAx>
        <c:axId val="6361554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6157424"/>
        <c:crosses val="autoZero"/>
        <c:crossBetween val="midCat"/>
      </c:valAx>
      <c:valAx>
        <c:axId val="63615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3615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0664"/>
        <c:axId val="552901056"/>
      </c:scatterChart>
      <c:valAx>
        <c:axId val="5529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901056"/>
        <c:crosses val="autoZero"/>
        <c:crossBetween val="midCat"/>
      </c:valAx>
      <c:valAx>
        <c:axId val="552901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290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62.902576489533011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43904"/>
        <c:axId val="545732928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9128"/>
        <c:axId val="545738024"/>
      </c:scatterChart>
      <c:valAx>
        <c:axId val="5457439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5732928"/>
        <c:crossesAt val="-40"/>
        <c:crossBetween val="midCat"/>
        <c:majorUnit val="20"/>
      </c:valAx>
      <c:valAx>
        <c:axId val="545732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5743904"/>
        <c:crosses val="autoZero"/>
        <c:crossBetween val="midCat"/>
      </c:valAx>
      <c:valAx>
        <c:axId val="5457380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39128"/>
        <c:crosses val="max"/>
        <c:crossBetween val="midCat"/>
        <c:majorUnit val="40"/>
      </c:valAx>
      <c:valAx>
        <c:axId val="55163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73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4584"/>
        <c:axId val="552904976"/>
      </c:scatterChart>
      <c:valAx>
        <c:axId val="55290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2904976"/>
        <c:crosses val="autoZero"/>
        <c:crossBetween val="midCat"/>
      </c:valAx>
      <c:valAx>
        <c:axId val="55290497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2904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3408"/>
        <c:axId val="552899880"/>
      </c:scatterChart>
      <c:valAx>
        <c:axId val="5529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899880"/>
        <c:crosses val="autoZero"/>
        <c:crossBetween val="midCat"/>
      </c:valAx>
      <c:valAx>
        <c:axId val="55289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90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1840"/>
        <c:axId val="552906152"/>
      </c:scatterChart>
      <c:valAx>
        <c:axId val="55290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906152"/>
        <c:crosses val="autoZero"/>
        <c:crossBetween val="midCat"/>
      </c:valAx>
      <c:valAx>
        <c:axId val="5529061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29018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6544"/>
        <c:axId val="552910856"/>
      </c:scatterChart>
      <c:valAx>
        <c:axId val="5529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910856"/>
        <c:crosses val="autoZero"/>
        <c:crossBetween val="midCat"/>
      </c:valAx>
      <c:valAx>
        <c:axId val="5529108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2906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5368"/>
        <c:axId val="552905760"/>
      </c:scatterChart>
      <c:valAx>
        <c:axId val="55290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5760"/>
        <c:crosses val="autoZero"/>
        <c:crossBetween val="midCat"/>
      </c:valAx>
      <c:valAx>
        <c:axId val="5529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4192"/>
        <c:axId val="552909288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9680"/>
        <c:axId val="552903016"/>
      </c:scatterChart>
      <c:valAx>
        <c:axId val="5529041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9288"/>
        <c:crossesAt val="-40"/>
        <c:crossBetween val="midCat"/>
        <c:majorUnit val="20"/>
      </c:valAx>
      <c:valAx>
        <c:axId val="552909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4192"/>
        <c:crosses val="autoZero"/>
        <c:crossBetween val="midCat"/>
      </c:valAx>
      <c:valAx>
        <c:axId val="5529030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9680"/>
        <c:crosses val="max"/>
        <c:crossBetween val="midCat"/>
        <c:majorUnit val="40"/>
      </c:valAx>
      <c:valAx>
        <c:axId val="55290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90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7720"/>
        <c:axId val="552908504"/>
      </c:scatterChart>
      <c:valAx>
        <c:axId val="5529077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2908504"/>
        <c:crosses val="autoZero"/>
        <c:crossBetween val="midCat"/>
      </c:valAx>
      <c:valAx>
        <c:axId val="552908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907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0072"/>
        <c:axId val="552899488"/>
      </c:scatterChart>
      <c:valAx>
        <c:axId val="55291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9488"/>
        <c:crosses val="autoZero"/>
        <c:crossBetween val="midCat"/>
      </c:valAx>
      <c:valAx>
        <c:axId val="55289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2624"/>
        <c:axId val="552903800"/>
      </c:scatterChart>
      <c:valAx>
        <c:axId val="5529026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2903800"/>
        <c:crosses val="autoZero"/>
        <c:crossBetween val="midCat"/>
      </c:valAx>
      <c:valAx>
        <c:axId val="5529038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290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2424"/>
        <c:axId val="552913992"/>
      </c:scatterChart>
      <c:valAx>
        <c:axId val="55291242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52913992"/>
        <c:crosses val="autoZero"/>
        <c:crossBetween val="midCat"/>
      </c:valAx>
      <c:valAx>
        <c:axId val="552913992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52912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62.902576489533011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9520"/>
        <c:axId val="551640304"/>
      </c:scatterChart>
      <c:valAx>
        <c:axId val="5516395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1640304"/>
        <c:crosses val="autoZero"/>
        <c:crossBetween val="midCat"/>
      </c:valAx>
      <c:valAx>
        <c:axId val="55164030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63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3208"/>
        <c:axId val="552914384"/>
      </c:scatterChart>
      <c:valAx>
        <c:axId val="55291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4384"/>
        <c:crosses val="autoZero"/>
        <c:crossBetween val="midCat"/>
      </c:valAx>
      <c:valAx>
        <c:axId val="5529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1248"/>
        <c:axId val="552911640"/>
      </c:scatterChart>
      <c:valAx>
        <c:axId val="5529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1640"/>
        <c:crosses val="autoZero"/>
        <c:crossBetween val="midCat"/>
      </c:valAx>
      <c:valAx>
        <c:axId val="5529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3936"/>
        <c:axId val="638425704"/>
      </c:scatterChart>
      <c:valAx>
        <c:axId val="63843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5704"/>
        <c:crosses val="autoZero"/>
        <c:crossBetween val="midCat"/>
      </c:valAx>
      <c:valAx>
        <c:axId val="638425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0800"/>
        <c:axId val="638427272"/>
      </c:scatterChart>
      <c:valAx>
        <c:axId val="638430800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638427272"/>
        <c:crosses val="autoZero"/>
        <c:crossBetween val="midCat"/>
        <c:minorUnit val="2"/>
      </c:valAx>
      <c:valAx>
        <c:axId val="63842727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63843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4920"/>
        <c:axId val="638432760"/>
      </c:scatterChart>
      <c:valAx>
        <c:axId val="63842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2760"/>
        <c:crosses val="autoZero"/>
        <c:crossBetween val="midCat"/>
      </c:valAx>
      <c:valAx>
        <c:axId val="63843276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0016"/>
        <c:axId val="638431192"/>
      </c:scatterChart>
      <c:valAx>
        <c:axId val="6384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1192"/>
        <c:crosses val="autoZero"/>
        <c:crossBetween val="midCat"/>
      </c:valAx>
      <c:valAx>
        <c:axId val="6384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1584"/>
        <c:axId val="63842531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6096"/>
        <c:axId val="638434328"/>
      </c:scatterChart>
      <c:valAx>
        <c:axId val="6384315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5312"/>
        <c:crossesAt val="-40"/>
        <c:crossBetween val="midCat"/>
        <c:majorUnit val="20"/>
      </c:valAx>
      <c:valAx>
        <c:axId val="6384253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1584"/>
        <c:crosses val="autoZero"/>
        <c:crossBetween val="midCat"/>
      </c:valAx>
      <c:valAx>
        <c:axId val="6384343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6096"/>
        <c:crosses val="max"/>
        <c:crossBetween val="midCat"/>
        <c:majorUnit val="40"/>
      </c:valAx>
      <c:valAx>
        <c:axId val="63842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43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7664"/>
        <c:axId val="638435504"/>
      </c:scatterChart>
      <c:valAx>
        <c:axId val="6384276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8435504"/>
        <c:crosses val="autoZero"/>
        <c:crossBetween val="midCat"/>
      </c:valAx>
      <c:valAx>
        <c:axId val="63843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2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6488"/>
        <c:axId val="638433152"/>
      </c:scatterChart>
      <c:valAx>
        <c:axId val="63842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3152"/>
        <c:crosses val="autoZero"/>
        <c:crossBetween val="midCat"/>
      </c:valAx>
      <c:valAx>
        <c:axId val="63843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0408"/>
        <c:axId val="638433544"/>
      </c:scatterChart>
      <c:valAx>
        <c:axId val="6384304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38433544"/>
        <c:crosses val="autoZero"/>
        <c:crossBetween val="midCat"/>
      </c:valAx>
      <c:valAx>
        <c:axId val="6384335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38430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28985.507246376812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3942.4163016050516</c:v>
                </c:pt>
                <c:pt idx="1">
                  <c:v>10538.048879326398</c:v>
                </c:pt>
                <c:pt idx="2">
                  <c:v>12826.371978164865</c:v>
                </c:pt>
                <c:pt idx="3">
                  <c:v>15316.861296384439</c:v>
                </c:pt>
                <c:pt idx="4">
                  <c:v>18278.853552779179</c:v>
                </c:pt>
                <c:pt idx="5">
                  <c:v>23486.295082595705</c:v>
                </c:pt>
                <c:pt idx="6">
                  <c:v>28990.628925667897</c:v>
                </c:pt>
                <c:pt idx="7">
                  <c:v>29506.886706852365</c:v>
                </c:pt>
                <c:pt idx="8">
                  <c:v>30932.434367997386</c:v>
                </c:pt>
                <c:pt idx="9">
                  <c:v>31655.728868806957</c:v>
                </c:pt>
                <c:pt idx="10">
                  <c:v>35957.310035737362</c:v>
                </c:pt>
                <c:pt idx="11">
                  <c:v>40306.290748167055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5008"/>
        <c:axId val="551647360"/>
      </c:scatterChart>
      <c:valAx>
        <c:axId val="5516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7360"/>
        <c:crosses val="autoZero"/>
        <c:crossBetween val="midCat"/>
      </c:valAx>
      <c:valAx>
        <c:axId val="551647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164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8056"/>
        <c:axId val="638428448"/>
      </c:scatterChart>
      <c:valAx>
        <c:axId val="638428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38428448"/>
        <c:crosses val="autoZero"/>
        <c:crossBetween val="midCat"/>
        <c:dispUnits>
          <c:builtInUnit val="thousands"/>
          <c:dispUnitsLbl/>
        </c:dispUnits>
      </c:valAx>
      <c:valAx>
        <c:axId val="6384284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3842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3352"/>
        <c:axId val="638423744"/>
      </c:scatterChart>
      <c:valAx>
        <c:axId val="63842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23744"/>
        <c:crosses val="autoZero"/>
        <c:crossBetween val="midCat"/>
      </c:valAx>
      <c:valAx>
        <c:axId val="6384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423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42952"/>
        <c:axId val="638438640"/>
      </c:scatterChart>
      <c:valAx>
        <c:axId val="638442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38438640"/>
        <c:crosses val="autoZero"/>
        <c:crossBetween val="midCat"/>
      </c:valAx>
      <c:valAx>
        <c:axId val="6384386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38442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6288"/>
        <c:axId val="638438248"/>
      </c:scatterChart>
      <c:valAx>
        <c:axId val="6384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8248"/>
        <c:crosses val="autoZero"/>
        <c:crossBetween val="midCat"/>
      </c:valAx>
      <c:valAx>
        <c:axId val="6384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5896"/>
        <c:axId val="638436680"/>
      </c:scatterChart>
      <c:valAx>
        <c:axId val="6384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6680"/>
        <c:crosses val="autoZero"/>
        <c:crossBetween val="midCat"/>
      </c:valAx>
      <c:valAx>
        <c:axId val="638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7464"/>
        <c:axId val="638437072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39424"/>
        <c:axId val="638437856"/>
      </c:scatterChart>
      <c:valAx>
        <c:axId val="6384374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7072"/>
        <c:crosses val="autoZero"/>
        <c:crossBetween val="midCat"/>
      </c:valAx>
      <c:valAx>
        <c:axId val="6384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7464"/>
        <c:crosses val="autoZero"/>
        <c:crossBetween val="midCat"/>
      </c:valAx>
      <c:valAx>
        <c:axId val="63843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39424"/>
        <c:crosses val="max"/>
        <c:crossBetween val="midCat"/>
      </c:valAx>
      <c:valAx>
        <c:axId val="6384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4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41384"/>
        <c:axId val="638440600"/>
      </c:scatterChart>
      <c:valAx>
        <c:axId val="6384413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8440600"/>
        <c:crosses val="autoZero"/>
        <c:crossBetween val="midCat"/>
      </c:valAx>
      <c:valAx>
        <c:axId val="638440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4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41776"/>
        <c:axId val="638419040"/>
      </c:scatterChart>
      <c:valAx>
        <c:axId val="63844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8419040"/>
        <c:crosses val="autoZero"/>
        <c:crossBetween val="midCat"/>
      </c:valAx>
      <c:valAx>
        <c:axId val="6384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44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19432"/>
        <c:axId val="638413552"/>
      </c:scatterChart>
      <c:valAx>
        <c:axId val="63841943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3552"/>
        <c:crosses val="autoZero"/>
        <c:crossBetween val="midCat"/>
      </c:valAx>
      <c:valAx>
        <c:axId val="63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943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17080"/>
        <c:axId val="638413944"/>
      </c:scatterChart>
      <c:valAx>
        <c:axId val="63841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3944"/>
        <c:crosses val="autoZero"/>
        <c:crossBetween val="midCat"/>
      </c:valAx>
      <c:valAx>
        <c:axId val="6384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28985.507246376812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8.2091772511932812E-3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3440"/>
        <c:axId val="551642656"/>
      </c:scatterChart>
      <c:valAx>
        <c:axId val="55164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1642656"/>
        <c:crosses val="autoZero"/>
        <c:crossBetween val="midCat"/>
      </c:valAx>
      <c:valAx>
        <c:axId val="55164265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5164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21392"/>
        <c:axId val="638422176"/>
      </c:scatterChart>
      <c:valAx>
        <c:axId val="6384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2176"/>
        <c:crosses val="autoZero"/>
        <c:crossBetween val="midCat"/>
      </c:valAx>
      <c:valAx>
        <c:axId val="638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14728"/>
        <c:axId val="638421784"/>
      </c:scatterChart>
      <c:valAx>
        <c:axId val="6384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1784"/>
        <c:crosses val="autoZero"/>
        <c:crossBetween val="midCat"/>
      </c:valAx>
      <c:valAx>
        <c:axId val="638421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4224"/>
        <c:axId val="551648928"/>
      </c:scatterChart>
      <c:valAx>
        <c:axId val="5516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648928"/>
        <c:crosses val="autoZero"/>
        <c:crossBetween val="midCat"/>
      </c:valAx>
      <c:valAx>
        <c:axId val="5516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6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16.937510829002388</c:v>
                </c:pt>
                <c:pt idx="1">
                  <c:v>23.383404763532603</c:v>
                </c:pt>
                <c:pt idx="2">
                  <c:v>34.715850248154332</c:v>
                </c:pt>
                <c:pt idx="3">
                  <c:v>46.694393424993763</c:v>
                </c:pt>
                <c:pt idx="4">
                  <c:v>47.81787472147812</c:v>
                </c:pt>
                <c:pt idx="5">
                  <c:v>50.920154615194974</c:v>
                </c:pt>
                <c:pt idx="6">
                  <c:v>52.494189667306244</c:v>
                </c:pt>
                <c:pt idx="7">
                  <c:v>61.855299877147026</c:v>
                </c:pt>
                <c:pt idx="8">
                  <c:v>71.319561080098495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5792"/>
        <c:axId val="551639912"/>
      </c:scatterChart>
      <c:valAx>
        <c:axId val="5516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639912"/>
        <c:crosses val="autoZero"/>
        <c:crossBetween val="midCat"/>
      </c:valAx>
      <c:valAx>
        <c:axId val="5516399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16457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16.937510829002388</c:v>
                </c:pt>
                <c:pt idx="1">
                  <c:v>23.383404763532603</c:v>
                </c:pt>
                <c:pt idx="2">
                  <c:v>34.715850248154332</c:v>
                </c:pt>
                <c:pt idx="3">
                  <c:v>46.694393424993763</c:v>
                </c:pt>
                <c:pt idx="4">
                  <c:v>47.81787472147812</c:v>
                </c:pt>
                <c:pt idx="5">
                  <c:v>50.920154615194974</c:v>
                </c:pt>
                <c:pt idx="6">
                  <c:v>52.494189667306244</c:v>
                </c:pt>
                <c:pt idx="7">
                  <c:v>61.855299877147026</c:v>
                </c:pt>
                <c:pt idx="8">
                  <c:v>71.319561080098495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0.10178612537728342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6.5378489437057672</c:v>
                </c:pt>
                <c:pt idx="1">
                  <c:v>11.517702605106605</c:v>
                </c:pt>
                <c:pt idx="2">
                  <c:v>16.937510829002388</c:v>
                </c:pt>
                <c:pt idx="3">
                  <c:v>23.383404763532603</c:v>
                </c:pt>
                <c:pt idx="4">
                  <c:v>34.715850248154332</c:v>
                </c:pt>
                <c:pt idx="5">
                  <c:v>46.694393424993763</c:v>
                </c:pt>
                <c:pt idx="6">
                  <c:v>47.81787472147812</c:v>
                </c:pt>
                <c:pt idx="7">
                  <c:v>50.920154615194974</c:v>
                </c:pt>
                <c:pt idx="8">
                  <c:v>52.494189667306244</c:v>
                </c:pt>
                <c:pt idx="9">
                  <c:v>61.855299877147026</c:v>
                </c:pt>
                <c:pt idx="10">
                  <c:v>71.319561080098495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0.17815235632412671</c:v>
                </c:pt>
                <c:pt idx="1">
                  <c:v>0.13744088570436069</c:v>
                </c:pt>
                <c:pt idx="2">
                  <c:v>0.11006633175320313</c:v>
                </c:pt>
                <c:pt idx="3">
                  <c:v>8.898699731631099E-2</c:v>
                </c:pt>
                <c:pt idx="4">
                  <c:v>6.6572162233047821E-2</c:v>
                </c:pt>
                <c:pt idx="5">
                  <c:v>5.2574270893958226E-2</c:v>
                </c:pt>
                <c:pt idx="6">
                  <c:v>5.1557498751041861E-2</c:v>
                </c:pt>
                <c:pt idx="7">
                  <c:v>4.8943756199291366E-2</c:v>
                </c:pt>
                <c:pt idx="8">
                  <c:v>4.771639603355439E-2</c:v>
                </c:pt>
                <c:pt idx="9">
                  <c:v>4.1523650762773305E-2</c:v>
                </c:pt>
                <c:pt idx="10">
                  <c:v>3.6707209073352239E-2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1872"/>
        <c:axId val="551648144"/>
      </c:scatterChart>
      <c:valAx>
        <c:axId val="5516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648144"/>
        <c:crosses val="autoZero"/>
        <c:crossBetween val="midCat"/>
      </c:valAx>
      <c:valAx>
        <c:axId val="5516481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1641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25" zoomScale="80" zoomScaleNormal="80" workbookViewId="0">
      <selection activeCell="D11" sqref="D1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1.0318087075531093</v>
      </c>
      <c r="D2" s="262">
        <f>EXP((0-$Q$42)/$R$42)</f>
        <v>5.7255673595596592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5.7255673595596592</v>
      </c>
      <c r="M2" s="234">
        <f t="shared" ref="M2:M14" si="4">LN(L2)</f>
        <v>1.7449416466365046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5.7255673595596592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0.15904353776554608</v>
      </c>
      <c r="AI2" s="228">
        <f t="shared" ref="AI2:AI14" si="17">AH2/$Q$24*$Q$32</f>
        <v>5.7255673595596592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-16.395075747904372</v>
      </c>
      <c r="AM2" s="229">
        <f t="shared" ref="AM2:AM14" si="21">($Q$44+$R$44*AL2*$Q$31)/$Q$31</f>
        <v>0.21930083521088445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8</v>
      </c>
      <c r="M3" s="234">
        <f t="shared" si="4"/>
        <v>2.0794415416798357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8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0.22222222222222224</v>
      </c>
      <c r="AI3" s="228">
        <f t="shared" si="17"/>
        <v>8</v>
      </c>
      <c r="AJ3" s="229">
        <f t="shared" si="18"/>
        <v>3942.4163016050516</v>
      </c>
      <c r="AK3" s="229">
        <f t="shared" si="19"/>
        <v>8.5555909323026285</v>
      </c>
      <c r="AL3" s="229">
        <f t="shared" si="20"/>
        <v>-7.8155808923572634</v>
      </c>
      <c r="AM3" s="229">
        <f t="shared" si="21"/>
        <v>8.7406568002080327</v>
      </c>
      <c r="AN3" s="1"/>
      <c r="AO3" s="1">
        <f t="shared" si="22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3.0720852793750902E-8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14</v>
      </c>
      <c r="M4" s="234">
        <f t="shared" si="4"/>
        <v>2.6390573296152584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14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0.3888888888888889</v>
      </c>
      <c r="AI4" s="228">
        <f t="shared" si="17"/>
        <v>14</v>
      </c>
      <c r="AJ4" s="229">
        <f t="shared" si="18"/>
        <v>10538.048879326398</v>
      </c>
      <c r="AK4" s="229">
        <f t="shared" si="19"/>
        <v>22.869029686038189</v>
      </c>
      <c r="AL4" s="229">
        <f t="shared" si="20"/>
        <v>6.5378489437057672</v>
      </c>
      <c r="AM4" s="229">
        <f t="shared" si="21"/>
        <v>22.996820713241124</v>
      </c>
      <c r="AN4" s="2">
        <f t="shared" ref="AN4:AN14" si="32">AO4/$Q$31</f>
        <v>6.5378489437057672</v>
      </c>
      <c r="AO4" s="3">
        <f t="shared" si="22"/>
        <v>3012.6407932596176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2.1008320224910607E-7</v>
      </c>
      <c r="AS4" s="228">
        <f t="shared" ref="AS4:AS14" si="34">$Q$36/AR4</f>
        <v>0.17815235632412671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17</v>
      </c>
      <c r="M5" s="234">
        <f t="shared" si="4"/>
        <v>2.8332133440562162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17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0.47222222222222221</v>
      </c>
      <c r="AI5" s="228">
        <f t="shared" si="17"/>
        <v>17</v>
      </c>
      <c r="AJ5" s="229">
        <f t="shared" si="18"/>
        <v>12826.371978164865</v>
      </c>
      <c r="AK5" s="229">
        <f t="shared" si="19"/>
        <v>27.835008633170279</v>
      </c>
      <c r="AL5" s="229">
        <f t="shared" si="20"/>
        <v>11.517702605106599</v>
      </c>
      <c r="AM5" s="229">
        <f t="shared" si="21"/>
        <v>27.942928429006496</v>
      </c>
      <c r="AN5" s="2">
        <f t="shared" si="32"/>
        <v>11.517702605106605</v>
      </c>
      <c r="AO5" s="3">
        <f t="shared" si="22"/>
        <v>5307.3573604331232</v>
      </c>
      <c r="AP5" s="227">
        <f t="shared" si="27"/>
        <v>3.3050048359027835E-4</v>
      </c>
      <c r="AQ5" s="227">
        <f t="shared" si="33"/>
        <v>8.0714435291170657E-4</v>
      </c>
      <c r="AR5" s="231">
        <f t="shared" si="28"/>
        <v>2.7231210940609397E-7</v>
      </c>
      <c r="AS5" s="228">
        <f t="shared" si="34"/>
        <v>0.13744088570436069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21</v>
      </c>
      <c r="M6" s="234">
        <f t="shared" si="4"/>
        <v>3.044522437723423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21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0.58333333333333337</v>
      </c>
      <c r="AI6" s="228">
        <f t="shared" si="17"/>
        <v>21</v>
      </c>
      <c r="AJ6" s="229">
        <f t="shared" si="18"/>
        <v>15316.861296384439</v>
      </c>
      <c r="AK6" s="229">
        <f t="shared" si="19"/>
        <v>33.239716355000951</v>
      </c>
      <c r="AL6" s="229">
        <f t="shared" si="20"/>
        <v>16.937510829002385</v>
      </c>
      <c r="AM6" s="229">
        <f t="shared" si="21"/>
        <v>33.326009358063104</v>
      </c>
      <c r="AN6" s="2">
        <f t="shared" si="32"/>
        <v>16.937510829002388</v>
      </c>
      <c r="AO6" s="3">
        <f t="shared" si="22"/>
        <v>7804.8049900043006</v>
      </c>
      <c r="AP6" s="227">
        <f t="shared" si="27"/>
        <v>1.0930271166754678E-3</v>
      </c>
      <c r="AQ6" s="227">
        <f t="shared" si="33"/>
        <v>3.1876894020002192E-3</v>
      </c>
      <c r="AR6" s="231">
        <f t="shared" si="28"/>
        <v>3.4003874671427067E-7</v>
      </c>
      <c r="AS6" s="228">
        <f t="shared" si="34"/>
        <v>0.11006633175320313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27</v>
      </c>
      <c r="M7" s="234">
        <f t="shared" si="4"/>
        <v>3.2958368660043291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27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0.75</v>
      </c>
      <c r="AI7" s="228">
        <f t="shared" si="17"/>
        <v>27</v>
      </c>
      <c r="AJ7" s="233">
        <f t="shared" si="18"/>
        <v>18278.853552779179</v>
      </c>
      <c r="AK7" s="233">
        <f t="shared" si="19"/>
        <v>39.667650939190928</v>
      </c>
      <c r="AL7" s="233">
        <f t="shared" si="20"/>
        <v>23.38340476353261</v>
      </c>
      <c r="AM7" s="233">
        <f t="shared" si="21"/>
        <v>39.728222734674006</v>
      </c>
      <c r="AN7" s="9">
        <f t="shared" si="32"/>
        <v>23.383404763532603</v>
      </c>
      <c r="AO7" s="10">
        <f t="shared" si="22"/>
        <v>10775.072915035824</v>
      </c>
      <c r="AP7" s="230">
        <f t="shared" si="27"/>
        <v>2.2195116226109259E-3</v>
      </c>
      <c r="AQ7" s="230">
        <f t="shared" si="33"/>
        <v>7.7247006680115004E-3</v>
      </c>
      <c r="AR7" s="232">
        <f t="shared" si="28"/>
        <v>4.2058748618924492E-7</v>
      </c>
      <c r="AS7" s="228">
        <f t="shared" si="34"/>
        <v>8.898699731631099E-2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42</v>
      </c>
      <c r="M8" s="234">
        <f t="shared" si="4"/>
        <v>3.7376696182833684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42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1.1666666666666667</v>
      </c>
      <c r="AI8" s="228">
        <f t="shared" si="17"/>
        <v>42</v>
      </c>
      <c r="AJ8" s="229">
        <f t="shared" si="18"/>
        <v>23486.295082595705</v>
      </c>
      <c r="AK8" s="229">
        <f t="shared" si="19"/>
        <v>50.968522314660817</v>
      </c>
      <c r="AL8" s="229">
        <f t="shared" si="20"/>
        <v>34.715850248154332</v>
      </c>
      <c r="AM8" s="229">
        <f t="shared" si="21"/>
        <v>50.983873976885533</v>
      </c>
      <c r="AN8" s="2">
        <f t="shared" si="32"/>
        <v>34.715850248154332</v>
      </c>
      <c r="AO8" s="3">
        <f t="shared" si="22"/>
        <v>15997.063794349517</v>
      </c>
      <c r="AP8" s="227">
        <f t="shared" si="27"/>
        <v>4.7784137700949119E-3</v>
      </c>
      <c r="AQ8" s="227">
        <f t="shared" si="33"/>
        <v>2.1368475976996901E-2</v>
      </c>
      <c r="AR8" s="231">
        <f t="shared" si="28"/>
        <v>5.6219921735119586E-7</v>
      </c>
      <c r="AS8" s="228">
        <f t="shared" si="34"/>
        <v>6.6572162233047821E-2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67</v>
      </c>
      <c r="M9" s="234">
        <f t="shared" si="4"/>
        <v>4.2046926193909657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67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1.8611111111111112</v>
      </c>
      <c r="AI9" s="228">
        <f t="shared" si="17"/>
        <v>67</v>
      </c>
      <c r="AJ9" s="229">
        <f t="shared" si="18"/>
        <v>28990.628925667897</v>
      </c>
      <c r="AK9" s="229">
        <f t="shared" si="19"/>
        <v>62.91369124493901</v>
      </c>
      <c r="AL9" s="229">
        <f t="shared" si="20"/>
        <v>46.694393424993763</v>
      </c>
      <c r="AM9" s="229">
        <f t="shared" si="21"/>
        <v>62.881244634546171</v>
      </c>
      <c r="AN9" s="2">
        <f t="shared" si="32"/>
        <v>46.694393424993763</v>
      </c>
      <c r="AO9" s="3">
        <f t="shared" si="22"/>
        <v>21516.776490237127</v>
      </c>
      <c r="AP9" s="227">
        <f t="shared" si="27"/>
        <v>8.2849053011175306E-3</v>
      </c>
      <c r="AQ9" s="227">
        <f t="shared" si="33"/>
        <v>4.5732028802170067E-2</v>
      </c>
      <c r="AR9" s="231">
        <f t="shared" si="28"/>
        <v>7.1188467036063782E-7</v>
      </c>
      <c r="AS9" s="228">
        <f t="shared" si="34"/>
        <v>5.2574270893958226E-2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1.6870000000000001</v>
      </c>
      <c r="F10" s="73">
        <v>12.12</v>
      </c>
      <c r="G10" s="73">
        <v>4.6100000000000003</v>
      </c>
      <c r="H10" s="73">
        <v>2070</v>
      </c>
      <c r="I10" s="78">
        <v>2810</v>
      </c>
      <c r="J10" s="61"/>
      <c r="K10" s="2">
        <f t="shared" si="2"/>
        <v>55.873199999999997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483.09178743961354</v>
      </c>
      <c r="O10" s="3">
        <f t="shared" si="6"/>
        <v>355.87188612099646</v>
      </c>
      <c r="P10" s="3">
        <f t="shared" si="7"/>
        <v>28985.507246376812</v>
      </c>
      <c r="Q10" s="3">
        <f t="shared" si="23"/>
        <v>21352.313167259788</v>
      </c>
      <c r="R10" s="3">
        <f t="shared" si="8"/>
        <v>62.902576489533011</v>
      </c>
      <c r="S10" s="3">
        <f t="shared" si="9"/>
        <v>46.337485172004747</v>
      </c>
      <c r="T10" s="3">
        <f t="shared" ref="T10:T13" si="38">L10</f>
        <v>70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1.3153684687725832E-2</v>
      </c>
      <c r="Y10" s="230">
        <f t="shared" ref="Y10:Y13" si="40">X10-$X$3</f>
        <v>8.2091772511932812E-3</v>
      </c>
      <c r="Z10" s="228">
        <f t="shared" si="11"/>
        <v>1.1013210651331984</v>
      </c>
      <c r="AA10" s="229">
        <f t="shared" si="12"/>
        <v>11.336151631995348</v>
      </c>
      <c r="AB10" s="2">
        <f t="shared" si="31"/>
        <v>20.289068161471597</v>
      </c>
      <c r="AC10" s="158">
        <f t="shared" si="13"/>
        <v>20.586461098198111</v>
      </c>
      <c r="AD10" s="175">
        <f t="shared" ref="AD10:AD13" si="41">AC10*1/1.6/1000*3600</f>
        <v>46.319537470945747</v>
      </c>
      <c r="AE10" s="175">
        <f t="shared" si="15"/>
        <v>61.49024766812763</v>
      </c>
      <c r="AF10" s="165">
        <f t="shared" ref="AF10:AF13" si="42">AE10/AC10</f>
        <v>2.9869265715373361</v>
      </c>
      <c r="AG10" s="151"/>
      <c r="AH10" s="228">
        <f t="shared" si="16"/>
        <v>1.9444444444444444</v>
      </c>
      <c r="AI10" s="228">
        <f t="shared" si="17"/>
        <v>70</v>
      </c>
      <c r="AJ10" s="229">
        <f t="shared" si="18"/>
        <v>29506.886706852365</v>
      </c>
      <c r="AK10" s="229">
        <f t="shared" si="19"/>
        <v>64.03404233257892</v>
      </c>
      <c r="AL10" s="229">
        <f t="shared" si="20"/>
        <v>47.81787472147812</v>
      </c>
      <c r="AM10" s="229">
        <f t="shared" si="21"/>
        <v>63.997112667402426</v>
      </c>
      <c r="AN10" s="2">
        <f t="shared" si="32"/>
        <v>47.81787472147812</v>
      </c>
      <c r="AO10" s="3">
        <f t="shared" si="22"/>
        <v>22034.476671657118</v>
      </c>
      <c r="AP10" s="227">
        <f t="shared" si="27"/>
        <v>8.6560452169344229E-3</v>
      </c>
      <c r="AQ10" s="227">
        <f t="shared" ref="AQ10:AQ13" si="43">AJ10*AP10/5252</f>
        <v>4.8631558557782811E-2</v>
      </c>
      <c r="AR10" s="231">
        <f t="shared" si="28"/>
        <v>7.2592384059438132E-7</v>
      </c>
      <c r="AS10" s="228">
        <f t="shared" si="34"/>
        <v>5.1557498751041861E-2</v>
      </c>
      <c r="AT10" s="232">
        <f t="shared" si="35"/>
        <v>-3.6770058164675188E-7</v>
      </c>
      <c r="AU10" s="165">
        <f t="shared" si="36"/>
        <v>0.10178612537728342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79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2.1944444444444446</v>
      </c>
      <c r="AI11" s="228">
        <f t="shared" si="17"/>
        <v>79.000000000000014</v>
      </c>
      <c r="AJ11" s="229">
        <f t="shared" si="18"/>
        <v>30932.434367997386</v>
      </c>
      <c r="AK11" s="229">
        <f t="shared" si="19"/>
        <v>67.127678749994331</v>
      </c>
      <c r="AL11" s="229">
        <f t="shared" si="20"/>
        <v>50.920154615194981</v>
      </c>
      <c r="AM11" s="229">
        <f t="shared" si="21"/>
        <v>67.078369981791155</v>
      </c>
      <c r="AN11" s="2">
        <f t="shared" si="32"/>
        <v>50.920154615194974</v>
      </c>
      <c r="AO11" s="3">
        <f t="shared" si="22"/>
        <v>23464.007246681846</v>
      </c>
      <c r="AP11" s="227">
        <f t="shared" si="27"/>
        <v>9.7185159954086414E-3</v>
      </c>
      <c r="AQ11" s="227">
        <f t="shared" si="43"/>
        <v>5.7238643979876346E-2</v>
      </c>
      <c r="AR11" s="231">
        <f t="shared" si="28"/>
        <v>7.6469033868998823E-7</v>
      </c>
      <c r="AS11" s="228">
        <f t="shared" si="34"/>
        <v>4.8943756199291366E-2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84</v>
      </c>
      <c r="M12" s="234">
        <f t="shared" si="37"/>
        <v>4.4308167988433134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84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2.3333333333333335</v>
      </c>
      <c r="AI12" s="228">
        <f t="shared" si="17"/>
        <v>84</v>
      </c>
      <c r="AJ12" s="229">
        <f t="shared" si="18"/>
        <v>31655.728868806957</v>
      </c>
      <c r="AK12" s="229">
        <f t="shared" si="19"/>
        <v>68.697328274320654</v>
      </c>
      <c r="AL12" s="229">
        <f t="shared" si="20"/>
        <v>52.494189667306244</v>
      </c>
      <c r="AM12" s="229">
        <f t="shared" si="21"/>
        <v>68.641738595707935</v>
      </c>
      <c r="AN12" s="2">
        <f t="shared" si="32"/>
        <v>52.494189667306244</v>
      </c>
      <c r="AO12" s="3">
        <f t="shared" si="22"/>
        <v>24189.322598694718</v>
      </c>
      <c r="AP12" s="227">
        <f t="shared" si="27"/>
        <v>1.0278725678296238E-2</v>
      </c>
      <c r="AQ12" s="227">
        <f t="shared" si="43"/>
        <v>6.1953646837202885E-2</v>
      </c>
      <c r="AR12" s="231">
        <f t="shared" si="28"/>
        <v>7.8435968798812073E-7</v>
      </c>
      <c r="AS12" s="228">
        <f t="shared" si="34"/>
        <v>4.771639603355439E-2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1.6722222222222223</v>
      </c>
      <c r="D13" s="73">
        <v>121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121</v>
      </c>
      <c r="M13" s="234">
        <f t="shared" si="37"/>
        <v>4.7957905455967413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121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3.3611111111111116</v>
      </c>
      <c r="AI13" s="228">
        <f t="shared" si="17"/>
        <v>121.00000000000001</v>
      </c>
      <c r="AJ13" s="229">
        <f t="shared" si="18"/>
        <v>35957.310035737362</v>
      </c>
      <c r="AK13" s="229">
        <f t="shared" si="19"/>
        <v>78.032356848388375</v>
      </c>
      <c r="AL13" s="229">
        <f t="shared" si="20"/>
        <v>61.855299877147026</v>
      </c>
      <c r="AM13" s="229">
        <f t="shared" si="21"/>
        <v>77.939413303682997</v>
      </c>
      <c r="AN13" s="2">
        <f t="shared" si="32"/>
        <v>61.855299877147026</v>
      </c>
      <c r="AO13" s="3">
        <f t="shared" si="22"/>
        <v>28502.92218338935</v>
      </c>
      <c r="AP13" s="227">
        <f t="shared" si="27"/>
        <v>1.3904307002668493E-2</v>
      </c>
      <c r="AQ13" s="227">
        <f t="shared" si="43"/>
        <v>9.5194493093492982E-2</v>
      </c>
      <c r="AR13" s="231">
        <f t="shared" si="28"/>
        <v>9.0133735394841859E-7</v>
      </c>
      <c r="AS13" s="228">
        <f t="shared" si="34"/>
        <v>4.1523650762773305E-2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18"/>
        <v>40306.290748167055</v>
      </c>
      <c r="AK14" s="229">
        <f t="shared" si="19"/>
        <v>87.470249019459757</v>
      </c>
      <c r="AL14" s="229">
        <f t="shared" si="20"/>
        <v>71.319561080098495</v>
      </c>
      <c r="AM14" s="229">
        <f t="shared" si="21"/>
        <v>87.339540002741273</v>
      </c>
      <c r="AN14" s="2">
        <f t="shared" si="32"/>
        <v>71.319561080098495</v>
      </c>
      <c r="AO14" s="3">
        <f t="shared" si="22"/>
        <v>32864.053745709389</v>
      </c>
      <c r="AP14" s="227">
        <f t="shared" si="27"/>
        <v>1.8081375469737829E-2</v>
      </c>
      <c r="AQ14" s="227">
        <f t="shared" si="33"/>
        <v>0.13876488515042434</v>
      </c>
      <c r="AR14" s="231">
        <f t="shared" si="28"/>
        <v>1.0196040083027311E-6</v>
      </c>
      <c r="AS14" s="228">
        <f t="shared" si="34"/>
        <v>3.6707209073352239E-2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299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84.309310072446905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78.083132867103643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44"/>
        <v>64.178003775170367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292</v>
      </c>
      <c r="P42" s="65" t="s">
        <v>21</v>
      </c>
      <c r="Q42" s="205">
        <f>INDEX(LINEST($P$4:$P$14,$M$4:$M$14),2)</f>
        <v>-20565.885057028721</v>
      </c>
      <c r="R42" s="67">
        <f>INDEX(LINEST($P$4:$P$14,$M$4:$M$14),1)</f>
        <v>11786.00161023773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41.33386312413711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-7554.8509046343352</v>
      </c>
      <c r="R43" s="69">
        <f>INDEX(LINEST($Q$4:$Q$14,$P$4:$P$14),1)</f>
        <v>1.0027939535017072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44"/>
        <v>32.394851565037136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7604.7093319544183</v>
      </c>
      <c r="R44" s="69">
        <f>INDEX(LINEST($P$4:$P$14,$Q$4:$Q$14),1)</f>
        <v>0.99322350656666325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29.049931110664247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-9.253454029792222E-4</v>
      </c>
      <c r="K48" s="180">
        <f>INDEX(LINEST($Y$3:$Y$14,$P$3:$P$14^{1,2}),2)</f>
        <v>-7.6489644767238127E-8</v>
      </c>
      <c r="L48" s="180">
        <f>INDEX(LINEST($Y$3:$Y$14,$P$3:$P$14^{1,2}),1)</f>
        <v>1.3597054364520191E-11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22" zoomScale="90" zoomScaleNormal="90" workbookViewId="0">
      <selection activeCell="I41" sqref="I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277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275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298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276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291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295</v>
      </c>
      <c r="K38" s="263" t="s">
        <v>300</v>
      </c>
      <c r="L38" s="263" t="s">
        <v>273</v>
      </c>
      <c r="M38" s="264" t="s">
        <v>274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290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292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284</v>
      </c>
      <c r="M49" s="237" t="s">
        <v>283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278</v>
      </c>
      <c r="J50" s="236" t="s">
        <v>100</v>
      </c>
      <c r="K50" s="239" t="s">
        <v>279</v>
      </c>
      <c r="L50" s="239" t="s">
        <v>280</v>
      </c>
      <c r="M50" s="239" t="s">
        <v>281</v>
      </c>
      <c r="N50" s="240" t="s">
        <v>282</v>
      </c>
      <c r="P50" s="235" t="s">
        <v>287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279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288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280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285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286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281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289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282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1" zoomScale="90" zoomScaleNormal="90" workbookViewId="0">
      <selection activeCell="J41" sqref="J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301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292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9" zoomScale="90" zoomScaleNormal="90" workbookViewId="0">
      <selection activeCell="I39" sqref="I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302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292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5.88671875" style="1" bestFit="1" customWidth="1"/>
    <col min="11" max="11" width="10" style="1" bestFit="1" customWidth="1"/>
    <col min="12" max="13" width="5.109375" style="1" customWidth="1"/>
    <col min="14" max="14" width="6.6640625" style="1" customWidth="1"/>
    <col min="15" max="15" width="7.88671875" style="1" customWidth="1"/>
    <col min="16" max="16" width="7.33203125" style="1" bestFit="1" customWidth="1"/>
    <col min="17" max="17" width="7.44140625" style="1" customWidth="1"/>
    <col min="18" max="18" width="6.33203125" style="1" customWidth="1"/>
    <col min="19" max="19" width="5.6640625" style="1" customWidth="1"/>
    <col min="20" max="20" width="8" style="1" customWidth="1"/>
    <col min="21" max="22" width="7.6640625" customWidth="1"/>
    <col min="24" max="24" width="9.88671875" bestFit="1" customWidth="1"/>
    <col min="25" max="25" width="10.6640625" customWidth="1"/>
    <col min="26" max="26" width="8.6640625" customWidth="1"/>
    <col min="27" max="27" width="9.6640625" customWidth="1"/>
    <col min="28" max="28" width="7.6640625" customWidth="1"/>
    <col min="29" max="29" width="7.88671875" customWidth="1"/>
    <col min="30" max="30" width="10" customWidth="1"/>
    <col min="31" max="31" width="10.88671875" customWidth="1"/>
    <col min="32" max="32" width="10" customWidth="1"/>
    <col min="33" max="33" width="10.6640625" customWidth="1"/>
    <col min="34" max="34" width="11.8867187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5" width="9.88671875" bestFit="1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2:51" ht="86.4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5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5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5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5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5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5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5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5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5" customHeight="1" x14ac:dyDescent="0.3"/>
    <row r="18" spans="2:47" ht="13.95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5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5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5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5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5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5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5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5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5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5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5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5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5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ht="15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ht="15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ht="15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ht="15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ht="15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" thickBot="1" x14ac:dyDescent="0.35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8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ht="1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ht="15" thickBot="1" x14ac:dyDescent="0.35">
      <c r="X52" t="s">
        <v>38</v>
      </c>
    </row>
    <row r="53" spans="3: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3">
      <c r="X58" s="19"/>
      <c r="Y58" s="30"/>
      <c r="Z58" s="30"/>
      <c r="AA58" s="30"/>
      <c r="AB58" s="31"/>
    </row>
    <row r="59" spans="3: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3">
      <c r="X60" s="19"/>
      <c r="Y60" s="30"/>
      <c r="Z60" s="30"/>
      <c r="AA60" s="30"/>
      <c r="AB60" s="31"/>
    </row>
    <row r="61" spans="3: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3">
      <c r="C66" t="s">
        <v>116</v>
      </c>
      <c r="W66" t="s">
        <v>89</v>
      </c>
      <c r="X66" t="s">
        <v>150</v>
      </c>
      <c r="Y66" t="s">
        <v>151</v>
      </c>
    </row>
    <row r="67" spans="3:26" x14ac:dyDescent="0.3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3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3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3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3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3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3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3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3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3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3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3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3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3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3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" thickBot="1" x14ac:dyDescent="0.35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3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3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3">
      <c r="C87" t="s">
        <v>117</v>
      </c>
      <c r="W87" t="s">
        <v>90</v>
      </c>
      <c r="Y87" t="s">
        <v>91</v>
      </c>
    </row>
    <row r="88" spans="3:26" x14ac:dyDescent="0.3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3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3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3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3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3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3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3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3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3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3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3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" thickBot="1" x14ac:dyDescent="0.35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3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3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3">
      <c r="X103" s="127"/>
    </row>
    <row r="104" spans="3:26" x14ac:dyDescent="0.3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2016-12-15T21:59:21Z</dcterms:modified>
</cp:coreProperties>
</file>