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/>
  </bookViews>
  <sheets>
    <sheet name="Ard1_Turn1_ESC1_G1b_T1a" sheetId="7" r:id="rId1"/>
    <sheet name="Ard2_Turn2_ESC2_G2b_T2a" sheetId="8" r:id="rId2"/>
    <sheet name="Ard3_Turn3_ESC3_G3b_T3a" sheetId="9" r:id="rId3"/>
    <sheet name="Ard4_Turn4_ESC4_G4b_T4a" sheetId="10" r:id="rId4"/>
    <sheet name="CalPhotonTurnigy" sheetId="4" r:id="rId5"/>
    <sheet name="TauPhotonTurnigy" sheetId="5" r:id="rId6"/>
    <sheet name="CalArduinoTurnigy" sheetId="3" r:id="rId7"/>
    <sheet name="CalArduinoHiTec" sheetId="1" r:id="rId8"/>
    <sheet name="CalPhotonHiTec" sheetId="2" r:id="rId9"/>
  </sheets>
  <definedNames>
    <definedName name="Meas_TauT__s" localSheetId="1">Ard2_Turn2_ESC2_G2b_T2a!$K$38:$K$43</definedName>
    <definedName name="Meas_TauT__s" localSheetId="2">Ard3_Turn3_ESC3_G3b_T3a!$K$39:$K$44</definedName>
    <definedName name="Meas_TauT__s" localSheetId="3">Ard4_Turn4_ESC4_G4b_T4a!$K$39:$K$44</definedName>
    <definedName name="Meas_TauT__s">Ard1_Turn1_ESC1_G1b_T1a!$K$39:$K$44</definedName>
    <definedName name="MeasNt" localSheetId="1">Ard2_Turn2_ESC2_G2b_T2a!$I$38:$I$43</definedName>
    <definedName name="MeasNt" localSheetId="2">Ard3_Turn3_ESC3_G3b_T3a!$I$39:$I$44</definedName>
    <definedName name="MeasNt" localSheetId="3">Ard4_Turn4_ESC4_G4b_T4a!$I$39:$I$44</definedName>
    <definedName name="MeasNt">Ard1_Turn1_ESC1_G1b_T1a!$I$39:$I$44</definedName>
    <definedName name="MeasTauT" localSheetId="1">Ard2_Turn2_ESC2_G2b_T2a!$K$38:$K$43</definedName>
    <definedName name="MeasTauT" localSheetId="2">Ard3_Turn3_ESC3_G3b_T3a!$K$39:$K$44</definedName>
    <definedName name="MeasTauT" localSheetId="3">Ard4_Turn4_ESC4_G4b_T4a!$K$39:$K$44</definedName>
    <definedName name="MeasTauT">Ard1_Turn1_ESC1_G1b_T1a!$K$39:$K$44</definedName>
    <definedName name="Nt" localSheetId="1">Ard2_Turn2_ESC2_G2b_T2a!$I$38:$I$43</definedName>
    <definedName name="Nt" localSheetId="2">Ard3_Turn3_ESC3_G3b_T3a!$I$39:$I$44</definedName>
    <definedName name="Nt" localSheetId="3">Ard4_Turn4_ESC4_G4b_T4a!$I$39:$I$44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AH15" i="10" l="1"/>
  <c r="AI15" i="10" s="1"/>
  <c r="Q46" i="10" l="1"/>
  <c r="Q46" i="9"/>
  <c r="AG11" i="9"/>
  <c r="AG9" i="9"/>
  <c r="Q45" i="9" s="1"/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Z14" i="10"/>
  <c r="O14" i="10"/>
  <c r="Q14" i="10" s="1"/>
  <c r="AE14" i="10" s="1"/>
  <c r="N14" i="10"/>
  <c r="P14" i="10" s="1"/>
  <c r="R14" i="10" s="1"/>
  <c r="L14" i="10"/>
  <c r="M14" i="10" s="1"/>
  <c r="K14" i="10"/>
  <c r="U14" i="10" s="1"/>
  <c r="C14" i="10"/>
  <c r="AH13" i="10"/>
  <c r="AI13" i="10" s="1"/>
  <c r="O13" i="10"/>
  <c r="Q13" i="10" s="1"/>
  <c r="N13" i="10"/>
  <c r="P13" i="10" s="1"/>
  <c r="R13" i="10" s="1"/>
  <c r="L13" i="10"/>
  <c r="T13" i="10" s="1"/>
  <c r="K13" i="10"/>
  <c r="U13" i="10" s="1"/>
  <c r="C13" i="10"/>
  <c r="O12" i="10"/>
  <c r="Q12" i="10" s="1"/>
  <c r="S12" i="10" s="1"/>
  <c r="N12" i="10"/>
  <c r="P12" i="10" s="1"/>
  <c r="R12" i="10" s="1"/>
  <c r="L12" i="10"/>
  <c r="M12" i="10" s="1"/>
  <c r="K12" i="10"/>
  <c r="U12" i="10" s="1"/>
  <c r="C12" i="10"/>
  <c r="AH11" i="10"/>
  <c r="AI11" i="10" s="1"/>
  <c r="O11" i="10"/>
  <c r="Q11" i="10" s="1"/>
  <c r="N11" i="10"/>
  <c r="P11" i="10" s="1"/>
  <c r="R11" i="10" s="1"/>
  <c r="L11" i="10"/>
  <c r="K11" i="10"/>
  <c r="U11" i="10" s="1"/>
  <c r="C11" i="10"/>
  <c r="AH10" i="10"/>
  <c r="AI10" i="10" s="1"/>
  <c r="R10" i="10"/>
  <c r="O10" i="10"/>
  <c r="Q10" i="10" s="1"/>
  <c r="N10" i="10"/>
  <c r="P10" i="10" s="1"/>
  <c r="L10" i="10"/>
  <c r="T10" i="10" s="1"/>
  <c r="K10" i="10"/>
  <c r="U10" i="10" s="1"/>
  <c r="C10" i="10"/>
  <c r="S9" i="10"/>
  <c r="O9" i="10"/>
  <c r="Q9" i="10" s="1"/>
  <c r="AE9" i="10" s="1"/>
  <c r="N9" i="10"/>
  <c r="P9" i="10" s="1"/>
  <c r="R9" i="10" s="1"/>
  <c r="L9" i="10"/>
  <c r="M9" i="10" s="1"/>
  <c r="K9" i="10"/>
  <c r="U9" i="10" s="1"/>
  <c r="C9" i="10"/>
  <c r="AH8" i="10"/>
  <c r="AI8" i="10" s="1"/>
  <c r="O8" i="10"/>
  <c r="Q8" i="10" s="1"/>
  <c r="AE8" i="10" s="1"/>
  <c r="N8" i="10"/>
  <c r="P8" i="10" s="1"/>
  <c r="R8" i="10" s="1"/>
  <c r="L8" i="10"/>
  <c r="M8" i="10" s="1"/>
  <c r="K8" i="10"/>
  <c r="U8" i="10" s="1"/>
  <c r="C8" i="10"/>
  <c r="AH7" i="10"/>
  <c r="AI7" i="10" s="1"/>
  <c r="Q7" i="10"/>
  <c r="O7" i="10"/>
  <c r="N7" i="10"/>
  <c r="P7" i="10" s="1"/>
  <c r="R7" i="10" s="1"/>
  <c r="L7" i="10"/>
  <c r="K7" i="10"/>
  <c r="U7" i="10" s="1"/>
  <c r="C7" i="10"/>
  <c r="AH6" i="10"/>
  <c r="AI6" i="10" s="1"/>
  <c r="R6" i="10"/>
  <c r="O6" i="10"/>
  <c r="Q6" i="10" s="1"/>
  <c r="N6" i="10"/>
  <c r="P6" i="10" s="1"/>
  <c r="L6" i="10"/>
  <c r="T6" i="10" s="1"/>
  <c r="K6" i="10"/>
  <c r="U6" i="10" s="1"/>
  <c r="C6" i="10"/>
  <c r="AH5" i="10"/>
  <c r="AI5" i="10" s="1"/>
  <c r="O5" i="10"/>
  <c r="Q5" i="10" s="1"/>
  <c r="N5" i="10"/>
  <c r="P5" i="10" s="1"/>
  <c r="R5" i="10" s="1"/>
  <c r="L5" i="10"/>
  <c r="M5" i="10" s="1"/>
  <c r="K5" i="10"/>
  <c r="U5" i="10" s="1"/>
  <c r="C5" i="10"/>
  <c r="AH4" i="10"/>
  <c r="AI4" i="10" s="1"/>
  <c r="O4" i="10"/>
  <c r="Q4" i="10" s="1"/>
  <c r="N4" i="10"/>
  <c r="P4" i="10" s="1"/>
  <c r="L4" i="10"/>
  <c r="T4" i="10" s="1"/>
  <c r="K4" i="10"/>
  <c r="U4" i="10" s="1"/>
  <c r="C4" i="10"/>
  <c r="AH3" i="10"/>
  <c r="AI3" i="10" s="1"/>
  <c r="O3" i="10"/>
  <c r="Q3" i="10" s="1"/>
  <c r="N3" i="10"/>
  <c r="P3" i="10" s="1"/>
  <c r="L3" i="10"/>
  <c r="M3" i="10" s="1"/>
  <c r="K3" i="10"/>
  <c r="U3" i="10" s="1"/>
  <c r="C3" i="10"/>
  <c r="AH2" i="10"/>
  <c r="AI2" i="10" s="1"/>
  <c r="AE2" i="10"/>
  <c r="S2" i="10"/>
  <c r="P2" i="10"/>
  <c r="R2" i="10" s="1"/>
  <c r="O2" i="10"/>
  <c r="N2" i="10"/>
  <c r="L2" i="10"/>
  <c r="K2" i="10"/>
  <c r="U2" i="10" s="1"/>
  <c r="W10" i="10" s="1"/>
  <c r="X10" i="10" s="1"/>
  <c r="C2" i="10"/>
  <c r="U1" i="10"/>
  <c r="J54" i="10" l="1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14" i="9"/>
  <c r="AI14" i="9" s="1"/>
  <c r="AC14" i="9"/>
  <c r="AD14" i="9" s="1"/>
  <c r="AA14" i="9"/>
  <c r="Z14" i="9"/>
  <c r="Q38" i="9" s="1"/>
  <c r="O14" i="9"/>
  <c r="Q14" i="9" s="1"/>
  <c r="N14" i="9"/>
  <c r="P14" i="9" s="1"/>
  <c r="R14" i="9" s="1"/>
  <c r="L14" i="9"/>
  <c r="T14" i="9" s="1"/>
  <c r="K14" i="9"/>
  <c r="U14" i="9" s="1"/>
  <c r="C14" i="9"/>
  <c r="AH13" i="9"/>
  <c r="AI13" i="9" s="1"/>
  <c r="P13" i="9"/>
  <c r="R13" i="9" s="1"/>
  <c r="O13" i="9"/>
  <c r="Q13" i="9" s="1"/>
  <c r="N13" i="9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Z12" i="9" s="1"/>
  <c r="AA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S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S7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Z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AH3" i="9"/>
  <c r="AI3" i="9" s="1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R2" i="9" s="1"/>
  <c r="K2" i="9"/>
  <c r="U2" i="9" s="1"/>
  <c r="W4" i="9" s="1"/>
  <c r="U1" i="9"/>
  <c r="M10" i="9" l="1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J45" i="9" s="1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4" i="9" l="1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G9" i="10" s="1"/>
  <c r="Q45" i="10" s="1"/>
  <c r="AT6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J48" i="9" s="1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F4" i="9"/>
  <c r="AC5" i="9"/>
  <c r="AA5" i="9"/>
  <c r="AB5" i="9" s="1"/>
  <c r="J36" i="9"/>
  <c r="Q36" i="9"/>
  <c r="Y5" i="9"/>
  <c r="AP15" i="10" l="1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T13" i="9" l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AA13" i="8" s="1"/>
  <c r="C33" i="8"/>
  <c r="Q32" i="8"/>
  <c r="C32" i="8"/>
  <c r="Q31" i="8"/>
  <c r="AH9" i="8" s="1"/>
  <c r="AI9" i="8" s="1"/>
  <c r="C31" i="8"/>
  <c r="Q30" i="8"/>
  <c r="J30" i="8"/>
  <c r="J29" i="8"/>
  <c r="J28" i="8"/>
  <c r="Q27" i="8"/>
  <c r="Q26" i="8"/>
  <c r="Q25" i="8"/>
  <c r="Q24" i="8"/>
  <c r="Q23" i="8"/>
  <c r="Z13" i="8"/>
  <c r="Q37" i="8" s="1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S11" i="8" s="1"/>
  <c r="N11" i="8"/>
  <c r="P11" i="8" s="1"/>
  <c r="R11" i="8" s="1"/>
  <c r="L11" i="8"/>
  <c r="T11" i="8" s="1"/>
  <c r="K11" i="8"/>
  <c r="U11" i="8" s="1"/>
  <c r="C11" i="8"/>
  <c r="O10" i="8"/>
  <c r="Q10" i="8" s="1"/>
  <c r="AE10" i="8" s="1"/>
  <c r="N10" i="8"/>
  <c r="P10" i="8" s="1"/>
  <c r="R10" i="8" s="1"/>
  <c r="L10" i="8"/>
  <c r="M10" i="8" s="1"/>
  <c r="K10" i="8"/>
  <c r="U10" i="8" s="1"/>
  <c r="C10" i="8"/>
  <c r="O9" i="8"/>
  <c r="Q9" i="8" s="1"/>
  <c r="N9" i="8"/>
  <c r="P9" i="8" s="1"/>
  <c r="R9" i="8" s="1"/>
  <c r="L9" i="8"/>
  <c r="K9" i="8"/>
  <c r="U9" i="8" s="1"/>
  <c r="C9" i="8"/>
  <c r="O8" i="8"/>
  <c r="Q8" i="8" s="1"/>
  <c r="N8" i="8"/>
  <c r="P8" i="8" s="1"/>
  <c r="R8" i="8" s="1"/>
  <c r="L8" i="8"/>
  <c r="T8" i="8" s="1"/>
  <c r="K8" i="8"/>
  <c r="U8" i="8" s="1"/>
  <c r="C8" i="8"/>
  <c r="R7" i="8"/>
  <c r="O7" i="8"/>
  <c r="Q7" i="8" s="1"/>
  <c r="S7" i="8" s="1"/>
  <c r="N7" i="8"/>
  <c r="P7" i="8" s="1"/>
  <c r="Z7" i="8" s="1"/>
  <c r="L7" i="8"/>
  <c r="T7" i="8" s="1"/>
  <c r="K7" i="8"/>
  <c r="U7" i="8" s="1"/>
  <c r="C7" i="8"/>
  <c r="O6" i="8"/>
  <c r="Q6" i="8" s="1"/>
  <c r="AE6" i="8" s="1"/>
  <c r="N6" i="8"/>
  <c r="P6" i="8" s="1"/>
  <c r="R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S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S2" i="8"/>
  <c r="O2" i="8"/>
  <c r="N2" i="8"/>
  <c r="P2" i="8" s="1"/>
  <c r="R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AH5" i="8" l="1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J40" i="8" s="1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6" i="7"/>
  <c r="L42" i="7"/>
  <c r="M42" i="7" s="1"/>
  <c r="AG11" i="7" s="1"/>
  <c r="Q45" i="7" s="1"/>
  <c r="J39" i="8" l="1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F8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L47" i="8" l="1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<sst xmlns="http://schemas.openxmlformats.org/spreadsheetml/2006/main" count="1359" uniqueCount="300">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</sst>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89760"/>
        <c:axId val="222391680"/>
      </c:scatterChart>
      <c:valAx>
        <c:axId val="222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391680"/>
        <c:crosses val="autoZero"/>
        <c:crossBetween val="midCat"/>
      </c:valAx>
      <c:valAx>
        <c:axId val="2223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3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24320"/>
        <c:axId val="22282649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42880"/>
        <c:axId val="222828416"/>
      </c:scatterChart>
      <c:valAx>
        <c:axId val="2228243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826496"/>
        <c:crossesAt val="-40"/>
        <c:crossBetween val="midCat"/>
        <c:majorUnit val="20"/>
      </c:valAx>
      <c:valAx>
        <c:axId val="222826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824320"/>
        <c:crosses val="autoZero"/>
        <c:crossBetween val="midCat"/>
      </c:valAx>
      <c:valAx>
        <c:axId val="2228284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842880"/>
        <c:crosses val="max"/>
        <c:crossBetween val="midCat"/>
        <c:majorUnit val="40"/>
      </c:valAx>
      <c:valAx>
        <c:axId val="2228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76416"/>
        <c:axId val="222878336"/>
      </c:scatterChart>
      <c:valAx>
        <c:axId val="2228764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2878336"/>
        <c:crosses val="autoZero"/>
        <c:crossBetween val="midCat"/>
      </c:valAx>
      <c:valAx>
        <c:axId val="22287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28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12896"/>
        <c:axId val="222914816"/>
      </c:scatterChart>
      <c:valAx>
        <c:axId val="2229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914816"/>
        <c:crosses val="autoZero"/>
        <c:crossBetween val="midCat"/>
      </c:valAx>
      <c:valAx>
        <c:axId val="222914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91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36064"/>
        <c:axId val="223085696"/>
      </c:scatterChart>
      <c:valAx>
        <c:axId val="2229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085696"/>
        <c:crosses val="autoZero"/>
        <c:crossBetween val="midCat"/>
      </c:valAx>
      <c:valAx>
        <c:axId val="223085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293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19232"/>
        <c:axId val="223125504"/>
      </c:scatterChart>
      <c:valAx>
        <c:axId val="2231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125504"/>
        <c:crosses val="autoZero"/>
        <c:crossBetween val="midCat"/>
      </c:valAx>
      <c:valAx>
        <c:axId val="2231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1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5280"/>
        <c:axId val="223427200"/>
      </c:scatterChart>
      <c:valAx>
        <c:axId val="2234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27200"/>
        <c:crosses val="autoZero"/>
        <c:crossBetween val="midCat"/>
      </c:valAx>
      <c:valAx>
        <c:axId val="2234272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4252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69952"/>
        <c:axId val="223471872"/>
      </c:scatterChart>
      <c:valAx>
        <c:axId val="2234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71872"/>
        <c:crosses val="autoZero"/>
        <c:crossBetween val="midCat"/>
      </c:valAx>
      <c:valAx>
        <c:axId val="2234718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4699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02688"/>
        <c:axId val="223290880"/>
      </c:scatterChart>
      <c:valAx>
        <c:axId val="2232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290880"/>
        <c:crosses val="autoZero"/>
        <c:crossBetween val="midCat"/>
      </c:valAx>
      <c:valAx>
        <c:axId val="223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2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68320"/>
        <c:axId val="22337024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86624"/>
        <c:axId val="223384704"/>
      </c:scatterChart>
      <c:valAx>
        <c:axId val="2233683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370240"/>
        <c:crossesAt val="-40"/>
        <c:crossBetween val="midCat"/>
        <c:majorUnit val="20"/>
      </c:valAx>
      <c:valAx>
        <c:axId val="223370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368320"/>
        <c:crosses val="autoZero"/>
        <c:crossBetween val="midCat"/>
      </c:valAx>
      <c:valAx>
        <c:axId val="2233847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386624"/>
        <c:crosses val="max"/>
        <c:crossBetween val="midCat"/>
        <c:majorUnit val="40"/>
      </c:valAx>
      <c:valAx>
        <c:axId val="223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3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04032"/>
        <c:axId val="223405952"/>
      </c:scatterChart>
      <c:valAx>
        <c:axId val="2234040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405952"/>
        <c:crosses val="autoZero"/>
        <c:crossBetween val="midCat"/>
      </c:valAx>
      <c:valAx>
        <c:axId val="22340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340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30</c:v>
                </c:pt>
                <c:pt idx="4">
                  <c:v>44</c:v>
                </c:pt>
                <c:pt idx="5">
                  <c:v>66</c:v>
                </c:pt>
                <c:pt idx="6">
                  <c:v>73</c:v>
                </c:pt>
                <c:pt idx="7">
                  <c:v>82</c:v>
                </c:pt>
                <c:pt idx="8">
                  <c:v>85</c:v>
                </c:pt>
                <c:pt idx="9">
                  <c:v>116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47936"/>
        <c:axId val="222258304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74688"/>
        <c:axId val="222260224"/>
      </c:scatterChart>
      <c:valAx>
        <c:axId val="2222479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258304"/>
        <c:crossesAt val="-40"/>
        <c:crossBetween val="midCat"/>
        <c:majorUnit val="20"/>
      </c:valAx>
      <c:valAx>
        <c:axId val="2222583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247936"/>
        <c:crosses val="autoZero"/>
        <c:crossBetween val="midCat"/>
      </c:valAx>
      <c:valAx>
        <c:axId val="2222602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274688"/>
        <c:crosses val="max"/>
        <c:crossBetween val="midCat"/>
        <c:majorUnit val="40"/>
      </c:valAx>
      <c:valAx>
        <c:axId val="2222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2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83616"/>
        <c:axId val="223589888"/>
      </c:scatterChart>
      <c:valAx>
        <c:axId val="2235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589888"/>
        <c:crosses val="autoZero"/>
        <c:crossBetween val="midCat"/>
      </c:valAx>
      <c:valAx>
        <c:axId val="22358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5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6672"/>
        <c:axId val="223703424"/>
      </c:scatterChart>
      <c:valAx>
        <c:axId val="2236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703424"/>
        <c:crosses val="autoZero"/>
        <c:crossBetween val="midCat"/>
      </c:valAx>
      <c:valAx>
        <c:axId val="22370342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367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32864"/>
        <c:axId val="223734784"/>
      </c:scatterChart>
      <c:valAx>
        <c:axId val="2237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734784"/>
        <c:crosses val="autoZero"/>
        <c:crossBetween val="midCat"/>
      </c:valAx>
      <c:valAx>
        <c:axId val="2237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3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72672"/>
        <c:axId val="223774592"/>
      </c:scatterChart>
      <c:valAx>
        <c:axId val="2237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774592"/>
        <c:crosses val="autoZero"/>
        <c:crossBetween val="midCat"/>
      </c:valAx>
      <c:valAx>
        <c:axId val="2237745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7726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92512"/>
        <c:axId val="223823360"/>
      </c:scatterChart>
      <c:valAx>
        <c:axId val="2237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823360"/>
        <c:crosses val="autoZero"/>
        <c:crossBetween val="midCat"/>
      </c:valAx>
      <c:valAx>
        <c:axId val="2238233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7925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1376"/>
        <c:axId val="223867648"/>
      </c:scatterChart>
      <c:valAx>
        <c:axId val="2238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867648"/>
        <c:crosses val="autoZero"/>
        <c:crossBetween val="midCat"/>
      </c:valAx>
      <c:valAx>
        <c:axId val="2238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8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36896"/>
        <c:axId val="22393881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51104"/>
        <c:axId val="223949184"/>
      </c:scatterChart>
      <c:valAx>
        <c:axId val="223936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938816"/>
        <c:crossesAt val="-40"/>
        <c:crossBetween val="midCat"/>
        <c:majorUnit val="20"/>
      </c:valAx>
      <c:valAx>
        <c:axId val="2239388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936896"/>
        <c:crosses val="autoZero"/>
        <c:crossBetween val="midCat"/>
      </c:valAx>
      <c:valAx>
        <c:axId val="2239491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3951104"/>
        <c:crosses val="max"/>
        <c:crossBetween val="midCat"/>
        <c:majorUnit val="40"/>
      </c:valAx>
      <c:valAx>
        <c:axId val="2239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88736"/>
        <c:axId val="223995008"/>
      </c:scatterChart>
      <c:valAx>
        <c:axId val="2239887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995008"/>
        <c:crosses val="autoZero"/>
        <c:crossBetween val="midCat"/>
      </c:valAx>
      <c:valAx>
        <c:axId val="22399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398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1232"/>
        <c:axId val="224117504"/>
      </c:scatterChart>
      <c:valAx>
        <c:axId val="224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4117504"/>
        <c:crosses val="autoZero"/>
        <c:crossBetween val="midCat"/>
      </c:valAx>
      <c:valAx>
        <c:axId val="22411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411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38752"/>
        <c:axId val="224140672"/>
      </c:scatterChart>
      <c:valAx>
        <c:axId val="2241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140672"/>
        <c:crosses val="autoZero"/>
        <c:crossBetween val="midCat"/>
      </c:valAx>
      <c:valAx>
        <c:axId val="2241406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413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87744"/>
        <c:axId val="222429184"/>
      </c:scatterChart>
      <c:valAx>
        <c:axId val="2222877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2429184"/>
        <c:crosses val="autoZero"/>
        <c:crossBetween val="midCat"/>
      </c:valAx>
      <c:valAx>
        <c:axId val="22242918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28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74464"/>
        <c:axId val="224176384"/>
      </c:scatterChart>
      <c:valAx>
        <c:axId val="2241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176384"/>
        <c:crosses val="autoZero"/>
        <c:crossBetween val="midCat"/>
      </c:valAx>
      <c:valAx>
        <c:axId val="224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7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09920"/>
        <c:axId val="224212096"/>
      </c:scatterChart>
      <c:valAx>
        <c:axId val="2242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212096"/>
        <c:crosses val="autoZero"/>
        <c:crossBetween val="midCat"/>
      </c:valAx>
      <c:valAx>
        <c:axId val="2242120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4209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46400"/>
        <c:axId val="224256768"/>
      </c:scatterChart>
      <c:valAx>
        <c:axId val="2242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256768"/>
        <c:crosses val="autoZero"/>
        <c:crossBetween val="midCat"/>
      </c:valAx>
      <c:valAx>
        <c:axId val="2242567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42464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2288"/>
        <c:axId val="227774464"/>
      </c:scatterChart>
      <c:valAx>
        <c:axId val="2277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4464"/>
        <c:crosses val="autoZero"/>
        <c:crossBetween val="midCat"/>
      </c:valAx>
      <c:valAx>
        <c:axId val="2277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35264"/>
        <c:axId val="227841536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3824"/>
        <c:axId val="227843456"/>
      </c:scatterChart>
      <c:valAx>
        <c:axId val="2278352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41536"/>
        <c:crossesAt val="-40"/>
        <c:crossBetween val="midCat"/>
        <c:majorUnit val="20"/>
      </c:valAx>
      <c:valAx>
        <c:axId val="227841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35264"/>
        <c:crosses val="autoZero"/>
        <c:crossBetween val="midCat"/>
      </c:valAx>
      <c:valAx>
        <c:axId val="2278434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53824"/>
        <c:crosses val="max"/>
        <c:crossBetween val="midCat"/>
        <c:majorUnit val="40"/>
      </c:valAx>
      <c:valAx>
        <c:axId val="2278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8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94144"/>
        <c:axId val="227496320"/>
      </c:scatterChart>
      <c:valAx>
        <c:axId val="2274941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496320"/>
        <c:crosses val="autoZero"/>
        <c:crossBetween val="midCat"/>
      </c:valAx>
      <c:valAx>
        <c:axId val="22749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49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12544"/>
        <c:axId val="227622912"/>
      </c:scatterChart>
      <c:valAx>
        <c:axId val="2276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22912"/>
        <c:crosses val="autoZero"/>
        <c:crossBetween val="midCat"/>
      </c:valAx>
      <c:valAx>
        <c:axId val="227622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49792"/>
        <c:axId val="227659776"/>
      </c:scatterChart>
      <c:valAx>
        <c:axId val="227649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7659776"/>
        <c:crosses val="autoZero"/>
        <c:crossBetween val="midCat"/>
      </c:valAx>
      <c:valAx>
        <c:axId val="22765977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7649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86272"/>
        <c:axId val="227700736"/>
      </c:scatterChart>
      <c:valAx>
        <c:axId val="22768627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7700736"/>
        <c:crosses val="autoZero"/>
        <c:crossBetween val="midCat"/>
      </c:valAx>
      <c:valAx>
        <c:axId val="22770073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2768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74304"/>
        <c:axId val="227876224"/>
      </c:scatterChart>
      <c:valAx>
        <c:axId val="2278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6224"/>
        <c:crosses val="autoZero"/>
        <c:crossBetween val="midCat"/>
      </c:valAx>
      <c:valAx>
        <c:axId val="227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7050.5259242041284</c:v>
                </c:pt>
                <c:pt idx="1">
                  <c:v>11306.623168338163</c:v>
                </c:pt>
                <c:pt idx="2">
                  <c:v>13322.711436133912</c:v>
                </c:pt>
                <c:pt idx="3">
                  <c:v>14512.502716630421</c:v>
                </c:pt>
                <c:pt idx="4">
                  <c:v>17987.550869196384</c:v>
                </c:pt>
                <c:pt idx="5">
                  <c:v>22996.58610209624</c:v>
                </c:pt>
                <c:pt idx="6">
                  <c:v>28299.536749952247</c:v>
                </c:pt>
                <c:pt idx="7">
                  <c:v>29617.92971108752</c:v>
                </c:pt>
                <c:pt idx="8">
                  <c:v>31138.455156638956</c:v>
                </c:pt>
                <c:pt idx="9">
                  <c:v>31608.39860625704</c:v>
                </c:pt>
                <c:pt idx="10">
                  <c:v>35675.07115536811</c:v>
                </c:pt>
                <c:pt idx="11">
                  <c:v>41052.971495695703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73216"/>
        <c:axId val="222483584"/>
      </c:scatterChart>
      <c:valAx>
        <c:axId val="2224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483584"/>
        <c:crosses val="autoZero"/>
        <c:crossBetween val="midCat"/>
      </c:valAx>
      <c:valAx>
        <c:axId val="22248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4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31264"/>
        <c:axId val="227933184"/>
      </c:scatterChart>
      <c:valAx>
        <c:axId val="2279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33184"/>
        <c:crosses val="autoZero"/>
        <c:crossBetween val="midCat"/>
      </c:valAx>
      <c:valAx>
        <c:axId val="2279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3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44704"/>
        <c:axId val="227963264"/>
      </c:scatterChart>
      <c:valAx>
        <c:axId val="2279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63264"/>
        <c:crosses val="autoZero"/>
        <c:crossBetween val="midCat"/>
      </c:valAx>
      <c:valAx>
        <c:axId val="22796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65280"/>
        <c:axId val="228066816"/>
      </c:scatterChart>
      <c:valAx>
        <c:axId val="228065280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28066816"/>
        <c:crosses val="autoZero"/>
        <c:crossBetween val="midCat"/>
        <c:minorUnit val="2"/>
      </c:valAx>
      <c:valAx>
        <c:axId val="22806681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2806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14816"/>
        <c:axId val="228116736"/>
      </c:scatterChart>
      <c:valAx>
        <c:axId val="2281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16736"/>
        <c:crosses val="autoZero"/>
        <c:crossBetween val="midCat"/>
      </c:valAx>
      <c:valAx>
        <c:axId val="2281167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6416"/>
        <c:axId val="221868800"/>
      </c:scatterChart>
      <c:valAx>
        <c:axId val="2217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8800"/>
        <c:crosses val="autoZero"/>
        <c:crossBetween val="midCat"/>
      </c:valAx>
      <c:valAx>
        <c:axId val="2218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17184"/>
        <c:axId val="22191910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7296"/>
        <c:axId val="221925376"/>
      </c:scatterChart>
      <c:valAx>
        <c:axId val="2219171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9104"/>
        <c:crossesAt val="-40"/>
        <c:crossBetween val="midCat"/>
        <c:majorUnit val="20"/>
      </c:valAx>
      <c:valAx>
        <c:axId val="2219191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7184"/>
        <c:crosses val="autoZero"/>
        <c:crossBetween val="midCat"/>
      </c:valAx>
      <c:valAx>
        <c:axId val="221925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7296"/>
        <c:crosses val="max"/>
        <c:crossBetween val="midCat"/>
        <c:majorUnit val="40"/>
      </c:valAx>
      <c:valAx>
        <c:axId val="2219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31520"/>
        <c:axId val="228737792"/>
      </c:scatterChart>
      <c:valAx>
        <c:axId val="2287315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8737792"/>
        <c:crosses val="autoZero"/>
        <c:crossBetween val="midCat"/>
      </c:valAx>
      <c:valAx>
        <c:axId val="22873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3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80288"/>
        <c:axId val="228524416"/>
      </c:scatterChart>
      <c:valAx>
        <c:axId val="2287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24416"/>
        <c:crosses val="autoZero"/>
        <c:crossBetween val="midCat"/>
      </c:valAx>
      <c:valAx>
        <c:axId val="22852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8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53856"/>
        <c:axId val="228555392"/>
      </c:scatterChart>
      <c:valAx>
        <c:axId val="228553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8555392"/>
        <c:crosses val="autoZero"/>
        <c:crossBetween val="midCat"/>
      </c:valAx>
      <c:valAx>
        <c:axId val="2285553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855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75872"/>
        <c:axId val="228582144"/>
      </c:scatterChart>
      <c:valAx>
        <c:axId val="228575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8582144"/>
        <c:crosses val="autoZero"/>
        <c:crossBetween val="midCat"/>
        <c:dispUnits>
          <c:builtInUnit val="thousands"/>
          <c:dispUnitsLbl/>
        </c:dispUnits>
      </c:valAx>
      <c:valAx>
        <c:axId val="228582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857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7504"/>
        <c:axId val="222519680"/>
      </c:scatterChart>
      <c:valAx>
        <c:axId val="2225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2519680"/>
        <c:crosses val="autoZero"/>
        <c:crossBetween val="midCat"/>
      </c:valAx>
      <c:valAx>
        <c:axId val="2225196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2517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19776"/>
        <c:axId val="228621696"/>
      </c:scatterChart>
      <c:valAx>
        <c:axId val="22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21696"/>
        <c:crosses val="autoZero"/>
        <c:crossBetween val="midCat"/>
      </c:valAx>
      <c:valAx>
        <c:axId val="2286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19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46272"/>
        <c:axId val="228656256"/>
      </c:scatterChart>
      <c:valAx>
        <c:axId val="228646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8656256"/>
        <c:crosses val="autoZero"/>
        <c:crossBetween val="midCat"/>
      </c:valAx>
      <c:valAx>
        <c:axId val="2286562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864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02848"/>
        <c:axId val="228705024"/>
      </c:scatterChart>
      <c:valAx>
        <c:axId val="2287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5024"/>
        <c:crosses val="autoZero"/>
        <c:crossBetween val="midCat"/>
      </c:valAx>
      <c:valAx>
        <c:axId val="228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20480"/>
        <c:axId val="228822016"/>
      </c:scatterChart>
      <c:valAx>
        <c:axId val="2288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22016"/>
        <c:crosses val="autoZero"/>
        <c:crossBetween val="midCat"/>
      </c:valAx>
      <c:valAx>
        <c:axId val="2288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8080"/>
        <c:axId val="22921254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28544"/>
        <c:axId val="229214464"/>
      </c:scatterChart>
      <c:valAx>
        <c:axId val="2291980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2544"/>
        <c:crosses val="autoZero"/>
        <c:crossBetween val="midCat"/>
      </c:valAx>
      <c:valAx>
        <c:axId val="229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080"/>
        <c:crosses val="autoZero"/>
        <c:crossBetween val="midCat"/>
      </c:valAx>
      <c:valAx>
        <c:axId val="229214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8544"/>
        <c:crosses val="max"/>
        <c:crossBetween val="midCat"/>
      </c:valAx>
      <c:valAx>
        <c:axId val="2292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2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38496"/>
        <c:axId val="228940416"/>
      </c:scatterChart>
      <c:valAx>
        <c:axId val="2289384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8940416"/>
        <c:crosses val="autoZero"/>
        <c:crossBetween val="midCat"/>
      </c:valAx>
      <c:valAx>
        <c:axId val="22894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3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65760"/>
        <c:axId val="228967936"/>
      </c:scatterChart>
      <c:valAx>
        <c:axId val="2289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8967936"/>
        <c:crosses val="autoZero"/>
        <c:crossBetween val="midCat"/>
      </c:valAx>
      <c:valAx>
        <c:axId val="2289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6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67392"/>
        <c:axId val="229085568"/>
      </c:scatterChart>
      <c:valAx>
        <c:axId val="22906739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5568"/>
        <c:crosses val="autoZero"/>
        <c:crossBetween val="midCat"/>
      </c:valAx>
      <c:valAx>
        <c:axId val="229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6739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45696"/>
        <c:axId val="229247232"/>
      </c:scatterChart>
      <c:valAx>
        <c:axId val="2292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47232"/>
        <c:crosses val="autoZero"/>
        <c:crossBetween val="midCat"/>
      </c:valAx>
      <c:valAx>
        <c:axId val="229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72192"/>
        <c:axId val="229273984"/>
      </c:scatterChart>
      <c:valAx>
        <c:axId val="2292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73984"/>
        <c:crosses val="autoZero"/>
        <c:crossBetween val="midCat"/>
      </c:valAx>
      <c:valAx>
        <c:axId val="2292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53216"/>
        <c:axId val="222555136"/>
      </c:scatterChart>
      <c:valAx>
        <c:axId val="2225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555136"/>
        <c:crosses val="autoZero"/>
        <c:crossBetween val="midCat"/>
      </c:valAx>
      <c:valAx>
        <c:axId val="2225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5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67520"/>
        <c:axId val="228269440"/>
      </c:scatterChart>
      <c:valAx>
        <c:axId val="2282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69440"/>
        <c:crosses val="autoZero"/>
        <c:crossBetween val="midCat"/>
      </c:valAx>
      <c:valAx>
        <c:axId val="228269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74848"/>
        <c:axId val="222585216"/>
      </c:scatterChart>
      <c:valAx>
        <c:axId val="2225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585216"/>
        <c:crosses val="autoZero"/>
        <c:crossBetween val="midCat"/>
      </c:valAx>
      <c:valAx>
        <c:axId val="2225852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5748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8.2345646861951298</c:v>
                </c:pt>
                <c:pt idx="1">
                  <c:v>12.626430596229991</c:v>
                </c:pt>
                <c:pt idx="2">
                  <c:v>15.21828326872356</c:v>
                </c:pt>
                <c:pt idx="3">
                  <c:v>22.788361305867461</c:v>
                </c:pt>
                <c:pt idx="4">
                  <c:v>33.700091428471964</c:v>
                </c:pt>
                <c:pt idx="5">
                  <c:v>45.252089694093335</c:v>
                </c:pt>
                <c:pt idx="6">
                  <c:v>48.124089494166839</c:v>
                </c:pt>
                <c:pt idx="7">
                  <c:v>51.436416626033498</c:v>
                </c:pt>
                <c:pt idx="8">
                  <c:v>52.46014591854032</c:v>
                </c:pt>
                <c:pt idx="9">
                  <c:v>61.319024183450161</c:v>
                </c:pt>
                <c:pt idx="10">
                  <c:v>73.034293573948148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0.15705681476310868</c:v>
                </c:pt>
                <c:pt idx="1">
                  <c:v>0.12805585517755422</c:v>
                </c:pt>
                <c:pt idx="2">
                  <c:v>0.11547252781177754</c:v>
                </c:pt>
                <c:pt idx="3">
                  <c:v>8.9722050208783585E-2</c:v>
                </c:pt>
                <c:pt idx="4">
                  <c:v>6.7897182194454744E-2</c:v>
                </c:pt>
                <c:pt idx="5">
                  <c:v>5.3992797731556845E-2</c:v>
                </c:pt>
                <c:pt idx="6">
                  <c:v>5.1377046482435247E-2</c:v>
                </c:pt>
                <c:pt idx="7">
                  <c:v>4.8658313959209346E-2</c:v>
                </c:pt>
                <c:pt idx="8">
                  <c:v>4.7875315503654765E-2</c:v>
                </c:pt>
                <c:pt idx="9">
                  <c:v>4.202351125792992E-2</c:v>
                </c:pt>
                <c:pt idx="10">
                  <c:v>3.6175986498989211E-2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9104"/>
        <c:axId val="222961024"/>
      </c:scatterChart>
      <c:valAx>
        <c:axId val="2229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961024"/>
        <c:crosses val="autoZero"/>
        <c:crossBetween val="midCat"/>
      </c:valAx>
      <c:valAx>
        <c:axId val="222961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29591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61344"/>
        <c:axId val="222763264"/>
      </c:scatterChart>
      <c:valAx>
        <c:axId val="2227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63264"/>
        <c:crosses val="autoZero"/>
        <c:crossBetween val="midCat"/>
      </c:valAx>
      <c:valAx>
        <c:axId val="2227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L19" zoomScale="80" zoomScaleNormal="80" workbookViewId="0">
      <selection activeCell="V2" sqref="V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1.0421258925667287</v>
      </c>
      <c r="D2" s="262">
        <f>EXP((0-$Q$42)/$R$42)</f>
        <v>7.5826606620111683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7.5826606620111683</v>
      </c>
      <c r="M2" s="234">
        <f t="shared" ref="M2:M14" si="4">LN(L2)</f>
        <v>2.0258641488838101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7.5826606620111683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0.21062946283364356</v>
      </c>
      <c r="AI2" s="228">
        <f t="shared" ref="AI2:AI14" si="17">AH2/$Q$24*$Q$32</f>
        <v>7.5826606620111683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-16.395891055173006</v>
      </c>
      <c r="AM2" s="229">
        <f t="shared" ref="AM2:AM14" si="21">($Q$44+$R$44*AL2*$Q$31)/$Q$31</f>
        <v>0.21803036771486045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13</v>
      </c>
      <c r="M3" s="234">
        <f t="shared" si="4"/>
        <v>2.5649493574615367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13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0.36111111111111105</v>
      </c>
      <c r="AI3" s="228">
        <f t="shared" si="17"/>
        <v>12.999999999999998</v>
      </c>
      <c r="AJ3" s="229">
        <f t="shared" si="18"/>
        <v>7050.5259242041284</v>
      </c>
      <c r="AK3" s="229">
        <f t="shared" si="19"/>
        <v>15.300620495234654</v>
      </c>
      <c r="AL3" s="229">
        <f t="shared" si="20"/>
        <v>-1.0369581408993196</v>
      </c>
      <c r="AM3" s="229">
        <f t="shared" si="21"/>
        <v>15.457719695190274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1.243703645109011E-7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18</v>
      </c>
      <c r="M4" s="234">
        <f t="shared" si="4"/>
        <v>2.8903717578961645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18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0.5</v>
      </c>
      <c r="AI4" s="228">
        <f t="shared" si="17"/>
        <v>18</v>
      </c>
      <c r="AJ4" s="229">
        <f t="shared" si="18"/>
        <v>11306.623168338163</v>
      </c>
      <c r="AK4" s="229">
        <f t="shared" si="19"/>
        <v>24.536942639622747</v>
      </c>
      <c r="AL4" s="229">
        <f t="shared" si="20"/>
        <v>8.2345646861951263</v>
      </c>
      <c r="AM4" s="229">
        <f t="shared" si="21"/>
        <v>24.657260331649763</v>
      </c>
      <c r="AN4" s="2">
        <f t="shared" ref="AN4:AN14" si="32">AO4/$Q$31</f>
        <v>8.2345646861951298</v>
      </c>
      <c r="AO4" s="3">
        <f t="shared" si="22"/>
        <v>3794.4874073987157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2.3830113682903728E-7</v>
      </c>
      <c r="AS4" s="228">
        <f t="shared" ref="AS4:AS14" si="34">$Q$36/AR4</f>
        <v>0.15705681476310868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1.1166666666666667</v>
      </c>
      <c r="D5" s="73">
        <v>21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21</v>
      </c>
      <c r="M5" s="234">
        <f t="shared" si="4"/>
        <v>3.044522437723423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21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0.58333333333333337</v>
      </c>
      <c r="AI5" s="228">
        <f t="shared" si="17"/>
        <v>21</v>
      </c>
      <c r="AJ5" s="229">
        <f t="shared" si="18"/>
        <v>13322.711436133912</v>
      </c>
      <c r="AK5" s="229">
        <f t="shared" si="19"/>
        <v>28.912134192998941</v>
      </c>
      <c r="AL5" s="229">
        <f t="shared" si="20"/>
        <v>12.626430596229991</v>
      </c>
      <c r="AM5" s="229">
        <f t="shared" si="21"/>
        <v>29.015028700743947</v>
      </c>
      <c r="AN5" s="2">
        <f t="shared" si="32"/>
        <v>12.626430596229991</v>
      </c>
      <c r="AO5" s="3">
        <f t="shared" si="22"/>
        <v>5818.2592187427799</v>
      </c>
      <c r="AP5" s="227">
        <f t="shared" si="27"/>
        <v>4.7277030611234225E-4</v>
      </c>
      <c r="AQ5" s="227">
        <f t="shared" si="33"/>
        <v>1.1992731081316513E-3</v>
      </c>
      <c r="AR5" s="231">
        <f t="shared" si="28"/>
        <v>2.9226947454220385E-7</v>
      </c>
      <c r="AS5" s="228">
        <f t="shared" si="34"/>
        <v>0.12805585517755422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1.1277777777777778</v>
      </c>
      <c r="D6" s="73">
        <v>23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23</v>
      </c>
      <c r="M6" s="234">
        <f t="shared" si="4"/>
        <v>3.1354942159291497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23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0.63888888888888884</v>
      </c>
      <c r="AI6" s="228">
        <f t="shared" si="17"/>
        <v>23</v>
      </c>
      <c r="AJ6" s="229">
        <f t="shared" si="18"/>
        <v>14512.502716630421</v>
      </c>
      <c r="AK6" s="229">
        <f t="shared" si="19"/>
        <v>31.494146520465321</v>
      </c>
      <c r="AL6" s="229">
        <f t="shared" si="20"/>
        <v>15.21828326872356</v>
      </c>
      <c r="AM6" s="229">
        <f t="shared" si="21"/>
        <v>31.586758763753778</v>
      </c>
      <c r="AN6" s="2">
        <f t="shared" si="32"/>
        <v>15.21828326872356</v>
      </c>
      <c r="AO6" s="3">
        <f t="shared" si="22"/>
        <v>7012.5849302278166</v>
      </c>
      <c r="AP6" s="227">
        <f t="shared" si="27"/>
        <v>8.3945700517930343E-4</v>
      </c>
      <c r="AQ6" s="227">
        <f t="shared" si="33"/>
        <v>2.3196157784004337E-3</v>
      </c>
      <c r="AR6" s="231">
        <f t="shared" si="28"/>
        <v>3.241188030957698E-7</v>
      </c>
      <c r="AS6" s="228">
        <f t="shared" si="34"/>
        <v>0.11547252781177754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1.1666666666666667</v>
      </c>
      <c r="D7" s="73">
        <v>30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30</v>
      </c>
      <c r="M7" s="234">
        <f t="shared" si="4"/>
        <v>3.4011973816621555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30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0.83333333333333326</v>
      </c>
      <c r="AI7" s="228">
        <f t="shared" si="17"/>
        <v>30</v>
      </c>
      <c r="AJ7" s="233">
        <f t="shared" si="18"/>
        <v>17987.550869196384</v>
      </c>
      <c r="AK7" s="233">
        <f t="shared" si="19"/>
        <v>39.035483657110206</v>
      </c>
      <c r="AL7" s="233">
        <f t="shared" si="20"/>
        <v>22.788361305867461</v>
      </c>
      <c r="AM7" s="233">
        <f t="shared" si="21"/>
        <v>39.098064276625955</v>
      </c>
      <c r="AN7" s="9">
        <f t="shared" si="32"/>
        <v>22.788361305867461</v>
      </c>
      <c r="AO7" s="10">
        <f t="shared" si="22"/>
        <v>10500.876889743726</v>
      </c>
      <c r="AP7" s="230">
        <f t="shared" si="27"/>
        <v>2.1274151494905702E-3</v>
      </c>
      <c r="AQ7" s="230">
        <f t="shared" si="33"/>
        <v>7.2861744518965465E-3</v>
      </c>
      <c r="AR7" s="232">
        <f t="shared" si="28"/>
        <v>4.1714179978839053E-7</v>
      </c>
      <c r="AS7" s="228">
        <f t="shared" si="34"/>
        <v>8.9722050208783585E-2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1.2444444444444445</v>
      </c>
      <c r="D8" s="73">
        <v>44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44</v>
      </c>
      <c r="M8" s="234">
        <f t="shared" si="4"/>
        <v>3.784189633918261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44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1.2222222222222221</v>
      </c>
      <c r="AI8" s="228">
        <f t="shared" si="17"/>
        <v>43.999999999999993</v>
      </c>
      <c r="AJ8" s="229">
        <f t="shared" si="18"/>
        <v>22996.58610209624</v>
      </c>
      <c r="AK8" s="229">
        <f t="shared" si="19"/>
        <v>49.905785811840801</v>
      </c>
      <c r="AL8" s="229">
        <f t="shared" si="20"/>
        <v>33.700091428471964</v>
      </c>
      <c r="AM8" s="229">
        <f t="shared" si="21"/>
        <v>49.925077977506604</v>
      </c>
      <c r="AN8" s="2">
        <f t="shared" si="32"/>
        <v>33.700091428471964</v>
      </c>
      <c r="AO8" s="3">
        <f t="shared" si="22"/>
        <v>15529.002130239882</v>
      </c>
      <c r="AP8" s="227">
        <f t="shared" si="27"/>
        <v>4.5527139871296227E-3</v>
      </c>
      <c r="AQ8" s="227">
        <f t="shared" si="33"/>
        <v>1.9934668545933783E-2</v>
      </c>
      <c r="AR8" s="231">
        <f t="shared" si="28"/>
        <v>5.5122784621028092E-7</v>
      </c>
      <c r="AS8" s="228">
        <f t="shared" si="34"/>
        <v>6.7897182194454744E-2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1.3666666666666667</v>
      </c>
      <c r="D9" s="73">
        <v>66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66</v>
      </c>
      <c r="M9" s="234">
        <f t="shared" si="4"/>
        <v>4.1896547420264252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66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1.8333333333333333</v>
      </c>
      <c r="AI9" s="228">
        <f t="shared" si="17"/>
        <v>66</v>
      </c>
      <c r="AJ9" s="229">
        <f t="shared" si="18"/>
        <v>28299.536749952247</v>
      </c>
      <c r="AK9" s="229">
        <f t="shared" si="19"/>
        <v>61.413925238611647</v>
      </c>
      <c r="AL9" s="229">
        <f t="shared" si="20"/>
        <v>45.252089694093335</v>
      </c>
      <c r="AM9" s="229">
        <f t="shared" si="21"/>
        <v>61.387388911620718</v>
      </c>
      <c r="AN9" s="2">
        <f t="shared" si="32"/>
        <v>45.252089694093335</v>
      </c>
      <c r="AO9" s="3">
        <f t="shared" si="22"/>
        <v>20852.162931038209</v>
      </c>
      <c r="AP9" s="227">
        <f t="shared" si="27"/>
        <v>7.8522351026592604E-3</v>
      </c>
      <c r="AQ9" s="227">
        <f t="shared" si="33"/>
        <v>4.2310475220291466E-2</v>
      </c>
      <c r="AR9" s="231">
        <f t="shared" si="28"/>
        <v>6.9318166639328817E-7</v>
      </c>
      <c r="AS9" s="228">
        <f t="shared" si="34"/>
        <v>5.3992797731556845E-2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1.4055555555555554</v>
      </c>
      <c r="D10" s="73">
        <v>73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73</v>
      </c>
      <c r="M10" s="234">
        <f t="shared" ref="M10:M13" si="37">LN(L10)</f>
        <v>4.290459441148391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73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1.3280773428670043E-2</v>
      </c>
      <c r="Y10" s="230">
        <f t="shared" ref="Y10:Y13" si="40">X10-$X$3</f>
        <v>8.3362659921374926E-3</v>
      </c>
      <c r="Z10" s="228">
        <f t="shared" si="11"/>
        <v>1.070005781171621</v>
      </c>
      <c r="AA10" s="229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28">
        <f t="shared" si="16"/>
        <v>2.0277777777777777</v>
      </c>
      <c r="AI10" s="228">
        <f t="shared" si="17"/>
        <v>73</v>
      </c>
      <c r="AJ10" s="229">
        <f t="shared" si="18"/>
        <v>29617.92971108752</v>
      </c>
      <c r="AK10" s="229">
        <f t="shared" si="19"/>
        <v>64.275021074408684</v>
      </c>
      <c r="AL10" s="229">
        <f t="shared" si="20"/>
        <v>48.124089494166846</v>
      </c>
      <c r="AM10" s="229">
        <f t="shared" si="21"/>
        <v>64.237091097702674</v>
      </c>
      <c r="AN10" s="2">
        <f t="shared" si="32"/>
        <v>48.124089494166839</v>
      </c>
      <c r="AO10" s="3">
        <f t="shared" si="22"/>
        <v>22175.580438912079</v>
      </c>
      <c r="AP10" s="227">
        <f t="shared" si="27"/>
        <v>8.7893851930620423E-3</v>
      </c>
      <c r="AQ10" s="227">
        <f t="shared" ref="AQ10:AQ13" si="43">AJ10*AP10/5252</f>
        <v>4.956652567627285E-2</v>
      </c>
      <c r="AR10" s="231">
        <f t="shared" si="28"/>
        <v>7.2847351234158196E-7</v>
      </c>
      <c r="AS10" s="228">
        <f t="shared" si="34"/>
        <v>5.1377046482435247E-2</v>
      </c>
      <c r="AT10" s="232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1.4555555555555555</v>
      </c>
      <c r="D11" s="73">
        <v>82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82</v>
      </c>
      <c r="M11" s="234">
        <f t="shared" si="37"/>
        <v>4.4067192472642533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82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2.2777777777777777</v>
      </c>
      <c r="AI11" s="228">
        <f t="shared" si="17"/>
        <v>82</v>
      </c>
      <c r="AJ11" s="229">
        <f t="shared" si="18"/>
        <v>31138.455156638956</v>
      </c>
      <c r="AK11" s="229">
        <f t="shared" si="19"/>
        <v>67.574772475344957</v>
      </c>
      <c r="AL11" s="229">
        <f t="shared" si="20"/>
        <v>51.436416626033505</v>
      </c>
      <c r="AM11" s="229">
        <f t="shared" si="21"/>
        <v>67.523702005007536</v>
      </c>
      <c r="AN11" s="2">
        <f t="shared" si="32"/>
        <v>51.436416626033498</v>
      </c>
      <c r="AO11" s="3">
        <f t="shared" si="22"/>
        <v>23701.900781276236</v>
      </c>
      <c r="AP11" s="227">
        <f t="shared" si="27"/>
        <v>9.9279924485565947E-3</v>
      </c>
      <c r="AQ11" s="227">
        <f t="shared" si="43"/>
        <v>5.8861833140675883E-2</v>
      </c>
      <c r="AR11" s="231">
        <f t="shared" si="28"/>
        <v>7.6917620976697888E-7</v>
      </c>
      <c r="AS11" s="228">
        <f t="shared" si="34"/>
        <v>4.8658313959209346E-2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1.4722222222222223</v>
      </c>
      <c r="D12" s="73">
        <v>85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85</v>
      </c>
      <c r="M12" s="234">
        <f t="shared" si="37"/>
        <v>4.4426512564903167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85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2.3611111111111112</v>
      </c>
      <c r="AI12" s="228">
        <f t="shared" si="17"/>
        <v>85</v>
      </c>
      <c r="AJ12" s="229">
        <f t="shared" si="18"/>
        <v>31608.39860625704</v>
      </c>
      <c r="AK12" s="229">
        <f t="shared" si="19"/>
        <v>68.59461503093975</v>
      </c>
      <c r="AL12" s="229">
        <f t="shared" si="20"/>
        <v>52.46014591854032</v>
      </c>
      <c r="AM12" s="229">
        <f t="shared" si="21"/>
        <v>68.539483274469362</v>
      </c>
      <c r="AN12" s="2">
        <f t="shared" si="32"/>
        <v>52.46014591854032</v>
      </c>
      <c r="AO12" s="3">
        <f t="shared" si="22"/>
        <v>24173.635239263382</v>
      </c>
      <c r="AP12" s="227">
        <f t="shared" si="27"/>
        <v>1.0292417676520102E-2</v>
      </c>
      <c r="AQ12" s="227">
        <f t="shared" si="43"/>
        <v>6.1943419752767202E-2</v>
      </c>
      <c r="AR12" s="231">
        <f t="shared" si="28"/>
        <v>7.8175604925129297E-7</v>
      </c>
      <c r="AS12" s="228">
        <f t="shared" si="34"/>
        <v>4.7875315503654765E-2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1.6444444444444444</v>
      </c>
      <c r="D13" s="73">
        <v>116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116</v>
      </c>
      <c r="M13" s="234">
        <f t="shared" si="37"/>
        <v>4.7535901911063645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116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3.2222222222222223</v>
      </c>
      <c r="AI13" s="228">
        <f t="shared" si="17"/>
        <v>116.00000000000001</v>
      </c>
      <c r="AJ13" s="229">
        <f t="shared" si="18"/>
        <v>35675.07115536811</v>
      </c>
      <c r="AK13" s="229">
        <f t="shared" si="19"/>
        <v>77.419859278142596</v>
      </c>
      <c r="AL13" s="229">
        <f t="shared" si="20"/>
        <v>61.319024183450161</v>
      </c>
      <c r="AM13" s="229">
        <f t="shared" si="21"/>
        <v>77.32958303600185</v>
      </c>
      <c r="AN13" s="2">
        <f t="shared" si="32"/>
        <v>61.319024183450161</v>
      </c>
      <c r="AO13" s="3">
        <f t="shared" si="22"/>
        <v>28255.806343733835</v>
      </c>
      <c r="AP13" s="227">
        <f t="shared" si="27"/>
        <v>1.3692912719241095E-2</v>
      </c>
      <c r="AQ13" s="227">
        <f t="shared" si="43"/>
        <v>9.3011354833048579E-2</v>
      </c>
      <c r="AR13" s="231">
        <f t="shared" si="28"/>
        <v>8.906161428320393E-7</v>
      </c>
      <c r="AS13" s="228">
        <f t="shared" si="34"/>
        <v>4.202351125792992E-2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41052.971495695703</v>
      </c>
      <c r="AK14" s="229">
        <f t="shared" si="19"/>
        <v>89.090649947256296</v>
      </c>
      <c r="AL14" s="229">
        <f t="shared" si="20"/>
        <v>73.034293573948148</v>
      </c>
      <c r="AM14" s="229">
        <f t="shared" si="21"/>
        <v>88.95389749165976</v>
      </c>
      <c r="AN14" s="2">
        <f t="shared" si="32"/>
        <v>73.034293573948148</v>
      </c>
      <c r="AO14" s="3">
        <f t="shared" si="22"/>
        <v>33654.202478875304</v>
      </c>
      <c r="AP14" s="227">
        <f t="shared" si="27"/>
        <v>1.8869659209785887E-2</v>
      </c>
      <c r="AQ14" s="227">
        <f t="shared" si="33"/>
        <v>0.1474972546977974</v>
      </c>
      <c r="AR14" s="231">
        <f t="shared" si="28"/>
        <v>1.0345762790972422E-6</v>
      </c>
      <c r="AS14" s="228">
        <f t="shared" si="34"/>
        <v>3.6175986498989211E-2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84.225260055602448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78.005271896788457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44"/>
        <v>64.113965008770492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293</v>
      </c>
      <c r="P42" s="65" t="s">
        <v>21</v>
      </c>
      <c r="Q42" s="205">
        <f>INDEX(LINEST($P$4:$P$14,$M$4:$M$14),2)</f>
        <v>-26495.640157341899</v>
      </c>
      <c r="R42" s="67">
        <f>INDEX(LINEST($P$4:$P$14,$M$4:$M$14),1)</f>
        <v>13078.685543618605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41.292532264169559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-7555.2265982237222</v>
      </c>
      <c r="R43" s="69">
        <f>INDEX(LINEST($Q$4:$Q$14,$P$4:$P$14),1)</f>
        <v>1.0038111146575524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44"/>
        <v>32.362406407586583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7597.0377709031272</v>
      </c>
      <c r="R44" s="69">
        <f>INDEX(LINEST($P$4:$P$14,$Q$4:$Q$14),1)</f>
        <v>0.99223620628699705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29.020810925768441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-1.0453890436296076E-3</v>
      </c>
      <c r="K48" s="180">
        <f>INDEX(LINEST($Y$3:$Y$14,$P$3:$P$14^{1,2}),2)</f>
        <v>-6.4364012952096635E-8</v>
      </c>
      <c r="L48" s="180">
        <f>INDEX(LINEST($Y$3:$Y$14,$P$3:$P$14^{1,2}),1)</f>
        <v>1.3384418374740059E-11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P10" sqref="P1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278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276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299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277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296</v>
      </c>
      <c r="K38" s="263" t="s">
        <v>273</v>
      </c>
      <c r="L38" s="263" t="s">
        <v>274</v>
      </c>
      <c r="M38" s="264" t="s">
        <v>275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291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293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285</v>
      </c>
      <c r="M49" s="237" t="s">
        <v>284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279</v>
      </c>
      <c r="J50" s="236" t="s">
        <v>100</v>
      </c>
      <c r="K50" s="239" t="s">
        <v>280</v>
      </c>
      <c r="L50" s="239" t="s">
        <v>281</v>
      </c>
      <c r="M50" s="239" t="s">
        <v>282</v>
      </c>
      <c r="N50" s="240" t="s">
        <v>283</v>
      </c>
      <c r="P50" s="235" t="s">
        <v>288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280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289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281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286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287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282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290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283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O37" zoomScale="90" zoomScaleNormal="90" workbookViewId="0">
      <selection activeCell="AA21" sqref="AA2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298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293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22" zoomScale="90" zoomScaleNormal="90" workbookViewId="0">
      <selection activeCell="L15" sqref="L15:M1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25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295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293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25">
      <c r="X58" s="19"/>
      <c r="Y58" s="30"/>
      <c r="Z58" s="30"/>
      <c r="AA58" s="30"/>
      <c r="AB58" s="31"/>
    </row>
    <row r="59" spans="3:45" x14ac:dyDescent="0.25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25">
      <c r="X60" s="19"/>
      <c r="Y60" s="30"/>
      <c r="Z60" s="30"/>
      <c r="AA60" s="30"/>
      <c r="AB60" s="31"/>
    </row>
    <row r="61" spans="3:45" x14ac:dyDescent="0.25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25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.75" thickBot="1" x14ac:dyDescent="0.3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25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25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25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25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25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25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25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25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25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25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25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25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25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25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2016-12-13T14:48:35Z</dcterms:modified>
</cp:coreProperties>
</file>