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970" windowHeight="8400" activeTab="1"/>
  </bookViews>
  <sheets>
    <sheet name="Result Summary" sheetId="2" r:id="rId1"/>
    <sheet name="Retune 20170213" sheetId="3" r:id="rId2"/>
    <sheet name="Retune 20161102" sheetId="1" r:id="rId3"/>
  </sheets>
  <calcPr calcId="145621"/>
</workbook>
</file>

<file path=xl/calcChain.xml><?xml version="1.0" encoding="utf-8"?>
<calcChain xmlns="http://schemas.openxmlformats.org/spreadsheetml/2006/main">
  <c r="R29" i="3" l="1"/>
  <c r="T17" i="3"/>
  <c r="V17" i="3" s="1"/>
  <c r="R17" i="3"/>
  <c r="Q17" i="3"/>
  <c r="T16" i="3"/>
  <c r="V16" i="3" s="1"/>
  <c r="R16" i="3"/>
  <c r="S16" i="3"/>
  <c r="T15" i="3"/>
  <c r="U15" i="3" s="1"/>
  <c r="R15" i="3"/>
  <c r="S15" i="3"/>
  <c r="T14" i="3"/>
  <c r="V14" i="3" s="1"/>
  <c r="R14" i="3"/>
  <c r="S14" i="3"/>
  <c r="Y60" i="3"/>
  <c r="J22" i="3"/>
  <c r="F22" i="3"/>
  <c r="S22" i="3" s="1"/>
  <c r="F12" i="3"/>
  <c r="E12" i="3"/>
  <c r="R12" i="3" s="1"/>
  <c r="E7" i="3"/>
  <c r="E6" i="3"/>
  <c r="T7" i="3"/>
  <c r="V7" i="3" s="1"/>
  <c r="S7" i="3"/>
  <c r="R7" i="3"/>
  <c r="Q7" i="3"/>
  <c r="T6" i="3"/>
  <c r="V6" i="3" s="1"/>
  <c r="S6" i="3"/>
  <c r="R6" i="3"/>
  <c r="Q6" i="3"/>
  <c r="F4" i="3"/>
  <c r="S4" i="3" s="1"/>
  <c r="T5" i="3"/>
  <c r="V5" i="3" s="1"/>
  <c r="R5" i="3"/>
  <c r="S5" i="3"/>
  <c r="T3" i="3"/>
  <c r="V3" i="3" s="1"/>
  <c r="R3" i="3"/>
  <c r="S3" i="3"/>
  <c r="T4" i="3"/>
  <c r="V4" i="3" s="1"/>
  <c r="R4" i="3"/>
  <c r="F32" i="3"/>
  <c r="D32" i="3"/>
  <c r="G60" i="3"/>
  <c r="F60" i="3"/>
  <c r="E60" i="3"/>
  <c r="D60" i="3"/>
  <c r="C60" i="3"/>
  <c r="B60" i="3"/>
  <c r="G59" i="3"/>
  <c r="F59" i="3"/>
  <c r="E59" i="3"/>
  <c r="D59" i="3"/>
  <c r="C59" i="3"/>
  <c r="B59" i="3"/>
  <c r="G58" i="3"/>
  <c r="F58" i="3"/>
  <c r="E58" i="3"/>
  <c r="D58" i="3"/>
  <c r="C58" i="3"/>
  <c r="B58" i="3"/>
  <c r="G56" i="3"/>
  <c r="F56" i="3"/>
  <c r="E56" i="3"/>
  <c r="D56" i="3"/>
  <c r="C56" i="3"/>
  <c r="B56" i="3"/>
  <c r="G55" i="3"/>
  <c r="F55" i="3"/>
  <c r="E55" i="3"/>
  <c r="D55" i="3"/>
  <c r="C55" i="3"/>
  <c r="B55" i="3"/>
  <c r="G54" i="3"/>
  <c r="F54" i="3"/>
  <c r="E54" i="3"/>
  <c r="D54" i="3"/>
  <c r="C54" i="3"/>
  <c r="B54" i="3"/>
  <c r="G34" i="3"/>
  <c r="F34" i="3"/>
  <c r="E34" i="3"/>
  <c r="D34" i="3"/>
  <c r="C34" i="3"/>
  <c r="B34" i="3"/>
  <c r="G33" i="3"/>
  <c r="F33" i="3"/>
  <c r="E33" i="3"/>
  <c r="D33" i="3"/>
  <c r="C33" i="3"/>
  <c r="B33" i="3"/>
  <c r="G32" i="3"/>
  <c r="C32" i="3"/>
  <c r="E32" i="3"/>
  <c r="B32" i="3"/>
  <c r="G30" i="3"/>
  <c r="F30" i="3"/>
  <c r="E30" i="3"/>
  <c r="D30" i="3"/>
  <c r="C30" i="3"/>
  <c r="B30" i="3"/>
  <c r="G29" i="3"/>
  <c r="F29" i="3"/>
  <c r="E29" i="3"/>
  <c r="D29" i="3"/>
  <c r="C29" i="3"/>
  <c r="B29" i="3"/>
  <c r="G28" i="3"/>
  <c r="F28" i="3"/>
  <c r="E28" i="3"/>
  <c r="D28" i="3"/>
  <c r="C28" i="3"/>
  <c r="B28" i="3"/>
  <c r="T12" i="3"/>
  <c r="V12" i="3" s="1"/>
  <c r="T11" i="3"/>
  <c r="V11" i="3" s="1"/>
  <c r="R11" i="3"/>
  <c r="F11" i="3"/>
  <c r="S11" i="3" s="1"/>
  <c r="T10" i="3"/>
  <c r="V10" i="3" s="1"/>
  <c r="R10" i="3"/>
  <c r="S10" i="3"/>
  <c r="T9" i="3"/>
  <c r="V9" i="3" s="1"/>
  <c r="R9" i="3"/>
  <c r="F9" i="3"/>
  <c r="S9" i="3" s="1"/>
  <c r="T22" i="3"/>
  <c r="V22" i="3" s="1"/>
  <c r="R22" i="3"/>
  <c r="T21" i="3"/>
  <c r="V21" i="3" s="1"/>
  <c r="R21" i="3"/>
  <c r="F21" i="3"/>
  <c r="S21" i="3" s="1"/>
  <c r="T20" i="3"/>
  <c r="V20" i="3" s="1"/>
  <c r="R20" i="3"/>
  <c r="F20" i="3"/>
  <c r="S20" i="3" s="1"/>
  <c r="T19" i="3"/>
  <c r="V19" i="3" s="1"/>
  <c r="R19" i="3"/>
  <c r="F19" i="3"/>
  <c r="S19" i="3" s="1"/>
  <c r="V15" i="3" l="1"/>
  <c r="U14" i="3"/>
  <c r="S17" i="3"/>
  <c r="Q15" i="3"/>
  <c r="Q16" i="3"/>
  <c r="Q14" i="3"/>
  <c r="U16" i="3"/>
  <c r="U17" i="3"/>
  <c r="S12" i="3"/>
  <c r="Q4" i="3"/>
  <c r="U6" i="3"/>
  <c r="U7" i="3"/>
  <c r="Q5" i="3"/>
  <c r="U5" i="3"/>
  <c r="Q3" i="3"/>
  <c r="U3" i="3"/>
  <c r="U4" i="3"/>
  <c r="U19" i="3"/>
  <c r="U21" i="3"/>
  <c r="U9" i="3"/>
  <c r="U11" i="3"/>
  <c r="Q20" i="3"/>
  <c r="Q22" i="3"/>
  <c r="Q10" i="3"/>
  <c r="Q12" i="3"/>
  <c r="U20" i="3"/>
  <c r="U22" i="3"/>
  <c r="U10" i="3"/>
  <c r="U12" i="3"/>
  <c r="Q19" i="3"/>
  <c r="Q21" i="3"/>
  <c r="Q9" i="3"/>
  <c r="Q11" i="3"/>
  <c r="G71" i="1"/>
  <c r="F71" i="1"/>
  <c r="E71" i="1"/>
  <c r="D71" i="1"/>
  <c r="C71" i="1"/>
  <c r="B71" i="1"/>
  <c r="G70" i="1"/>
  <c r="F70" i="1"/>
  <c r="E70" i="1"/>
  <c r="D70" i="1"/>
  <c r="C70" i="1"/>
  <c r="B70" i="1"/>
  <c r="G69" i="1"/>
  <c r="F69" i="1"/>
  <c r="E69" i="1"/>
  <c r="D69" i="1"/>
  <c r="C69" i="1"/>
  <c r="B69" i="1"/>
  <c r="G67" i="1"/>
  <c r="F67" i="1"/>
  <c r="E67" i="1"/>
  <c r="D67" i="1"/>
  <c r="C67" i="1"/>
  <c r="B67" i="1"/>
  <c r="G66" i="1"/>
  <c r="F66" i="1"/>
  <c r="E66" i="1"/>
  <c r="D66" i="1"/>
  <c r="C66" i="1"/>
  <c r="B66" i="1"/>
  <c r="G65" i="1"/>
  <c r="F65" i="1"/>
  <c r="E65" i="1"/>
  <c r="D65" i="1"/>
  <c r="C65" i="1"/>
  <c r="B65" i="1"/>
  <c r="I21" i="1"/>
  <c r="O21" i="1" s="1"/>
  <c r="I23" i="1"/>
  <c r="I24" i="1"/>
  <c r="I26" i="1"/>
  <c r="Q24" i="1"/>
  <c r="Q23" i="1"/>
  <c r="R26" i="1"/>
  <c r="T26" i="1" s="1"/>
  <c r="P26" i="1"/>
  <c r="O26" i="1"/>
  <c r="Q26" i="1"/>
  <c r="P25" i="1"/>
  <c r="O25" i="1"/>
  <c r="R24" i="1"/>
  <c r="S24" i="1" s="1"/>
  <c r="P24" i="1"/>
  <c r="O24" i="1"/>
  <c r="R23" i="1"/>
  <c r="S23" i="1" s="1"/>
  <c r="P23" i="1"/>
  <c r="P22" i="1"/>
  <c r="O22" i="1"/>
  <c r="R21" i="1"/>
  <c r="S21" i="1" s="1"/>
  <c r="P21" i="1"/>
  <c r="S12" i="1"/>
  <c r="R17" i="1"/>
  <c r="S17" i="1" s="1"/>
  <c r="R15" i="1"/>
  <c r="S15" i="1" s="1"/>
  <c r="R14" i="1"/>
  <c r="S14" i="1" s="1"/>
  <c r="R12" i="1"/>
  <c r="T12" i="1" s="1"/>
  <c r="T17" i="1" l="1"/>
  <c r="T15" i="1"/>
  <c r="T14" i="1"/>
  <c r="Q21" i="1"/>
  <c r="T24" i="1"/>
  <c r="O23" i="1"/>
  <c r="T23" i="1"/>
  <c r="T21" i="1"/>
  <c r="S26" i="1"/>
  <c r="I17" i="1"/>
  <c r="Q17" i="1" s="1"/>
  <c r="I15" i="1"/>
  <c r="Q15" i="1" s="1"/>
  <c r="I14" i="1"/>
  <c r="Q14" i="1" s="1"/>
  <c r="I12" i="1"/>
  <c r="Q12" i="1" s="1"/>
  <c r="G99" i="1" l="1"/>
  <c r="F99" i="1"/>
  <c r="E99" i="1"/>
  <c r="D99" i="1"/>
  <c r="C99" i="1"/>
  <c r="B99" i="1"/>
  <c r="G98" i="1"/>
  <c r="F98" i="1"/>
  <c r="E98" i="1"/>
  <c r="D98" i="1"/>
  <c r="C98" i="1"/>
  <c r="B98" i="1"/>
  <c r="G45" i="1"/>
  <c r="F45" i="1"/>
  <c r="E45" i="1"/>
  <c r="D45" i="1"/>
  <c r="C45" i="1"/>
  <c r="B45" i="1"/>
  <c r="G44" i="1"/>
  <c r="F44" i="1"/>
  <c r="E44" i="1"/>
  <c r="D44" i="1"/>
  <c r="C44" i="1"/>
  <c r="B44" i="1"/>
  <c r="G97" i="1"/>
  <c r="F97" i="1"/>
  <c r="E97" i="1"/>
  <c r="D97" i="1"/>
  <c r="C97" i="1"/>
  <c r="B97" i="1"/>
  <c r="G43" i="1"/>
  <c r="F43" i="1"/>
  <c r="E43" i="1"/>
  <c r="D43" i="1"/>
  <c r="C43" i="1"/>
  <c r="B43" i="1"/>
  <c r="G95" i="1" l="1"/>
  <c r="F95" i="1"/>
  <c r="E95" i="1"/>
  <c r="D95" i="1"/>
  <c r="C95" i="1"/>
  <c r="B95" i="1"/>
  <c r="G94" i="1"/>
  <c r="F94" i="1"/>
  <c r="E94" i="1"/>
  <c r="D94" i="1"/>
  <c r="C94" i="1"/>
  <c r="B94" i="1"/>
  <c r="G93" i="1"/>
  <c r="F93" i="1"/>
  <c r="E93" i="1"/>
  <c r="D93" i="1"/>
  <c r="C93" i="1"/>
  <c r="B93" i="1"/>
  <c r="O12" i="1" l="1"/>
  <c r="P36" i="1"/>
  <c r="O36" i="1"/>
  <c r="P35" i="1"/>
  <c r="O35" i="1"/>
  <c r="P34" i="1"/>
  <c r="O34" i="1"/>
  <c r="P33" i="1"/>
  <c r="O33" i="1"/>
  <c r="P32" i="1"/>
  <c r="O32" i="1"/>
  <c r="P31" i="1"/>
  <c r="O31" i="1"/>
  <c r="P17" i="1"/>
  <c r="O17" i="1"/>
  <c r="P16" i="1"/>
  <c r="O16" i="1"/>
  <c r="P15" i="1"/>
  <c r="O15" i="1"/>
  <c r="P14" i="1"/>
  <c r="O14" i="1"/>
  <c r="P13" i="1"/>
  <c r="O13" i="1"/>
  <c r="P12" i="1"/>
  <c r="G41" i="1" l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P8" i="1"/>
  <c r="O8" i="1"/>
  <c r="P7" i="1"/>
  <c r="O7" i="1"/>
  <c r="P6" i="1"/>
  <c r="O6" i="1"/>
  <c r="P5" i="1"/>
  <c r="O5" i="1"/>
  <c r="P4" i="1"/>
  <c r="O4" i="1"/>
  <c r="P3" i="1"/>
  <c r="O3" i="1"/>
</calcChain>
</file>

<file path=xl/sharedStrings.xml><?xml version="1.0" encoding="utf-8"?>
<sst xmlns="http://schemas.openxmlformats.org/spreadsheetml/2006/main" count="304" uniqueCount="75">
  <si>
    <t>throttle, deg</t>
  </si>
  <si>
    <t>pcnf, %</t>
  </si>
  <si>
    <t>pcng, %</t>
  </si>
  <si>
    <t>ngrpm</t>
  </si>
  <si>
    <t>tsettle2, s</t>
  </si>
  <si>
    <t>LG, r/s</t>
  </si>
  <si>
    <t>TLD, s</t>
  </si>
  <si>
    <t>GM, dB</t>
  </si>
  <si>
    <t>wp, r/s</t>
  </si>
  <si>
    <t>PM, deg</t>
  </si>
  <si>
    <t>wc, r/s</t>
  </si>
  <si>
    <t>BW45, r/s</t>
  </si>
  <si>
    <t>Design tld, s</t>
  </si>
  <si>
    <t>Design LG, r/s</t>
  </si>
  <si>
    <t>TauT, s</t>
  </si>
  <si>
    <t>Control tld</t>
  </si>
  <si>
    <t>Control LG</t>
  </si>
  <si>
    <t>yLG</t>
  </si>
  <si>
    <t>yTLD</t>
  </si>
  <si>
    <t>n/a</t>
  </si>
  <si>
    <t>Z.TauT, s</t>
  </si>
  <si>
    <t>E.TauE=0.2, Step</t>
  </si>
  <si>
    <t>E.TauE=0.1, Step</t>
  </si>
  <si>
    <t>trise95, s</t>
  </si>
  <si>
    <t>%settle=4.9, %OS=5, %US=1</t>
  </si>
  <si>
    <t>E.TauE=0.1, Dist</t>
  </si>
  <si>
    <t>GM&gt;6dB, PM&gt;45 deg</t>
  </si>
  <si>
    <t>tsettle05, s</t>
  </si>
  <si>
    <t>Max Dist</t>
  </si>
  <si>
    <t>Control tld Dist</t>
  </si>
  <si>
    <t>Control LG Dist</t>
  </si>
  <si>
    <t>Dist</t>
  </si>
  <si>
    <t>Nt, %</t>
  </si>
  <si>
    <t>Measured TauT, s</t>
  </si>
  <si>
    <t>Fit Tau</t>
  </si>
  <si>
    <t>From  calibration.xlsx/TauPhotonTurnigy</t>
  </si>
  <si>
    <t>Use measured Tau for best possible gain scheduling</t>
  </si>
  <si>
    <t>Generate Nt columns by examining table to right</t>
  </si>
  <si>
    <t>tau</t>
  </si>
  <si>
    <t>nt</t>
  </si>
  <si>
    <t>pcnt, %</t>
  </si>
  <si>
    <t>tau/taut</t>
  </si>
  <si>
    <t>tau*tauT</t>
  </si>
  <si>
    <t>Kp</t>
  </si>
  <si>
    <t>E.TauE=0.1, tldF=0.15,tlgF=0.03, Step</t>
  </si>
  <si>
    <t>Design LG FIXED, r/s</t>
  </si>
  <si>
    <t>Design tld FIXED, s</t>
  </si>
  <si>
    <t>Entries for potESC.ino FIXED LEAD</t>
  </si>
  <si>
    <t>Entries for potESC.ino</t>
  </si>
  <si>
    <t>Step Response Design Results</t>
  </si>
  <si>
    <t>PID</t>
  </si>
  <si>
    <t>PI</t>
  </si>
  <si>
    <t>&lt;2</t>
  </si>
  <si>
    <t>Overshoot, %pt</t>
  </si>
  <si>
    <t>SS Error</t>
  </si>
  <si>
    <t>Answer to Question 3</t>
  </si>
  <si>
    <t>tldF</t>
  </si>
  <si>
    <t>tlgF, s</t>
  </si>
  <si>
    <t>tldF, s</t>
  </si>
  <si>
    <t>compensator</t>
  </si>
  <si>
    <t>result</t>
  </si>
  <si>
    <t>tlgF</t>
  </si>
  <si>
    <t>I</t>
  </si>
  <si>
    <t>tsettle5, s</t>
  </si>
  <si>
    <t>Trade Study, 5% OS, 4.9% Settle, 1% US</t>
  </si>
  <si>
    <t>ctype</t>
  </si>
  <si>
    <t>Entries for potESC.ino PI</t>
  </si>
  <si>
    <t>OS, %</t>
  </si>
  <si>
    <t>Ess, %</t>
  </si>
  <si>
    <t>Problem</t>
  </si>
  <si>
    <t>2.a.</t>
  </si>
  <si>
    <t>2.b.</t>
  </si>
  <si>
    <t>2.c.</t>
  </si>
  <si>
    <t>2.e.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</si>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</sst>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left"/>
    </xf>
    <xf numFmtId="164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left"/>
    </xf>
    <xf numFmtId="164" fontId="0" fillId="4" borderId="0" xfId="0" applyNumberFormat="1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/>
    <xf numFmtId="164" fontId="0" fillId="7" borderId="0" xfId="0" applyNumberForma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Scheduled Gains Reference PI</a:t>
            </a:r>
          </a:p>
        </c:rich>
      </c:tx>
      <c:layout>
        <c:manualLayout>
          <c:xMode val="edge"/>
          <c:yMode val="edge"/>
          <c:x val="8.6493000874890633E-2"/>
          <c:y val="4.62962962962962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5788203557888597"/>
          <c:w val="0.58013473315835518"/>
          <c:h val="0.69278142315543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20170213'!$Q$2</c:f>
              <c:strCache>
                <c:ptCount val="1"/>
                <c:pt idx="0">
                  <c:v>Design tld,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20170213'!$G$19:$G$22</c:f>
              <c:numCache>
                <c:formatCode>0.000</c:formatCode>
                <c:ptCount val="4"/>
                <c:pt idx="0">
                  <c:v>0.34399999999999997</c:v>
                </c:pt>
                <c:pt idx="1">
                  <c:v>0.185</c:v>
                </c:pt>
                <c:pt idx="2">
                  <c:v>8.5000000000000006E-2</c:v>
                </c:pt>
                <c:pt idx="3">
                  <c:v>3.5000000000000003E-2</c:v>
                </c:pt>
              </c:numCache>
            </c:numRef>
          </c:xVal>
          <c:yVal>
            <c:numRef>
              <c:f>'Retune 20170213'!$Q$19:$Q$22</c:f>
              <c:numCache>
                <c:formatCode>0.000</c:formatCode>
                <c:ptCount val="4"/>
                <c:pt idx="0">
                  <c:v>0.47675804529201427</c:v>
                </c:pt>
                <c:pt idx="1">
                  <c:v>0.32731081434930609</c:v>
                </c:pt>
                <c:pt idx="2">
                  <c:v>0.2273037232349866</c:v>
                </c:pt>
                <c:pt idx="3">
                  <c:v>0.20537676367295801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20170213'!$S$40</c:f>
              <c:strCache>
                <c:ptCount val="1"/>
                <c:pt idx="0">
                  <c:v>Control tld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20170213'!$R$41:$R$46</c:f>
              <c:numCache>
                <c:formatCode>0.000</c:formatCode>
                <c:ptCount val="6"/>
                <c:pt idx="0">
                  <c:v>0</c:v>
                </c:pt>
                <c:pt idx="1">
                  <c:v>3.5000000000000003E-2</c:v>
                </c:pt>
                <c:pt idx="2">
                  <c:v>8.5000000000000006E-2</c:v>
                </c:pt>
                <c:pt idx="3">
                  <c:v>0.185</c:v>
                </c:pt>
                <c:pt idx="4">
                  <c:v>0.34399999999999997</c:v>
                </c:pt>
                <c:pt idx="5">
                  <c:v>0.5</c:v>
                </c:pt>
              </c:numCache>
            </c:numRef>
          </c:xVal>
          <c:yVal>
            <c:numRef>
              <c:f>'Retune 20170213'!$S$41:$S$46</c:f>
              <c:numCache>
                <c:formatCode>0.000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0.22500000000000001</c:v>
                </c:pt>
                <c:pt idx="3">
                  <c:v>0.32500000000000001</c:v>
                </c:pt>
                <c:pt idx="4">
                  <c:v>0.47499999999999998</c:v>
                </c:pt>
                <c:pt idx="5">
                  <c:v>0.47499999999999998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20832"/>
        <c:axId val="275739392"/>
      </c:scatterChart>
      <c:scatterChart>
        <c:scatterStyle val="lineMarker"/>
        <c:varyColors val="0"/>
        <c:ser>
          <c:idx val="1"/>
          <c:order val="1"/>
          <c:tx>
            <c:strRef>
              <c:f>'Retune 20170213'!$R$2</c:f>
              <c:strCache>
                <c:ptCount val="1"/>
                <c:pt idx="0">
                  <c:v>Design LG,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20170213'!$G$19:$G$22</c:f>
              <c:numCache>
                <c:formatCode>0.000</c:formatCode>
                <c:ptCount val="4"/>
                <c:pt idx="0">
                  <c:v>0.34399999999999997</c:v>
                </c:pt>
                <c:pt idx="1">
                  <c:v>0.185</c:v>
                </c:pt>
                <c:pt idx="2">
                  <c:v>8.5000000000000006E-2</c:v>
                </c:pt>
                <c:pt idx="3">
                  <c:v>3.5000000000000003E-2</c:v>
                </c:pt>
              </c:numCache>
            </c:numRef>
          </c:xVal>
          <c:yVal>
            <c:numRef>
              <c:f>'Retune 20170213'!$R$19:$R$22</c:f>
              <c:numCache>
                <c:formatCode>0.00</c:formatCode>
                <c:ptCount val="4"/>
                <c:pt idx="0">
                  <c:v>2.4055</c:v>
                </c:pt>
                <c:pt idx="1">
                  <c:v>2.6947999999999999</c:v>
                </c:pt>
                <c:pt idx="2">
                  <c:v>3.1909999999999998</c:v>
                </c:pt>
                <c:pt idx="3">
                  <c:v>3.8024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20170213'!$T$40</c:f>
              <c:strCache>
                <c:ptCount val="1"/>
                <c:pt idx="0">
                  <c:v>Control LG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20170213'!$R$41:$R$46</c:f>
              <c:numCache>
                <c:formatCode>0.000</c:formatCode>
                <c:ptCount val="6"/>
                <c:pt idx="0">
                  <c:v>0</c:v>
                </c:pt>
                <c:pt idx="1">
                  <c:v>3.5000000000000003E-2</c:v>
                </c:pt>
                <c:pt idx="2">
                  <c:v>8.5000000000000006E-2</c:v>
                </c:pt>
                <c:pt idx="3">
                  <c:v>0.185</c:v>
                </c:pt>
                <c:pt idx="4">
                  <c:v>0.34399999999999997</c:v>
                </c:pt>
                <c:pt idx="5">
                  <c:v>0.5</c:v>
                </c:pt>
              </c:numCache>
            </c:numRef>
          </c:xVal>
          <c:yVal>
            <c:numRef>
              <c:f>'Retune 20170213'!$T$41:$T$46</c:f>
              <c:numCache>
                <c:formatCode>General</c:formatCode>
                <c:ptCount val="6"/>
                <c:pt idx="0">
                  <c:v>3.75</c:v>
                </c:pt>
                <c:pt idx="1">
                  <c:v>3.75</c:v>
                </c:pt>
                <c:pt idx="2">
                  <c:v>3.2</c:v>
                </c:pt>
                <c:pt idx="3">
                  <c:v>2.7</c:v>
                </c:pt>
                <c:pt idx="4">
                  <c:v>2.4</c:v>
                </c:pt>
                <c:pt idx="5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76960"/>
        <c:axId val="275741312"/>
      </c:scatterChart>
      <c:valAx>
        <c:axId val="275720832"/>
        <c:scaling>
          <c:orientation val="minMax"/>
          <c:max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TauT, 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75739392"/>
        <c:crosses val="autoZero"/>
        <c:crossBetween val="midCat"/>
      </c:valAx>
      <c:valAx>
        <c:axId val="275739392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75720832"/>
        <c:crosses val="autoZero"/>
        <c:crossBetween val="midCat"/>
      </c:valAx>
      <c:valAx>
        <c:axId val="275741312"/>
        <c:scaling>
          <c:orientation val="minMax"/>
          <c:max val="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75976960"/>
        <c:crosses val="max"/>
        <c:crossBetween val="midCat"/>
      </c:valAx>
      <c:valAx>
        <c:axId val="27597696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275741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56867891513546"/>
          <c:y val="5.0158209390492862E-2"/>
          <c:w val="0.23909798775153107"/>
          <c:h val="0.22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 Reference FIXED</a:t>
            </a:r>
            <a:r>
              <a:rPr lang="en-US" baseline="0"/>
              <a:t> LEAD</a:t>
            </a:r>
            <a:endParaRPr lang="en-US"/>
          </a:p>
        </c:rich>
      </c:tx>
      <c:layout>
        <c:manualLayout>
          <c:xMode val="edge"/>
          <c:yMode val="edge"/>
          <c:x val="8.6493000874890633E-2"/>
          <c:y val="4.62962962962962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5788203557888597"/>
          <c:w val="0.58013473315835518"/>
          <c:h val="0.69278142315543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20161102'!$O$20</c:f>
              <c:strCache>
                <c:ptCount val="1"/>
                <c:pt idx="0">
                  <c:v>Design tld FIXED,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20161102'!$B$21:$B$26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25</c:v>
                </c:pt>
                <c:pt idx="3">
                  <c:v>47</c:v>
                </c:pt>
                <c:pt idx="4">
                  <c:v>61</c:v>
                </c:pt>
                <c:pt idx="5">
                  <c:v>70</c:v>
                </c:pt>
              </c:numCache>
            </c:numRef>
          </c:xVal>
          <c:yVal>
            <c:numRef>
              <c:f>'Retune 20161102'!$O$21:$O$26</c:f>
              <c:numCache>
                <c:formatCode>0.000</c:formatCode>
                <c:ptCount val="6"/>
                <c:pt idx="0">
                  <c:v>0.42889003259564251</c:v>
                </c:pt>
                <c:pt idx="1">
                  <c:v>0</c:v>
                </c:pt>
                <c:pt idx="2">
                  <c:v>0.24201940995667853</c:v>
                </c:pt>
                <c:pt idx="3">
                  <c:v>0.1380548077586802</c:v>
                </c:pt>
                <c:pt idx="4">
                  <c:v>0</c:v>
                </c:pt>
                <c:pt idx="5">
                  <c:v>9.2798812175204165E-2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20161102'!$R$77</c:f>
              <c:strCache>
                <c:ptCount val="1"/>
                <c:pt idx="0">
                  <c:v>Control tld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20161102'!$P$78:$P$83</c:f>
              <c:numCache>
                <c:formatCode>General</c:formatCode>
                <c:ptCount val="6"/>
                <c:pt idx="0">
                  <c:v>78</c:v>
                </c:pt>
                <c:pt idx="1">
                  <c:v>62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20161102'!$R$78:$R$83</c:f>
              <c:numCache>
                <c:formatCode>0.000</c:formatCode>
                <c:ptCount val="6"/>
                <c:pt idx="0">
                  <c:v>0.09</c:v>
                </c:pt>
                <c:pt idx="1">
                  <c:v>0.09</c:v>
                </c:pt>
                <c:pt idx="2">
                  <c:v>0.125</c:v>
                </c:pt>
                <c:pt idx="3">
                  <c:v>0.24</c:v>
                </c:pt>
                <c:pt idx="4">
                  <c:v>0.42</c:v>
                </c:pt>
                <c:pt idx="5">
                  <c:v>0.42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75808"/>
        <c:axId val="164777984"/>
      </c:scatterChart>
      <c:scatterChart>
        <c:scatterStyle val="lineMarker"/>
        <c:varyColors val="0"/>
        <c:ser>
          <c:idx val="1"/>
          <c:order val="1"/>
          <c:tx>
            <c:strRef>
              <c:f>'Retune 20161102'!$P$20</c:f>
              <c:strCache>
                <c:ptCount val="1"/>
                <c:pt idx="0">
                  <c:v>Design LG FIXED,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20161102'!$B$21:$B$26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25</c:v>
                </c:pt>
                <c:pt idx="3">
                  <c:v>47</c:v>
                </c:pt>
                <c:pt idx="4">
                  <c:v>61</c:v>
                </c:pt>
                <c:pt idx="5">
                  <c:v>70</c:v>
                </c:pt>
              </c:numCache>
            </c:numRef>
          </c:xVal>
          <c:yVal>
            <c:numRef>
              <c:f>'Retune 20161102'!$P$21:$P$26</c:f>
              <c:numCache>
                <c:formatCode>0.00</c:formatCode>
                <c:ptCount val="6"/>
                <c:pt idx="0">
                  <c:v>3.6</c:v>
                </c:pt>
                <c:pt idx="1">
                  <c:v>0</c:v>
                </c:pt>
                <c:pt idx="2">
                  <c:v>3.8174999999999999</c:v>
                </c:pt>
                <c:pt idx="3">
                  <c:v>4.1486000000000001</c:v>
                </c:pt>
                <c:pt idx="4">
                  <c:v>0</c:v>
                </c:pt>
                <c:pt idx="5">
                  <c:v>5.0128000000000004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20161102'!$S$51</c:f>
              <c:strCache>
                <c:ptCount val="1"/>
                <c:pt idx="0">
                  <c:v>Control LG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20161102'!$P$78:$P$83</c:f>
              <c:numCache>
                <c:formatCode>General</c:formatCode>
                <c:ptCount val="6"/>
                <c:pt idx="0">
                  <c:v>78</c:v>
                </c:pt>
                <c:pt idx="1">
                  <c:v>62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20161102'!$S$78:$S$83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4.05</c:v>
                </c:pt>
                <c:pt idx="3">
                  <c:v>3.75</c:v>
                </c:pt>
                <c:pt idx="4">
                  <c:v>3.6</c:v>
                </c:pt>
                <c:pt idx="5">
                  <c:v>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02560"/>
        <c:axId val="164779904"/>
      </c:scatterChart>
      <c:valAx>
        <c:axId val="164775808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777984"/>
        <c:crosses val="autoZero"/>
        <c:crossBetween val="midCat"/>
      </c:valAx>
      <c:valAx>
        <c:axId val="164777984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4775808"/>
        <c:crosses val="autoZero"/>
        <c:crossBetween val="midCat"/>
      </c:valAx>
      <c:valAx>
        <c:axId val="164779904"/>
        <c:scaling>
          <c:orientation val="minMax"/>
          <c:max val="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4802560"/>
        <c:crosses val="max"/>
        <c:crossBetween val="midCat"/>
      </c:valAx>
      <c:valAx>
        <c:axId val="16480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779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56867891513546"/>
          <c:y val="5.0158209390492862E-2"/>
          <c:w val="0.23909798775153107"/>
          <c:h val="0.22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Scheduled Gains Reference PI</a:t>
            </a:r>
          </a:p>
        </c:rich>
      </c:tx>
      <c:layout>
        <c:manualLayout>
          <c:xMode val="edge"/>
          <c:yMode val="edge"/>
          <c:x val="8.6493000874890633E-2"/>
          <c:y val="4.62962962962962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5788203557888597"/>
          <c:w val="0.53025939089284657"/>
          <c:h val="0.69278142315543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20170213'!$Q$2</c:f>
              <c:strCache>
                <c:ptCount val="1"/>
                <c:pt idx="0">
                  <c:v>Design tld,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20170213'!$H$19:$H$22</c:f>
              <c:numCache>
                <c:formatCode>General</c:formatCode>
                <c:ptCount val="4"/>
                <c:pt idx="0">
                  <c:v>16</c:v>
                </c:pt>
                <c:pt idx="1">
                  <c:v>25</c:v>
                </c:pt>
                <c:pt idx="2">
                  <c:v>47</c:v>
                </c:pt>
                <c:pt idx="3">
                  <c:v>77</c:v>
                </c:pt>
              </c:numCache>
            </c:numRef>
          </c:xVal>
          <c:yVal>
            <c:numRef>
              <c:f>'Retune 20170213'!$Q$19:$Q$22</c:f>
              <c:numCache>
                <c:formatCode>0.000</c:formatCode>
                <c:ptCount val="4"/>
                <c:pt idx="0">
                  <c:v>0.47675804529201427</c:v>
                </c:pt>
                <c:pt idx="1">
                  <c:v>0.32731081434930609</c:v>
                </c:pt>
                <c:pt idx="2">
                  <c:v>0.2273037232349866</c:v>
                </c:pt>
                <c:pt idx="3">
                  <c:v>0.20537676367295801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20170213'!$S$40</c:f>
              <c:strCache>
                <c:ptCount val="1"/>
                <c:pt idx="0">
                  <c:v>Control tld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20170213'!$Q$41:$Q$46</c:f>
              <c:numCache>
                <c:formatCode>General</c:formatCode>
                <c:ptCount val="6"/>
                <c:pt idx="0">
                  <c:v>100</c:v>
                </c:pt>
                <c:pt idx="1">
                  <c:v>77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20170213'!$S$41:$S$46</c:f>
              <c:numCache>
                <c:formatCode>0.000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0.22500000000000001</c:v>
                </c:pt>
                <c:pt idx="3">
                  <c:v>0.32500000000000001</c:v>
                </c:pt>
                <c:pt idx="4">
                  <c:v>0.47499999999999998</c:v>
                </c:pt>
                <c:pt idx="5">
                  <c:v>0.47499999999999998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288832"/>
        <c:axId val="277295104"/>
      </c:scatterChart>
      <c:scatterChart>
        <c:scatterStyle val="lineMarker"/>
        <c:varyColors val="0"/>
        <c:ser>
          <c:idx val="1"/>
          <c:order val="1"/>
          <c:tx>
            <c:strRef>
              <c:f>'Retune 20170213'!$R$2</c:f>
              <c:strCache>
                <c:ptCount val="1"/>
                <c:pt idx="0">
                  <c:v>Design LG,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20170213'!$H$19:$H$22</c:f>
              <c:numCache>
                <c:formatCode>General</c:formatCode>
                <c:ptCount val="4"/>
                <c:pt idx="0">
                  <c:v>16</c:v>
                </c:pt>
                <c:pt idx="1">
                  <c:v>25</c:v>
                </c:pt>
                <c:pt idx="2">
                  <c:v>47</c:v>
                </c:pt>
                <c:pt idx="3">
                  <c:v>77</c:v>
                </c:pt>
              </c:numCache>
            </c:numRef>
          </c:xVal>
          <c:yVal>
            <c:numRef>
              <c:f>'Retune 20170213'!$R$19:$R$22</c:f>
              <c:numCache>
                <c:formatCode>0.00</c:formatCode>
                <c:ptCount val="4"/>
                <c:pt idx="0">
                  <c:v>2.4055</c:v>
                </c:pt>
                <c:pt idx="1">
                  <c:v>2.6947999999999999</c:v>
                </c:pt>
                <c:pt idx="2">
                  <c:v>3.1909999999999998</c:v>
                </c:pt>
                <c:pt idx="3">
                  <c:v>3.8024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20170213'!$T$40</c:f>
              <c:strCache>
                <c:ptCount val="1"/>
                <c:pt idx="0">
                  <c:v>Control LG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20170213'!$Q$41:$Q$46</c:f>
              <c:numCache>
                <c:formatCode>General</c:formatCode>
                <c:ptCount val="6"/>
                <c:pt idx="0">
                  <c:v>100</c:v>
                </c:pt>
                <c:pt idx="1">
                  <c:v>77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20170213'!$T$41:$T$46</c:f>
              <c:numCache>
                <c:formatCode>General</c:formatCode>
                <c:ptCount val="6"/>
                <c:pt idx="0">
                  <c:v>3.75</c:v>
                </c:pt>
                <c:pt idx="1">
                  <c:v>3.75</c:v>
                </c:pt>
                <c:pt idx="2">
                  <c:v>3.2</c:v>
                </c:pt>
                <c:pt idx="3">
                  <c:v>2.7</c:v>
                </c:pt>
                <c:pt idx="4">
                  <c:v>2.4</c:v>
                </c:pt>
                <c:pt idx="5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311488"/>
        <c:axId val="277297024"/>
      </c:scatterChart>
      <c:valAx>
        <c:axId val="277288832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295104"/>
        <c:crosses val="autoZero"/>
        <c:crossBetween val="midCat"/>
      </c:valAx>
      <c:valAx>
        <c:axId val="277295104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77288832"/>
        <c:crosses val="autoZero"/>
        <c:crossBetween val="midCat"/>
      </c:valAx>
      <c:valAx>
        <c:axId val="277297024"/>
        <c:scaling>
          <c:orientation val="minMax"/>
          <c:max val="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77311488"/>
        <c:crosses val="max"/>
        <c:crossBetween val="midCat"/>
      </c:valAx>
      <c:valAx>
        <c:axId val="27731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297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276821070682868"/>
          <c:y val="0.14738043161271508"/>
          <c:w val="0.32058174773041148"/>
          <c:h val="0.2330169145523476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Scheduled Gains Reference FIXED LEAD PID</a:t>
            </a:r>
          </a:p>
        </c:rich>
      </c:tx>
      <c:layout>
        <c:manualLayout>
          <c:xMode val="edge"/>
          <c:yMode val="edge"/>
          <c:x val="8.6493000874890633E-2"/>
          <c:y val="4.62962962962962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5788203557888597"/>
          <c:w val="0.58013473315835518"/>
          <c:h val="0.69278142315543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20170213'!$Q$2</c:f>
              <c:strCache>
                <c:ptCount val="1"/>
                <c:pt idx="0">
                  <c:v>Design tld,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20170213'!$G$9:$G$12</c:f>
              <c:numCache>
                <c:formatCode>0.000</c:formatCode>
                <c:ptCount val="4"/>
                <c:pt idx="0">
                  <c:v>0.34399999999999997</c:v>
                </c:pt>
                <c:pt idx="1">
                  <c:v>0.185</c:v>
                </c:pt>
                <c:pt idx="2">
                  <c:v>8.5000000000000006E-2</c:v>
                </c:pt>
                <c:pt idx="3">
                  <c:v>3.5000000000000003E-2</c:v>
                </c:pt>
              </c:numCache>
            </c:numRef>
          </c:xVal>
          <c:yVal>
            <c:numRef>
              <c:f>'Retune 20170213'!$Q$9:$Q$12</c:f>
              <c:numCache>
                <c:formatCode>0.000</c:formatCode>
                <c:ptCount val="4"/>
                <c:pt idx="0">
                  <c:v>0.42889003259564251</c:v>
                </c:pt>
                <c:pt idx="1">
                  <c:v>0.2424</c:v>
                </c:pt>
                <c:pt idx="2">
                  <c:v>0.1380548077586802</c:v>
                </c:pt>
                <c:pt idx="3">
                  <c:v>9.9522292993630579E-2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20170213'!$S$66</c:f>
              <c:strCache>
                <c:ptCount val="1"/>
                <c:pt idx="0">
                  <c:v>Control tld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20170213'!$R$67:$R$72</c:f>
              <c:numCache>
                <c:formatCode>0.000</c:formatCode>
                <c:ptCount val="6"/>
                <c:pt idx="0">
                  <c:v>0</c:v>
                </c:pt>
                <c:pt idx="1">
                  <c:v>3.5000000000000003E-2</c:v>
                </c:pt>
                <c:pt idx="2">
                  <c:v>8.5000000000000006E-2</c:v>
                </c:pt>
                <c:pt idx="3">
                  <c:v>0.185</c:v>
                </c:pt>
                <c:pt idx="4">
                  <c:v>0.34399999999999997</c:v>
                </c:pt>
                <c:pt idx="5">
                  <c:v>0.5</c:v>
                </c:pt>
              </c:numCache>
            </c:numRef>
          </c:xVal>
          <c:yVal>
            <c:numRef>
              <c:f>'Retune 20170213'!$S$67:$S$72</c:f>
              <c:numCache>
                <c:formatCode>0.000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0.13800000000000001</c:v>
                </c:pt>
                <c:pt idx="3">
                  <c:v>0.24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16928"/>
        <c:axId val="279838720"/>
      </c:scatterChart>
      <c:scatterChart>
        <c:scatterStyle val="lineMarker"/>
        <c:varyColors val="0"/>
        <c:ser>
          <c:idx val="1"/>
          <c:order val="1"/>
          <c:tx>
            <c:strRef>
              <c:f>'Retune 20170213'!$R$2</c:f>
              <c:strCache>
                <c:ptCount val="1"/>
                <c:pt idx="0">
                  <c:v>Design LG,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20170213'!$G$9:$G$12</c:f>
              <c:numCache>
                <c:formatCode>0.000</c:formatCode>
                <c:ptCount val="4"/>
                <c:pt idx="0">
                  <c:v>0.34399999999999997</c:v>
                </c:pt>
                <c:pt idx="1">
                  <c:v>0.185</c:v>
                </c:pt>
                <c:pt idx="2">
                  <c:v>8.5000000000000006E-2</c:v>
                </c:pt>
                <c:pt idx="3">
                  <c:v>3.5000000000000003E-2</c:v>
                </c:pt>
              </c:numCache>
            </c:numRef>
          </c:xVal>
          <c:yVal>
            <c:numRef>
              <c:f>'Retune 20170213'!$R$9:$R$12</c:f>
              <c:numCache>
                <c:formatCode>0.00</c:formatCode>
                <c:ptCount val="4"/>
                <c:pt idx="0">
                  <c:v>3.6</c:v>
                </c:pt>
                <c:pt idx="1">
                  <c:v>3.8125</c:v>
                </c:pt>
                <c:pt idx="2">
                  <c:v>4.1486000000000001</c:v>
                </c:pt>
                <c:pt idx="3">
                  <c:v>4.6908000000000003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20170213'!$T$66</c:f>
              <c:strCache>
                <c:ptCount val="1"/>
                <c:pt idx="0">
                  <c:v>Control LG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20170213'!$R$67:$R$72</c:f>
              <c:numCache>
                <c:formatCode>0.000</c:formatCode>
                <c:ptCount val="6"/>
                <c:pt idx="0">
                  <c:v>0</c:v>
                </c:pt>
                <c:pt idx="1">
                  <c:v>3.5000000000000003E-2</c:v>
                </c:pt>
                <c:pt idx="2">
                  <c:v>8.5000000000000006E-2</c:v>
                </c:pt>
                <c:pt idx="3">
                  <c:v>0.185</c:v>
                </c:pt>
                <c:pt idx="4">
                  <c:v>0.34399999999999997</c:v>
                </c:pt>
                <c:pt idx="5">
                  <c:v>0.5</c:v>
                </c:pt>
              </c:numCache>
            </c:numRef>
          </c:xVal>
          <c:yVal>
            <c:numRef>
              <c:f>'Retune 20170213'!$T$67:$T$72</c:f>
              <c:numCache>
                <c:formatCode>General</c:formatCode>
                <c:ptCount val="6"/>
                <c:pt idx="0">
                  <c:v>4.7</c:v>
                </c:pt>
                <c:pt idx="1">
                  <c:v>4.7</c:v>
                </c:pt>
                <c:pt idx="2">
                  <c:v>4.05</c:v>
                </c:pt>
                <c:pt idx="3">
                  <c:v>3.75</c:v>
                </c:pt>
                <c:pt idx="4">
                  <c:v>3.6</c:v>
                </c:pt>
                <c:pt idx="5">
                  <c:v>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51008"/>
        <c:axId val="279840640"/>
      </c:scatterChart>
      <c:valAx>
        <c:axId val="278316928"/>
        <c:scaling>
          <c:orientation val="minMax"/>
          <c:max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TauT, 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79838720"/>
        <c:crosses val="autoZero"/>
        <c:crossBetween val="midCat"/>
      </c:valAx>
      <c:valAx>
        <c:axId val="279838720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78316928"/>
        <c:crosses val="autoZero"/>
        <c:crossBetween val="midCat"/>
      </c:valAx>
      <c:valAx>
        <c:axId val="279840640"/>
        <c:scaling>
          <c:orientation val="minMax"/>
          <c:max val="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79851008"/>
        <c:crosses val="max"/>
        <c:crossBetween val="midCat"/>
      </c:valAx>
      <c:valAx>
        <c:axId val="27985100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279840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56867891513546"/>
          <c:y val="5.0158209390492862E-2"/>
          <c:w val="0.23909798775153107"/>
          <c:h val="0.22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Scheduled Gains Reference FIXED</a:t>
            </a:r>
            <a:r>
              <a:rPr lang="en-US" sz="1600" baseline="0"/>
              <a:t> LEAD PID</a:t>
            </a:r>
            <a:endParaRPr lang="en-US" sz="1600"/>
          </a:p>
        </c:rich>
      </c:tx>
      <c:layout>
        <c:manualLayout>
          <c:xMode val="edge"/>
          <c:yMode val="edge"/>
          <c:x val="8.6493000874890633E-2"/>
          <c:y val="4.62962962962962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5788203557888597"/>
          <c:w val="0.58013473315835518"/>
          <c:h val="0.69278142315543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20170213'!$Q$2</c:f>
              <c:strCache>
                <c:ptCount val="1"/>
                <c:pt idx="0">
                  <c:v>Design tld,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20170213'!$H$9:$H$12</c:f>
              <c:numCache>
                <c:formatCode>General</c:formatCode>
                <c:ptCount val="4"/>
                <c:pt idx="0">
                  <c:v>16</c:v>
                </c:pt>
                <c:pt idx="1">
                  <c:v>25</c:v>
                </c:pt>
                <c:pt idx="2">
                  <c:v>47</c:v>
                </c:pt>
                <c:pt idx="3">
                  <c:v>77</c:v>
                </c:pt>
              </c:numCache>
            </c:numRef>
          </c:xVal>
          <c:yVal>
            <c:numRef>
              <c:f>'Retune 20170213'!$Q$9:$Q$12</c:f>
              <c:numCache>
                <c:formatCode>0.000</c:formatCode>
                <c:ptCount val="4"/>
                <c:pt idx="0">
                  <c:v>0.42889003259564251</c:v>
                </c:pt>
                <c:pt idx="1">
                  <c:v>0.2424</c:v>
                </c:pt>
                <c:pt idx="2">
                  <c:v>0.1380548077586802</c:v>
                </c:pt>
                <c:pt idx="3">
                  <c:v>9.9522292993630579E-2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20170213'!$S$66</c:f>
              <c:strCache>
                <c:ptCount val="1"/>
                <c:pt idx="0">
                  <c:v>Control tld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20170213'!$Q$67:$Q$72</c:f>
              <c:numCache>
                <c:formatCode>General</c:formatCode>
                <c:ptCount val="6"/>
                <c:pt idx="0">
                  <c:v>100</c:v>
                </c:pt>
                <c:pt idx="1">
                  <c:v>77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20170213'!$S$67:$S$72</c:f>
              <c:numCache>
                <c:formatCode>0.000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0.13800000000000001</c:v>
                </c:pt>
                <c:pt idx="3">
                  <c:v>0.24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83136"/>
        <c:axId val="279889408"/>
      </c:scatterChart>
      <c:scatterChart>
        <c:scatterStyle val="lineMarker"/>
        <c:varyColors val="0"/>
        <c:ser>
          <c:idx val="1"/>
          <c:order val="1"/>
          <c:tx>
            <c:strRef>
              <c:f>'Retune 20170213'!$R$2</c:f>
              <c:strCache>
                <c:ptCount val="1"/>
                <c:pt idx="0">
                  <c:v>Design LG,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20170213'!$H$9:$H$12</c:f>
              <c:numCache>
                <c:formatCode>General</c:formatCode>
                <c:ptCount val="4"/>
                <c:pt idx="0">
                  <c:v>16</c:v>
                </c:pt>
                <c:pt idx="1">
                  <c:v>25</c:v>
                </c:pt>
                <c:pt idx="2">
                  <c:v>47</c:v>
                </c:pt>
                <c:pt idx="3">
                  <c:v>77</c:v>
                </c:pt>
              </c:numCache>
            </c:numRef>
          </c:xVal>
          <c:yVal>
            <c:numRef>
              <c:f>'Retune 20170213'!$R$9:$R$12</c:f>
              <c:numCache>
                <c:formatCode>0.00</c:formatCode>
                <c:ptCount val="4"/>
                <c:pt idx="0">
                  <c:v>3.6</c:v>
                </c:pt>
                <c:pt idx="1">
                  <c:v>3.8125</c:v>
                </c:pt>
                <c:pt idx="2">
                  <c:v>4.1486000000000001</c:v>
                </c:pt>
                <c:pt idx="3">
                  <c:v>4.6908000000000003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20170213'!$T$40</c:f>
              <c:strCache>
                <c:ptCount val="1"/>
                <c:pt idx="0">
                  <c:v>Control LG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20170213'!$Q$67:$Q$72</c:f>
              <c:numCache>
                <c:formatCode>General</c:formatCode>
                <c:ptCount val="6"/>
                <c:pt idx="0">
                  <c:v>100</c:v>
                </c:pt>
                <c:pt idx="1">
                  <c:v>77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20170213'!$T$67:$T$72</c:f>
              <c:numCache>
                <c:formatCode>General</c:formatCode>
                <c:ptCount val="6"/>
                <c:pt idx="0">
                  <c:v>4.7</c:v>
                </c:pt>
                <c:pt idx="1">
                  <c:v>4.7</c:v>
                </c:pt>
                <c:pt idx="2">
                  <c:v>4.05</c:v>
                </c:pt>
                <c:pt idx="3">
                  <c:v>3.75</c:v>
                </c:pt>
                <c:pt idx="4">
                  <c:v>3.6</c:v>
                </c:pt>
                <c:pt idx="5">
                  <c:v>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71328"/>
        <c:axId val="279891328"/>
      </c:scatterChart>
      <c:valAx>
        <c:axId val="279883136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9889408"/>
        <c:crosses val="autoZero"/>
        <c:crossBetween val="midCat"/>
      </c:valAx>
      <c:valAx>
        <c:axId val="279889408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79883136"/>
        <c:crosses val="autoZero"/>
        <c:crossBetween val="midCat"/>
      </c:valAx>
      <c:valAx>
        <c:axId val="279891328"/>
        <c:scaling>
          <c:orientation val="minMax"/>
          <c:max val="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79971328"/>
        <c:crosses val="max"/>
        <c:crossBetween val="midCat"/>
      </c:valAx>
      <c:valAx>
        <c:axId val="27997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891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56869354049627"/>
          <c:y val="0.13349154272382618"/>
          <c:w val="0.23909798775153107"/>
          <c:h val="0.2330169145523476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 Reference</a:t>
            </a:r>
          </a:p>
        </c:rich>
      </c:tx>
      <c:layout>
        <c:manualLayout>
          <c:xMode val="edge"/>
          <c:yMode val="edge"/>
          <c:x val="8.6493000874890633E-2"/>
          <c:y val="4.62962962962962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5788203557888597"/>
          <c:w val="0.58013473315835518"/>
          <c:h val="0.69278142315543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20161102'!$O$11</c:f>
              <c:strCache>
                <c:ptCount val="1"/>
                <c:pt idx="0">
                  <c:v>Design tld,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20161102'!$E$12:$E$17</c:f>
              <c:numCache>
                <c:formatCode>0.000</c:formatCode>
                <c:ptCount val="6"/>
                <c:pt idx="0">
                  <c:v>0.34399999999999997</c:v>
                </c:pt>
                <c:pt idx="1">
                  <c:v>0.28999999999999998</c:v>
                </c:pt>
                <c:pt idx="2">
                  <c:v>0.185</c:v>
                </c:pt>
                <c:pt idx="3">
                  <c:v>8.5000000000000006E-2</c:v>
                </c:pt>
                <c:pt idx="4">
                  <c:v>0.04</c:v>
                </c:pt>
                <c:pt idx="5">
                  <c:v>0.02</c:v>
                </c:pt>
              </c:numCache>
            </c:numRef>
          </c:xVal>
          <c:yVal>
            <c:numRef>
              <c:f>'Retune 20161102'!$O$12:$O$17</c:f>
              <c:numCache>
                <c:formatCode>0.000</c:formatCode>
                <c:ptCount val="6"/>
                <c:pt idx="0">
                  <c:v>0.47675804529201427</c:v>
                </c:pt>
                <c:pt idx="1">
                  <c:v>0</c:v>
                </c:pt>
                <c:pt idx="2">
                  <c:v>0.32731081434930609</c:v>
                </c:pt>
                <c:pt idx="3">
                  <c:v>0.2273037232349866</c:v>
                </c:pt>
                <c:pt idx="4">
                  <c:v>0</c:v>
                </c:pt>
                <c:pt idx="5">
                  <c:v>0.20087581856896067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20161102'!$R$51</c:f>
              <c:strCache>
                <c:ptCount val="1"/>
                <c:pt idx="0">
                  <c:v>Control tld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20161102'!$Q$52:$Q$57</c:f>
              <c:numCache>
                <c:formatCode>0.000</c:formatCode>
                <c:ptCount val="6"/>
                <c:pt idx="0">
                  <c:v>0</c:v>
                </c:pt>
                <c:pt idx="1">
                  <c:v>3.5000000000000003E-2</c:v>
                </c:pt>
                <c:pt idx="2">
                  <c:v>8.5000000000000006E-2</c:v>
                </c:pt>
                <c:pt idx="3">
                  <c:v>0.185</c:v>
                </c:pt>
                <c:pt idx="4">
                  <c:v>0.34399999999999997</c:v>
                </c:pt>
                <c:pt idx="5">
                  <c:v>0.5</c:v>
                </c:pt>
              </c:numCache>
            </c:numRef>
          </c:xVal>
          <c:yVal>
            <c:numRef>
              <c:f>'Retune 20161102'!$R$52:$R$57</c:f>
              <c:numCache>
                <c:formatCode>0.000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0.22500000000000001</c:v>
                </c:pt>
                <c:pt idx="3">
                  <c:v>0.32500000000000001</c:v>
                </c:pt>
                <c:pt idx="4">
                  <c:v>0.47499999999999998</c:v>
                </c:pt>
                <c:pt idx="5">
                  <c:v>0.47499999999999998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77088"/>
        <c:axId val="164009856"/>
      </c:scatterChart>
      <c:scatterChart>
        <c:scatterStyle val="lineMarker"/>
        <c:varyColors val="0"/>
        <c:ser>
          <c:idx val="1"/>
          <c:order val="1"/>
          <c:tx>
            <c:strRef>
              <c:f>'Retune 20161102'!$P$11</c:f>
              <c:strCache>
                <c:ptCount val="1"/>
                <c:pt idx="0">
                  <c:v>Design LG,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20161102'!$E$12:$E$17</c:f>
              <c:numCache>
                <c:formatCode>0.000</c:formatCode>
                <c:ptCount val="6"/>
                <c:pt idx="0">
                  <c:v>0.34399999999999997</c:v>
                </c:pt>
                <c:pt idx="1">
                  <c:v>0.28999999999999998</c:v>
                </c:pt>
                <c:pt idx="2">
                  <c:v>0.185</c:v>
                </c:pt>
                <c:pt idx="3">
                  <c:v>8.5000000000000006E-2</c:v>
                </c:pt>
                <c:pt idx="4">
                  <c:v>0.04</c:v>
                </c:pt>
                <c:pt idx="5">
                  <c:v>0.02</c:v>
                </c:pt>
              </c:numCache>
            </c:numRef>
          </c:xVal>
          <c:yVal>
            <c:numRef>
              <c:f>'Retune 20161102'!$P$12:$P$17</c:f>
              <c:numCache>
                <c:formatCode>0.00</c:formatCode>
                <c:ptCount val="6"/>
                <c:pt idx="0">
                  <c:v>2.4055</c:v>
                </c:pt>
                <c:pt idx="1">
                  <c:v>0</c:v>
                </c:pt>
                <c:pt idx="2">
                  <c:v>2.6947999999999999</c:v>
                </c:pt>
                <c:pt idx="3">
                  <c:v>3.1909999999999998</c:v>
                </c:pt>
                <c:pt idx="4">
                  <c:v>0</c:v>
                </c:pt>
                <c:pt idx="5">
                  <c:v>4.1128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20161102'!$S$51</c:f>
              <c:strCache>
                <c:ptCount val="1"/>
                <c:pt idx="0">
                  <c:v>Control LG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20161102'!$Q$52:$Q$57</c:f>
              <c:numCache>
                <c:formatCode>0.000</c:formatCode>
                <c:ptCount val="6"/>
                <c:pt idx="0">
                  <c:v>0</c:v>
                </c:pt>
                <c:pt idx="1">
                  <c:v>3.5000000000000003E-2</c:v>
                </c:pt>
                <c:pt idx="2">
                  <c:v>8.5000000000000006E-2</c:v>
                </c:pt>
                <c:pt idx="3">
                  <c:v>0.185</c:v>
                </c:pt>
                <c:pt idx="4">
                  <c:v>0.34399999999999997</c:v>
                </c:pt>
                <c:pt idx="5">
                  <c:v>0.5</c:v>
                </c:pt>
              </c:numCache>
            </c:numRef>
          </c:xVal>
          <c:yVal>
            <c:numRef>
              <c:f>'Retune 20161102'!$S$52:$S$57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3.75</c:v>
                </c:pt>
                <c:pt idx="2">
                  <c:v>3.2</c:v>
                </c:pt>
                <c:pt idx="3">
                  <c:v>2.7</c:v>
                </c:pt>
                <c:pt idx="4">
                  <c:v>2.4</c:v>
                </c:pt>
                <c:pt idx="5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3648"/>
        <c:axId val="164836864"/>
      </c:scatterChart>
      <c:valAx>
        <c:axId val="162377088"/>
        <c:scaling>
          <c:orientation val="minMax"/>
          <c:max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TauT, 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64009856"/>
        <c:crosses val="autoZero"/>
        <c:crossBetween val="midCat"/>
      </c:valAx>
      <c:valAx>
        <c:axId val="164009856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62377088"/>
        <c:crosses val="autoZero"/>
        <c:crossBetween val="midCat"/>
      </c:valAx>
      <c:valAx>
        <c:axId val="164836864"/>
        <c:scaling>
          <c:orientation val="minMax"/>
          <c:max val="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65403648"/>
        <c:crosses val="max"/>
        <c:crossBetween val="midCat"/>
      </c:valAx>
      <c:valAx>
        <c:axId val="16540364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64836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56867891513546"/>
          <c:y val="5.0158209390492862E-2"/>
          <c:w val="0.23909798775153107"/>
          <c:h val="0.22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 Disturbance</a:t>
            </a:r>
          </a:p>
        </c:rich>
      </c:tx>
      <c:layout>
        <c:manualLayout>
          <c:xMode val="edge"/>
          <c:yMode val="edge"/>
          <c:x val="7.4160844331078321E-2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8565981335666376"/>
          <c:w val="0.50736479242911536"/>
          <c:h val="0.66500364537766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20161102'!$O$30</c:f>
              <c:strCache>
                <c:ptCount val="1"/>
                <c:pt idx="0">
                  <c:v>Design tld,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20161102'!$E$31:$E$36</c:f>
              <c:numCache>
                <c:formatCode>0.000</c:formatCode>
                <c:ptCount val="6"/>
                <c:pt idx="0">
                  <c:v>0.34399999999999997</c:v>
                </c:pt>
                <c:pt idx="1">
                  <c:v>0.28999999999999998</c:v>
                </c:pt>
                <c:pt idx="2">
                  <c:v>0.185</c:v>
                </c:pt>
                <c:pt idx="3">
                  <c:v>8.5000000000000006E-2</c:v>
                </c:pt>
                <c:pt idx="4">
                  <c:v>0.04</c:v>
                </c:pt>
                <c:pt idx="5">
                  <c:v>0.02</c:v>
                </c:pt>
              </c:numCache>
            </c:numRef>
          </c:xVal>
          <c:yVal>
            <c:numRef>
              <c:f>'Retune 20161102'!$O$31:$O$36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20161102'!$R$105</c:f>
              <c:strCache>
                <c:ptCount val="1"/>
                <c:pt idx="0">
                  <c:v>Control tld Dist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20161102'!$Q$106:$Q$111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0.35</c:v>
                </c:pt>
                <c:pt idx="5">
                  <c:v>0.5</c:v>
                </c:pt>
              </c:numCache>
            </c:numRef>
          </c:xVal>
          <c:yVal>
            <c:numRef>
              <c:f>'Retune 20161102'!$R$106:$R$111</c:f>
              <c:numCache>
                <c:formatCode>0.000</c:formatCode>
                <c:ptCount val="6"/>
                <c:pt idx="0">
                  <c:v>0.21</c:v>
                </c:pt>
                <c:pt idx="1">
                  <c:v>0.21</c:v>
                </c:pt>
                <c:pt idx="2">
                  <c:v>0.255</c:v>
                </c:pt>
                <c:pt idx="3">
                  <c:v>0.34</c:v>
                </c:pt>
                <c:pt idx="4">
                  <c:v>0.48799999999999999</c:v>
                </c:pt>
                <c:pt idx="5">
                  <c:v>0.48799999999999999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90976"/>
        <c:axId val="200975488"/>
      </c:scatterChart>
      <c:scatterChart>
        <c:scatterStyle val="lineMarker"/>
        <c:varyColors val="0"/>
        <c:ser>
          <c:idx val="1"/>
          <c:order val="1"/>
          <c:tx>
            <c:strRef>
              <c:f>'Retune 20161102'!$P$30</c:f>
              <c:strCache>
                <c:ptCount val="1"/>
                <c:pt idx="0">
                  <c:v>Design LG,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20161102'!$E$31:$E$36</c:f>
              <c:numCache>
                <c:formatCode>0.000</c:formatCode>
                <c:ptCount val="6"/>
                <c:pt idx="0">
                  <c:v>0.34399999999999997</c:v>
                </c:pt>
                <c:pt idx="1">
                  <c:v>0.28999999999999998</c:v>
                </c:pt>
                <c:pt idx="2">
                  <c:v>0.185</c:v>
                </c:pt>
                <c:pt idx="3">
                  <c:v>8.5000000000000006E-2</c:v>
                </c:pt>
                <c:pt idx="4">
                  <c:v>0.04</c:v>
                </c:pt>
                <c:pt idx="5">
                  <c:v>0.02</c:v>
                </c:pt>
              </c:numCache>
            </c:numRef>
          </c:xVal>
          <c:yVal>
            <c:numRef>
              <c:f>'Retune 20161102'!$P$31:$P$36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20161102'!$S$105</c:f>
              <c:strCache>
                <c:ptCount val="1"/>
                <c:pt idx="0">
                  <c:v>Control LG Dist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20161102'!$Q$106:$Q$111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0.35</c:v>
                </c:pt>
                <c:pt idx="5">
                  <c:v>0.5</c:v>
                </c:pt>
              </c:numCache>
            </c:numRef>
          </c:xVal>
          <c:yVal>
            <c:numRef>
              <c:f>'Retune 20161102'!$S$106:$S$111</c:f>
              <c:numCache>
                <c:formatCode>General</c:formatCode>
                <c:ptCount val="6"/>
                <c:pt idx="0">
                  <c:v>5.5</c:v>
                </c:pt>
                <c:pt idx="1">
                  <c:v>4.0999999999999996</c:v>
                </c:pt>
                <c:pt idx="2">
                  <c:v>3.5</c:v>
                </c:pt>
                <c:pt idx="3">
                  <c:v>3.4</c:v>
                </c:pt>
                <c:pt idx="4">
                  <c:v>3.8</c:v>
                </c:pt>
                <c:pt idx="5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48832"/>
        <c:axId val="200990720"/>
      </c:scatterChart>
      <c:valAx>
        <c:axId val="194590976"/>
        <c:scaling>
          <c:orientation val="minMax"/>
          <c:max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TauT, 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0975488"/>
        <c:crosses val="autoZero"/>
        <c:crossBetween val="midCat"/>
      </c:valAx>
      <c:valAx>
        <c:axId val="200975488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4590976"/>
        <c:crosses val="autoZero"/>
        <c:crossBetween val="midCat"/>
      </c:valAx>
      <c:valAx>
        <c:axId val="200990720"/>
        <c:scaling>
          <c:orientation val="minMax"/>
          <c:max val="6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4648832"/>
        <c:crosses val="max"/>
        <c:crossBetween val="midCat"/>
      </c:valAx>
      <c:valAx>
        <c:axId val="204648832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200990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89301689401501"/>
          <c:y val="0.50386191309419659"/>
          <c:w val="0.34743132108486441"/>
          <c:h val="0.2376465441819772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 Reference</a:t>
            </a:r>
          </a:p>
        </c:rich>
      </c:tx>
      <c:layout>
        <c:manualLayout>
          <c:xMode val="edge"/>
          <c:yMode val="edge"/>
          <c:x val="8.6493000874890633E-2"/>
          <c:y val="4.62962962962962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5788203557888597"/>
          <c:w val="0.58013473315835518"/>
          <c:h val="0.69278142315543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20161102'!$O$11</c:f>
              <c:strCache>
                <c:ptCount val="1"/>
                <c:pt idx="0">
                  <c:v>Design tld,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20161102'!$B$12:$B$17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25</c:v>
                </c:pt>
                <c:pt idx="3">
                  <c:v>47</c:v>
                </c:pt>
                <c:pt idx="4">
                  <c:v>61</c:v>
                </c:pt>
                <c:pt idx="5">
                  <c:v>70</c:v>
                </c:pt>
              </c:numCache>
            </c:numRef>
          </c:xVal>
          <c:yVal>
            <c:numRef>
              <c:f>'Retune 20161102'!$O$12:$O$17</c:f>
              <c:numCache>
                <c:formatCode>0.000</c:formatCode>
                <c:ptCount val="6"/>
                <c:pt idx="0">
                  <c:v>0.47675804529201427</c:v>
                </c:pt>
                <c:pt idx="1">
                  <c:v>0</c:v>
                </c:pt>
                <c:pt idx="2">
                  <c:v>0.32731081434930609</c:v>
                </c:pt>
                <c:pt idx="3">
                  <c:v>0.2273037232349866</c:v>
                </c:pt>
                <c:pt idx="4">
                  <c:v>0</c:v>
                </c:pt>
                <c:pt idx="5">
                  <c:v>0.20087581856896067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20161102'!$R$51</c:f>
              <c:strCache>
                <c:ptCount val="1"/>
                <c:pt idx="0">
                  <c:v>Control tld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20161102'!$P$52:$P$57</c:f>
              <c:numCache>
                <c:formatCode>General</c:formatCode>
                <c:ptCount val="6"/>
                <c:pt idx="0">
                  <c:v>78</c:v>
                </c:pt>
                <c:pt idx="1">
                  <c:v>62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20161102'!$R$52:$R$57</c:f>
              <c:numCache>
                <c:formatCode>0.000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0.22500000000000001</c:v>
                </c:pt>
                <c:pt idx="3">
                  <c:v>0.32500000000000001</c:v>
                </c:pt>
                <c:pt idx="4">
                  <c:v>0.47499999999999998</c:v>
                </c:pt>
                <c:pt idx="5">
                  <c:v>0.47499999999999998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08704"/>
        <c:axId val="231611392"/>
      </c:scatterChart>
      <c:scatterChart>
        <c:scatterStyle val="lineMarker"/>
        <c:varyColors val="0"/>
        <c:ser>
          <c:idx val="1"/>
          <c:order val="1"/>
          <c:tx>
            <c:strRef>
              <c:f>'Retune 20161102'!$P$11</c:f>
              <c:strCache>
                <c:ptCount val="1"/>
                <c:pt idx="0">
                  <c:v>Design LG,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20161102'!$B$12:$B$17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25</c:v>
                </c:pt>
                <c:pt idx="3">
                  <c:v>47</c:v>
                </c:pt>
                <c:pt idx="4">
                  <c:v>61</c:v>
                </c:pt>
                <c:pt idx="5">
                  <c:v>70</c:v>
                </c:pt>
              </c:numCache>
            </c:numRef>
          </c:xVal>
          <c:yVal>
            <c:numRef>
              <c:f>'Retune 20161102'!$P$12:$P$17</c:f>
              <c:numCache>
                <c:formatCode>0.00</c:formatCode>
                <c:ptCount val="6"/>
                <c:pt idx="0">
                  <c:v>2.4055</c:v>
                </c:pt>
                <c:pt idx="1">
                  <c:v>0</c:v>
                </c:pt>
                <c:pt idx="2">
                  <c:v>2.6947999999999999</c:v>
                </c:pt>
                <c:pt idx="3">
                  <c:v>3.1909999999999998</c:v>
                </c:pt>
                <c:pt idx="4">
                  <c:v>0</c:v>
                </c:pt>
                <c:pt idx="5">
                  <c:v>4.1128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20161102'!$S$51</c:f>
              <c:strCache>
                <c:ptCount val="1"/>
                <c:pt idx="0">
                  <c:v>Control LG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20161102'!$P$52:$P$57</c:f>
              <c:numCache>
                <c:formatCode>General</c:formatCode>
                <c:ptCount val="6"/>
                <c:pt idx="0">
                  <c:v>78</c:v>
                </c:pt>
                <c:pt idx="1">
                  <c:v>62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20161102'!$S$52:$S$57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3.75</c:v>
                </c:pt>
                <c:pt idx="2">
                  <c:v>3.2</c:v>
                </c:pt>
                <c:pt idx="3">
                  <c:v>2.7</c:v>
                </c:pt>
                <c:pt idx="4">
                  <c:v>2.4</c:v>
                </c:pt>
                <c:pt idx="5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8320"/>
        <c:axId val="115766400"/>
      </c:scatterChart>
      <c:valAx>
        <c:axId val="231608704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611392"/>
        <c:crosses val="autoZero"/>
        <c:crossBetween val="midCat"/>
      </c:valAx>
      <c:valAx>
        <c:axId val="231611392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31608704"/>
        <c:crosses val="autoZero"/>
        <c:crossBetween val="midCat"/>
      </c:valAx>
      <c:valAx>
        <c:axId val="115766400"/>
        <c:scaling>
          <c:orientation val="minMax"/>
          <c:max val="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5768320"/>
        <c:crosses val="max"/>
        <c:crossBetween val="midCat"/>
      </c:valAx>
      <c:valAx>
        <c:axId val="11576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6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56867891513546"/>
          <c:y val="5.0158209390492862E-2"/>
          <c:w val="0.23909798775153107"/>
          <c:h val="0.22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 Disturbance</a:t>
            </a:r>
          </a:p>
        </c:rich>
      </c:tx>
      <c:layout>
        <c:manualLayout>
          <c:xMode val="edge"/>
          <c:yMode val="edge"/>
          <c:x val="7.4160844331078321E-2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8565981335666376"/>
          <c:w val="0.50736479242911536"/>
          <c:h val="0.66500364537766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20161102'!$O$30</c:f>
              <c:strCache>
                <c:ptCount val="1"/>
                <c:pt idx="0">
                  <c:v>Design tld,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20161102'!$B$31:$B$36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25</c:v>
                </c:pt>
                <c:pt idx="3">
                  <c:v>47</c:v>
                </c:pt>
                <c:pt idx="4">
                  <c:v>61</c:v>
                </c:pt>
                <c:pt idx="5">
                  <c:v>70</c:v>
                </c:pt>
              </c:numCache>
            </c:numRef>
          </c:xVal>
          <c:yVal>
            <c:numRef>
              <c:f>'Retune 20161102'!$O$31:$O$36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20161102'!$R$105</c:f>
              <c:strCache>
                <c:ptCount val="1"/>
                <c:pt idx="0">
                  <c:v>Control tld Dist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20161102'!$P$106:$P$111</c:f>
              <c:numCache>
                <c:formatCode>General</c:formatCode>
                <c:ptCount val="6"/>
                <c:pt idx="0">
                  <c:v>80</c:v>
                </c:pt>
                <c:pt idx="1">
                  <c:v>62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20161102'!$R$106:$R$111</c:f>
              <c:numCache>
                <c:formatCode>0.000</c:formatCode>
                <c:ptCount val="6"/>
                <c:pt idx="0">
                  <c:v>0.21</c:v>
                </c:pt>
                <c:pt idx="1">
                  <c:v>0.21</c:v>
                </c:pt>
                <c:pt idx="2">
                  <c:v>0.255</c:v>
                </c:pt>
                <c:pt idx="3">
                  <c:v>0.34</c:v>
                </c:pt>
                <c:pt idx="4">
                  <c:v>0.48799999999999999</c:v>
                </c:pt>
                <c:pt idx="5">
                  <c:v>0.48799999999999999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60416"/>
        <c:axId val="135169152"/>
      </c:scatterChart>
      <c:scatterChart>
        <c:scatterStyle val="lineMarker"/>
        <c:varyColors val="0"/>
        <c:ser>
          <c:idx val="1"/>
          <c:order val="1"/>
          <c:tx>
            <c:strRef>
              <c:f>'Retune 20161102'!$P$30</c:f>
              <c:strCache>
                <c:ptCount val="1"/>
                <c:pt idx="0">
                  <c:v>Design LG,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20161102'!$B$31:$B$36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25</c:v>
                </c:pt>
                <c:pt idx="3">
                  <c:v>47</c:v>
                </c:pt>
                <c:pt idx="4">
                  <c:v>61</c:v>
                </c:pt>
                <c:pt idx="5">
                  <c:v>70</c:v>
                </c:pt>
              </c:numCache>
            </c:numRef>
          </c:xVal>
          <c:yVal>
            <c:numRef>
              <c:f>'Retune 20161102'!$P$31:$P$36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20161102'!$S$105</c:f>
              <c:strCache>
                <c:ptCount val="1"/>
                <c:pt idx="0">
                  <c:v>Control LG Dist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20161102'!$P$106:$P$111</c:f>
              <c:numCache>
                <c:formatCode>General</c:formatCode>
                <c:ptCount val="6"/>
                <c:pt idx="0">
                  <c:v>80</c:v>
                </c:pt>
                <c:pt idx="1">
                  <c:v>62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20161102'!$S$106:$S$111</c:f>
              <c:numCache>
                <c:formatCode>General</c:formatCode>
                <c:ptCount val="6"/>
                <c:pt idx="0">
                  <c:v>5.5</c:v>
                </c:pt>
                <c:pt idx="1">
                  <c:v>4.0999999999999996</c:v>
                </c:pt>
                <c:pt idx="2">
                  <c:v>3.5</c:v>
                </c:pt>
                <c:pt idx="3">
                  <c:v>3.4</c:v>
                </c:pt>
                <c:pt idx="4">
                  <c:v>3.8</c:v>
                </c:pt>
                <c:pt idx="5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06016"/>
        <c:axId val="135171072"/>
      </c:scatterChart>
      <c:valAx>
        <c:axId val="128060416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169152"/>
        <c:crosses val="autoZero"/>
        <c:crossBetween val="midCat"/>
      </c:valAx>
      <c:valAx>
        <c:axId val="135169152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28060416"/>
        <c:crosses val="autoZero"/>
        <c:crossBetween val="midCat"/>
      </c:valAx>
      <c:valAx>
        <c:axId val="135171072"/>
        <c:scaling>
          <c:orientation val="minMax"/>
          <c:max val="6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206016"/>
        <c:crosses val="max"/>
        <c:crossBetween val="midCat"/>
      </c:valAx>
      <c:valAx>
        <c:axId val="13520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171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89301689401501"/>
          <c:y val="0.50386191309419659"/>
          <c:w val="0.34743132108486441"/>
          <c:h val="0.2376465441819772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 Reference FIXED LEAD</a:t>
            </a:r>
          </a:p>
        </c:rich>
      </c:tx>
      <c:layout>
        <c:manualLayout>
          <c:xMode val="edge"/>
          <c:yMode val="edge"/>
          <c:x val="8.6493000874890633E-2"/>
          <c:y val="4.62962962962962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5788203557888597"/>
          <c:w val="0.58013473315835518"/>
          <c:h val="0.69278142315543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20161102'!$O$20</c:f>
              <c:strCache>
                <c:ptCount val="1"/>
                <c:pt idx="0">
                  <c:v>Design tld FIXED,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20161102'!$E$21:$E$26</c:f>
              <c:numCache>
                <c:formatCode>0.000</c:formatCode>
                <c:ptCount val="6"/>
                <c:pt idx="0">
                  <c:v>0.34399999999999997</c:v>
                </c:pt>
                <c:pt idx="1">
                  <c:v>0.28999999999999998</c:v>
                </c:pt>
                <c:pt idx="2">
                  <c:v>0.185</c:v>
                </c:pt>
                <c:pt idx="3">
                  <c:v>8.5000000000000006E-2</c:v>
                </c:pt>
                <c:pt idx="4">
                  <c:v>0.04</c:v>
                </c:pt>
                <c:pt idx="5">
                  <c:v>0.02</c:v>
                </c:pt>
              </c:numCache>
            </c:numRef>
          </c:xVal>
          <c:yVal>
            <c:numRef>
              <c:f>'Retune 20161102'!$O$21:$O$26</c:f>
              <c:numCache>
                <c:formatCode>0.000</c:formatCode>
                <c:ptCount val="6"/>
                <c:pt idx="0">
                  <c:v>0.42889003259564251</c:v>
                </c:pt>
                <c:pt idx="1">
                  <c:v>0</c:v>
                </c:pt>
                <c:pt idx="2">
                  <c:v>0.24201940995667853</c:v>
                </c:pt>
                <c:pt idx="3">
                  <c:v>0.1380548077586802</c:v>
                </c:pt>
                <c:pt idx="4">
                  <c:v>0</c:v>
                </c:pt>
                <c:pt idx="5">
                  <c:v>9.2798812175204165E-2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20161102'!$R$77</c:f>
              <c:strCache>
                <c:ptCount val="1"/>
                <c:pt idx="0">
                  <c:v>Control tld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20161102'!$Q$78:$Q$83</c:f>
              <c:numCache>
                <c:formatCode>0.000</c:formatCode>
                <c:ptCount val="6"/>
                <c:pt idx="0">
                  <c:v>0</c:v>
                </c:pt>
                <c:pt idx="1">
                  <c:v>3.5000000000000003E-2</c:v>
                </c:pt>
                <c:pt idx="2">
                  <c:v>8.5000000000000006E-2</c:v>
                </c:pt>
                <c:pt idx="3">
                  <c:v>0.185</c:v>
                </c:pt>
                <c:pt idx="4">
                  <c:v>0.34399999999999997</c:v>
                </c:pt>
                <c:pt idx="5">
                  <c:v>0.5</c:v>
                </c:pt>
              </c:numCache>
            </c:numRef>
          </c:xVal>
          <c:yVal>
            <c:numRef>
              <c:f>'Retune 20161102'!$R$78:$R$83</c:f>
              <c:numCache>
                <c:formatCode>0.000</c:formatCode>
                <c:ptCount val="6"/>
                <c:pt idx="0">
                  <c:v>0.09</c:v>
                </c:pt>
                <c:pt idx="1">
                  <c:v>0.09</c:v>
                </c:pt>
                <c:pt idx="2">
                  <c:v>0.125</c:v>
                </c:pt>
                <c:pt idx="3">
                  <c:v>0.24</c:v>
                </c:pt>
                <c:pt idx="4">
                  <c:v>0.42</c:v>
                </c:pt>
                <c:pt idx="5">
                  <c:v>0.42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19936"/>
        <c:axId val="144521856"/>
      </c:scatterChart>
      <c:scatterChart>
        <c:scatterStyle val="lineMarker"/>
        <c:varyColors val="0"/>
        <c:ser>
          <c:idx val="1"/>
          <c:order val="1"/>
          <c:tx>
            <c:strRef>
              <c:f>'Retune 20161102'!$P$20</c:f>
              <c:strCache>
                <c:ptCount val="1"/>
                <c:pt idx="0">
                  <c:v>Design LG FIXED,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20161102'!$E$21:$E$26</c:f>
              <c:numCache>
                <c:formatCode>0.000</c:formatCode>
                <c:ptCount val="6"/>
                <c:pt idx="0">
                  <c:v>0.34399999999999997</c:v>
                </c:pt>
                <c:pt idx="1">
                  <c:v>0.28999999999999998</c:v>
                </c:pt>
                <c:pt idx="2">
                  <c:v>0.185</c:v>
                </c:pt>
                <c:pt idx="3">
                  <c:v>8.5000000000000006E-2</c:v>
                </c:pt>
                <c:pt idx="4">
                  <c:v>0.04</c:v>
                </c:pt>
                <c:pt idx="5">
                  <c:v>0.02</c:v>
                </c:pt>
              </c:numCache>
            </c:numRef>
          </c:xVal>
          <c:yVal>
            <c:numRef>
              <c:f>'Retune 20161102'!$P$21:$P$26</c:f>
              <c:numCache>
                <c:formatCode>0.00</c:formatCode>
                <c:ptCount val="6"/>
                <c:pt idx="0">
                  <c:v>3.6</c:v>
                </c:pt>
                <c:pt idx="1">
                  <c:v>0</c:v>
                </c:pt>
                <c:pt idx="2">
                  <c:v>3.8174999999999999</c:v>
                </c:pt>
                <c:pt idx="3">
                  <c:v>4.1486000000000001</c:v>
                </c:pt>
                <c:pt idx="4">
                  <c:v>0</c:v>
                </c:pt>
                <c:pt idx="5">
                  <c:v>5.0128000000000004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20161102'!$S$77</c:f>
              <c:strCache>
                <c:ptCount val="1"/>
                <c:pt idx="0">
                  <c:v>Control LG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20161102'!$Q$78:$Q$83</c:f>
              <c:numCache>
                <c:formatCode>0.000</c:formatCode>
                <c:ptCount val="6"/>
                <c:pt idx="0">
                  <c:v>0</c:v>
                </c:pt>
                <c:pt idx="1">
                  <c:v>3.5000000000000003E-2</c:v>
                </c:pt>
                <c:pt idx="2">
                  <c:v>8.5000000000000006E-2</c:v>
                </c:pt>
                <c:pt idx="3">
                  <c:v>0.185</c:v>
                </c:pt>
                <c:pt idx="4">
                  <c:v>0.34399999999999997</c:v>
                </c:pt>
                <c:pt idx="5">
                  <c:v>0.5</c:v>
                </c:pt>
              </c:numCache>
            </c:numRef>
          </c:xVal>
          <c:yVal>
            <c:numRef>
              <c:f>'Retune 20161102'!$S$78:$S$83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4.05</c:v>
                </c:pt>
                <c:pt idx="3">
                  <c:v>3.75</c:v>
                </c:pt>
                <c:pt idx="4">
                  <c:v>3.6</c:v>
                </c:pt>
                <c:pt idx="5">
                  <c:v>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62880"/>
        <c:axId val="164360960"/>
      </c:scatterChart>
      <c:valAx>
        <c:axId val="144519936"/>
        <c:scaling>
          <c:orientation val="minMax"/>
          <c:max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TauT, 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44521856"/>
        <c:crosses val="autoZero"/>
        <c:crossBetween val="midCat"/>
      </c:valAx>
      <c:valAx>
        <c:axId val="144521856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44519936"/>
        <c:crosses val="autoZero"/>
        <c:crossBetween val="midCat"/>
      </c:valAx>
      <c:valAx>
        <c:axId val="164360960"/>
        <c:scaling>
          <c:orientation val="minMax"/>
          <c:max val="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64362880"/>
        <c:crosses val="max"/>
        <c:crossBetween val="midCat"/>
      </c:valAx>
      <c:valAx>
        <c:axId val="16436288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64360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56867891513546"/>
          <c:y val="5.0158209390492862E-2"/>
          <c:w val="0.23909798775153107"/>
          <c:h val="0.22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35</xdr:row>
      <xdr:rowOff>4762</xdr:rowOff>
    </xdr:from>
    <xdr:to>
      <xdr:col>8</xdr:col>
      <xdr:colOff>161925</xdr:colOff>
      <xdr:row>49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35</xdr:row>
      <xdr:rowOff>47625</xdr:rowOff>
    </xdr:from>
    <xdr:to>
      <xdr:col>15</xdr:col>
      <xdr:colOff>609600</xdr:colOff>
      <xdr:row>49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38</xdr:row>
      <xdr:rowOff>85725</xdr:rowOff>
    </xdr:from>
    <xdr:to>
      <xdr:col>22</xdr:col>
      <xdr:colOff>323850</xdr:colOff>
      <xdr:row>46</xdr:row>
      <xdr:rowOff>76200</xdr:rowOff>
    </xdr:to>
    <xdr:cxnSp macro="">
      <xdr:nvCxnSpPr>
        <xdr:cNvPr id="6" name="Straight Arrow Connector 5"/>
        <xdr:cNvCxnSpPr/>
      </xdr:nvCxnSpPr>
      <xdr:spPr>
        <a:xfrm>
          <a:off x="12573000" y="8963025"/>
          <a:ext cx="154305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438150</xdr:colOff>
      <xdr:row>59</xdr:row>
      <xdr:rowOff>66675</xdr:rowOff>
    </xdr:from>
    <xdr:to>
      <xdr:col>22</xdr:col>
      <xdr:colOff>9525</xdr:colOff>
      <xdr:row>63</xdr:row>
      <xdr:rowOff>114300</xdr:rowOff>
    </xdr:to>
    <xdr:cxnSp macro="">
      <xdr:nvCxnSpPr>
        <xdr:cNvPr id="7" name="Straight Arrow Connector 6"/>
        <xdr:cNvCxnSpPr/>
      </xdr:nvCxnSpPr>
      <xdr:spPr>
        <a:xfrm flipV="1">
          <a:off x="12401550" y="12839700"/>
          <a:ext cx="1400175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166687</xdr:colOff>
      <xdr:row>60</xdr:row>
      <xdr:rowOff>185737</xdr:rowOff>
    </xdr:from>
    <xdr:to>
      <xdr:col>8</xdr:col>
      <xdr:colOff>542925</xdr:colOff>
      <xdr:row>75</xdr:row>
      <xdr:rowOff>71437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628650</xdr:colOff>
      <xdr:row>61</xdr:row>
      <xdr:rowOff>47625</xdr:rowOff>
    </xdr:from>
    <xdr:to>
      <xdr:col>16</xdr:col>
      <xdr:colOff>76199</xdr:colOff>
      <xdr:row>75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45</xdr:row>
      <xdr:rowOff>185737</xdr:rowOff>
    </xdr:from>
    <xdr:to>
      <xdr:col>7</xdr:col>
      <xdr:colOff>471487</xdr:colOff>
      <xdr:row>60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100</xdr:row>
      <xdr:rowOff>133350</xdr:rowOff>
    </xdr:from>
    <xdr:to>
      <xdr:col>7</xdr:col>
      <xdr:colOff>352425</xdr:colOff>
      <xdr:row>115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46</xdr:row>
      <xdr:rowOff>47625</xdr:rowOff>
    </xdr:from>
    <xdr:to>
      <xdr:col>14</xdr:col>
      <xdr:colOff>609600</xdr:colOff>
      <xdr:row>60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695325</xdr:colOff>
      <xdr:row>100</xdr:row>
      <xdr:rowOff>142875</xdr:rowOff>
    </xdr:from>
    <xdr:to>
      <xdr:col>14</xdr:col>
      <xdr:colOff>733425</xdr:colOff>
      <xdr:row>115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49</xdr:row>
      <xdr:rowOff>85725</xdr:rowOff>
    </xdr:from>
    <xdr:to>
      <xdr:col>21</xdr:col>
      <xdr:colOff>323850</xdr:colOff>
      <xdr:row>57</xdr:row>
      <xdr:rowOff>76200</xdr:rowOff>
    </xdr:to>
    <xdr:cxnSp macro="">
      <xdr:nvCxnSpPr>
        <xdr:cNvPr id="7" name="Straight Arrow Connector 6"/>
        <xdr:cNvCxnSpPr/>
      </xdr:nvCxnSpPr>
      <xdr:spPr>
        <a:xfrm>
          <a:off x="12506325" y="7305675"/>
          <a:ext cx="1543050" cy="1514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438150</xdr:colOff>
      <xdr:row>70</xdr:row>
      <xdr:rowOff>66675</xdr:rowOff>
    </xdr:from>
    <xdr:to>
      <xdr:col>21</xdr:col>
      <xdr:colOff>9525</xdr:colOff>
      <xdr:row>74</xdr:row>
      <xdr:rowOff>114300</xdr:rowOff>
    </xdr:to>
    <xdr:cxnSp macro="">
      <xdr:nvCxnSpPr>
        <xdr:cNvPr id="8" name="Straight Arrow Connector 7"/>
        <xdr:cNvCxnSpPr/>
      </xdr:nvCxnSpPr>
      <xdr:spPr>
        <a:xfrm flipV="1">
          <a:off x="12334875" y="11287125"/>
          <a:ext cx="1400175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166687</xdr:colOff>
      <xdr:row>71</xdr:row>
      <xdr:rowOff>185737</xdr:rowOff>
    </xdr:from>
    <xdr:to>
      <xdr:col>7</xdr:col>
      <xdr:colOff>742950</xdr:colOff>
      <xdr:row>86</xdr:row>
      <xdr:rowOff>71437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571499</xdr:colOff>
      <xdr:row>72</xdr:row>
      <xdr:rowOff>47625</xdr:rowOff>
    </xdr:from>
    <xdr:to>
      <xdr:col>15</xdr:col>
      <xdr:colOff>76199</xdr:colOff>
      <xdr:row>86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14" sqref="J14"/>
    </sheetView>
  </sheetViews>
  <sheetFormatPr defaultRowHeight="15" x14ac:dyDescent="0.25"/>
  <cols>
    <col min="1" max="1" width="13.42578125" customWidth="1"/>
    <col min="5" max="5" width="8.85546875" bestFit="1" customWidth="1"/>
    <col min="6" max="6" width="9.7109375" bestFit="1" customWidth="1"/>
    <col min="7" max="7" width="14.85546875" bestFit="1" customWidth="1"/>
  </cols>
  <sheetData>
    <row r="1" spans="1:15" x14ac:dyDescent="0.25">
      <c r="A1" s="8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 x14ac:dyDescent="0.25">
      <c r="A2" t="s">
        <v>49</v>
      </c>
    </row>
    <row r="3" spans="1:15" ht="15.75" thickBot="1" x14ac:dyDescent="0.3">
      <c r="A3" s="1" t="s">
        <v>50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5" x14ac:dyDescent="0.25">
      <c r="A4" s="8"/>
      <c r="B4" s="1"/>
      <c r="C4" s="27" t="s">
        <v>59</v>
      </c>
      <c r="D4" s="28"/>
      <c r="E4" s="28"/>
      <c r="F4" s="35"/>
      <c r="G4" s="27" t="s">
        <v>60</v>
      </c>
      <c r="H4" s="28"/>
      <c r="I4" s="28"/>
      <c r="J4" s="28"/>
      <c r="K4" s="28"/>
      <c r="L4" s="29"/>
    </row>
    <row r="5" spans="1:15" x14ac:dyDescent="0.25">
      <c r="A5" s="1" t="s">
        <v>20</v>
      </c>
      <c r="B5" s="1" t="s">
        <v>40</v>
      </c>
      <c r="C5" s="30" t="s">
        <v>5</v>
      </c>
      <c r="D5" s="26" t="s">
        <v>6</v>
      </c>
      <c r="E5" s="26" t="s">
        <v>58</v>
      </c>
      <c r="F5" s="36" t="s">
        <v>57</v>
      </c>
      <c r="G5" s="30" t="s">
        <v>23</v>
      </c>
      <c r="H5" s="26" t="s">
        <v>4</v>
      </c>
      <c r="I5" s="26" t="s">
        <v>53</v>
      </c>
      <c r="J5" s="26" t="s">
        <v>54</v>
      </c>
      <c r="K5" s="26" t="s">
        <v>7</v>
      </c>
      <c r="L5" s="31" t="s">
        <v>9</v>
      </c>
      <c r="M5" s="1" t="s">
        <v>8</v>
      </c>
      <c r="N5" s="1" t="s">
        <v>10</v>
      </c>
      <c r="O5" s="1" t="s">
        <v>11</v>
      </c>
    </row>
    <row r="6" spans="1:15" x14ac:dyDescent="0.25">
      <c r="A6" s="1">
        <v>0.34399999999999997</v>
      </c>
      <c r="B6" s="1">
        <v>16</v>
      </c>
      <c r="C6" s="30">
        <v>3.6</v>
      </c>
      <c r="D6" s="26">
        <v>0.42899999999999999</v>
      </c>
      <c r="E6" s="26">
        <v>0.15</v>
      </c>
      <c r="F6" s="36">
        <v>0.03</v>
      </c>
      <c r="G6" s="30">
        <v>0.27</v>
      </c>
      <c r="H6" s="26" t="s">
        <v>52</v>
      </c>
      <c r="I6" s="26">
        <v>5</v>
      </c>
      <c r="J6" s="26">
        <v>0</v>
      </c>
      <c r="K6" s="26">
        <v>12.6</v>
      </c>
      <c r="L6" s="31">
        <v>67.2</v>
      </c>
      <c r="M6" s="1">
        <v>13.8</v>
      </c>
      <c r="N6" s="1">
        <v>4.21</v>
      </c>
      <c r="O6" s="1">
        <v>5.9</v>
      </c>
    </row>
    <row r="7" spans="1:15" x14ac:dyDescent="0.25">
      <c r="A7" s="1">
        <v>0.185</v>
      </c>
      <c r="B7" s="1">
        <v>25</v>
      </c>
      <c r="C7" s="30">
        <v>3.82</v>
      </c>
      <c r="D7" s="26">
        <v>0.24199999999999999</v>
      </c>
      <c r="E7" s="26">
        <v>0.15</v>
      </c>
      <c r="F7" s="36">
        <v>0.03</v>
      </c>
      <c r="G7" s="30">
        <v>0.25</v>
      </c>
      <c r="H7" s="26" t="s">
        <v>52</v>
      </c>
      <c r="I7" s="26">
        <v>5</v>
      </c>
      <c r="J7" s="26">
        <v>0</v>
      </c>
      <c r="K7" s="26">
        <v>12.2</v>
      </c>
      <c r="L7" s="31">
        <v>68.599999999999994</v>
      </c>
      <c r="M7" s="1">
        <v>14.2</v>
      </c>
      <c r="N7" s="1">
        <v>4.29</v>
      </c>
      <c r="O7" s="1">
        <v>6.38</v>
      </c>
    </row>
    <row r="8" spans="1:15" x14ac:dyDescent="0.25">
      <c r="A8" s="1">
        <v>8.5000000000000006E-2</v>
      </c>
      <c r="B8" s="1">
        <v>47</v>
      </c>
      <c r="C8" s="30">
        <v>4.1500000000000004</v>
      </c>
      <c r="D8" s="26">
        <v>0.13800000000000001</v>
      </c>
      <c r="E8" s="26">
        <v>0.15</v>
      </c>
      <c r="F8" s="36">
        <v>0.03</v>
      </c>
      <c r="G8" s="30">
        <v>0.22</v>
      </c>
      <c r="H8" s="26" t="s">
        <v>52</v>
      </c>
      <c r="I8" s="26">
        <v>5</v>
      </c>
      <c r="J8" s="26">
        <v>0</v>
      </c>
      <c r="K8" s="26">
        <v>11.9</v>
      </c>
      <c r="L8" s="31">
        <v>70.2</v>
      </c>
      <c r="M8" s="1">
        <v>15.6</v>
      </c>
      <c r="N8" s="1">
        <v>4.54</v>
      </c>
      <c r="O8" s="1">
        <v>7.26</v>
      </c>
    </row>
    <row r="9" spans="1:15" ht="15.75" thickBot="1" x14ac:dyDescent="0.3">
      <c r="A9" s="1">
        <v>0.02</v>
      </c>
      <c r="B9" s="1">
        <v>70</v>
      </c>
      <c r="C9" s="32">
        <v>5.01</v>
      </c>
      <c r="D9" s="33">
        <v>9.2999999999999999E-2</v>
      </c>
      <c r="E9" s="33">
        <v>0.15</v>
      </c>
      <c r="F9" s="37">
        <v>0.03</v>
      </c>
      <c r="G9" s="32">
        <v>0.14000000000000001</v>
      </c>
      <c r="H9" s="33" t="s">
        <v>52</v>
      </c>
      <c r="I9" s="33">
        <v>5</v>
      </c>
      <c r="J9" s="33">
        <v>0</v>
      </c>
      <c r="K9" s="33">
        <v>12.3</v>
      </c>
      <c r="L9" s="34">
        <v>73.099999999999994</v>
      </c>
      <c r="M9" s="1">
        <v>21.5</v>
      </c>
      <c r="N9" s="1">
        <v>5.49</v>
      </c>
      <c r="O9" s="1">
        <v>11.2</v>
      </c>
    </row>
  </sheetData>
  <mergeCells count="2">
    <mergeCell ref="C4:F4"/>
    <mergeCell ref="G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"/>
  <sheetViews>
    <sheetView tabSelected="1" zoomScale="70" zoomScaleNormal="70" workbookViewId="0">
      <selection sqref="A1:N12"/>
    </sheetView>
  </sheetViews>
  <sheetFormatPr defaultColWidth="9.140625" defaultRowHeight="15" x14ac:dyDescent="0.25"/>
  <cols>
    <col min="1" max="1" width="12.140625" style="1" bestFit="1" customWidth="1"/>
    <col min="2" max="2" width="7.5703125" style="1" bestFit="1" customWidth="1"/>
    <col min="3" max="3" width="7.7109375" style="1" bestFit="1" customWidth="1"/>
    <col min="4" max="4" width="7.5703125" style="1" bestFit="1" customWidth="1"/>
    <col min="5" max="5" width="9" style="1" bestFit="1" customWidth="1"/>
    <col min="6" max="6" width="9.7109375" style="1" bestFit="1" customWidth="1"/>
    <col min="7" max="7" width="11.28515625" style="1" bestFit="1" customWidth="1"/>
    <col min="8" max="9" width="11.28515625" style="1" customWidth="1"/>
    <col min="10" max="10" width="11.7109375" style="1" bestFit="1" customWidth="1"/>
    <col min="11" max="11" width="10" style="1" customWidth="1"/>
    <col min="12" max="12" width="7.140625" style="1" bestFit="1" customWidth="1"/>
    <col min="13" max="13" width="9.28515625" style="1" customWidth="1"/>
    <col min="14" max="14" width="9.140625" style="1" customWidth="1"/>
    <col min="15" max="15" width="9.42578125" style="1" bestFit="1" customWidth="1"/>
    <col min="16" max="16" width="11.28515625" style="1" bestFit="1" customWidth="1"/>
    <col min="17" max="17" width="12.28515625" style="1" bestFit="1" customWidth="1"/>
    <col min="18" max="18" width="13.7109375" style="1" bestFit="1" customWidth="1"/>
    <col min="19" max="16384" width="9.140625" style="1"/>
  </cols>
  <sheetData>
    <row r="1" spans="1:22" x14ac:dyDescent="0.25">
      <c r="A1" s="39" t="s">
        <v>64</v>
      </c>
    </row>
    <row r="2" spans="1:22" x14ac:dyDescent="0.25">
      <c r="A2" s="1" t="s">
        <v>69</v>
      </c>
      <c r="B2" s="1" t="s">
        <v>65</v>
      </c>
      <c r="C2" s="7" t="s">
        <v>56</v>
      </c>
      <c r="D2" s="7" t="s">
        <v>61</v>
      </c>
      <c r="E2" s="7" t="s">
        <v>5</v>
      </c>
      <c r="F2" s="1" t="s">
        <v>6</v>
      </c>
      <c r="G2" s="9" t="s">
        <v>20</v>
      </c>
      <c r="H2" s="1" t="s">
        <v>40</v>
      </c>
      <c r="I2" s="9" t="s">
        <v>23</v>
      </c>
      <c r="J2" s="9" t="s">
        <v>63</v>
      </c>
      <c r="K2" s="9" t="s">
        <v>67</v>
      </c>
      <c r="L2" s="9" t="s">
        <v>68</v>
      </c>
      <c r="M2" s="1" t="s">
        <v>7</v>
      </c>
      <c r="N2" s="1" t="s">
        <v>9</v>
      </c>
      <c r="O2" s="1" t="s">
        <v>8</v>
      </c>
      <c r="P2" s="1" t="s">
        <v>10</v>
      </c>
      <c r="Q2" s="1" t="s">
        <v>12</v>
      </c>
      <c r="R2" s="1" t="s">
        <v>13</v>
      </c>
      <c r="S2" s="1" t="s">
        <v>43</v>
      </c>
      <c r="T2" s="1" t="s">
        <v>38</v>
      </c>
      <c r="U2" s="1" t="s">
        <v>41</v>
      </c>
      <c r="V2" s="1" t="s">
        <v>42</v>
      </c>
    </row>
    <row r="3" spans="1:22" x14ac:dyDescent="0.25">
      <c r="A3" s="1" t="s">
        <v>70</v>
      </c>
      <c r="B3" s="7" t="s">
        <v>62</v>
      </c>
      <c r="C3" s="2">
        <v>0.03</v>
      </c>
      <c r="D3" s="2">
        <v>0.03</v>
      </c>
      <c r="E3" s="2">
        <v>1.2019</v>
      </c>
      <c r="F3" s="11">
        <v>0</v>
      </c>
      <c r="G3" s="18">
        <v>0.185</v>
      </c>
      <c r="H3" s="9">
        <v>25</v>
      </c>
      <c r="I3" s="2">
        <v>1.4</v>
      </c>
      <c r="J3" s="43">
        <v>1.4</v>
      </c>
      <c r="K3" s="9">
        <v>5</v>
      </c>
      <c r="L3" s="9">
        <v>0</v>
      </c>
      <c r="M3" s="40">
        <v>14.1</v>
      </c>
      <c r="N3" s="40">
        <v>62.5</v>
      </c>
      <c r="O3" s="40">
        <v>4.13</v>
      </c>
      <c r="P3" s="40">
        <v>1.1599999999999999</v>
      </c>
      <c r="Q3" s="4">
        <f>F3</f>
        <v>0</v>
      </c>
      <c r="R3" s="5">
        <f>E3</f>
        <v>1.2019</v>
      </c>
      <c r="S3" s="4">
        <f>F3*E3</f>
        <v>0</v>
      </c>
      <c r="T3" s="5">
        <f>I3/4</f>
        <v>0.35</v>
      </c>
      <c r="U3" s="1">
        <f>T3/G3</f>
        <v>1.8918918918918919</v>
      </c>
      <c r="V3" s="1">
        <f>T3*G3</f>
        <v>6.4750000000000002E-2</v>
      </c>
    </row>
    <row r="4" spans="1:22" x14ac:dyDescent="0.25">
      <c r="A4" s="1" t="s">
        <v>71</v>
      </c>
      <c r="B4" s="7" t="s">
        <v>51</v>
      </c>
      <c r="C4" s="2">
        <v>0.03</v>
      </c>
      <c r="D4" s="2">
        <v>0.03</v>
      </c>
      <c r="E4" s="2">
        <v>2.6945000000000001</v>
      </c>
      <c r="F4" s="11">
        <f>1/3.0513</f>
        <v>0.32772916461835938</v>
      </c>
      <c r="G4" s="18">
        <v>0.185</v>
      </c>
      <c r="H4" s="9">
        <v>25</v>
      </c>
      <c r="I4" s="2">
        <v>0.44</v>
      </c>
      <c r="J4" s="43">
        <v>0.44</v>
      </c>
      <c r="K4" s="9">
        <v>5</v>
      </c>
      <c r="L4" s="9">
        <v>0</v>
      </c>
      <c r="M4" s="40">
        <v>11.8</v>
      </c>
      <c r="N4" s="40">
        <v>66.099999999999994</v>
      </c>
      <c r="O4" s="40">
        <v>9.17</v>
      </c>
      <c r="P4" s="40">
        <v>3.03</v>
      </c>
      <c r="Q4" s="4">
        <f>F4</f>
        <v>0.32772916461835938</v>
      </c>
      <c r="R4" s="5">
        <f>E4</f>
        <v>2.6945000000000001</v>
      </c>
      <c r="S4" s="4">
        <f>F4*E4</f>
        <v>0.8830662340641694</v>
      </c>
      <c r="T4" s="5">
        <f>I4/4</f>
        <v>0.11</v>
      </c>
      <c r="U4" s="1">
        <f>T4/G4</f>
        <v>0.59459459459459463</v>
      </c>
      <c r="V4" s="1">
        <f>T4*G4</f>
        <v>2.035E-2</v>
      </c>
    </row>
    <row r="5" spans="1:22" x14ac:dyDescent="0.25">
      <c r="A5" s="1" t="s">
        <v>72</v>
      </c>
      <c r="B5" s="7" t="s">
        <v>50</v>
      </c>
      <c r="C5" s="2">
        <v>0.15</v>
      </c>
      <c r="D5" s="2">
        <v>0.03</v>
      </c>
      <c r="E5" s="2">
        <v>3.8125</v>
      </c>
      <c r="F5" s="11">
        <v>0.2424</v>
      </c>
      <c r="G5" s="18">
        <v>0.185</v>
      </c>
      <c r="H5" s="9">
        <v>25</v>
      </c>
      <c r="I5" s="2">
        <v>0.25</v>
      </c>
      <c r="J5" s="43">
        <v>0.71699999999999997</v>
      </c>
      <c r="K5" s="9">
        <v>5</v>
      </c>
      <c r="L5" s="9">
        <v>0</v>
      </c>
      <c r="M5" s="40">
        <v>12.2</v>
      </c>
      <c r="N5" s="40">
        <v>68.7</v>
      </c>
      <c r="O5" s="40">
        <v>14.2</v>
      </c>
      <c r="P5" s="40">
        <v>4.29</v>
      </c>
      <c r="Q5" s="4">
        <f>F5</f>
        <v>0.2424</v>
      </c>
      <c r="R5" s="5">
        <f>E5</f>
        <v>3.8125</v>
      </c>
      <c r="S5" s="4">
        <f>F5*E5</f>
        <v>0.92415000000000003</v>
      </c>
      <c r="T5" s="5">
        <f>I5/4</f>
        <v>6.25E-2</v>
      </c>
      <c r="U5" s="1">
        <f>T5/G5</f>
        <v>0.33783783783783783</v>
      </c>
      <c r="V5" s="1">
        <f>T5*G5</f>
        <v>1.15625E-2</v>
      </c>
    </row>
    <row r="6" spans="1:22" x14ac:dyDescent="0.25">
      <c r="A6" s="1" t="s">
        <v>73</v>
      </c>
      <c r="B6" s="7" t="s">
        <v>50</v>
      </c>
      <c r="C6" s="2">
        <v>0.15</v>
      </c>
      <c r="D6" s="2">
        <v>0.03</v>
      </c>
      <c r="E6" s="2">
        <f>3.8125/2</f>
        <v>1.90625</v>
      </c>
      <c r="F6" s="11">
        <v>0.2424</v>
      </c>
      <c r="G6" s="18">
        <v>0.185</v>
      </c>
      <c r="H6" s="9">
        <v>25</v>
      </c>
      <c r="I6" s="2">
        <v>1.351</v>
      </c>
      <c r="J6" s="43">
        <v>1.351</v>
      </c>
      <c r="K6" s="9">
        <v>5</v>
      </c>
      <c r="L6" s="9">
        <v>0</v>
      </c>
      <c r="M6" s="40">
        <v>18.3</v>
      </c>
      <c r="N6" s="40">
        <v>82.5</v>
      </c>
      <c r="O6" s="40">
        <v>14.25</v>
      </c>
      <c r="P6" s="40">
        <v>1.99</v>
      </c>
      <c r="Q6" s="4">
        <f>F6</f>
        <v>0.2424</v>
      </c>
      <c r="R6" s="5">
        <f>E6</f>
        <v>1.90625</v>
      </c>
      <c r="S6" s="4">
        <f>F6*E6</f>
        <v>0.46207500000000001</v>
      </c>
      <c r="T6" s="5">
        <f>I6/4</f>
        <v>0.33774999999999999</v>
      </c>
      <c r="U6" s="1">
        <f>T6/G6</f>
        <v>1.8256756756756756</v>
      </c>
      <c r="V6" s="1">
        <f>T6*G6</f>
        <v>6.2483749999999998E-2</v>
      </c>
    </row>
    <row r="7" spans="1:22" x14ac:dyDescent="0.25">
      <c r="A7" s="1" t="s">
        <v>73</v>
      </c>
      <c r="B7" s="7" t="s">
        <v>50</v>
      </c>
      <c r="C7" s="2">
        <v>0.15</v>
      </c>
      <c r="D7" s="2">
        <v>0.03</v>
      </c>
      <c r="E7" s="2">
        <f>3.8125*2</f>
        <v>7.625</v>
      </c>
      <c r="F7" s="11">
        <v>0.2424</v>
      </c>
      <c r="G7" s="18">
        <v>0.185</v>
      </c>
      <c r="H7" s="9">
        <v>25</v>
      </c>
      <c r="I7" s="2">
        <v>0.25</v>
      </c>
      <c r="J7" s="43">
        <v>0.25</v>
      </c>
      <c r="K7" s="9">
        <v>5</v>
      </c>
      <c r="L7" s="9">
        <v>0</v>
      </c>
      <c r="M7" s="40">
        <v>6.2</v>
      </c>
      <c r="N7" s="40">
        <v>37.299999999999997</v>
      </c>
      <c r="O7" s="40">
        <v>14.25</v>
      </c>
      <c r="P7" s="40">
        <v>8.5399999999999991</v>
      </c>
      <c r="Q7" s="4">
        <f>F7</f>
        <v>0.2424</v>
      </c>
      <c r="R7" s="5">
        <f>E7</f>
        <v>7.625</v>
      </c>
      <c r="S7" s="4">
        <f>F7*E7</f>
        <v>1.8483000000000001</v>
      </c>
      <c r="T7" s="5">
        <f>I7/4</f>
        <v>6.25E-2</v>
      </c>
      <c r="U7" s="1">
        <f>T7/G7</f>
        <v>0.33783783783783783</v>
      </c>
      <c r="V7" s="1">
        <f>T7*G7</f>
        <v>1.15625E-2</v>
      </c>
    </row>
    <row r="8" spans="1:22" x14ac:dyDescent="0.25">
      <c r="B8" s="7"/>
      <c r="C8" s="12"/>
      <c r="D8" s="12"/>
      <c r="E8" s="12"/>
      <c r="F8" s="13"/>
      <c r="G8" s="13"/>
      <c r="H8" s="7"/>
      <c r="I8" s="12"/>
      <c r="J8" s="12"/>
      <c r="M8" s="41"/>
      <c r="N8" s="41"/>
      <c r="O8" s="41"/>
      <c r="P8" s="41"/>
      <c r="Q8" s="13"/>
      <c r="R8" s="5"/>
      <c r="S8" s="4"/>
      <c r="T8" s="5"/>
    </row>
    <row r="9" spans="1:22" x14ac:dyDescent="0.25">
      <c r="A9" s="1">
        <v>3</v>
      </c>
      <c r="B9" s="7" t="s">
        <v>50</v>
      </c>
      <c r="C9" s="2">
        <v>0.15</v>
      </c>
      <c r="D9" s="2">
        <v>0.03</v>
      </c>
      <c r="E9" s="2">
        <v>3.6</v>
      </c>
      <c r="F9" s="11">
        <f>1/2.3316</f>
        <v>0.42889003259564251</v>
      </c>
      <c r="G9" s="18">
        <v>0.34399999999999997</v>
      </c>
      <c r="H9" s="9">
        <v>16</v>
      </c>
      <c r="I9" s="2">
        <v>0.27</v>
      </c>
      <c r="J9" s="43">
        <v>0.27</v>
      </c>
      <c r="K9" s="9">
        <v>5</v>
      </c>
      <c r="L9" s="9">
        <v>0</v>
      </c>
      <c r="M9" s="40">
        <v>12.6</v>
      </c>
      <c r="N9" s="40">
        <v>67.2</v>
      </c>
      <c r="O9" s="40">
        <v>13.8</v>
      </c>
      <c r="P9" s="40">
        <v>4.21</v>
      </c>
      <c r="Q9" s="4">
        <f>F9</f>
        <v>0.42889003259564251</v>
      </c>
      <c r="R9" s="5">
        <f>E9</f>
        <v>3.6</v>
      </c>
      <c r="S9" s="4">
        <f>F9*E9</f>
        <v>1.5440041173443131</v>
      </c>
      <c r="T9" s="5">
        <f>I9/4</f>
        <v>6.7500000000000004E-2</v>
      </c>
      <c r="U9" s="1">
        <f>T9/G9</f>
        <v>0.19622093023255816</v>
      </c>
      <c r="V9" s="1">
        <f>T9*G9</f>
        <v>2.3220000000000001E-2</v>
      </c>
    </row>
    <row r="10" spans="1:22" x14ac:dyDescent="0.25">
      <c r="A10" s="1">
        <v>3</v>
      </c>
      <c r="B10" s="7" t="s">
        <v>50</v>
      </c>
      <c r="C10" s="2">
        <v>0.15</v>
      </c>
      <c r="D10" s="2">
        <v>0.03</v>
      </c>
      <c r="E10" s="2">
        <v>3.8125</v>
      </c>
      <c r="F10" s="11">
        <v>0.2424</v>
      </c>
      <c r="G10" s="18">
        <v>0.185</v>
      </c>
      <c r="H10" s="9">
        <v>25</v>
      </c>
      <c r="I10" s="2">
        <v>0.25</v>
      </c>
      <c r="J10" s="43">
        <v>0.25</v>
      </c>
      <c r="K10" s="9">
        <v>5</v>
      </c>
      <c r="L10" s="9">
        <v>0</v>
      </c>
      <c r="M10" s="40">
        <v>12.2</v>
      </c>
      <c r="N10" s="40">
        <v>68.7</v>
      </c>
      <c r="O10" s="40">
        <v>14.2</v>
      </c>
      <c r="P10" s="40">
        <v>4.29</v>
      </c>
      <c r="Q10" s="4">
        <f>F10</f>
        <v>0.2424</v>
      </c>
      <c r="R10" s="5">
        <f>E10</f>
        <v>3.8125</v>
      </c>
      <c r="S10" s="4">
        <f>F10*E10</f>
        <v>0.92415000000000003</v>
      </c>
      <c r="T10" s="5">
        <f>I10/4</f>
        <v>6.25E-2</v>
      </c>
      <c r="U10" s="1">
        <f>T10/G10</f>
        <v>0.33783783783783783</v>
      </c>
      <c r="V10" s="1">
        <f>T10*G10</f>
        <v>1.15625E-2</v>
      </c>
    </row>
    <row r="11" spans="1:22" x14ac:dyDescent="0.25">
      <c r="A11" s="1">
        <v>3</v>
      </c>
      <c r="B11" s="7" t="s">
        <v>50</v>
      </c>
      <c r="C11" s="2">
        <v>0.15</v>
      </c>
      <c r="D11" s="2">
        <v>0.03</v>
      </c>
      <c r="E11" s="2">
        <v>4.1486000000000001</v>
      </c>
      <c r="F11" s="11">
        <f>1/7.2435</f>
        <v>0.1380548077586802</v>
      </c>
      <c r="G11" s="18">
        <v>8.5000000000000006E-2</v>
      </c>
      <c r="H11" s="9">
        <v>47</v>
      </c>
      <c r="I11" s="2">
        <v>0.214</v>
      </c>
      <c r="J11" s="43">
        <v>0.214</v>
      </c>
      <c r="K11" s="9">
        <v>5</v>
      </c>
      <c r="L11" s="9">
        <v>0</v>
      </c>
      <c r="M11" s="40">
        <v>11.9</v>
      </c>
      <c r="N11" s="40">
        <v>70.2</v>
      </c>
      <c r="O11" s="40">
        <v>15.6</v>
      </c>
      <c r="P11" s="40">
        <v>4.54</v>
      </c>
      <c r="Q11" s="4">
        <f>F11</f>
        <v>0.1380548077586802</v>
      </c>
      <c r="R11" s="5">
        <f>E11</f>
        <v>4.1486000000000001</v>
      </c>
      <c r="S11" s="4">
        <f>F11*E11</f>
        <v>0.5727341754676607</v>
      </c>
      <c r="T11" s="5">
        <f>I11/4</f>
        <v>5.3499999999999999E-2</v>
      </c>
      <c r="U11" s="1">
        <f>T11/G11</f>
        <v>0.62941176470588234</v>
      </c>
      <c r="V11" s="1">
        <f>T11*G11</f>
        <v>4.5475000000000003E-3</v>
      </c>
    </row>
    <row r="12" spans="1:22" x14ac:dyDescent="0.25">
      <c r="A12" s="1">
        <v>3</v>
      </c>
      <c r="B12" s="7" t="s">
        <v>50</v>
      </c>
      <c r="C12" s="2">
        <v>0.15</v>
      </c>
      <c r="D12" s="2">
        <v>0.03</v>
      </c>
      <c r="E12" s="2">
        <f>4.6908</f>
        <v>4.6908000000000003</v>
      </c>
      <c r="F12" s="11">
        <f>1/10.048</f>
        <v>9.9522292993630579E-2</v>
      </c>
      <c r="G12" s="18">
        <v>3.5000000000000003E-2</v>
      </c>
      <c r="H12" s="9">
        <v>77</v>
      </c>
      <c r="I12" s="2">
        <v>0.16</v>
      </c>
      <c r="J12" s="43">
        <v>0.16</v>
      </c>
      <c r="K12" s="9">
        <v>5</v>
      </c>
      <c r="L12" s="9">
        <v>0</v>
      </c>
      <c r="M12" s="40">
        <v>11.964</v>
      </c>
      <c r="N12" s="40">
        <v>71.978999999999999</v>
      </c>
      <c r="O12" s="40">
        <v>18.945</v>
      </c>
      <c r="P12" s="40">
        <v>5.1210000000000004</v>
      </c>
      <c r="Q12" s="4">
        <f>F12</f>
        <v>9.9522292993630579E-2</v>
      </c>
      <c r="R12" s="5">
        <f>E12</f>
        <v>4.6908000000000003</v>
      </c>
      <c r="S12" s="4">
        <f>F12*E12</f>
        <v>0.46683917197452235</v>
      </c>
      <c r="T12" s="5">
        <f>I12/4</f>
        <v>0.04</v>
      </c>
      <c r="U12" s="1">
        <f>T12/G12</f>
        <v>1.1428571428571428</v>
      </c>
      <c r="V12" s="1">
        <f>T12*G12</f>
        <v>1.4000000000000002E-3</v>
      </c>
    </row>
    <row r="13" spans="1:22" x14ac:dyDescent="0.25">
      <c r="B13" s="38"/>
      <c r="I13" s="5"/>
      <c r="J13" s="5"/>
      <c r="M13" s="42"/>
      <c r="N13" s="42"/>
      <c r="O13" s="42"/>
      <c r="P13" s="42"/>
      <c r="T13" s="5"/>
    </row>
    <row r="14" spans="1:22" x14ac:dyDescent="0.25">
      <c r="A14" s="1" t="s">
        <v>74</v>
      </c>
      <c r="B14" s="7" t="s">
        <v>62</v>
      </c>
      <c r="C14" s="2">
        <v>0.03</v>
      </c>
      <c r="D14" s="2">
        <v>0.03</v>
      </c>
      <c r="E14" s="2">
        <v>0.88900000000000001</v>
      </c>
      <c r="F14" s="11">
        <v>0</v>
      </c>
      <c r="G14" s="18">
        <v>0.34399999999999997</v>
      </c>
      <c r="H14" s="9">
        <v>16</v>
      </c>
      <c r="I14" s="2">
        <v>2</v>
      </c>
      <c r="J14" s="43">
        <v>2</v>
      </c>
      <c r="K14" s="9">
        <v>5</v>
      </c>
      <c r="L14" s="9">
        <v>0</v>
      </c>
      <c r="M14" s="40">
        <v>15.6</v>
      </c>
      <c r="N14" s="40">
        <v>62.456000000000003</v>
      </c>
      <c r="O14" s="40">
        <v>3.238</v>
      </c>
      <c r="P14" s="40">
        <v>0.84799999999999998</v>
      </c>
      <c r="Q14" s="4">
        <f>F14</f>
        <v>0</v>
      </c>
      <c r="R14" s="5">
        <f>E14</f>
        <v>0.88900000000000001</v>
      </c>
      <c r="S14" s="4">
        <f>F14*E14</f>
        <v>0</v>
      </c>
      <c r="T14" s="5">
        <f>I14/4</f>
        <v>0.5</v>
      </c>
      <c r="U14" s="1">
        <f>T14/G14</f>
        <v>1.4534883720930234</v>
      </c>
      <c r="V14" s="1">
        <f>T14*G14</f>
        <v>0.17199999999999999</v>
      </c>
    </row>
    <row r="15" spans="1:22" x14ac:dyDescent="0.25">
      <c r="A15" s="1" t="s">
        <v>74</v>
      </c>
      <c r="B15" s="7" t="s">
        <v>62</v>
      </c>
      <c r="C15" s="2">
        <v>0.03</v>
      </c>
      <c r="D15" s="2">
        <v>0.03</v>
      </c>
      <c r="E15" s="2">
        <v>1.21</v>
      </c>
      <c r="F15" s="11">
        <v>0</v>
      </c>
      <c r="G15" s="18">
        <v>0.185</v>
      </c>
      <c r="H15" s="9">
        <v>25</v>
      </c>
      <c r="I15" s="2">
        <v>1.389</v>
      </c>
      <c r="J15" s="43">
        <v>1.389</v>
      </c>
      <c r="K15" s="9">
        <v>5</v>
      </c>
      <c r="L15" s="9">
        <v>0</v>
      </c>
      <c r="M15" s="40">
        <v>14.037000000000001</v>
      </c>
      <c r="N15" s="40">
        <v>62.335000000000001</v>
      </c>
      <c r="O15" s="40">
        <v>4.1319999999999997</v>
      </c>
      <c r="P15" s="40">
        <v>1.167</v>
      </c>
      <c r="Q15" s="4">
        <f>F15</f>
        <v>0</v>
      </c>
      <c r="R15" s="5">
        <f>E15</f>
        <v>1.21</v>
      </c>
      <c r="S15" s="4">
        <f>F15*E15</f>
        <v>0</v>
      </c>
      <c r="T15" s="5">
        <f>I15/4</f>
        <v>0.34725</v>
      </c>
      <c r="U15" s="1">
        <f>T15/G15</f>
        <v>1.8770270270270271</v>
      </c>
      <c r="V15" s="1">
        <f>T15*G15</f>
        <v>6.424125E-2</v>
      </c>
    </row>
    <row r="16" spans="1:22" x14ac:dyDescent="0.25">
      <c r="A16" s="1" t="s">
        <v>74</v>
      </c>
      <c r="B16" s="7" t="s">
        <v>62</v>
      </c>
      <c r="C16" s="2">
        <v>0.03</v>
      </c>
      <c r="D16" s="2">
        <v>0.03</v>
      </c>
      <c r="E16" s="2">
        <v>1.58</v>
      </c>
      <c r="F16" s="11">
        <v>0</v>
      </c>
      <c r="G16" s="18">
        <v>8.5000000000000006E-2</v>
      </c>
      <c r="H16" s="9">
        <v>47</v>
      </c>
      <c r="I16" s="2">
        <v>1.018</v>
      </c>
      <c r="J16" s="43">
        <v>1.018</v>
      </c>
      <c r="K16" s="9">
        <v>5</v>
      </c>
      <c r="L16" s="9">
        <v>0</v>
      </c>
      <c r="M16" s="40">
        <v>13.465</v>
      </c>
      <c r="N16" s="40">
        <v>62.326999999999998</v>
      </c>
      <c r="O16" s="40">
        <v>5.3</v>
      </c>
      <c r="P16" s="40">
        <v>1.5309999999999999</v>
      </c>
      <c r="Q16" s="4">
        <f>F16</f>
        <v>0</v>
      </c>
      <c r="R16" s="5">
        <f>E16</f>
        <v>1.58</v>
      </c>
      <c r="S16" s="4">
        <f>F16*E16</f>
        <v>0</v>
      </c>
      <c r="T16" s="5">
        <f>I16/4</f>
        <v>0.2545</v>
      </c>
      <c r="U16" s="1">
        <f>T16/G16</f>
        <v>2.9941176470588236</v>
      </c>
      <c r="V16" s="1">
        <f>T16*G16</f>
        <v>2.1632500000000002E-2</v>
      </c>
    </row>
    <row r="17" spans="1:22" x14ac:dyDescent="0.25">
      <c r="A17" s="1" t="s">
        <v>74</v>
      </c>
      <c r="B17" s="7" t="s">
        <v>62</v>
      </c>
      <c r="C17" s="2">
        <v>0.03</v>
      </c>
      <c r="D17" s="2">
        <v>0.03</v>
      </c>
      <c r="E17" s="2">
        <v>1.873</v>
      </c>
      <c r="F17" s="11">
        <v>0</v>
      </c>
      <c r="G17" s="18">
        <v>3.5000000000000003E-2</v>
      </c>
      <c r="H17" s="9">
        <v>77</v>
      </c>
      <c r="I17" s="2">
        <v>0.84199999999999997</v>
      </c>
      <c r="J17" s="43">
        <v>0.84199999999999997</v>
      </c>
      <c r="K17" s="9">
        <v>5</v>
      </c>
      <c r="L17" s="9">
        <v>0</v>
      </c>
      <c r="M17" s="40">
        <v>13.906000000000001</v>
      </c>
      <c r="N17" s="40">
        <v>62.485999999999997</v>
      </c>
      <c r="O17" s="40">
        <v>6.4180000000000001</v>
      </c>
      <c r="P17" s="40">
        <v>1.81</v>
      </c>
      <c r="Q17" s="4">
        <f>F17</f>
        <v>0</v>
      </c>
      <c r="R17" s="5">
        <f>E17</f>
        <v>1.873</v>
      </c>
      <c r="S17" s="4">
        <f>F17*E17</f>
        <v>0</v>
      </c>
      <c r="T17" s="5">
        <f>I17/4</f>
        <v>0.21049999999999999</v>
      </c>
      <c r="U17" s="1">
        <f>T17/G17</f>
        <v>6.0142857142857133</v>
      </c>
      <c r="V17" s="1">
        <f>T17*G17</f>
        <v>7.3675000000000008E-3</v>
      </c>
    </row>
    <row r="18" spans="1:22" x14ac:dyDescent="0.25">
      <c r="B18" s="7"/>
      <c r="C18" s="12"/>
      <c r="D18" s="12"/>
      <c r="E18" s="12"/>
      <c r="F18" s="13"/>
      <c r="G18" s="13"/>
      <c r="H18" s="7"/>
      <c r="I18" s="12"/>
      <c r="J18" s="12"/>
      <c r="M18" s="41"/>
      <c r="N18" s="41"/>
      <c r="O18" s="41"/>
      <c r="P18" s="41"/>
      <c r="Q18" s="13"/>
      <c r="R18" s="5"/>
      <c r="S18" s="4"/>
      <c r="T18" s="5"/>
    </row>
    <row r="19" spans="1:22" x14ac:dyDescent="0.25">
      <c r="A19" s="1" t="s">
        <v>74</v>
      </c>
      <c r="B19" s="7" t="s">
        <v>51</v>
      </c>
      <c r="C19" s="2">
        <v>0.03</v>
      </c>
      <c r="D19" s="2">
        <v>0.03</v>
      </c>
      <c r="E19" s="2">
        <v>2.4055</v>
      </c>
      <c r="F19" s="11">
        <f>1/2.0975</f>
        <v>0.47675804529201427</v>
      </c>
      <c r="G19" s="18">
        <v>0.34399999999999997</v>
      </c>
      <c r="H19" s="9">
        <v>16</v>
      </c>
      <c r="I19" s="2">
        <v>0.53</v>
      </c>
      <c r="J19" s="43">
        <v>0.52900000000000003</v>
      </c>
      <c r="K19" s="9">
        <v>5</v>
      </c>
      <c r="L19" s="9">
        <v>0</v>
      </c>
      <c r="M19" s="40">
        <v>12.8</v>
      </c>
      <c r="N19" s="40">
        <v>64.3</v>
      </c>
      <c r="O19" s="40">
        <v>8.33</v>
      </c>
      <c r="P19" s="40">
        <v>2.68</v>
      </c>
      <c r="Q19" s="4">
        <f>F19</f>
        <v>0.47675804529201427</v>
      </c>
      <c r="R19" s="5">
        <f>E19</f>
        <v>2.4055</v>
      </c>
      <c r="S19" s="4">
        <f>F19*E19</f>
        <v>1.1468414779499403</v>
      </c>
      <c r="T19" s="5">
        <f>I19/4</f>
        <v>0.13250000000000001</v>
      </c>
      <c r="U19" s="1">
        <f>T19/G19</f>
        <v>0.38517441860465124</v>
      </c>
      <c r="V19" s="1">
        <f>T19*G19</f>
        <v>4.5579999999999996E-2</v>
      </c>
    </row>
    <row r="20" spans="1:22" x14ac:dyDescent="0.25">
      <c r="A20" s="1" t="s">
        <v>74</v>
      </c>
      <c r="B20" s="7" t="s">
        <v>51</v>
      </c>
      <c r="C20" s="2">
        <v>0.03</v>
      </c>
      <c r="D20" s="2">
        <v>0.03</v>
      </c>
      <c r="E20" s="2">
        <v>2.6947999999999999</v>
      </c>
      <c r="F20" s="11">
        <f>1/3.0552</f>
        <v>0.32731081434930609</v>
      </c>
      <c r="G20" s="18">
        <v>0.185</v>
      </c>
      <c r="H20" s="9">
        <v>25</v>
      </c>
      <c r="I20" s="2">
        <v>0.44</v>
      </c>
      <c r="J20" s="43">
        <v>0.439</v>
      </c>
      <c r="K20" s="9">
        <v>5</v>
      </c>
      <c r="L20" s="9">
        <v>0</v>
      </c>
      <c r="M20" s="40">
        <v>11.8</v>
      </c>
      <c r="N20" s="40">
        <v>66.099999999999994</v>
      </c>
      <c r="O20" s="40">
        <v>9.17</v>
      </c>
      <c r="P20" s="40">
        <v>3.03</v>
      </c>
      <c r="Q20" s="4">
        <f>F20</f>
        <v>0.32731081434930609</v>
      </c>
      <c r="R20" s="5">
        <f>E20</f>
        <v>2.6947999999999999</v>
      </c>
      <c r="S20" s="4">
        <f>F20*E20</f>
        <v>0.88203718250851004</v>
      </c>
      <c r="T20" s="5">
        <f>I20/4</f>
        <v>0.11</v>
      </c>
      <c r="U20" s="1">
        <f>T20/G20</f>
        <v>0.59459459459459463</v>
      </c>
      <c r="V20" s="1">
        <f>T20*G20</f>
        <v>2.035E-2</v>
      </c>
    </row>
    <row r="21" spans="1:22" x14ac:dyDescent="0.25">
      <c r="A21" s="1" t="s">
        <v>74</v>
      </c>
      <c r="B21" s="7" t="s">
        <v>51</v>
      </c>
      <c r="C21" s="2">
        <v>0.03</v>
      </c>
      <c r="D21" s="2">
        <v>0.03</v>
      </c>
      <c r="E21" s="2">
        <v>3.1909999999999998</v>
      </c>
      <c r="F21" s="11">
        <f>1/4.3994</f>
        <v>0.2273037232349866</v>
      </c>
      <c r="G21" s="18">
        <v>8.5000000000000006E-2</v>
      </c>
      <c r="H21" s="9">
        <v>47</v>
      </c>
      <c r="I21" s="2">
        <v>0.35</v>
      </c>
      <c r="J21" s="43">
        <v>0.34699999999999998</v>
      </c>
      <c r="K21" s="9">
        <v>5</v>
      </c>
      <c r="L21" s="9">
        <v>0</v>
      </c>
      <c r="M21" s="40">
        <v>11.6</v>
      </c>
      <c r="N21" s="40">
        <v>67</v>
      </c>
      <c r="O21" s="40">
        <v>10.9</v>
      </c>
      <c r="P21" s="40">
        <v>3.48</v>
      </c>
      <c r="Q21" s="4">
        <f>F21</f>
        <v>0.2273037232349866</v>
      </c>
      <c r="R21" s="5">
        <f>E21</f>
        <v>3.1909999999999998</v>
      </c>
      <c r="S21" s="4">
        <f>F21*E21</f>
        <v>0.72532618084284217</v>
      </c>
      <c r="T21" s="5">
        <f>I21/4</f>
        <v>8.7499999999999994E-2</v>
      </c>
      <c r="U21" s="1">
        <f>T21/G21</f>
        <v>1.0294117647058822</v>
      </c>
      <c r="V21" s="1">
        <f>T21*G21</f>
        <v>7.4374999999999997E-3</v>
      </c>
    </row>
    <row r="22" spans="1:22" x14ac:dyDescent="0.25">
      <c r="A22" s="1" t="s">
        <v>74</v>
      </c>
      <c r="B22" s="7" t="s">
        <v>51</v>
      </c>
      <c r="C22" s="2">
        <v>0.03</v>
      </c>
      <c r="D22" s="2">
        <v>0.03</v>
      </c>
      <c r="E22" s="2">
        <v>3.8024</v>
      </c>
      <c r="F22" s="11">
        <f>1/4.8691</f>
        <v>0.20537676367295801</v>
      </c>
      <c r="G22" s="18">
        <v>3.5000000000000003E-2</v>
      </c>
      <c r="H22" s="9">
        <v>77</v>
      </c>
      <c r="I22" s="2">
        <v>0.253</v>
      </c>
      <c r="J22" s="43">
        <f>I22</f>
        <v>0.253</v>
      </c>
      <c r="K22" s="9">
        <v>5</v>
      </c>
      <c r="L22" s="9">
        <v>0</v>
      </c>
      <c r="M22" s="40">
        <v>11.981</v>
      </c>
      <c r="N22" s="40">
        <v>68.849000000000004</v>
      </c>
      <c r="O22" s="40">
        <v>13.949</v>
      </c>
      <c r="P22" s="40">
        <v>4.2190000000000003</v>
      </c>
      <c r="Q22" s="4">
        <f>F22</f>
        <v>0.20537676367295801</v>
      </c>
      <c r="R22" s="5">
        <f>E22</f>
        <v>3.8024</v>
      </c>
      <c r="S22" s="4">
        <f>F22*E22</f>
        <v>0.78092460619005555</v>
      </c>
      <c r="T22" s="5">
        <f>I22/4</f>
        <v>6.3250000000000001E-2</v>
      </c>
      <c r="U22" s="1">
        <f>T22/G22</f>
        <v>1.8071428571428569</v>
      </c>
      <c r="V22" s="1">
        <f>T22*G22</f>
        <v>2.2137500000000004E-3</v>
      </c>
    </row>
    <row r="23" spans="1:22" x14ac:dyDescent="0.25">
      <c r="B23" s="38"/>
      <c r="I23" s="5"/>
      <c r="J23" s="5"/>
      <c r="M23" s="42"/>
      <c r="N23" s="42"/>
      <c r="O23" s="42"/>
      <c r="P23" s="42"/>
      <c r="T23" s="5"/>
    </row>
    <row r="24" spans="1:22" x14ac:dyDescent="0.25">
      <c r="S24" s="5"/>
    </row>
    <row r="25" spans="1:22" x14ac:dyDescent="0.25">
      <c r="S25" s="5"/>
    </row>
    <row r="26" spans="1:2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12"/>
      <c r="L26" s="13"/>
      <c r="M26" s="7"/>
      <c r="N26" s="7"/>
      <c r="O26" s="7"/>
      <c r="P26" s="7"/>
      <c r="Q26" s="4"/>
      <c r="R26" s="5"/>
      <c r="S26" s="5"/>
    </row>
    <row r="27" spans="1:22" x14ac:dyDescent="0.25">
      <c r="A27" s="8" t="s">
        <v>66</v>
      </c>
      <c r="T27" s="7"/>
      <c r="U27" s="7"/>
      <c r="V27" s="7"/>
    </row>
    <row r="28" spans="1:22" x14ac:dyDescent="0.25">
      <c r="A28" s="6" t="s">
        <v>38</v>
      </c>
      <c r="B28" s="6">
        <f>R41</f>
        <v>0</v>
      </c>
      <c r="C28" s="6">
        <f>R42</f>
        <v>3.5000000000000003E-2</v>
      </c>
      <c r="D28" s="6">
        <f>R43</f>
        <v>8.5000000000000006E-2</v>
      </c>
      <c r="E28" s="6">
        <f>R44</f>
        <v>0.185</v>
      </c>
      <c r="F28" s="6">
        <f>R45</f>
        <v>0.34399999999999997</v>
      </c>
      <c r="G28" s="6">
        <f>R46</f>
        <v>0.5</v>
      </c>
      <c r="H28" s="6"/>
      <c r="I28" s="6"/>
      <c r="T28" s="7"/>
      <c r="U28" s="7"/>
      <c r="V28" s="7"/>
    </row>
    <row r="29" spans="1:22" x14ac:dyDescent="0.25">
      <c r="A29" s="6" t="s">
        <v>17</v>
      </c>
      <c r="B29" s="6">
        <f>T41</f>
        <v>3.75</v>
      </c>
      <c r="C29" s="6">
        <f>T42</f>
        <v>3.75</v>
      </c>
      <c r="D29" s="6">
        <f>T43</f>
        <v>3.2</v>
      </c>
      <c r="E29" s="6">
        <f>T44</f>
        <v>2.7</v>
      </c>
      <c r="F29" s="6">
        <f>T45</f>
        <v>2.4</v>
      </c>
      <c r="G29" s="6">
        <f>T46</f>
        <v>2.4</v>
      </c>
      <c r="H29" s="6"/>
      <c r="I29" s="6"/>
      <c r="R29" s="1">
        <f>1/0.344</f>
        <v>2.9069767441860468</v>
      </c>
      <c r="T29" s="19"/>
      <c r="U29" s="20"/>
      <c r="V29" s="7"/>
    </row>
    <row r="30" spans="1:22" x14ac:dyDescent="0.25">
      <c r="A30" s="6" t="s">
        <v>18</v>
      </c>
      <c r="B30" s="23">
        <f>S41</f>
        <v>0.2</v>
      </c>
      <c r="C30" s="23">
        <f>S42</f>
        <v>0.2</v>
      </c>
      <c r="D30" s="23">
        <f>S43</f>
        <v>0.22500000000000001</v>
      </c>
      <c r="E30" s="23">
        <f>S44</f>
        <v>0.32500000000000001</v>
      </c>
      <c r="F30" s="23">
        <f>S45</f>
        <v>0.47499999999999998</v>
      </c>
      <c r="G30" s="23">
        <f>S46</f>
        <v>0.47499999999999998</v>
      </c>
      <c r="H30" s="23"/>
      <c r="I30" s="23"/>
      <c r="T30" s="19"/>
      <c r="U30" s="20"/>
      <c r="V30" s="7"/>
    </row>
    <row r="31" spans="1:22" x14ac:dyDescent="0.25">
      <c r="T31" s="19"/>
      <c r="U31" s="20"/>
      <c r="V31" s="7"/>
    </row>
    <row r="32" spans="1:22" x14ac:dyDescent="0.25">
      <c r="A32" s="6" t="s">
        <v>39</v>
      </c>
      <c r="B32" s="6">
        <f>Q46</f>
        <v>0</v>
      </c>
      <c r="C32" s="6">
        <f>Q42</f>
        <v>77</v>
      </c>
      <c r="D32" s="6">
        <f>Q43</f>
        <v>47.5</v>
      </c>
      <c r="E32" s="6">
        <f>Q44</f>
        <v>25</v>
      </c>
      <c r="F32" s="6">
        <f>Q45</f>
        <v>16</v>
      </c>
      <c r="G32" s="6">
        <f>Q41</f>
        <v>100</v>
      </c>
      <c r="H32" s="6"/>
      <c r="I32" s="6"/>
      <c r="T32" s="19"/>
      <c r="U32" s="20"/>
      <c r="V32" s="7"/>
    </row>
    <row r="33" spans="1:23" x14ac:dyDescent="0.25">
      <c r="A33" s="6" t="s">
        <v>17</v>
      </c>
      <c r="B33" s="6">
        <f>T46</f>
        <v>2.4</v>
      </c>
      <c r="C33" s="6">
        <f>T45</f>
        <v>2.4</v>
      </c>
      <c r="D33" s="6">
        <f>T44</f>
        <v>2.7</v>
      </c>
      <c r="E33" s="6">
        <f>T43</f>
        <v>3.2</v>
      </c>
      <c r="F33" s="6">
        <f>T42</f>
        <v>3.75</v>
      </c>
      <c r="G33" s="6">
        <f>T41</f>
        <v>3.75</v>
      </c>
      <c r="H33" s="6"/>
      <c r="I33" s="6"/>
      <c r="T33" s="19"/>
      <c r="U33" s="20"/>
      <c r="V33" s="7"/>
    </row>
    <row r="34" spans="1:23" x14ac:dyDescent="0.25">
      <c r="A34" s="6" t="s">
        <v>18</v>
      </c>
      <c r="B34" s="23">
        <f>S46</f>
        <v>0.47499999999999998</v>
      </c>
      <c r="C34" s="23">
        <f>S45</f>
        <v>0.47499999999999998</v>
      </c>
      <c r="D34" s="23">
        <f>S44</f>
        <v>0.32500000000000001</v>
      </c>
      <c r="E34" s="23">
        <f>S43</f>
        <v>0.22500000000000001</v>
      </c>
      <c r="F34" s="23">
        <f>S42</f>
        <v>0.2</v>
      </c>
      <c r="G34" s="23">
        <f>S41</f>
        <v>0.2</v>
      </c>
      <c r="H34" s="23"/>
      <c r="I34" s="23"/>
      <c r="T34" s="19"/>
      <c r="U34" s="20"/>
      <c r="V34" s="7"/>
    </row>
    <row r="35" spans="1:23" x14ac:dyDescent="0.25">
      <c r="T35" s="19"/>
      <c r="U35" s="20"/>
      <c r="V35" s="7"/>
    </row>
    <row r="36" spans="1:23" x14ac:dyDescent="0.25">
      <c r="T36" s="19"/>
      <c r="U36" s="20"/>
      <c r="V36" s="7"/>
    </row>
    <row r="37" spans="1:23" x14ac:dyDescent="0.25">
      <c r="A37" s="7"/>
      <c r="B37" s="7"/>
      <c r="C37" s="7"/>
      <c r="D37" s="7"/>
      <c r="E37" s="7"/>
      <c r="F37" s="7"/>
      <c r="G37" s="7"/>
      <c r="H37" s="7"/>
      <c r="I37" s="7"/>
      <c r="T37" s="19"/>
      <c r="U37" s="20"/>
      <c r="V37" s="7"/>
    </row>
    <row r="38" spans="1:23" x14ac:dyDescent="0.25">
      <c r="A38" s="7"/>
      <c r="B38" s="7"/>
      <c r="C38" s="7"/>
      <c r="D38" s="7"/>
      <c r="E38" s="7"/>
      <c r="F38" s="7"/>
      <c r="G38" s="7"/>
      <c r="H38" s="7"/>
      <c r="I38" s="7"/>
      <c r="T38" s="19"/>
      <c r="U38" s="20"/>
      <c r="V38" s="7"/>
    </row>
    <row r="39" spans="1:23" x14ac:dyDescent="0.25">
      <c r="Q39" s="17" t="s">
        <v>37</v>
      </c>
      <c r="R39" s="9"/>
      <c r="S39" s="9"/>
      <c r="T39" s="9"/>
    </row>
    <row r="40" spans="1:23" x14ac:dyDescent="0.25">
      <c r="Q40" s="9" t="s">
        <v>32</v>
      </c>
      <c r="R40" s="1" t="s">
        <v>14</v>
      </c>
      <c r="S40" s="1" t="s">
        <v>15</v>
      </c>
      <c r="T40" s="1" t="s">
        <v>16</v>
      </c>
    </row>
    <row r="41" spans="1:23" x14ac:dyDescent="0.25">
      <c r="Q41" s="9">
        <v>100</v>
      </c>
      <c r="R41" s="4">
        <v>0</v>
      </c>
      <c r="S41" s="4">
        <v>0.2</v>
      </c>
      <c r="T41" s="1">
        <v>3.75</v>
      </c>
    </row>
    <row r="42" spans="1:23" x14ac:dyDescent="0.25">
      <c r="Q42" s="9">
        <v>77</v>
      </c>
      <c r="R42" s="4">
        <v>3.5000000000000003E-2</v>
      </c>
      <c r="S42" s="4">
        <v>0.2</v>
      </c>
      <c r="T42" s="1">
        <v>3.75</v>
      </c>
    </row>
    <row r="43" spans="1:23" x14ac:dyDescent="0.25">
      <c r="Q43" s="9">
        <v>47.5</v>
      </c>
      <c r="R43" s="4">
        <v>8.5000000000000006E-2</v>
      </c>
      <c r="S43" s="4">
        <v>0.22500000000000001</v>
      </c>
      <c r="T43" s="1">
        <v>3.2</v>
      </c>
    </row>
    <row r="44" spans="1:23" x14ac:dyDescent="0.25">
      <c r="Q44" s="9">
        <v>25</v>
      </c>
      <c r="R44" s="4">
        <v>0.185</v>
      </c>
      <c r="S44" s="4">
        <v>0.32500000000000001</v>
      </c>
      <c r="T44" s="1">
        <v>2.7</v>
      </c>
    </row>
    <row r="45" spans="1:23" x14ac:dyDescent="0.25">
      <c r="Q45" s="9">
        <v>16</v>
      </c>
      <c r="R45" s="4">
        <v>0.34399999999999997</v>
      </c>
      <c r="S45" s="4">
        <v>0.47499999999999998</v>
      </c>
      <c r="T45" s="1">
        <v>2.4</v>
      </c>
    </row>
    <row r="46" spans="1:23" x14ac:dyDescent="0.25">
      <c r="Q46" s="9">
        <v>0</v>
      </c>
      <c r="R46" s="4">
        <v>0.5</v>
      </c>
      <c r="S46" s="4">
        <v>0.47499999999999998</v>
      </c>
      <c r="T46" s="1">
        <v>2.4</v>
      </c>
    </row>
    <row r="48" spans="1:23" x14ac:dyDescent="0.25">
      <c r="W48" s="8" t="s">
        <v>36</v>
      </c>
    </row>
    <row r="49" spans="1:25" x14ac:dyDescent="0.25">
      <c r="W49" s="17" t="s">
        <v>35</v>
      </c>
      <c r="X49" s="9"/>
      <c r="Y49" s="9"/>
    </row>
    <row r="50" spans="1:25" x14ac:dyDescent="0.25">
      <c r="W50" s="9" t="s">
        <v>33</v>
      </c>
      <c r="X50" s="21" t="s">
        <v>34</v>
      </c>
      <c r="Y50" s="9" t="s">
        <v>32</v>
      </c>
    </row>
    <row r="51" spans="1:25" x14ac:dyDescent="0.25">
      <c r="W51" s="24">
        <v>0.34399999999999997</v>
      </c>
      <c r="X51" s="22">
        <v>0.3917732370086745</v>
      </c>
      <c r="Y51" s="9">
        <v>16</v>
      </c>
    </row>
    <row r="52" spans="1:25" x14ac:dyDescent="0.25">
      <c r="W52" s="24">
        <v>0.27100000000000002</v>
      </c>
      <c r="X52" s="22">
        <v>0.27537020278635105</v>
      </c>
      <c r="Y52" s="9">
        <v>20</v>
      </c>
    </row>
    <row r="53" spans="1:25" x14ac:dyDescent="0.25">
      <c r="A53" s="8" t="s">
        <v>47</v>
      </c>
      <c r="T53" s="7"/>
      <c r="W53" s="24">
        <v>0.185</v>
      </c>
      <c r="X53" s="22">
        <v>0.19355265092014706</v>
      </c>
      <c r="Y53" s="9">
        <v>25</v>
      </c>
    </row>
    <row r="54" spans="1:25" x14ac:dyDescent="0.25">
      <c r="A54" s="6" t="s">
        <v>38</v>
      </c>
      <c r="B54" s="6">
        <f>R67</f>
        <v>0</v>
      </c>
      <c r="C54" s="6">
        <f>R68</f>
        <v>3.5000000000000003E-2</v>
      </c>
      <c r="D54" s="6">
        <f>R69</f>
        <v>8.5000000000000006E-2</v>
      </c>
      <c r="E54" s="6">
        <f>R70</f>
        <v>0.185</v>
      </c>
      <c r="F54" s="6">
        <f>R71</f>
        <v>0.34399999999999997</v>
      </c>
      <c r="G54" s="6">
        <f>R72</f>
        <v>0.5</v>
      </c>
      <c r="H54" s="6"/>
      <c r="I54" s="6"/>
      <c r="T54" s="7"/>
      <c r="W54" s="24">
        <v>0.121</v>
      </c>
      <c r="X54" s="22">
        <v>0.10878935110598625</v>
      </c>
      <c r="Y54" s="9">
        <v>36</v>
      </c>
    </row>
    <row r="55" spans="1:25" x14ac:dyDescent="0.25">
      <c r="A55" s="6" t="s">
        <v>17</v>
      </c>
      <c r="B55" s="6">
        <f>T67</f>
        <v>4.7</v>
      </c>
      <c r="C55" s="6">
        <f>T68</f>
        <v>4.7</v>
      </c>
      <c r="D55" s="6">
        <f>T69</f>
        <v>4.05</v>
      </c>
      <c r="E55" s="6">
        <f>T70</f>
        <v>3.75</v>
      </c>
      <c r="F55" s="6">
        <f>T71</f>
        <v>3.6</v>
      </c>
      <c r="G55" s="6">
        <f>T72</f>
        <v>3.6</v>
      </c>
      <c r="H55" s="6"/>
      <c r="I55" s="6"/>
      <c r="T55" s="19"/>
      <c r="W55" s="24">
        <v>9.6000000000000002E-2</v>
      </c>
      <c r="X55" s="22">
        <v>7.6466034034855926E-2</v>
      </c>
      <c r="Y55" s="9">
        <v>45</v>
      </c>
    </row>
    <row r="56" spans="1:25" x14ac:dyDescent="0.25">
      <c r="A56" s="6" t="s">
        <v>18</v>
      </c>
      <c r="B56" s="23">
        <f>S67</f>
        <v>0.1</v>
      </c>
      <c r="C56" s="23">
        <f>S68</f>
        <v>0.1</v>
      </c>
      <c r="D56" s="23">
        <f>S69</f>
        <v>0.13800000000000001</v>
      </c>
      <c r="E56" s="23">
        <f>S70</f>
        <v>0.24</v>
      </c>
      <c r="F56" s="23">
        <f>S71</f>
        <v>0.43</v>
      </c>
      <c r="G56" s="23">
        <f>S72</f>
        <v>0.43</v>
      </c>
      <c r="H56" s="23"/>
      <c r="I56" s="23"/>
      <c r="T56" s="19"/>
      <c r="W56" s="24">
        <v>7.0999999999999994E-2</v>
      </c>
      <c r="X56" s="22">
        <v>6.4739856241990537E-2</v>
      </c>
      <c r="Y56" s="9">
        <v>50</v>
      </c>
    </row>
    <row r="57" spans="1:25" x14ac:dyDescent="0.25">
      <c r="T57" s="19"/>
      <c r="W57" s="24">
        <v>6.4000000000000001E-2</v>
      </c>
      <c r="X57" s="22">
        <v>6.0849785914015388E-2</v>
      </c>
      <c r="Y57" s="9">
        <v>52</v>
      </c>
    </row>
    <row r="58" spans="1:25" x14ac:dyDescent="0.25">
      <c r="A58" s="6" t="s">
        <v>39</v>
      </c>
      <c r="B58" s="6">
        <f>Q72</f>
        <v>0</v>
      </c>
      <c r="C58" s="6">
        <f>Q71</f>
        <v>16</v>
      </c>
      <c r="D58" s="6">
        <f>Q70</f>
        <v>25</v>
      </c>
      <c r="E58" s="6">
        <f>Q69</f>
        <v>47.5</v>
      </c>
      <c r="F58" s="6">
        <f>Q68</f>
        <v>77</v>
      </c>
      <c r="G58" s="6">
        <f>Q67</f>
        <v>100</v>
      </c>
      <c r="H58" s="6"/>
      <c r="I58" s="6"/>
      <c r="T58" s="19"/>
      <c r="W58" s="24">
        <v>5.6000000000000001E-2</v>
      </c>
      <c r="X58" s="22">
        <v>5.5689239628374895E-2</v>
      </c>
      <c r="Y58" s="9">
        <v>55</v>
      </c>
    </row>
    <row r="59" spans="1:25" x14ac:dyDescent="0.25">
      <c r="A59" s="6" t="s">
        <v>17</v>
      </c>
      <c r="B59" s="6">
        <f>T72</f>
        <v>3.6</v>
      </c>
      <c r="C59" s="6">
        <f>T71</f>
        <v>3.6</v>
      </c>
      <c r="D59" s="6">
        <f>T70</f>
        <v>3.75</v>
      </c>
      <c r="E59" s="6">
        <f>T69</f>
        <v>4.05</v>
      </c>
      <c r="F59" s="6">
        <f>T68</f>
        <v>4.7</v>
      </c>
      <c r="G59" s="6">
        <f>T67</f>
        <v>4.7</v>
      </c>
      <c r="H59" s="6"/>
      <c r="I59" s="6"/>
      <c r="T59" s="19"/>
      <c r="W59" s="20"/>
      <c r="X59" s="22">
        <v>4.6085623567052196E-2</v>
      </c>
      <c r="Y59" s="9">
        <v>62</v>
      </c>
    </row>
    <row r="60" spans="1:25" x14ac:dyDescent="0.25">
      <c r="A60" s="6" t="s">
        <v>18</v>
      </c>
      <c r="B60" s="23">
        <f>S72</f>
        <v>0.43</v>
      </c>
      <c r="C60" s="23">
        <f>S71</f>
        <v>0.43</v>
      </c>
      <c r="D60" s="23">
        <f>S70</f>
        <v>0.24</v>
      </c>
      <c r="E60" s="23">
        <f>S69</f>
        <v>0.13800000000000001</v>
      </c>
      <c r="F60" s="23">
        <f>S68</f>
        <v>0.1</v>
      </c>
      <c r="G60" s="23">
        <f>S67</f>
        <v>0.1</v>
      </c>
      <c r="H60" s="23"/>
      <c r="I60" s="23"/>
      <c r="T60" s="19"/>
      <c r="W60" s="44">
        <v>3.5000000000000003E-2</v>
      </c>
      <c r="X60" s="44">
        <v>3.5000000000000003E-2</v>
      </c>
      <c r="Y60" s="44">
        <f>(X60-X58)*(Y59-Y58)/(X59-X58)+Y59</f>
        <v>77.080223581811708</v>
      </c>
    </row>
    <row r="61" spans="1:25" x14ac:dyDescent="0.25">
      <c r="T61" s="19"/>
    </row>
    <row r="62" spans="1:25" x14ac:dyDescent="0.25">
      <c r="T62" s="19"/>
    </row>
    <row r="63" spans="1:25" x14ac:dyDescent="0.25">
      <c r="A63" s="7"/>
      <c r="B63" s="7"/>
      <c r="C63" s="7"/>
      <c r="D63" s="7"/>
      <c r="E63" s="7"/>
      <c r="F63" s="7"/>
      <c r="G63" s="7"/>
      <c r="H63" s="7"/>
      <c r="I63" s="7"/>
      <c r="T63" s="19"/>
    </row>
    <row r="64" spans="1:25" x14ac:dyDescent="0.25">
      <c r="A64" s="7"/>
      <c r="B64" s="7"/>
      <c r="C64" s="7"/>
      <c r="D64" s="7"/>
      <c r="E64" s="7"/>
      <c r="F64" s="7"/>
      <c r="G64" s="7"/>
      <c r="H64" s="7"/>
      <c r="I64" s="7"/>
      <c r="T64" s="19"/>
    </row>
    <row r="65" spans="17:20" x14ac:dyDescent="0.25">
      <c r="Q65" s="17" t="s">
        <v>37</v>
      </c>
      <c r="R65" s="9"/>
      <c r="S65" s="9"/>
      <c r="T65" s="9"/>
    </row>
    <row r="66" spans="17:20" x14ac:dyDescent="0.25">
      <c r="Q66" s="9" t="s">
        <v>32</v>
      </c>
      <c r="R66" s="1" t="s">
        <v>14</v>
      </c>
      <c r="S66" s="1" t="s">
        <v>15</v>
      </c>
      <c r="T66" s="1" t="s">
        <v>16</v>
      </c>
    </row>
    <row r="67" spans="17:20" x14ac:dyDescent="0.25">
      <c r="Q67" s="9">
        <v>100</v>
      </c>
      <c r="R67" s="4">
        <v>0</v>
      </c>
      <c r="S67" s="4">
        <v>0.1</v>
      </c>
      <c r="T67" s="1">
        <v>4.7</v>
      </c>
    </row>
    <row r="68" spans="17:20" x14ac:dyDescent="0.25">
      <c r="Q68" s="9">
        <v>77</v>
      </c>
      <c r="R68" s="4">
        <v>3.5000000000000003E-2</v>
      </c>
      <c r="S68" s="4">
        <v>0.1</v>
      </c>
      <c r="T68" s="1">
        <v>4.7</v>
      </c>
    </row>
    <row r="69" spans="17:20" x14ac:dyDescent="0.25">
      <c r="Q69" s="9">
        <v>47.5</v>
      </c>
      <c r="R69" s="4">
        <v>8.5000000000000006E-2</v>
      </c>
      <c r="S69" s="4">
        <v>0.13800000000000001</v>
      </c>
      <c r="T69" s="1">
        <v>4.05</v>
      </c>
    </row>
    <row r="70" spans="17:20" x14ac:dyDescent="0.25">
      <c r="Q70" s="9">
        <v>25</v>
      </c>
      <c r="R70" s="4">
        <v>0.185</v>
      </c>
      <c r="S70" s="4">
        <v>0.24</v>
      </c>
      <c r="T70" s="1">
        <v>3.75</v>
      </c>
    </row>
    <row r="71" spans="17:20" x14ac:dyDescent="0.25">
      <c r="Q71" s="9">
        <v>16</v>
      </c>
      <c r="R71" s="4">
        <v>0.34399999999999997</v>
      </c>
      <c r="S71" s="4">
        <v>0.43</v>
      </c>
      <c r="T71" s="1">
        <v>3.6</v>
      </c>
    </row>
    <row r="72" spans="17:20" x14ac:dyDescent="0.25">
      <c r="Q72" s="9">
        <v>0</v>
      </c>
      <c r="R72" s="4">
        <v>0.5</v>
      </c>
      <c r="S72" s="4">
        <v>0.43</v>
      </c>
      <c r="T72" s="1">
        <v>3.6</v>
      </c>
    </row>
    <row r="81" spans="2:19" s="7" customFormat="1" x14ac:dyDescent="0.25"/>
    <row r="82" spans="2:19" s="7" customFormat="1" x14ac:dyDescent="0.25"/>
    <row r="83" spans="2:19" s="7" customFormat="1" x14ac:dyDescent="0.25"/>
    <row r="84" spans="2:19" s="7" customFormat="1" x14ac:dyDescent="0.25">
      <c r="B84" s="13"/>
      <c r="C84" s="13"/>
      <c r="D84" s="13"/>
      <c r="E84" s="13"/>
      <c r="F84" s="13"/>
      <c r="G84" s="13"/>
      <c r="H84" s="13"/>
      <c r="I84" s="13"/>
    </row>
    <row r="85" spans="2:19" s="7" customFormat="1" x14ac:dyDescent="0.25"/>
    <row r="86" spans="2:19" s="7" customFormat="1" x14ac:dyDescent="0.25"/>
    <row r="87" spans="2:19" s="7" customFormat="1" x14ac:dyDescent="0.25"/>
    <row r="88" spans="2:19" s="7" customFormat="1" x14ac:dyDescent="0.25">
      <c r="B88" s="13"/>
      <c r="C88" s="13"/>
      <c r="D88" s="13"/>
      <c r="E88" s="13"/>
      <c r="F88" s="13"/>
      <c r="G88" s="13"/>
      <c r="H88" s="13"/>
      <c r="I88" s="13"/>
    </row>
    <row r="89" spans="2:19" s="7" customFormat="1" x14ac:dyDescent="0.25"/>
    <row r="90" spans="2:19" s="7" customFormat="1" x14ac:dyDescent="0.25"/>
    <row r="91" spans="2:19" s="7" customFormat="1" x14ac:dyDescent="0.25"/>
    <row r="92" spans="2:19" s="7" customFormat="1" x14ac:dyDescent="0.25"/>
    <row r="93" spans="2:19" s="7" customFormat="1" x14ac:dyDescent="0.25">
      <c r="Q93" s="45"/>
    </row>
    <row r="94" spans="2:19" s="7" customFormat="1" x14ac:dyDescent="0.25"/>
    <row r="95" spans="2:19" s="7" customFormat="1" x14ac:dyDescent="0.25">
      <c r="R95" s="13"/>
      <c r="S95" s="13"/>
    </row>
    <row r="96" spans="2:19" s="7" customFormat="1" x14ac:dyDescent="0.25">
      <c r="R96" s="13"/>
      <c r="S96" s="13"/>
    </row>
    <row r="97" spans="18:19" s="7" customFormat="1" x14ac:dyDescent="0.25">
      <c r="R97" s="13"/>
      <c r="S97" s="13"/>
    </row>
    <row r="98" spans="18:19" s="7" customFormat="1" x14ac:dyDescent="0.25">
      <c r="R98" s="13"/>
      <c r="S98" s="13"/>
    </row>
    <row r="99" spans="18:19" s="7" customFormat="1" x14ac:dyDescent="0.25">
      <c r="R99" s="13"/>
      <c r="S99" s="13"/>
    </row>
    <row r="100" spans="18:19" s="7" customFormat="1" x14ac:dyDescent="0.25">
      <c r="R100" s="13"/>
      <c r="S100" s="13"/>
    </row>
    <row r="101" spans="18:19" s="7" customFormat="1" x14ac:dyDescent="0.25"/>
    <row r="102" spans="18:19" s="7" customFormat="1" x14ac:dyDescent="0.25"/>
    <row r="103" spans="18:19" s="7" customFormat="1" x14ac:dyDescent="0.25"/>
    <row r="104" spans="18:19" s="7" customFormat="1" x14ac:dyDescent="0.25"/>
    <row r="105" spans="18:19" s="7" customFormat="1" x14ac:dyDescent="0.25"/>
    <row r="106" spans="18:19" s="7" customFormat="1" x14ac:dyDescent="0.25"/>
    <row r="107" spans="18:19" s="7" customFormat="1" x14ac:dyDescent="0.25"/>
    <row r="108" spans="18:19" s="7" customFormat="1" x14ac:dyDescent="0.25"/>
    <row r="109" spans="18:19" s="7" customFormat="1" x14ac:dyDescent="0.25"/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111"/>
  <sheetViews>
    <sheetView topLeftCell="A28" workbookViewId="0">
      <selection activeCell="Q52" sqref="Q52"/>
    </sheetView>
  </sheetViews>
  <sheetFormatPr defaultColWidth="9.140625" defaultRowHeight="15" x14ac:dyDescent="0.25"/>
  <cols>
    <col min="1" max="1" width="12.140625" style="1" bestFit="1" customWidth="1"/>
    <col min="2" max="2" width="7.5703125" style="1" bestFit="1" customWidth="1"/>
    <col min="3" max="3" width="7.7109375" style="1" bestFit="1" customWidth="1"/>
    <col min="4" max="4" width="7.5703125" style="1" bestFit="1" customWidth="1"/>
    <col min="5" max="5" width="9" style="1" bestFit="1" customWidth="1"/>
    <col min="6" max="6" width="9.7109375" style="1" bestFit="1" customWidth="1"/>
    <col min="7" max="7" width="11.28515625" style="1" bestFit="1" customWidth="1"/>
    <col min="8" max="8" width="11.7109375" style="1" bestFit="1" customWidth="1"/>
    <col min="9" max="9" width="10" style="1" customWidth="1"/>
    <col min="10" max="10" width="7.140625" style="1" bestFit="1" customWidth="1"/>
    <col min="11" max="11" width="9.28515625" style="1" customWidth="1"/>
    <col min="12" max="12" width="9.140625" style="1" customWidth="1"/>
    <col min="13" max="13" width="9.42578125" style="1" bestFit="1" customWidth="1"/>
    <col min="14" max="15" width="11.28515625" style="1" bestFit="1" customWidth="1"/>
    <col min="16" max="16" width="12.28515625" style="1" bestFit="1" customWidth="1"/>
    <col min="17" max="17" width="13.7109375" style="1" bestFit="1" customWidth="1"/>
    <col min="18" max="16384" width="9.140625" style="1"/>
  </cols>
  <sheetData>
    <row r="1" spans="1:20" ht="14.45" x14ac:dyDescent="0.3">
      <c r="A1" s="8" t="s">
        <v>21</v>
      </c>
      <c r="G1" s="10" t="s">
        <v>24</v>
      </c>
      <c r="H1" s="9"/>
      <c r="I1" s="9"/>
    </row>
    <row r="2" spans="1:20" ht="14.45" x14ac:dyDescent="0.3">
      <c r="A2" s="1" t="s">
        <v>0</v>
      </c>
      <c r="B2" s="1" t="s">
        <v>1</v>
      </c>
      <c r="C2" s="1" t="s">
        <v>2</v>
      </c>
      <c r="D2" s="1" t="s">
        <v>3</v>
      </c>
      <c r="E2" s="9" t="s">
        <v>20</v>
      </c>
      <c r="F2" s="9" t="s">
        <v>23</v>
      </c>
      <c r="G2" s="9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20" ht="14.45" x14ac:dyDescent="0.3">
      <c r="A3" s="7" t="s">
        <v>19</v>
      </c>
      <c r="B3" s="7" t="s">
        <v>19</v>
      </c>
      <c r="C3" s="7" t="s">
        <v>19</v>
      </c>
      <c r="D3" s="7" t="s">
        <v>19</v>
      </c>
      <c r="E3" s="18">
        <v>0.35</v>
      </c>
      <c r="F3" s="3">
        <v>0.33</v>
      </c>
      <c r="G3" s="9">
        <v>2</v>
      </c>
      <c r="H3" s="14">
        <v>3.44</v>
      </c>
      <c r="I3" s="15">
        <v>0.48799999999999999</v>
      </c>
      <c r="J3" s="16">
        <v>15.3</v>
      </c>
      <c r="K3" s="16">
        <v>14.4</v>
      </c>
      <c r="L3" s="16">
        <v>65.400000000000006</v>
      </c>
      <c r="M3" s="16">
        <v>4.04</v>
      </c>
      <c r="N3" s="16">
        <v>4.8</v>
      </c>
      <c r="O3" s="4">
        <f>I3</f>
        <v>0.48799999999999999</v>
      </c>
      <c r="P3" s="5">
        <f>H3</f>
        <v>3.44</v>
      </c>
      <c r="Q3" s="4"/>
      <c r="R3" s="5"/>
    </row>
    <row r="4" spans="1:20" ht="14.45" x14ac:dyDescent="0.3">
      <c r="A4" s="7" t="s">
        <v>19</v>
      </c>
      <c r="B4" s="7" t="s">
        <v>19</v>
      </c>
      <c r="C4" s="7" t="s">
        <v>19</v>
      </c>
      <c r="D4" s="7" t="s">
        <v>19</v>
      </c>
      <c r="E4" s="18">
        <v>0.3</v>
      </c>
      <c r="F4" s="3">
        <v>0.315</v>
      </c>
      <c r="G4" s="9">
        <v>2</v>
      </c>
      <c r="H4" s="14">
        <v>3.52</v>
      </c>
      <c r="I4" s="15">
        <v>0.42599999999999999</v>
      </c>
      <c r="J4" s="16">
        <v>15.1</v>
      </c>
      <c r="K4" s="16">
        <v>14.6</v>
      </c>
      <c r="L4" s="16">
        <v>65.900000000000006</v>
      </c>
      <c r="M4" s="16">
        <v>4.0999999999999996</v>
      </c>
      <c r="N4" s="16">
        <v>5</v>
      </c>
      <c r="O4" s="4">
        <f t="shared" ref="O4:O8" si="0">I4</f>
        <v>0.42599999999999999</v>
      </c>
      <c r="P4" s="5">
        <f t="shared" ref="P4:P8" si="1">H4</f>
        <v>3.52</v>
      </c>
      <c r="Q4" s="4"/>
      <c r="R4" s="5"/>
    </row>
    <row r="5" spans="1:20" ht="14.45" x14ac:dyDescent="0.3">
      <c r="A5" s="7" t="s">
        <v>19</v>
      </c>
      <c r="B5" s="7" t="s">
        <v>19</v>
      </c>
      <c r="C5" s="7" t="s">
        <v>19</v>
      </c>
      <c r="D5" s="7" t="s">
        <v>19</v>
      </c>
      <c r="E5" s="18">
        <v>0.2</v>
      </c>
      <c r="F5" s="3">
        <v>0.31</v>
      </c>
      <c r="G5" s="9">
        <v>2</v>
      </c>
      <c r="H5" s="14">
        <v>3.53</v>
      </c>
      <c r="I5" s="15">
        <v>0.315</v>
      </c>
      <c r="J5" s="16"/>
      <c r="K5" s="16"/>
      <c r="L5" s="16"/>
      <c r="M5" s="16"/>
      <c r="N5" s="16"/>
      <c r="O5" s="4">
        <f t="shared" si="0"/>
        <v>0.315</v>
      </c>
      <c r="P5" s="5">
        <f t="shared" si="1"/>
        <v>3.53</v>
      </c>
      <c r="Q5" s="4"/>
      <c r="R5" s="5"/>
    </row>
    <row r="6" spans="1:20" ht="14.45" x14ac:dyDescent="0.3">
      <c r="A6" s="7" t="s">
        <v>19</v>
      </c>
      <c r="B6" s="7" t="s">
        <v>19</v>
      </c>
      <c r="C6" s="7" t="s">
        <v>19</v>
      </c>
      <c r="D6" s="7" t="s">
        <v>19</v>
      </c>
      <c r="E6" s="18">
        <v>0.1</v>
      </c>
      <c r="F6" s="3">
        <v>0.23</v>
      </c>
      <c r="G6" s="9">
        <v>2</v>
      </c>
      <c r="H6" s="14">
        <v>4.28</v>
      </c>
      <c r="I6" s="15">
        <v>0.20399999999999999</v>
      </c>
      <c r="J6" s="16">
        <v>13.8</v>
      </c>
      <c r="K6" s="16">
        <v>17.2</v>
      </c>
      <c r="L6" s="16">
        <v>70</v>
      </c>
      <c r="M6" s="16">
        <v>4.8</v>
      </c>
      <c r="N6" s="16">
        <v>7</v>
      </c>
      <c r="O6" s="4">
        <f t="shared" si="0"/>
        <v>0.20399999999999999</v>
      </c>
      <c r="P6" s="5">
        <f t="shared" si="1"/>
        <v>4.28</v>
      </c>
      <c r="Q6" s="4"/>
      <c r="R6" s="5"/>
    </row>
    <row r="7" spans="1:20" ht="14.45" x14ac:dyDescent="0.3">
      <c r="A7" s="7" t="s">
        <v>19</v>
      </c>
      <c r="B7" s="7" t="s">
        <v>19</v>
      </c>
      <c r="C7" s="7" t="s">
        <v>19</v>
      </c>
      <c r="D7" s="7" t="s">
        <v>19</v>
      </c>
      <c r="E7" s="18">
        <v>0.05</v>
      </c>
      <c r="F7" s="3">
        <v>0.17</v>
      </c>
      <c r="G7" s="9">
        <v>2</v>
      </c>
      <c r="H7" s="14">
        <v>4.88</v>
      </c>
      <c r="I7" s="15">
        <v>0.16</v>
      </c>
      <c r="J7" s="16">
        <v>13.7</v>
      </c>
      <c r="K7" s="16">
        <v>20.8</v>
      </c>
      <c r="L7" s="16">
        <v>72.599999999999994</v>
      </c>
      <c r="M7" s="16">
        <v>5.4</v>
      </c>
      <c r="N7" s="16">
        <v>9</v>
      </c>
      <c r="O7" s="4">
        <f t="shared" si="0"/>
        <v>0.16</v>
      </c>
      <c r="P7" s="5">
        <f t="shared" si="1"/>
        <v>4.88</v>
      </c>
      <c r="Q7" s="4"/>
      <c r="R7" s="5"/>
    </row>
    <row r="8" spans="1:20" ht="14.45" x14ac:dyDescent="0.3">
      <c r="A8" s="7" t="s">
        <v>19</v>
      </c>
      <c r="B8" s="7" t="s">
        <v>19</v>
      </c>
      <c r="C8" s="7" t="s">
        <v>19</v>
      </c>
      <c r="D8" s="7" t="s">
        <v>19</v>
      </c>
      <c r="E8" s="18">
        <v>0.02</v>
      </c>
      <c r="F8" s="3">
        <v>0.12</v>
      </c>
      <c r="G8" s="9">
        <v>2</v>
      </c>
      <c r="H8" s="14">
        <v>5.61</v>
      </c>
      <c r="I8" s="15">
        <v>0.14099999999999999</v>
      </c>
      <c r="J8" s="16">
        <v>14.4</v>
      </c>
      <c r="K8" s="16">
        <v>27.4</v>
      </c>
      <c r="L8" s="16">
        <v>75.599999999999994</v>
      </c>
      <c r="M8" s="16">
        <v>6.2</v>
      </c>
      <c r="N8" s="16">
        <v>12.5</v>
      </c>
      <c r="O8" s="4">
        <f t="shared" si="0"/>
        <v>0.14099999999999999</v>
      </c>
      <c r="P8" s="5">
        <f t="shared" si="1"/>
        <v>5.61</v>
      </c>
      <c r="Q8" s="4"/>
      <c r="R8" s="5"/>
    </row>
    <row r="10" spans="1:20" ht="14.45" x14ac:dyDescent="0.3">
      <c r="A10" s="8" t="s">
        <v>22</v>
      </c>
      <c r="G10" s="10" t="s">
        <v>24</v>
      </c>
      <c r="H10" s="9"/>
    </row>
    <row r="11" spans="1:20" ht="14.45" x14ac:dyDescent="0.3">
      <c r="A11" s="1" t="s">
        <v>0</v>
      </c>
      <c r="B11" s="1" t="s">
        <v>40</v>
      </c>
      <c r="C11" s="1" t="s">
        <v>2</v>
      </c>
      <c r="D11" s="1" t="s">
        <v>3</v>
      </c>
      <c r="E11" s="9" t="s">
        <v>20</v>
      </c>
      <c r="F11" s="9" t="s">
        <v>23</v>
      </c>
      <c r="G11" s="9" t="s">
        <v>4</v>
      </c>
      <c r="H11" s="1" t="s">
        <v>5</v>
      </c>
      <c r="I11" s="1" t="s">
        <v>6</v>
      </c>
      <c r="J11" s="1" t="s">
        <v>7</v>
      </c>
      <c r="K11" s="1" t="s">
        <v>8</v>
      </c>
      <c r="L11" s="1" t="s">
        <v>9</v>
      </c>
      <c r="M11" s="1" t="s">
        <v>10</v>
      </c>
      <c r="N11" s="1" t="s">
        <v>11</v>
      </c>
      <c r="O11" s="1" t="s">
        <v>12</v>
      </c>
      <c r="P11" s="1" t="s">
        <v>13</v>
      </c>
      <c r="Q11" s="1" t="s">
        <v>43</v>
      </c>
      <c r="R11" s="1" t="s">
        <v>38</v>
      </c>
      <c r="S11" s="1" t="s">
        <v>41</v>
      </c>
      <c r="T11" s="1" t="s">
        <v>42</v>
      </c>
    </row>
    <row r="12" spans="1:20" ht="14.45" x14ac:dyDescent="0.3">
      <c r="A12" s="7" t="s">
        <v>19</v>
      </c>
      <c r="B12" s="9">
        <v>16</v>
      </c>
      <c r="C12" s="7" t="s">
        <v>19</v>
      </c>
      <c r="D12" s="7" t="s">
        <v>19</v>
      </c>
      <c r="E12" s="18">
        <v>0.34399999999999997</v>
      </c>
      <c r="F12" s="3">
        <v>0.53</v>
      </c>
      <c r="G12" s="9">
        <v>2</v>
      </c>
      <c r="H12" s="2">
        <v>2.4055</v>
      </c>
      <c r="I12" s="11">
        <f>1/2.0975</f>
        <v>0.47675804529201427</v>
      </c>
      <c r="J12" s="3">
        <v>12.8</v>
      </c>
      <c r="K12" s="3">
        <v>8.33</v>
      </c>
      <c r="L12" s="3">
        <v>64.3</v>
      </c>
      <c r="M12" s="3">
        <v>2.68</v>
      </c>
      <c r="N12" s="3">
        <v>2.9</v>
      </c>
      <c r="O12" s="4">
        <f>I12</f>
        <v>0.47675804529201427</v>
      </c>
      <c r="P12" s="5">
        <f>H12</f>
        <v>2.4055</v>
      </c>
      <c r="Q12" s="4">
        <f>I12*H12</f>
        <v>1.1468414779499403</v>
      </c>
      <c r="R12" s="5">
        <f>F12/4</f>
        <v>0.13250000000000001</v>
      </c>
      <c r="S12" s="1">
        <f>R12/E12</f>
        <v>0.38517441860465124</v>
      </c>
      <c r="T12" s="1">
        <f>R12*E12</f>
        <v>4.5579999999999996E-2</v>
      </c>
    </row>
    <row r="13" spans="1:20" ht="14.45" x14ac:dyDescent="0.3">
      <c r="A13" s="7" t="s">
        <v>19</v>
      </c>
      <c r="B13" s="9">
        <v>19</v>
      </c>
      <c r="C13" s="7" t="s">
        <v>19</v>
      </c>
      <c r="D13" s="7" t="s">
        <v>19</v>
      </c>
      <c r="E13" s="18">
        <v>0.28999999999999998</v>
      </c>
      <c r="F13" s="3"/>
      <c r="G13" s="9">
        <v>2</v>
      </c>
      <c r="H13" s="12"/>
      <c r="I13" s="13"/>
      <c r="J13" s="7"/>
      <c r="K13" s="7"/>
      <c r="L13" s="7"/>
      <c r="M13" s="7"/>
      <c r="N13" s="7"/>
      <c r="O13" s="4">
        <f t="shared" ref="O13:O17" si="2">I13</f>
        <v>0</v>
      </c>
      <c r="P13" s="5">
        <f t="shared" ref="P13:P17" si="3">H13</f>
        <v>0</v>
      </c>
      <c r="Q13" s="4"/>
      <c r="R13" s="5"/>
    </row>
    <row r="14" spans="1:20" ht="14.45" x14ac:dyDescent="0.3">
      <c r="A14" s="7" t="s">
        <v>19</v>
      </c>
      <c r="B14" s="9">
        <v>25</v>
      </c>
      <c r="C14" s="7" t="s">
        <v>19</v>
      </c>
      <c r="D14" s="7" t="s">
        <v>19</v>
      </c>
      <c r="E14" s="18">
        <v>0.185</v>
      </c>
      <c r="F14" s="3">
        <v>0.44</v>
      </c>
      <c r="G14" s="9">
        <v>2</v>
      </c>
      <c r="H14" s="2">
        <v>2.6947999999999999</v>
      </c>
      <c r="I14" s="11">
        <f>1/3.0552</f>
        <v>0.32731081434930609</v>
      </c>
      <c r="J14" s="3">
        <v>11.8</v>
      </c>
      <c r="K14" s="3">
        <v>9.17</v>
      </c>
      <c r="L14" s="3">
        <v>66.099999999999994</v>
      </c>
      <c r="M14" s="3">
        <v>3.03</v>
      </c>
      <c r="N14" s="3">
        <v>3.5</v>
      </c>
      <c r="O14" s="4">
        <f t="shared" si="2"/>
        <v>0.32731081434930609</v>
      </c>
      <c r="P14" s="5">
        <f t="shared" si="3"/>
        <v>2.6947999999999999</v>
      </c>
      <c r="Q14" s="4">
        <f t="shared" ref="Q14:Q17" si="4">I14*H14</f>
        <v>0.88203718250851004</v>
      </c>
      <c r="R14" s="5">
        <f t="shared" ref="R14:R15" si="5">F14/4</f>
        <v>0.11</v>
      </c>
      <c r="S14" s="1">
        <f>R14/E14</f>
        <v>0.59459459459459463</v>
      </c>
      <c r="T14" s="1">
        <f t="shared" ref="T14:T17" si="6">R14*E14</f>
        <v>2.035E-2</v>
      </c>
    </row>
    <row r="15" spans="1:20" ht="14.45" x14ac:dyDescent="0.3">
      <c r="A15" s="7" t="s">
        <v>19</v>
      </c>
      <c r="B15" s="9">
        <v>47</v>
      </c>
      <c r="C15" s="7" t="s">
        <v>19</v>
      </c>
      <c r="D15" s="7" t="s">
        <v>19</v>
      </c>
      <c r="E15" s="18">
        <v>8.5000000000000006E-2</v>
      </c>
      <c r="F15" s="3">
        <v>0.35</v>
      </c>
      <c r="G15" s="9">
        <v>2</v>
      </c>
      <c r="H15" s="2">
        <v>3.1909999999999998</v>
      </c>
      <c r="I15" s="11">
        <f>1/4.3994</f>
        <v>0.2273037232349866</v>
      </c>
      <c r="J15" s="3">
        <v>11.6</v>
      </c>
      <c r="K15" s="3">
        <v>10.9</v>
      </c>
      <c r="L15" s="3">
        <v>67</v>
      </c>
      <c r="M15" s="3">
        <v>3.48</v>
      </c>
      <c r="N15" s="3">
        <v>4.4000000000000004</v>
      </c>
      <c r="O15" s="4">
        <f t="shared" si="2"/>
        <v>0.2273037232349866</v>
      </c>
      <c r="P15" s="5">
        <f t="shared" si="3"/>
        <v>3.1909999999999998</v>
      </c>
      <c r="Q15" s="4">
        <f t="shared" si="4"/>
        <v>0.72532618084284217</v>
      </c>
      <c r="R15" s="5">
        <f t="shared" si="5"/>
        <v>8.7499999999999994E-2</v>
      </c>
      <c r="S15" s="1">
        <f>R15/E15</f>
        <v>1.0294117647058822</v>
      </c>
      <c r="T15" s="1">
        <f t="shared" si="6"/>
        <v>7.4374999999999997E-3</v>
      </c>
    </row>
    <row r="16" spans="1:20" ht="14.45" x14ac:dyDescent="0.3">
      <c r="A16" s="7" t="s">
        <v>19</v>
      </c>
      <c r="B16" s="9">
        <v>61</v>
      </c>
      <c r="C16" s="7" t="s">
        <v>19</v>
      </c>
      <c r="D16" s="7" t="s">
        <v>19</v>
      </c>
      <c r="E16" s="18">
        <v>0.04</v>
      </c>
      <c r="F16" s="3"/>
      <c r="G16" s="9">
        <v>2</v>
      </c>
      <c r="H16" s="12"/>
      <c r="I16" s="13"/>
      <c r="J16" s="7"/>
      <c r="K16" s="7"/>
      <c r="L16" s="7"/>
      <c r="M16" s="7"/>
      <c r="N16" s="7"/>
      <c r="O16" s="4">
        <f t="shared" si="2"/>
        <v>0</v>
      </c>
      <c r="P16" s="5">
        <f t="shared" si="3"/>
        <v>0</v>
      </c>
      <c r="Q16" s="4"/>
      <c r="R16" s="5"/>
    </row>
    <row r="17" spans="1:20" ht="14.45" x14ac:dyDescent="0.3">
      <c r="A17" s="7" t="s">
        <v>19</v>
      </c>
      <c r="B17" s="9">
        <v>70</v>
      </c>
      <c r="C17" s="7" t="s">
        <v>19</v>
      </c>
      <c r="D17" s="7" t="s">
        <v>19</v>
      </c>
      <c r="E17" s="18">
        <v>0.02</v>
      </c>
      <c r="F17" s="3">
        <v>0.22</v>
      </c>
      <c r="G17" s="9">
        <v>2</v>
      </c>
      <c r="H17" s="2">
        <v>4.1128</v>
      </c>
      <c r="I17" s="11">
        <f>1/4.9782</f>
        <v>0.20087581856896067</v>
      </c>
      <c r="J17" s="3">
        <v>12.6</v>
      </c>
      <c r="K17" s="3">
        <v>15.8</v>
      </c>
      <c r="L17" s="3">
        <v>69.5</v>
      </c>
      <c r="M17" s="3">
        <v>4.5999999999999996</v>
      </c>
      <c r="N17" s="3">
        <v>7.1</v>
      </c>
      <c r="O17" s="4">
        <f t="shared" si="2"/>
        <v>0.20087581856896067</v>
      </c>
      <c r="P17" s="5">
        <f t="shared" si="3"/>
        <v>4.1128</v>
      </c>
      <c r="Q17" s="4">
        <f t="shared" si="4"/>
        <v>0.82616206661042146</v>
      </c>
      <c r="R17" s="5">
        <f>F17/4</f>
        <v>5.5E-2</v>
      </c>
      <c r="S17" s="1">
        <f>R17/E17</f>
        <v>2.75</v>
      </c>
      <c r="T17" s="1">
        <f t="shared" si="6"/>
        <v>1.1000000000000001E-3</v>
      </c>
    </row>
    <row r="18" spans="1:20" ht="14.45" x14ac:dyDescent="0.3">
      <c r="R18" s="5"/>
    </row>
    <row r="19" spans="1:20" ht="14.45" x14ac:dyDescent="0.3">
      <c r="A19" s="8" t="s">
        <v>44</v>
      </c>
      <c r="G19" s="10" t="s">
        <v>24</v>
      </c>
      <c r="H19" s="9"/>
    </row>
    <row r="20" spans="1:20" ht="14.45" x14ac:dyDescent="0.3">
      <c r="A20" s="1" t="s">
        <v>0</v>
      </c>
      <c r="B20" s="1" t="s">
        <v>40</v>
      </c>
      <c r="C20" s="1" t="s">
        <v>2</v>
      </c>
      <c r="D20" s="1" t="s">
        <v>3</v>
      </c>
      <c r="E20" s="9" t="s">
        <v>20</v>
      </c>
      <c r="F20" s="9" t="s">
        <v>23</v>
      </c>
      <c r="G20" s="9" t="s">
        <v>4</v>
      </c>
      <c r="H20" s="1" t="s">
        <v>5</v>
      </c>
      <c r="I20" s="1" t="s">
        <v>6</v>
      </c>
      <c r="J20" s="1" t="s">
        <v>7</v>
      </c>
      <c r="K20" s="1" t="s">
        <v>8</v>
      </c>
      <c r="L20" s="1" t="s">
        <v>9</v>
      </c>
      <c r="M20" s="1" t="s">
        <v>10</v>
      </c>
      <c r="N20" s="1" t="s">
        <v>11</v>
      </c>
      <c r="O20" s="1" t="s">
        <v>46</v>
      </c>
      <c r="P20" s="1" t="s">
        <v>45</v>
      </c>
      <c r="Q20" s="1" t="s">
        <v>43</v>
      </c>
      <c r="R20" s="1" t="s">
        <v>38</v>
      </c>
      <c r="S20" s="1" t="s">
        <v>41</v>
      </c>
      <c r="T20" s="1" t="s">
        <v>42</v>
      </c>
    </row>
    <row r="21" spans="1:20" ht="14.45" x14ac:dyDescent="0.3">
      <c r="A21" s="7" t="s">
        <v>19</v>
      </c>
      <c r="B21" s="9">
        <v>16</v>
      </c>
      <c r="C21" s="7" t="s">
        <v>19</v>
      </c>
      <c r="D21" s="7" t="s">
        <v>19</v>
      </c>
      <c r="E21" s="18">
        <v>0.34399999999999997</v>
      </c>
      <c r="F21" s="3">
        <v>0.27</v>
      </c>
      <c r="G21" s="9">
        <v>2</v>
      </c>
      <c r="H21" s="2">
        <v>3.6</v>
      </c>
      <c r="I21" s="11">
        <f>1/2.3316</f>
        <v>0.42889003259564251</v>
      </c>
      <c r="J21" s="3">
        <v>12.6</v>
      </c>
      <c r="K21" s="3">
        <v>13.8</v>
      </c>
      <c r="L21" s="3">
        <v>67.2</v>
      </c>
      <c r="M21" s="3">
        <v>4.21</v>
      </c>
      <c r="N21" s="3">
        <v>5.9</v>
      </c>
      <c r="O21" s="4">
        <f>I21</f>
        <v>0.42889003259564251</v>
      </c>
      <c r="P21" s="5">
        <f>H21</f>
        <v>3.6</v>
      </c>
      <c r="Q21" s="4">
        <f>I21*H21</f>
        <v>1.5440041173443131</v>
      </c>
      <c r="R21" s="5">
        <f>F21/4</f>
        <v>6.7500000000000004E-2</v>
      </c>
      <c r="S21" s="1">
        <f>R21/E21</f>
        <v>0.19622093023255816</v>
      </c>
      <c r="T21" s="1">
        <f>R21*E21</f>
        <v>2.3220000000000001E-2</v>
      </c>
    </row>
    <row r="22" spans="1:20" ht="14.45" x14ac:dyDescent="0.3">
      <c r="A22" s="7" t="s">
        <v>19</v>
      </c>
      <c r="B22" s="9">
        <v>19</v>
      </c>
      <c r="C22" s="7" t="s">
        <v>19</v>
      </c>
      <c r="D22" s="7" t="s">
        <v>19</v>
      </c>
      <c r="E22" s="18">
        <v>0.28999999999999998</v>
      </c>
      <c r="F22" s="3"/>
      <c r="G22" s="9">
        <v>2</v>
      </c>
      <c r="H22" s="12"/>
      <c r="I22" s="13"/>
      <c r="J22" s="7"/>
      <c r="K22" s="7"/>
      <c r="L22" s="7"/>
      <c r="M22" s="7"/>
      <c r="N22" s="7"/>
      <c r="O22" s="4">
        <f t="shared" ref="O22:O26" si="7">I22</f>
        <v>0</v>
      </c>
      <c r="P22" s="5">
        <f t="shared" ref="P22:P26" si="8">H22</f>
        <v>0</v>
      </c>
      <c r="Q22" s="4"/>
      <c r="R22" s="5"/>
    </row>
    <row r="23" spans="1:20" ht="14.45" x14ac:dyDescent="0.3">
      <c r="A23" s="7" t="s">
        <v>19</v>
      </c>
      <c r="B23" s="9">
        <v>25</v>
      </c>
      <c r="C23" s="7" t="s">
        <v>19</v>
      </c>
      <c r="D23" s="7" t="s">
        <v>19</v>
      </c>
      <c r="E23" s="18">
        <v>0.185</v>
      </c>
      <c r="F23" s="3">
        <v>0.25</v>
      </c>
      <c r="G23" s="9">
        <v>2</v>
      </c>
      <c r="H23" s="2">
        <v>3.8174999999999999</v>
      </c>
      <c r="I23" s="11">
        <f>1/4.1319</f>
        <v>0.24201940995667853</v>
      </c>
      <c r="J23" s="3">
        <v>12.2</v>
      </c>
      <c r="K23" s="3">
        <v>14.2</v>
      </c>
      <c r="L23" s="3">
        <v>68.599999999999994</v>
      </c>
      <c r="M23" s="3">
        <v>4.29</v>
      </c>
      <c r="N23" s="3">
        <v>6.38</v>
      </c>
      <c r="O23" s="4">
        <f t="shared" si="7"/>
        <v>0.24201940995667853</v>
      </c>
      <c r="P23" s="5">
        <f t="shared" si="8"/>
        <v>3.8174999999999999</v>
      </c>
      <c r="Q23" s="4">
        <f t="shared" ref="Q23:Q24" si="9">I23*H23</f>
        <v>0.92390909750962025</v>
      </c>
      <c r="R23" s="5">
        <f t="shared" ref="R23:R24" si="10">F23/4</f>
        <v>6.25E-2</v>
      </c>
      <c r="S23" s="1">
        <f>R23/E23</f>
        <v>0.33783783783783783</v>
      </c>
      <c r="T23" s="1">
        <f t="shared" ref="T23:T24" si="11">R23*E23</f>
        <v>1.15625E-2</v>
      </c>
    </row>
    <row r="24" spans="1:20" ht="14.45" x14ac:dyDescent="0.3">
      <c r="A24" s="7" t="s">
        <v>19</v>
      </c>
      <c r="B24" s="9">
        <v>47</v>
      </c>
      <c r="C24" s="7" t="s">
        <v>19</v>
      </c>
      <c r="D24" s="7" t="s">
        <v>19</v>
      </c>
      <c r="E24" s="18">
        <v>8.5000000000000006E-2</v>
      </c>
      <c r="F24" s="3">
        <v>0.22</v>
      </c>
      <c r="G24" s="9">
        <v>2</v>
      </c>
      <c r="H24" s="2">
        <v>4.1486000000000001</v>
      </c>
      <c r="I24" s="11">
        <f>1/7.2435</f>
        <v>0.1380548077586802</v>
      </c>
      <c r="J24" s="3">
        <v>11.9</v>
      </c>
      <c r="K24" s="3">
        <v>15.6</v>
      </c>
      <c r="L24" s="3">
        <v>70.2</v>
      </c>
      <c r="M24" s="3">
        <v>4.54</v>
      </c>
      <c r="N24" s="3">
        <v>7.26</v>
      </c>
      <c r="O24" s="4">
        <f t="shared" si="7"/>
        <v>0.1380548077586802</v>
      </c>
      <c r="P24" s="5">
        <f t="shared" si="8"/>
        <v>4.1486000000000001</v>
      </c>
      <c r="Q24" s="4">
        <f t="shared" si="9"/>
        <v>0.5727341754676607</v>
      </c>
      <c r="R24" s="5">
        <f t="shared" si="10"/>
        <v>5.5E-2</v>
      </c>
      <c r="S24" s="1">
        <f>R24/E24</f>
        <v>0.64705882352941169</v>
      </c>
      <c r="T24" s="1">
        <f t="shared" si="11"/>
        <v>4.6750000000000003E-3</v>
      </c>
    </row>
    <row r="25" spans="1:20" ht="14.45" x14ac:dyDescent="0.3">
      <c r="A25" s="7" t="s">
        <v>19</v>
      </c>
      <c r="B25" s="9">
        <v>61</v>
      </c>
      <c r="C25" s="7" t="s">
        <v>19</v>
      </c>
      <c r="D25" s="7" t="s">
        <v>19</v>
      </c>
      <c r="E25" s="18">
        <v>0.04</v>
      </c>
      <c r="F25" s="3"/>
      <c r="G25" s="9">
        <v>2</v>
      </c>
      <c r="H25" s="12"/>
      <c r="I25" s="13"/>
      <c r="J25" s="7"/>
      <c r="K25" s="7"/>
      <c r="L25" s="7"/>
      <c r="M25" s="7"/>
      <c r="N25" s="7"/>
      <c r="O25" s="4">
        <f t="shared" si="7"/>
        <v>0</v>
      </c>
      <c r="P25" s="5">
        <f t="shared" si="8"/>
        <v>0</v>
      </c>
      <c r="Q25" s="4"/>
      <c r="R25" s="5"/>
    </row>
    <row r="26" spans="1:20" ht="14.45" x14ac:dyDescent="0.3">
      <c r="A26" s="7" t="s">
        <v>19</v>
      </c>
      <c r="B26" s="9">
        <v>70</v>
      </c>
      <c r="C26" s="7" t="s">
        <v>19</v>
      </c>
      <c r="D26" s="7" t="s">
        <v>19</v>
      </c>
      <c r="E26" s="18">
        <v>0.02</v>
      </c>
      <c r="F26" s="3">
        <v>0.14000000000000001</v>
      </c>
      <c r="G26" s="9">
        <v>2</v>
      </c>
      <c r="H26" s="2">
        <v>5.0128000000000004</v>
      </c>
      <c r="I26" s="11">
        <f>1/10.776</f>
        <v>9.2798812175204165E-2</v>
      </c>
      <c r="J26" s="3">
        <v>12.3</v>
      </c>
      <c r="K26" s="3">
        <v>21.5</v>
      </c>
      <c r="L26" s="3">
        <v>73.099999999999994</v>
      </c>
      <c r="M26" s="3">
        <v>5.49</v>
      </c>
      <c r="N26" s="3">
        <v>11.2</v>
      </c>
      <c r="O26" s="4">
        <f t="shared" si="7"/>
        <v>9.2798812175204165E-2</v>
      </c>
      <c r="P26" s="5">
        <f t="shared" si="8"/>
        <v>5.0128000000000004</v>
      </c>
      <c r="Q26" s="4">
        <f t="shared" ref="Q26" si="12">I26*H26</f>
        <v>0.46518188567186347</v>
      </c>
      <c r="R26" s="5">
        <f>F26/4</f>
        <v>3.5000000000000003E-2</v>
      </c>
      <c r="S26" s="1">
        <f>R26/E26</f>
        <v>1.7500000000000002</v>
      </c>
      <c r="T26" s="1">
        <f t="shared" ref="T26" si="13">R26*E26</f>
        <v>7.000000000000001E-4</v>
      </c>
    </row>
    <row r="27" spans="1:20" ht="14.45" x14ac:dyDescent="0.3">
      <c r="R27" s="5"/>
    </row>
    <row r="28" spans="1:20" ht="14.45" x14ac:dyDescent="0.3">
      <c r="R28" s="5"/>
    </row>
    <row r="29" spans="1:20" ht="14.45" x14ac:dyDescent="0.3">
      <c r="A29" s="8" t="s">
        <v>25</v>
      </c>
      <c r="G29" s="10" t="s">
        <v>26</v>
      </c>
      <c r="H29" s="9"/>
      <c r="R29" s="5"/>
    </row>
    <row r="30" spans="1:20" ht="14.45" x14ac:dyDescent="0.3">
      <c r="A30" s="1" t="s">
        <v>0</v>
      </c>
      <c r="B30" s="1" t="s">
        <v>40</v>
      </c>
      <c r="C30" s="1" t="s">
        <v>2</v>
      </c>
      <c r="D30" s="1" t="s">
        <v>3</v>
      </c>
      <c r="E30" s="9" t="s">
        <v>20</v>
      </c>
      <c r="F30" s="9" t="s">
        <v>28</v>
      </c>
      <c r="G30" s="9" t="s">
        <v>27</v>
      </c>
      <c r="H30" s="1" t="s">
        <v>5</v>
      </c>
      <c r="I30" s="1" t="s">
        <v>6</v>
      </c>
      <c r="J30" s="1" t="s">
        <v>7</v>
      </c>
      <c r="K30" s="1" t="s">
        <v>8</v>
      </c>
      <c r="L30" s="1" t="s">
        <v>9</v>
      </c>
      <c r="M30" s="1" t="s">
        <v>10</v>
      </c>
      <c r="O30" s="1" t="s">
        <v>12</v>
      </c>
      <c r="P30" s="1" t="s">
        <v>13</v>
      </c>
    </row>
    <row r="31" spans="1:20" ht="14.45" x14ac:dyDescent="0.3">
      <c r="A31" s="7" t="s">
        <v>19</v>
      </c>
      <c r="B31" s="9">
        <v>16</v>
      </c>
      <c r="C31" s="7" t="s">
        <v>19</v>
      </c>
      <c r="D31" s="7" t="s">
        <v>19</v>
      </c>
      <c r="E31" s="18">
        <v>0.34399999999999997</v>
      </c>
      <c r="F31" s="3">
        <v>0.45600000000000002</v>
      </c>
      <c r="G31" s="9">
        <v>0.8</v>
      </c>
      <c r="H31" s="2"/>
      <c r="I31" s="11"/>
      <c r="J31" s="3"/>
      <c r="K31" s="3"/>
      <c r="L31" s="3"/>
      <c r="M31" s="3"/>
      <c r="N31" s="7"/>
      <c r="O31" s="4">
        <f>I31</f>
        <v>0</v>
      </c>
      <c r="P31" s="5">
        <f>H31</f>
        <v>0</v>
      </c>
      <c r="Q31" s="5"/>
    </row>
    <row r="32" spans="1:20" ht="14.45" x14ac:dyDescent="0.3">
      <c r="A32" s="7" t="s">
        <v>19</v>
      </c>
      <c r="B32" s="9">
        <v>19</v>
      </c>
      <c r="C32" s="7" t="s">
        <v>19</v>
      </c>
      <c r="D32" s="7" t="s">
        <v>19</v>
      </c>
      <c r="E32" s="18">
        <v>0.28999999999999998</v>
      </c>
      <c r="F32" s="3">
        <v>0.5</v>
      </c>
      <c r="G32" s="9">
        <v>0.78</v>
      </c>
      <c r="H32" s="2"/>
      <c r="I32" s="11"/>
      <c r="J32" s="2"/>
      <c r="K32" s="2"/>
      <c r="L32" s="2"/>
      <c r="M32" s="2"/>
      <c r="N32" s="12"/>
      <c r="O32" s="4">
        <f t="shared" ref="O32:O36" si="14">I32</f>
        <v>0</v>
      </c>
      <c r="P32" s="5">
        <f t="shared" ref="P32:P36" si="15">H32</f>
        <v>0</v>
      </c>
      <c r="Q32" s="5"/>
    </row>
    <row r="33" spans="1:21" ht="14.45" x14ac:dyDescent="0.3">
      <c r="A33" s="7" t="s">
        <v>19</v>
      </c>
      <c r="B33" s="9">
        <v>25</v>
      </c>
      <c r="C33" s="7" t="s">
        <v>19</v>
      </c>
      <c r="D33" s="7" t="s">
        <v>19</v>
      </c>
      <c r="E33" s="18">
        <v>0.185</v>
      </c>
      <c r="F33" s="3">
        <v>0.6</v>
      </c>
      <c r="G33" s="9">
        <v>0.71</v>
      </c>
      <c r="H33" s="2"/>
      <c r="I33" s="11"/>
      <c r="J33" s="3"/>
      <c r="K33" s="3"/>
      <c r="L33" s="3"/>
      <c r="M33" s="3"/>
      <c r="N33" s="7"/>
      <c r="O33" s="4">
        <f t="shared" si="14"/>
        <v>0</v>
      </c>
      <c r="P33" s="5">
        <f t="shared" si="15"/>
        <v>0</v>
      </c>
      <c r="Q33" s="5"/>
    </row>
    <row r="34" spans="1:21" ht="14.45" x14ac:dyDescent="0.3">
      <c r="A34" s="7" t="s">
        <v>19</v>
      </c>
      <c r="B34" s="9">
        <v>47</v>
      </c>
      <c r="C34" s="7" t="s">
        <v>19</v>
      </c>
      <c r="D34" s="7" t="s">
        <v>19</v>
      </c>
      <c r="E34" s="18">
        <v>8.5000000000000006E-2</v>
      </c>
      <c r="F34" s="3">
        <v>0.746</v>
      </c>
      <c r="G34" s="9">
        <v>0.56999999999999995</v>
      </c>
      <c r="H34" s="2"/>
      <c r="I34" s="11"/>
      <c r="J34" s="3"/>
      <c r="K34" s="3"/>
      <c r="L34" s="3"/>
      <c r="M34" s="3"/>
      <c r="N34" s="7"/>
      <c r="O34" s="4">
        <f t="shared" si="14"/>
        <v>0</v>
      </c>
      <c r="P34" s="5">
        <f t="shared" si="15"/>
        <v>0</v>
      </c>
      <c r="Q34" s="5"/>
    </row>
    <row r="35" spans="1:21" ht="14.45" x14ac:dyDescent="0.3">
      <c r="A35" s="7" t="s">
        <v>19</v>
      </c>
      <c r="B35" s="9">
        <v>61</v>
      </c>
      <c r="C35" s="7" t="s">
        <v>19</v>
      </c>
      <c r="D35" s="7" t="s">
        <v>19</v>
      </c>
      <c r="E35" s="18">
        <v>0.04</v>
      </c>
      <c r="F35" s="3">
        <v>0.85</v>
      </c>
      <c r="G35" s="9">
        <v>0.45</v>
      </c>
      <c r="H35" s="2"/>
      <c r="I35" s="11"/>
      <c r="J35" s="2"/>
      <c r="K35" s="2"/>
      <c r="L35" s="2"/>
      <c r="M35" s="2"/>
      <c r="N35" s="7"/>
      <c r="O35" s="4">
        <f t="shared" si="14"/>
        <v>0</v>
      </c>
      <c r="P35" s="5">
        <f t="shared" si="15"/>
        <v>0</v>
      </c>
      <c r="Q35" s="5"/>
    </row>
    <row r="36" spans="1:21" ht="14.45" x14ac:dyDescent="0.3">
      <c r="A36" s="7" t="s">
        <v>19</v>
      </c>
      <c r="B36" s="9">
        <v>70</v>
      </c>
      <c r="C36" s="7" t="s">
        <v>19</v>
      </c>
      <c r="D36" s="7" t="s">
        <v>19</v>
      </c>
      <c r="E36" s="18">
        <v>0.02</v>
      </c>
      <c r="F36" s="3">
        <v>0.94</v>
      </c>
      <c r="G36" s="9">
        <v>0.35</v>
      </c>
      <c r="H36" s="2"/>
      <c r="I36" s="11"/>
      <c r="J36" s="3"/>
      <c r="K36" s="3"/>
      <c r="L36" s="3"/>
      <c r="M36" s="3"/>
      <c r="N36" s="7"/>
      <c r="O36" s="4">
        <f t="shared" si="14"/>
        <v>0</v>
      </c>
      <c r="P36" s="5">
        <f t="shared" si="15"/>
        <v>0</v>
      </c>
      <c r="Q36" s="5"/>
    </row>
    <row r="37" spans="1:21" ht="14.45" x14ac:dyDescent="0.3">
      <c r="A37" s="7"/>
      <c r="B37" s="7"/>
      <c r="C37" s="7"/>
      <c r="D37" s="7"/>
      <c r="E37" s="7"/>
      <c r="F37" s="7"/>
      <c r="G37" s="7"/>
      <c r="H37" s="7"/>
      <c r="I37" s="12"/>
      <c r="J37" s="13"/>
      <c r="K37" s="7"/>
      <c r="L37" s="7"/>
      <c r="M37" s="7"/>
      <c r="N37" s="7"/>
      <c r="O37" s="7"/>
      <c r="P37" s="4"/>
      <c r="Q37" s="5"/>
      <c r="R37" s="5"/>
    </row>
    <row r="38" spans="1:21" ht="14.45" x14ac:dyDescent="0.3">
      <c r="A38" s="8" t="s">
        <v>48</v>
      </c>
      <c r="S38" s="7"/>
      <c r="T38" s="7"/>
      <c r="U38" s="7"/>
    </row>
    <row r="39" spans="1:21" ht="14.45" x14ac:dyDescent="0.3">
      <c r="A39" s="6" t="s">
        <v>38</v>
      </c>
      <c r="B39" s="6">
        <f>Q52</f>
        <v>0</v>
      </c>
      <c r="C39" s="6">
        <f>Q53</f>
        <v>3.5000000000000003E-2</v>
      </c>
      <c r="D39" s="6">
        <f>Q54</f>
        <v>8.5000000000000006E-2</v>
      </c>
      <c r="E39" s="6">
        <f>Q55</f>
        <v>0.185</v>
      </c>
      <c r="F39" s="6">
        <f>Q56</f>
        <v>0.34399999999999997</v>
      </c>
      <c r="G39" s="6">
        <f>Q57</f>
        <v>0.5</v>
      </c>
      <c r="S39" s="7"/>
      <c r="T39" s="7"/>
      <c r="U39" s="7"/>
    </row>
    <row r="40" spans="1:21" ht="14.45" x14ac:dyDescent="0.3">
      <c r="A40" s="6" t="s">
        <v>17</v>
      </c>
      <c r="B40" s="6">
        <f>S52</f>
        <v>4.4000000000000004</v>
      </c>
      <c r="C40" s="6">
        <f>S53</f>
        <v>3.75</v>
      </c>
      <c r="D40" s="6">
        <f>S54</f>
        <v>3.2</v>
      </c>
      <c r="E40" s="6">
        <f>S55</f>
        <v>2.7</v>
      </c>
      <c r="F40" s="6">
        <f>S56</f>
        <v>2.4</v>
      </c>
      <c r="G40" s="6">
        <f>S57</f>
        <v>2.4</v>
      </c>
      <c r="S40" s="19"/>
      <c r="T40" s="20"/>
      <c r="U40" s="7"/>
    </row>
    <row r="41" spans="1:21" ht="14.45" x14ac:dyDescent="0.3">
      <c r="A41" s="6" t="s">
        <v>18</v>
      </c>
      <c r="B41" s="23">
        <f>R52</f>
        <v>0.2</v>
      </c>
      <c r="C41" s="23">
        <f>R53</f>
        <v>0.2</v>
      </c>
      <c r="D41" s="23">
        <f>R54</f>
        <v>0.22500000000000001</v>
      </c>
      <c r="E41" s="23">
        <f>R55</f>
        <v>0.32500000000000001</v>
      </c>
      <c r="F41" s="23">
        <f>R56</f>
        <v>0.47499999999999998</v>
      </c>
      <c r="G41" s="23">
        <f>R57</f>
        <v>0.47499999999999998</v>
      </c>
      <c r="S41" s="19"/>
      <c r="T41" s="20"/>
      <c r="U41" s="7"/>
    </row>
    <row r="42" spans="1:21" ht="14.45" x14ac:dyDescent="0.3">
      <c r="S42" s="19"/>
      <c r="T42" s="20"/>
      <c r="U42" s="7"/>
    </row>
    <row r="43" spans="1:21" ht="14.45" x14ac:dyDescent="0.3">
      <c r="A43" s="6" t="s">
        <v>39</v>
      </c>
      <c r="B43" s="6">
        <f>P57</f>
        <v>0</v>
      </c>
      <c r="C43" s="6">
        <f>P56</f>
        <v>16</v>
      </c>
      <c r="D43" s="6">
        <f>P55</f>
        <v>25</v>
      </c>
      <c r="E43" s="6">
        <f>P54</f>
        <v>47.5</v>
      </c>
      <c r="F43" s="6">
        <f>P53</f>
        <v>62</v>
      </c>
      <c r="G43" s="6">
        <f>P52</f>
        <v>78</v>
      </c>
      <c r="S43" s="19"/>
      <c r="T43" s="20"/>
      <c r="U43" s="7"/>
    </row>
    <row r="44" spans="1:21" ht="14.45" x14ac:dyDescent="0.3">
      <c r="A44" s="6" t="s">
        <v>17</v>
      </c>
      <c r="B44" s="6">
        <f>S57</f>
        <v>2.4</v>
      </c>
      <c r="C44" s="6">
        <f>S56</f>
        <v>2.4</v>
      </c>
      <c r="D44" s="6">
        <f>S55</f>
        <v>2.7</v>
      </c>
      <c r="E44" s="6">
        <f>S54</f>
        <v>3.2</v>
      </c>
      <c r="F44" s="6">
        <f>S53</f>
        <v>3.75</v>
      </c>
      <c r="G44" s="6">
        <f>S52</f>
        <v>4.4000000000000004</v>
      </c>
      <c r="S44" s="19"/>
      <c r="T44" s="20"/>
      <c r="U44" s="7"/>
    </row>
    <row r="45" spans="1:21" ht="14.45" x14ac:dyDescent="0.3">
      <c r="A45" s="6" t="s">
        <v>18</v>
      </c>
      <c r="B45" s="23">
        <f>R57</f>
        <v>0.47499999999999998</v>
      </c>
      <c r="C45" s="23">
        <f>R56</f>
        <v>0.47499999999999998</v>
      </c>
      <c r="D45" s="23">
        <f>R55</f>
        <v>0.32500000000000001</v>
      </c>
      <c r="E45" s="23">
        <f>R54</f>
        <v>0.22500000000000001</v>
      </c>
      <c r="F45" s="23">
        <f>R53</f>
        <v>0.2</v>
      </c>
      <c r="G45" s="23">
        <f>R52</f>
        <v>0.2</v>
      </c>
      <c r="S45" s="19"/>
      <c r="T45" s="20"/>
      <c r="U45" s="7"/>
    </row>
    <row r="46" spans="1:21" ht="14.45" x14ac:dyDescent="0.3">
      <c r="S46" s="19"/>
      <c r="T46" s="20"/>
      <c r="U46" s="7"/>
    </row>
    <row r="47" spans="1:21" ht="14.45" x14ac:dyDescent="0.3">
      <c r="S47" s="19"/>
      <c r="T47" s="20"/>
      <c r="U47" s="7"/>
    </row>
    <row r="48" spans="1:21" ht="14.45" x14ac:dyDescent="0.3">
      <c r="A48" s="7"/>
      <c r="B48" s="7"/>
      <c r="C48" s="7"/>
      <c r="D48" s="7"/>
      <c r="E48" s="7"/>
      <c r="F48" s="7"/>
      <c r="G48" s="7"/>
      <c r="S48" s="19"/>
      <c r="T48" s="20"/>
      <c r="U48" s="7"/>
    </row>
    <row r="49" spans="1:24" ht="14.45" x14ac:dyDescent="0.3">
      <c r="A49" s="7"/>
      <c r="B49" s="7"/>
      <c r="C49" s="7"/>
      <c r="D49" s="7"/>
      <c r="E49" s="7"/>
      <c r="F49" s="7"/>
      <c r="G49" s="7"/>
      <c r="S49" s="19"/>
      <c r="T49" s="20"/>
      <c r="U49" s="7"/>
    </row>
    <row r="50" spans="1:24" ht="14.45" x14ac:dyDescent="0.3">
      <c r="P50" s="17" t="s">
        <v>37</v>
      </c>
      <c r="Q50" s="9"/>
      <c r="R50" s="9"/>
      <c r="S50" s="9"/>
    </row>
    <row r="51" spans="1:24" ht="14.45" x14ac:dyDescent="0.3">
      <c r="P51" s="9" t="s">
        <v>32</v>
      </c>
      <c r="Q51" s="1" t="s">
        <v>14</v>
      </c>
      <c r="R51" s="1" t="s">
        <v>15</v>
      </c>
      <c r="S51" s="1" t="s">
        <v>16</v>
      </c>
    </row>
    <row r="52" spans="1:24" ht="14.45" x14ac:dyDescent="0.3">
      <c r="P52" s="9">
        <v>78</v>
      </c>
      <c r="Q52" s="4">
        <v>0</v>
      </c>
      <c r="R52" s="4">
        <v>0.2</v>
      </c>
      <c r="S52" s="1">
        <v>4.4000000000000004</v>
      </c>
    </row>
    <row r="53" spans="1:24" ht="14.45" x14ac:dyDescent="0.3">
      <c r="P53" s="9">
        <v>62</v>
      </c>
      <c r="Q53" s="4">
        <v>3.5000000000000003E-2</v>
      </c>
      <c r="R53" s="4">
        <v>0.2</v>
      </c>
      <c r="S53" s="1">
        <v>3.75</v>
      </c>
    </row>
    <row r="54" spans="1:24" ht="14.45" x14ac:dyDescent="0.3">
      <c r="P54" s="9">
        <v>47.5</v>
      </c>
      <c r="Q54" s="4">
        <v>8.5000000000000006E-2</v>
      </c>
      <c r="R54" s="4">
        <v>0.22500000000000001</v>
      </c>
      <c r="S54" s="1">
        <v>3.2</v>
      </c>
    </row>
    <row r="55" spans="1:24" ht="14.45" x14ac:dyDescent="0.3">
      <c r="P55" s="9">
        <v>25</v>
      </c>
      <c r="Q55" s="4">
        <v>0.185</v>
      </c>
      <c r="R55" s="4">
        <v>0.32500000000000001</v>
      </c>
      <c r="S55" s="1">
        <v>2.7</v>
      </c>
    </row>
    <row r="56" spans="1:24" ht="14.45" x14ac:dyDescent="0.3">
      <c r="P56" s="9">
        <v>16</v>
      </c>
      <c r="Q56" s="4">
        <v>0.34399999999999997</v>
      </c>
      <c r="R56" s="4">
        <v>0.47499999999999998</v>
      </c>
      <c r="S56" s="1">
        <v>2.4</v>
      </c>
    </row>
    <row r="57" spans="1:24" ht="14.45" x14ac:dyDescent="0.3">
      <c r="P57" s="9">
        <v>0</v>
      </c>
      <c r="Q57" s="4">
        <v>0.5</v>
      </c>
      <c r="R57" s="4">
        <v>0.47499999999999998</v>
      </c>
      <c r="S57" s="1">
        <v>2.4</v>
      </c>
    </row>
    <row r="59" spans="1:24" ht="14.45" x14ac:dyDescent="0.3">
      <c r="V59" s="8" t="s">
        <v>36</v>
      </c>
    </row>
    <row r="60" spans="1:24" ht="14.45" x14ac:dyDescent="0.3">
      <c r="V60" s="17" t="s">
        <v>35</v>
      </c>
      <c r="W60" s="9"/>
      <c r="X60" s="9"/>
    </row>
    <row r="61" spans="1:24" ht="14.45" x14ac:dyDescent="0.3">
      <c r="V61" s="9" t="s">
        <v>33</v>
      </c>
      <c r="W61" s="21" t="s">
        <v>34</v>
      </c>
      <c r="X61" s="9" t="s">
        <v>32</v>
      </c>
    </row>
    <row r="62" spans="1:24" x14ac:dyDescent="0.25">
      <c r="V62" s="24">
        <v>0.34399999999999997</v>
      </c>
      <c r="W62" s="22">
        <v>0.3917732370086745</v>
      </c>
      <c r="X62" s="9">
        <v>16</v>
      </c>
    </row>
    <row r="63" spans="1:24" x14ac:dyDescent="0.25">
      <c r="V63" s="24">
        <v>0.27100000000000002</v>
      </c>
      <c r="W63" s="22">
        <v>0.27537020278635105</v>
      </c>
      <c r="X63" s="9">
        <v>20</v>
      </c>
    </row>
    <row r="64" spans="1:24" x14ac:dyDescent="0.25">
      <c r="A64" s="8" t="s">
        <v>47</v>
      </c>
      <c r="S64" s="7"/>
      <c r="V64" s="24">
        <v>0.185</v>
      </c>
      <c r="W64" s="22">
        <v>0.19355265092014706</v>
      </c>
      <c r="X64" s="9">
        <v>25</v>
      </c>
    </row>
    <row r="65" spans="1:24" x14ac:dyDescent="0.25">
      <c r="A65" s="6" t="s">
        <v>38</v>
      </c>
      <c r="B65" s="6">
        <f>Q78</f>
        <v>0</v>
      </c>
      <c r="C65" s="6">
        <f>Q79</f>
        <v>3.5000000000000003E-2</v>
      </c>
      <c r="D65" s="6">
        <f>Q80</f>
        <v>8.5000000000000006E-2</v>
      </c>
      <c r="E65" s="6">
        <f>Q81</f>
        <v>0.185</v>
      </c>
      <c r="F65" s="6">
        <f>Q82</f>
        <v>0.34399999999999997</v>
      </c>
      <c r="G65" s="6">
        <f>Q83</f>
        <v>0.5</v>
      </c>
      <c r="S65" s="7"/>
      <c r="V65" s="24">
        <v>0.121</v>
      </c>
      <c r="W65" s="22">
        <v>0.10878935110598625</v>
      </c>
      <c r="X65" s="9">
        <v>36</v>
      </c>
    </row>
    <row r="66" spans="1:24" x14ac:dyDescent="0.25">
      <c r="A66" s="6" t="s">
        <v>17</v>
      </c>
      <c r="B66" s="6">
        <f>S78</f>
        <v>5</v>
      </c>
      <c r="C66" s="6">
        <f>S79</f>
        <v>5</v>
      </c>
      <c r="D66" s="6">
        <f>S80</f>
        <v>4.05</v>
      </c>
      <c r="E66" s="6">
        <f>S81</f>
        <v>3.75</v>
      </c>
      <c r="F66" s="6">
        <f>S82</f>
        <v>3.6</v>
      </c>
      <c r="G66" s="6">
        <f>S83</f>
        <v>3.6</v>
      </c>
      <c r="S66" s="19"/>
      <c r="V66" s="24">
        <v>9.6000000000000002E-2</v>
      </c>
      <c r="W66" s="22">
        <v>7.6466034034855926E-2</v>
      </c>
      <c r="X66" s="9">
        <v>45</v>
      </c>
    </row>
    <row r="67" spans="1:24" x14ac:dyDescent="0.25">
      <c r="A67" s="6" t="s">
        <v>18</v>
      </c>
      <c r="B67" s="23">
        <f>R78</f>
        <v>0.09</v>
      </c>
      <c r="C67" s="23">
        <f>R79</f>
        <v>0.09</v>
      </c>
      <c r="D67" s="23">
        <f>R80</f>
        <v>0.125</v>
      </c>
      <c r="E67" s="23">
        <f>R81</f>
        <v>0.24</v>
      </c>
      <c r="F67" s="23">
        <f>R82</f>
        <v>0.42</v>
      </c>
      <c r="G67" s="23">
        <f>R83</f>
        <v>0.42</v>
      </c>
      <c r="S67" s="19"/>
      <c r="V67" s="24">
        <v>7.0999999999999994E-2</v>
      </c>
      <c r="W67" s="22">
        <v>6.4739856241990537E-2</v>
      </c>
      <c r="X67" s="9">
        <v>50</v>
      </c>
    </row>
    <row r="68" spans="1:24" x14ac:dyDescent="0.25">
      <c r="S68" s="19"/>
      <c r="V68" s="24">
        <v>6.4000000000000001E-2</v>
      </c>
      <c r="W68" s="22">
        <v>6.0849785914015388E-2</v>
      </c>
      <c r="X68" s="9">
        <v>52</v>
      </c>
    </row>
    <row r="69" spans="1:24" x14ac:dyDescent="0.25">
      <c r="A69" s="6" t="s">
        <v>39</v>
      </c>
      <c r="B69" s="6">
        <f>P83</f>
        <v>0</v>
      </c>
      <c r="C69" s="6">
        <f>P82</f>
        <v>16</v>
      </c>
      <c r="D69" s="6">
        <f>P81</f>
        <v>25</v>
      </c>
      <c r="E69" s="6">
        <f>P80</f>
        <v>47.5</v>
      </c>
      <c r="F69" s="6">
        <f>P79</f>
        <v>62</v>
      </c>
      <c r="G69" s="6">
        <f>P78</f>
        <v>78</v>
      </c>
      <c r="S69" s="19"/>
      <c r="V69" s="24">
        <v>5.6000000000000001E-2</v>
      </c>
      <c r="W69" s="22">
        <v>5.5689239628374895E-2</v>
      </c>
      <c r="X69" s="9">
        <v>55</v>
      </c>
    </row>
    <row r="70" spans="1:24" x14ac:dyDescent="0.25">
      <c r="A70" s="6" t="s">
        <v>17</v>
      </c>
      <c r="B70" s="6">
        <f>S83</f>
        <v>3.6</v>
      </c>
      <c r="C70" s="6">
        <f>S82</f>
        <v>3.6</v>
      </c>
      <c r="D70" s="6">
        <f>S81</f>
        <v>3.75</v>
      </c>
      <c r="E70" s="6">
        <f>S80</f>
        <v>4.05</v>
      </c>
      <c r="F70" s="6">
        <f>S79</f>
        <v>5</v>
      </c>
      <c r="G70" s="6">
        <f>S78</f>
        <v>5</v>
      </c>
      <c r="S70" s="19"/>
      <c r="V70" s="25">
        <v>3.5000000000000003E-2</v>
      </c>
      <c r="W70" s="22">
        <v>4.6085623567052196E-2</v>
      </c>
      <c r="X70" s="9">
        <v>62</v>
      </c>
    </row>
    <row r="71" spans="1:24" x14ac:dyDescent="0.25">
      <c r="A71" s="6" t="s">
        <v>18</v>
      </c>
      <c r="B71" s="23">
        <f>R83</f>
        <v>0.42</v>
      </c>
      <c r="C71" s="23">
        <f>R82</f>
        <v>0.42</v>
      </c>
      <c r="D71" s="23">
        <f>R81</f>
        <v>0.24</v>
      </c>
      <c r="E71" s="23">
        <f>R80</f>
        <v>0.125</v>
      </c>
      <c r="F71" s="23">
        <f>R79</f>
        <v>0.09</v>
      </c>
      <c r="G71" s="23">
        <f>R78</f>
        <v>0.09</v>
      </c>
      <c r="S71" s="19"/>
    </row>
    <row r="72" spans="1:24" x14ac:dyDescent="0.25">
      <c r="S72" s="19"/>
    </row>
    <row r="73" spans="1:24" x14ac:dyDescent="0.25">
      <c r="S73" s="19"/>
    </row>
    <row r="74" spans="1:24" x14ac:dyDescent="0.25">
      <c r="A74" s="7"/>
      <c r="B74" s="7"/>
      <c r="C74" s="7"/>
      <c r="D74" s="7"/>
      <c r="E74" s="7"/>
      <c r="F74" s="7"/>
      <c r="G74" s="7"/>
      <c r="S74" s="19"/>
    </row>
    <row r="75" spans="1:24" x14ac:dyDescent="0.25">
      <c r="A75" s="7"/>
      <c r="B75" s="7"/>
      <c r="C75" s="7"/>
      <c r="D75" s="7"/>
      <c r="E75" s="7"/>
      <c r="F75" s="7"/>
      <c r="G75" s="7"/>
      <c r="S75" s="19"/>
    </row>
    <row r="76" spans="1:24" x14ac:dyDescent="0.25">
      <c r="P76" s="17" t="s">
        <v>37</v>
      </c>
      <c r="Q76" s="9"/>
      <c r="R76" s="9"/>
      <c r="S76" s="9"/>
    </row>
    <row r="77" spans="1:24" x14ac:dyDescent="0.25">
      <c r="P77" s="9" t="s">
        <v>32</v>
      </c>
      <c r="Q77" s="1" t="s">
        <v>14</v>
      </c>
      <c r="R77" s="1" t="s">
        <v>15</v>
      </c>
      <c r="S77" s="1" t="s">
        <v>16</v>
      </c>
    </row>
    <row r="78" spans="1:24" x14ac:dyDescent="0.25">
      <c r="P78" s="9">
        <v>78</v>
      </c>
      <c r="Q78" s="4">
        <v>0</v>
      </c>
      <c r="R78" s="4">
        <v>0.09</v>
      </c>
      <c r="S78" s="1">
        <v>5</v>
      </c>
    </row>
    <row r="79" spans="1:24" x14ac:dyDescent="0.25">
      <c r="P79" s="9">
        <v>62</v>
      </c>
      <c r="Q79" s="4">
        <v>3.5000000000000003E-2</v>
      </c>
      <c r="R79" s="4">
        <v>0.09</v>
      </c>
      <c r="S79" s="1">
        <v>5</v>
      </c>
    </row>
    <row r="80" spans="1:24" x14ac:dyDescent="0.25">
      <c r="P80" s="9">
        <v>47.5</v>
      </c>
      <c r="Q80" s="4">
        <v>8.5000000000000006E-2</v>
      </c>
      <c r="R80" s="4">
        <v>0.125</v>
      </c>
      <c r="S80" s="1">
        <v>4.05</v>
      </c>
    </row>
    <row r="81" spans="1:19" x14ac:dyDescent="0.25">
      <c r="P81" s="9">
        <v>25</v>
      </c>
      <c r="Q81" s="4">
        <v>0.185</v>
      </c>
      <c r="R81" s="4">
        <v>0.24</v>
      </c>
      <c r="S81" s="1">
        <v>3.75</v>
      </c>
    </row>
    <row r="82" spans="1:19" x14ac:dyDescent="0.25">
      <c r="P82" s="9">
        <v>16</v>
      </c>
      <c r="Q82" s="4">
        <v>0.34399999999999997</v>
      </c>
      <c r="R82" s="4">
        <v>0.42</v>
      </c>
      <c r="S82" s="1">
        <v>3.6</v>
      </c>
    </row>
    <row r="83" spans="1:19" x14ac:dyDescent="0.25">
      <c r="P83" s="9">
        <v>0</v>
      </c>
      <c r="Q83" s="4">
        <v>0.5</v>
      </c>
      <c r="R83" s="4">
        <v>0.42</v>
      </c>
      <c r="S83" s="1">
        <v>3.6</v>
      </c>
    </row>
    <row r="92" spans="1:19" x14ac:dyDescent="0.25">
      <c r="A92" s="1" t="s">
        <v>31</v>
      </c>
    </row>
    <row r="93" spans="1:19" x14ac:dyDescent="0.25">
      <c r="A93" s="6" t="s">
        <v>38</v>
      </c>
      <c r="B93" s="6">
        <f>Q106</f>
        <v>0</v>
      </c>
      <c r="C93" s="6">
        <f>Q107</f>
        <v>0.05</v>
      </c>
      <c r="D93" s="6">
        <f>Q108</f>
        <v>0.1</v>
      </c>
      <c r="E93" s="6">
        <f>Q109</f>
        <v>0.2</v>
      </c>
      <c r="F93" s="6">
        <f>Q110</f>
        <v>0.35</v>
      </c>
      <c r="G93" s="6">
        <f>Q111</f>
        <v>0.5</v>
      </c>
    </row>
    <row r="94" spans="1:19" x14ac:dyDescent="0.25">
      <c r="A94" s="6" t="s">
        <v>17</v>
      </c>
      <c r="B94" s="6">
        <f>S106</f>
        <v>5.5</v>
      </c>
      <c r="C94" s="6">
        <f>S107</f>
        <v>4.0999999999999996</v>
      </c>
      <c r="D94" s="6">
        <f>S108</f>
        <v>3.5</v>
      </c>
      <c r="E94" s="6">
        <f>S109</f>
        <v>3.4</v>
      </c>
      <c r="F94" s="6">
        <f>S110</f>
        <v>3.8</v>
      </c>
      <c r="G94" s="6">
        <f>S111</f>
        <v>3.8</v>
      </c>
    </row>
    <row r="95" spans="1:19" x14ac:dyDescent="0.25">
      <c r="A95" s="6" t="s">
        <v>18</v>
      </c>
      <c r="B95" s="23">
        <f>R106</f>
        <v>0.21</v>
      </c>
      <c r="C95" s="23">
        <f>R107</f>
        <v>0.21</v>
      </c>
      <c r="D95" s="23">
        <f>R108</f>
        <v>0.255</v>
      </c>
      <c r="E95" s="23">
        <f>R109</f>
        <v>0.34</v>
      </c>
      <c r="F95" s="23">
        <f>R110</f>
        <v>0.48799999999999999</v>
      </c>
      <c r="G95" s="23">
        <f>R111</f>
        <v>0.48799999999999999</v>
      </c>
    </row>
    <row r="97" spans="1:19" x14ac:dyDescent="0.25">
      <c r="A97" s="6" t="s">
        <v>39</v>
      </c>
      <c r="B97" s="6">
        <f>P111</f>
        <v>0</v>
      </c>
      <c r="C97" s="6">
        <f>P110</f>
        <v>16</v>
      </c>
      <c r="D97" s="6">
        <f>P109</f>
        <v>25</v>
      </c>
      <c r="E97" s="6">
        <f>P108</f>
        <v>47.5</v>
      </c>
      <c r="F97" s="6">
        <f>P107</f>
        <v>62</v>
      </c>
      <c r="G97" s="6">
        <f>P106</f>
        <v>80</v>
      </c>
    </row>
    <row r="98" spans="1:19" x14ac:dyDescent="0.25">
      <c r="A98" s="6" t="s">
        <v>17</v>
      </c>
      <c r="B98" s="6">
        <f>S111</f>
        <v>3.8</v>
      </c>
      <c r="C98" s="6">
        <f>S110</f>
        <v>3.8</v>
      </c>
      <c r="D98" s="6">
        <f>S109</f>
        <v>3.4</v>
      </c>
      <c r="E98" s="6">
        <f>S108</f>
        <v>3.5</v>
      </c>
      <c r="F98" s="6">
        <f>S107</f>
        <v>4.0999999999999996</v>
      </c>
      <c r="G98" s="6">
        <f>S106</f>
        <v>5.5</v>
      </c>
    </row>
    <row r="99" spans="1:19" x14ac:dyDescent="0.25">
      <c r="A99" s="6" t="s">
        <v>18</v>
      </c>
      <c r="B99" s="23">
        <f>R111</f>
        <v>0.48799999999999999</v>
      </c>
      <c r="C99" s="23">
        <f>R110</f>
        <v>0.48799999999999999</v>
      </c>
      <c r="D99" s="23">
        <f>R109</f>
        <v>0.34</v>
      </c>
      <c r="E99" s="23">
        <f>R108</f>
        <v>0.255</v>
      </c>
      <c r="F99" s="23">
        <f>R107</f>
        <v>0.21</v>
      </c>
      <c r="G99" s="23">
        <f>R106</f>
        <v>0.21</v>
      </c>
    </row>
    <row r="104" spans="1:19" x14ac:dyDescent="0.25">
      <c r="P104" s="17" t="s">
        <v>37</v>
      </c>
      <c r="Q104" s="9"/>
      <c r="R104" s="9"/>
      <c r="S104" s="9"/>
    </row>
    <row r="105" spans="1:19" x14ac:dyDescent="0.25">
      <c r="P105" s="9" t="s">
        <v>32</v>
      </c>
      <c r="Q105" s="1" t="s">
        <v>14</v>
      </c>
      <c r="R105" s="1" t="s">
        <v>29</v>
      </c>
      <c r="S105" s="1" t="s">
        <v>30</v>
      </c>
    </row>
    <row r="106" spans="1:19" x14ac:dyDescent="0.25">
      <c r="P106" s="9">
        <v>80</v>
      </c>
      <c r="Q106" s="4">
        <v>0</v>
      </c>
      <c r="R106" s="4">
        <v>0.21</v>
      </c>
      <c r="S106" s="1">
        <v>5.5</v>
      </c>
    </row>
    <row r="107" spans="1:19" x14ac:dyDescent="0.25">
      <c r="P107" s="9">
        <v>62</v>
      </c>
      <c r="Q107" s="4">
        <v>0.05</v>
      </c>
      <c r="R107" s="4">
        <v>0.21</v>
      </c>
      <c r="S107" s="1">
        <v>4.0999999999999996</v>
      </c>
    </row>
    <row r="108" spans="1:19" x14ac:dyDescent="0.25">
      <c r="P108" s="9">
        <v>47.5</v>
      </c>
      <c r="Q108" s="4">
        <v>0.1</v>
      </c>
      <c r="R108" s="4">
        <v>0.255</v>
      </c>
      <c r="S108" s="1">
        <v>3.5</v>
      </c>
    </row>
    <row r="109" spans="1:19" x14ac:dyDescent="0.25">
      <c r="P109" s="9">
        <v>25</v>
      </c>
      <c r="Q109" s="4">
        <v>0.2</v>
      </c>
      <c r="R109" s="4">
        <v>0.34</v>
      </c>
      <c r="S109" s="1">
        <v>3.4</v>
      </c>
    </row>
    <row r="110" spans="1:19" x14ac:dyDescent="0.25">
      <c r="P110" s="9">
        <v>16</v>
      </c>
      <c r="Q110" s="4">
        <v>0.35</v>
      </c>
      <c r="R110" s="4">
        <v>0.48799999999999999</v>
      </c>
      <c r="S110" s="1">
        <v>3.8</v>
      </c>
    </row>
    <row r="111" spans="1:19" x14ac:dyDescent="0.25">
      <c r="P111" s="9">
        <v>0</v>
      </c>
      <c r="Q111" s="4">
        <v>0.5</v>
      </c>
      <c r="R111" s="4">
        <v>0.48799999999999999</v>
      </c>
      <c r="S111" s="1">
        <v>3.8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 Summary</vt:lpstr>
      <vt:lpstr>Retune 20170213</vt:lpstr>
      <vt:lpstr>Retune 20161102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210023782</dc:creator>
  <cp:lastModifiedBy>210023782</cp:lastModifiedBy>
  <dcterms:created xsi:type="dcterms:W3CDTF">2016-11-03T13:24:34Z</dcterms:created>
  <dcterms:modified xsi:type="dcterms:W3CDTF">2017-02-13T18:52:17Z</dcterms:modified>
</cp:coreProperties>
</file>