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 activeTab="4"/>
  </bookViews>
  <sheets>
    <sheet name="Sheet1" sheetId="1" r:id="rId1"/>
    <sheet name="data1" sheetId="2" r:id="rId2"/>
    <sheet name="Cap Curves" sheetId="3" r:id="rId3"/>
    <sheet name="Model" sheetId="4" r:id="rId4"/>
    <sheet name="Data" sheetId="5" r:id="rId5"/>
  </sheets>
  <definedNames>
    <definedName name="_xlnm._FilterDatabase" localSheetId="4" hidden="1">Data!$A$14:$O$27</definedName>
    <definedName name="_xlnm._FilterDatabase" localSheetId="3" hidden="1">Model!$A$14:$L$27</definedName>
    <definedName name="solver_adj" localSheetId="4" hidden="1">Data!$C$8</definedName>
    <definedName name="solver_adj" localSheetId="3" hidden="1">Model!$C$8</definedName>
    <definedName name="solver_cvg" localSheetId="4" hidden="1">0.0001</definedName>
    <definedName name="solver_cvg" localSheetId="3" hidden="1">0.0001</definedName>
    <definedName name="solver_drv" localSheetId="4" hidden="1">2</definedName>
    <definedName name="solver_drv" localSheetId="3" hidden="1">2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Data!$B$9</definedName>
    <definedName name="solver_lhs1" localSheetId="3" hidden="1">Model!$B$9</definedName>
    <definedName name="solver_lhs2" localSheetId="4" hidden="1">Data!$B$9</definedName>
    <definedName name="solver_lhs2" localSheetId="3" hidden="1">Model!$B$9</definedName>
    <definedName name="solver_lhs3" localSheetId="4" hidden="1">Data!$B$9</definedName>
    <definedName name="solver_lhs3" localSheetId="3" hidden="1">Model!$B$9</definedName>
    <definedName name="solver_lhs4" localSheetId="4" hidden="1">Data!$B$9</definedName>
    <definedName name="solver_lhs4" localSheetId="3" hidden="1">Model!$B$9</definedName>
    <definedName name="solver_lhs5" localSheetId="4" hidden="1">Data!$B$11</definedName>
    <definedName name="solver_lhs5" localSheetId="3" hidden="1">Model!$B$11</definedName>
    <definedName name="solver_lhs6" localSheetId="4" hidden="1">Data!$B$11</definedName>
    <definedName name="solver_lhs6" localSheetId="3" hidden="1">Model!$B$11</definedName>
    <definedName name="solver_lhs7" localSheetId="4" hidden="1">Data!$B$11</definedName>
    <definedName name="solver_lhs7" localSheetId="3" hidden="1">Model!$B$11</definedName>
    <definedName name="solver_lhs8" localSheetId="4" hidden="1">Data!$B$11</definedName>
    <definedName name="solver_lhs8" localSheetId="3" hidden="1">Model!$B$11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2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0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Data!$G$28</definedName>
    <definedName name="solver_opt" localSheetId="3" hidden="1">Model!$G$28</definedName>
    <definedName name="solver_pre" localSheetId="4" hidden="1">0.000001</definedName>
    <definedName name="solver_pre" localSheetId="3" hidden="1">0.000001</definedName>
    <definedName name="solver_rbv" localSheetId="4" hidden="1">2</definedName>
    <definedName name="solver_rbv" localSheetId="3" hidden="1">2</definedName>
    <definedName name="solver_rel1" localSheetId="4" hidden="1">3</definedName>
    <definedName name="solver_rel1" localSheetId="3" hidden="1">3</definedName>
    <definedName name="solver_rel2" localSheetId="4" hidden="1">3</definedName>
    <definedName name="solver_rel2" localSheetId="3" hidden="1">3</definedName>
    <definedName name="solver_rel3" localSheetId="4" hidden="1">3</definedName>
    <definedName name="solver_rel3" localSheetId="3" hidden="1">3</definedName>
    <definedName name="solver_rel4" localSheetId="4" hidden="1">3</definedName>
    <definedName name="solver_rel4" localSheetId="3" hidden="1">3</definedName>
    <definedName name="solver_rel5" localSheetId="4" hidden="1">3</definedName>
    <definedName name="solver_rel5" localSheetId="3" hidden="1">3</definedName>
    <definedName name="solver_rel6" localSheetId="4" hidden="1">3</definedName>
    <definedName name="solver_rel6" localSheetId="3" hidden="1">3</definedName>
    <definedName name="solver_rel7" localSheetId="4" hidden="1">3</definedName>
    <definedName name="solver_rel7" localSheetId="3" hidden="1">3</definedName>
    <definedName name="solver_rel8" localSheetId="4" hidden="1">3</definedName>
    <definedName name="solver_rel8" localSheetId="3" hidden="1">3</definedName>
    <definedName name="solver_rhs1" localSheetId="4" hidden="1">-1.5</definedName>
    <definedName name="solver_rhs1" localSheetId="3" hidden="1">-1.5</definedName>
    <definedName name="solver_rhs2" localSheetId="4" hidden="1">-1.5</definedName>
    <definedName name="solver_rhs2" localSheetId="3" hidden="1">-1.5</definedName>
    <definedName name="solver_rhs3" localSheetId="4" hidden="1">-1.5</definedName>
    <definedName name="solver_rhs3" localSheetId="3" hidden="1">-1.5</definedName>
    <definedName name="solver_rhs4" localSheetId="4" hidden="1">-1.5</definedName>
    <definedName name="solver_rhs4" localSheetId="3" hidden="1">-1.5</definedName>
    <definedName name="solver_rhs5" localSheetId="4" hidden="1">0.6851</definedName>
    <definedName name="solver_rhs5" localSheetId="3" hidden="1">0.6851</definedName>
    <definedName name="solver_rhs6" localSheetId="4" hidden="1">0.6851</definedName>
    <definedName name="solver_rhs6" localSheetId="3" hidden="1">0.6851</definedName>
    <definedName name="solver_rhs7" localSheetId="4" hidden="1">0.6851</definedName>
    <definedName name="solver_rhs7" localSheetId="3" hidden="1">0.6851</definedName>
    <definedName name="solver_rhs8" localSheetId="4" hidden="1">0.6851</definedName>
    <definedName name="solver_rhs8" localSheetId="3" hidden="1">0.6851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7" i="5" l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X27" i="5"/>
  <c r="W27" i="5"/>
  <c r="U27" i="5"/>
  <c r="T27" i="5"/>
  <c r="R27" i="5"/>
  <c r="Q27" i="5"/>
  <c r="O27" i="5"/>
  <c r="N27" i="5"/>
  <c r="L27" i="5"/>
  <c r="F27" i="5"/>
  <c r="E27" i="5"/>
  <c r="C27" i="5"/>
  <c r="X26" i="5"/>
  <c r="W26" i="5"/>
  <c r="U26" i="5"/>
  <c r="T26" i="5"/>
  <c r="R26" i="5"/>
  <c r="Q26" i="5"/>
  <c r="O26" i="5"/>
  <c r="N26" i="5"/>
  <c r="L26" i="5"/>
  <c r="K26" i="5"/>
  <c r="F26" i="5"/>
  <c r="E26" i="5"/>
  <c r="C26" i="5"/>
  <c r="X25" i="5"/>
  <c r="W25" i="5"/>
  <c r="U25" i="5"/>
  <c r="T25" i="5"/>
  <c r="R25" i="5"/>
  <c r="Q25" i="5"/>
  <c r="O25" i="5"/>
  <c r="N25" i="5"/>
  <c r="L25" i="5"/>
  <c r="M25" i="5" s="1"/>
  <c r="K25" i="5"/>
  <c r="F25" i="5"/>
  <c r="G25" i="5" s="1"/>
  <c r="E25" i="5"/>
  <c r="C25" i="5"/>
  <c r="X24" i="5"/>
  <c r="W24" i="5"/>
  <c r="U24" i="5"/>
  <c r="T24" i="5"/>
  <c r="R24" i="5"/>
  <c r="Q24" i="5"/>
  <c r="O24" i="5"/>
  <c r="N24" i="5"/>
  <c r="L24" i="5"/>
  <c r="K24" i="5"/>
  <c r="F24" i="5"/>
  <c r="G24" i="5" s="1"/>
  <c r="E24" i="5"/>
  <c r="C24" i="5"/>
  <c r="X23" i="5"/>
  <c r="W23" i="5"/>
  <c r="U23" i="5"/>
  <c r="T23" i="5"/>
  <c r="R23" i="5"/>
  <c r="Q23" i="5"/>
  <c r="O23" i="5"/>
  <c r="N23" i="5"/>
  <c r="L23" i="5"/>
  <c r="K23" i="5"/>
  <c r="F23" i="5"/>
  <c r="E23" i="5"/>
  <c r="C23" i="5"/>
  <c r="X22" i="5"/>
  <c r="W22" i="5"/>
  <c r="U22" i="5"/>
  <c r="T22" i="5"/>
  <c r="R22" i="5"/>
  <c r="Q22" i="5"/>
  <c r="O22" i="5"/>
  <c r="N22" i="5"/>
  <c r="L22" i="5"/>
  <c r="K22" i="5"/>
  <c r="F22" i="5"/>
  <c r="E22" i="5"/>
  <c r="C22" i="5"/>
  <c r="B22" i="5"/>
  <c r="X21" i="5"/>
  <c r="W21" i="5"/>
  <c r="U21" i="5"/>
  <c r="T21" i="5"/>
  <c r="R21" i="5"/>
  <c r="Q21" i="5"/>
  <c r="O21" i="5"/>
  <c r="N21" i="5"/>
  <c r="L21" i="5"/>
  <c r="K21" i="5"/>
  <c r="F21" i="5"/>
  <c r="E21" i="5"/>
  <c r="C21" i="5"/>
  <c r="B21" i="5"/>
  <c r="X20" i="5"/>
  <c r="W20" i="5"/>
  <c r="U20" i="5"/>
  <c r="T20" i="5"/>
  <c r="R20" i="5"/>
  <c r="S20" i="5" s="1"/>
  <c r="Q20" i="5"/>
  <c r="O20" i="5"/>
  <c r="N20" i="5"/>
  <c r="L20" i="5"/>
  <c r="K20" i="5"/>
  <c r="F20" i="5"/>
  <c r="G20" i="5" s="1"/>
  <c r="E20" i="5"/>
  <c r="C20" i="5"/>
  <c r="B20" i="5"/>
  <c r="X19" i="5"/>
  <c r="W19" i="5"/>
  <c r="U19" i="5"/>
  <c r="T19" i="5"/>
  <c r="R19" i="5"/>
  <c r="Q19" i="5"/>
  <c r="O19" i="5"/>
  <c r="N19" i="5"/>
  <c r="L19" i="5"/>
  <c r="K19" i="5"/>
  <c r="F19" i="5"/>
  <c r="G19" i="5" s="1"/>
  <c r="E19" i="5"/>
  <c r="D19" i="5"/>
  <c r="C19" i="5"/>
  <c r="B19" i="5"/>
  <c r="X18" i="5"/>
  <c r="W18" i="5"/>
  <c r="Y18" i="5" s="1"/>
  <c r="U18" i="5"/>
  <c r="T18" i="5"/>
  <c r="V18" i="5" s="1"/>
  <c r="R18" i="5"/>
  <c r="Q18" i="5"/>
  <c r="O18" i="5"/>
  <c r="N18" i="5"/>
  <c r="L18" i="5"/>
  <c r="K18" i="5"/>
  <c r="F18" i="5"/>
  <c r="E18" i="5"/>
  <c r="C18" i="5"/>
  <c r="B18" i="5"/>
  <c r="X17" i="5"/>
  <c r="W17" i="5"/>
  <c r="U17" i="5"/>
  <c r="T17" i="5"/>
  <c r="R17" i="5"/>
  <c r="Q17" i="5"/>
  <c r="O17" i="5"/>
  <c r="N17" i="5"/>
  <c r="L17" i="5"/>
  <c r="K17" i="5"/>
  <c r="F17" i="5"/>
  <c r="E17" i="5"/>
  <c r="C17" i="5"/>
  <c r="B17" i="5"/>
  <c r="X16" i="5"/>
  <c r="W16" i="5"/>
  <c r="U16" i="5"/>
  <c r="T16" i="5"/>
  <c r="R16" i="5"/>
  <c r="Q16" i="5"/>
  <c r="O16" i="5"/>
  <c r="N16" i="5"/>
  <c r="L16" i="5"/>
  <c r="K16" i="5"/>
  <c r="F16" i="5"/>
  <c r="E16" i="5"/>
  <c r="C16" i="5"/>
  <c r="B16" i="5"/>
  <c r="X15" i="5"/>
  <c r="W15" i="5"/>
  <c r="U15" i="5"/>
  <c r="T15" i="5"/>
  <c r="R15" i="5"/>
  <c r="Q15" i="5"/>
  <c r="O15" i="5"/>
  <c r="N15" i="5"/>
  <c r="L15" i="5"/>
  <c r="K15" i="5"/>
  <c r="F15" i="5"/>
  <c r="E15" i="5"/>
  <c r="C15" i="5"/>
  <c r="B15" i="5"/>
  <c r="X14" i="5"/>
  <c r="W14" i="5"/>
  <c r="U14" i="5"/>
  <c r="T14" i="5"/>
  <c r="R14" i="5"/>
  <c r="Q14" i="5"/>
  <c r="O14" i="5"/>
  <c r="N14" i="5"/>
  <c r="L14" i="5"/>
  <c r="K14" i="5"/>
  <c r="F14" i="5"/>
  <c r="E14" i="5"/>
  <c r="C14" i="5"/>
  <c r="B14" i="5"/>
  <c r="W13" i="5"/>
  <c r="T13" i="5"/>
  <c r="Q13" i="5"/>
  <c r="N13" i="5"/>
  <c r="K13" i="5"/>
  <c r="E13" i="5"/>
  <c r="B13" i="5"/>
  <c r="J28" i="5" l="1"/>
  <c r="Y16" i="5"/>
  <c r="V23" i="5"/>
  <c r="M24" i="5"/>
  <c r="Y24" i="5"/>
  <c r="D17" i="5"/>
  <c r="G22" i="5"/>
  <c r="D20" i="5"/>
  <c r="V27" i="5"/>
  <c r="M17" i="5"/>
  <c r="Y17" i="5"/>
  <c r="S23" i="5"/>
  <c r="V24" i="5"/>
  <c r="P25" i="5"/>
  <c r="M14" i="5"/>
  <c r="Y19" i="5"/>
  <c r="M20" i="5"/>
  <c r="M28" i="5" s="1"/>
  <c r="Y20" i="5"/>
  <c r="P21" i="5"/>
  <c r="D22" i="5"/>
  <c r="S22" i="5"/>
  <c r="P20" i="5"/>
  <c r="M26" i="5"/>
  <c r="Y26" i="5"/>
  <c r="G17" i="5"/>
  <c r="S21" i="5"/>
  <c r="P23" i="5"/>
  <c r="S24" i="5"/>
  <c r="V25" i="5"/>
  <c r="V21" i="5"/>
  <c r="G14" i="5"/>
  <c r="M15" i="5"/>
  <c r="P17" i="5"/>
  <c r="D18" i="5"/>
  <c r="V20" i="5"/>
  <c r="M21" i="5"/>
  <c r="Y21" i="5"/>
  <c r="P22" i="5"/>
  <c r="Y27" i="5"/>
  <c r="D15" i="5"/>
  <c r="S15" i="5"/>
  <c r="G16" i="5"/>
  <c r="V16" i="5"/>
  <c r="M18" i="5"/>
  <c r="M19" i="5"/>
  <c r="D21" i="5"/>
  <c r="V26" i="5"/>
  <c r="P27" i="5"/>
  <c r="P14" i="5"/>
  <c r="M23" i="5"/>
  <c r="Y23" i="5"/>
  <c r="P24" i="5"/>
  <c r="S25" i="5"/>
  <c r="D14" i="5"/>
  <c r="S14" i="5"/>
  <c r="G15" i="5"/>
  <c r="V15" i="5"/>
  <c r="V28" i="5" s="1"/>
  <c r="M16" i="5"/>
  <c r="P18" i="5"/>
  <c r="P19" i="5"/>
  <c r="G21" i="5"/>
  <c r="M22" i="5"/>
  <c r="V22" i="5"/>
  <c r="V14" i="5"/>
  <c r="Y15" i="5"/>
  <c r="S18" i="5"/>
  <c r="S19" i="5"/>
  <c r="Y22" i="5"/>
  <c r="P26" i="5"/>
  <c r="Y14" i="5"/>
  <c r="D16" i="5"/>
  <c r="V17" i="5"/>
  <c r="G18" i="5"/>
  <c r="V19" i="5"/>
  <c r="G23" i="5"/>
  <c r="S26" i="5"/>
  <c r="P15" i="5"/>
  <c r="P16" i="5"/>
  <c r="S16" i="5"/>
  <c r="S17" i="5"/>
  <c r="Y25" i="5"/>
  <c r="S27" i="5"/>
  <c r="I27" i="4"/>
  <c r="F27" i="4"/>
  <c r="F26" i="4"/>
  <c r="C27" i="4"/>
  <c r="C26" i="4"/>
  <c r="C25" i="4"/>
  <c r="C24" i="4"/>
  <c r="C23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27" i="4"/>
  <c r="R26" i="4"/>
  <c r="R25" i="4"/>
  <c r="S25" i="4" s="1"/>
  <c r="R24" i="4"/>
  <c r="S24" i="4" s="1"/>
  <c r="R23" i="4"/>
  <c r="S23" i="4" s="1"/>
  <c r="R22" i="4"/>
  <c r="R21" i="4"/>
  <c r="S21" i="4" s="1"/>
  <c r="R20" i="4"/>
  <c r="R19" i="4"/>
  <c r="S19" i="4" s="1"/>
  <c r="R18" i="4"/>
  <c r="S18" i="4" s="1"/>
  <c r="R17" i="4"/>
  <c r="R16" i="4"/>
  <c r="R15" i="4"/>
  <c r="S15" i="4" s="1"/>
  <c r="R1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O27" i="4"/>
  <c r="O26" i="4"/>
  <c r="O25" i="4"/>
  <c r="O24" i="4"/>
  <c r="O23" i="4"/>
  <c r="P23" i="4" s="1"/>
  <c r="O22" i="4"/>
  <c r="O21" i="4"/>
  <c r="P21" i="4" s="1"/>
  <c r="O20" i="4"/>
  <c r="O19" i="4"/>
  <c r="O18" i="4"/>
  <c r="P18" i="4" s="1"/>
  <c r="O17" i="4"/>
  <c r="O16" i="4"/>
  <c r="P16" i="4" s="1"/>
  <c r="O15" i="4"/>
  <c r="P15" i="4" s="1"/>
  <c r="O14" i="4"/>
  <c r="P14" i="4" s="1"/>
  <c r="U27" i="4"/>
  <c r="T27" i="4"/>
  <c r="U26" i="4"/>
  <c r="T26" i="4"/>
  <c r="U25" i="4"/>
  <c r="T25" i="4"/>
  <c r="U24" i="4"/>
  <c r="T24" i="4"/>
  <c r="U23" i="4"/>
  <c r="V23" i="4" s="1"/>
  <c r="T23" i="4"/>
  <c r="U22" i="4"/>
  <c r="T22" i="4"/>
  <c r="U21" i="4"/>
  <c r="T21" i="4"/>
  <c r="U20" i="4"/>
  <c r="T20" i="4"/>
  <c r="U19" i="4"/>
  <c r="V19" i="4" s="1"/>
  <c r="T19" i="4"/>
  <c r="U18" i="4"/>
  <c r="T18" i="4"/>
  <c r="U17" i="4"/>
  <c r="T17" i="4"/>
  <c r="U16" i="4"/>
  <c r="T16" i="4"/>
  <c r="U15" i="4"/>
  <c r="T15" i="4"/>
  <c r="U14" i="4"/>
  <c r="T14" i="4"/>
  <c r="T13" i="4"/>
  <c r="P28" i="5" l="1"/>
  <c r="G28" i="5"/>
  <c r="D28" i="5"/>
  <c r="Y28" i="5"/>
  <c r="S28" i="5"/>
  <c r="S20" i="4"/>
  <c r="V18" i="4"/>
  <c r="P19" i="4"/>
  <c r="P27" i="4"/>
  <c r="S14" i="4"/>
  <c r="S22" i="4"/>
  <c r="V21" i="4"/>
  <c r="V22" i="4"/>
  <c r="P20" i="4"/>
  <c r="V27" i="4"/>
  <c r="P22" i="4"/>
  <c r="V16" i="4"/>
  <c r="V20" i="4"/>
  <c r="V15" i="4"/>
  <c r="S27" i="4"/>
  <c r="S16" i="4"/>
  <c r="S17" i="4"/>
  <c r="S26" i="4"/>
  <c r="P25" i="4"/>
  <c r="P17" i="4"/>
  <c r="P24" i="4"/>
  <c r="P26" i="4"/>
  <c r="V14" i="4"/>
  <c r="V25" i="4"/>
  <c r="V17" i="4"/>
  <c r="V24" i="4"/>
  <c r="V26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I26" i="4"/>
  <c r="I25" i="4"/>
  <c r="J25" i="4" s="1"/>
  <c r="I24" i="4"/>
  <c r="I23" i="4"/>
  <c r="I22" i="4"/>
  <c r="J22" i="4" s="1"/>
  <c r="I21" i="4"/>
  <c r="J21" i="4" s="1"/>
  <c r="I20" i="4"/>
  <c r="I19" i="4"/>
  <c r="J19" i="4" s="1"/>
  <c r="I18" i="4"/>
  <c r="J18" i="4" s="1"/>
  <c r="I17" i="4"/>
  <c r="I16" i="4"/>
  <c r="I15" i="4"/>
  <c r="I14" i="4"/>
  <c r="B1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25" i="4"/>
  <c r="F24" i="4"/>
  <c r="F23" i="4"/>
  <c r="F22" i="4"/>
  <c r="F21" i="4"/>
  <c r="G21" i="4" s="1"/>
  <c r="F20" i="4"/>
  <c r="F19" i="4"/>
  <c r="G19" i="4" s="1"/>
  <c r="F18" i="4"/>
  <c r="G18" i="4" s="1"/>
  <c r="F17" i="4"/>
  <c r="F16" i="4"/>
  <c r="F15" i="4"/>
  <c r="F1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G20" i="4" l="1"/>
  <c r="G22" i="4"/>
  <c r="J17" i="4"/>
  <c r="M21" i="4"/>
  <c r="M22" i="4"/>
  <c r="G16" i="4"/>
  <c r="G24" i="4"/>
  <c r="J20" i="4"/>
  <c r="V28" i="4"/>
  <c r="S28" i="4"/>
  <c r="P28" i="4"/>
  <c r="J26" i="4"/>
  <c r="J16" i="4"/>
  <c r="J23" i="4"/>
  <c r="J24" i="4"/>
  <c r="J15" i="4"/>
  <c r="J14" i="4"/>
  <c r="G17" i="4"/>
  <c r="G25" i="4"/>
  <c r="G23" i="4"/>
  <c r="G15" i="4"/>
  <c r="G14" i="4"/>
  <c r="B22" i="4"/>
  <c r="B21" i="4"/>
  <c r="B20" i="4"/>
  <c r="B19" i="4"/>
  <c r="B18" i="4"/>
  <c r="B17" i="4"/>
  <c r="B16" i="4"/>
  <c r="B15" i="4"/>
  <c r="B14" i="4"/>
  <c r="C22" i="4"/>
  <c r="C21" i="4"/>
  <c r="C20" i="4"/>
  <c r="C19" i="4"/>
  <c r="C18" i="4"/>
  <c r="C17" i="4"/>
  <c r="C16" i="4"/>
  <c r="C15" i="4"/>
  <c r="C14" i="4"/>
  <c r="K27" i="4"/>
  <c r="M27" i="4" s="1"/>
  <c r="K26" i="4"/>
  <c r="M26" i="4" s="1"/>
  <c r="K25" i="4"/>
  <c r="M25" i="4" s="1"/>
  <c r="K24" i="4"/>
  <c r="M24" i="4" s="1"/>
  <c r="K23" i="4"/>
  <c r="M23" i="4" s="1"/>
  <c r="K22" i="4"/>
  <c r="K21" i="4"/>
  <c r="K20" i="4"/>
  <c r="M20" i="4" s="1"/>
  <c r="K19" i="4"/>
  <c r="M19" i="4" s="1"/>
  <c r="K18" i="4"/>
  <c r="M18" i="4" s="1"/>
  <c r="K17" i="4"/>
  <c r="K16" i="4"/>
  <c r="K15" i="4"/>
  <c r="K14" i="4"/>
  <c r="K13" i="4"/>
  <c r="J28" i="4" l="1"/>
  <c r="G28" i="4"/>
  <c r="D21" i="4"/>
  <c r="D19" i="4"/>
  <c r="D14" i="4"/>
  <c r="D16" i="4"/>
  <c r="D18" i="4"/>
  <c r="D20" i="4"/>
  <c r="D22" i="4"/>
  <c r="D15" i="4"/>
  <c r="D17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5" i="4" l="1"/>
  <c r="M17" i="4"/>
  <c r="M14" i="4"/>
  <c r="M16" i="4"/>
  <c r="D28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8" i="4" l="1"/>
</calcChain>
</file>

<file path=xl/sharedStrings.xml><?xml version="1.0" encoding="utf-8"?>
<sst xmlns="http://schemas.openxmlformats.org/spreadsheetml/2006/main" count="66" uniqueCount="40">
  <si>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</si>
  <si>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</si>
  <si>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</si>
  <si>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</si>
  <si>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</si>
  <si>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</si>
  <si>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</si>
  <si>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</si>
  <si>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</si>
  <si>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</si>
  <si>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</si>
  <si>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</si>
  <si>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</si>
  <si>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</si>
  <si>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</si>
  <si>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</si>
  <si>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</si>
  <si>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</si>
  <si>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</si>
  <si>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</si>
  <si>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</si>
  <si>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</si>
  <si>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</si>
  <si>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</si>
  <si>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</si>
  <si>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</si>
  <si>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</si>
  <si>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</si>
  <si>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</si>
  <si>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</si>
  <si>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</si>
  <si>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</si>
  <si>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</si>
  <si>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</si>
  <si>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</si>
  <si>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</si>
  <si>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</si>
  <si>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VoC 8C</t>
  </si>
  <si>
    <t>VoC8fit</t>
  </si>
  <si>
    <t>e8C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</si>
</sst>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67376"/>
        <c:axId val="552569728"/>
      </c:scatterChart>
      <c:valAx>
        <c:axId val="552567376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9728"/>
        <c:crosses val="autoZero"/>
        <c:crossBetween val="midCat"/>
      </c:valAx>
      <c:valAx>
        <c:axId val="552569728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Model!$N$14:$N$27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2256"/>
        <c:axId val="549992648"/>
      </c:scatterChart>
      <c:valAx>
        <c:axId val="549992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2648"/>
        <c:crosses val="autoZero"/>
        <c:crossBetween val="midCat"/>
      </c:valAx>
      <c:valAx>
        <c:axId val="54999264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2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Model!$Q$14:$Q$27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0688"/>
        <c:axId val="549996176"/>
      </c:scatterChart>
      <c:valAx>
        <c:axId val="549990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176"/>
        <c:crosses val="autoZero"/>
        <c:crossBetween val="midCat"/>
      </c:valAx>
      <c:valAx>
        <c:axId val="54999617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06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Model!$B$7:$H$7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97744"/>
        <c:axId val="550003232"/>
      </c:lineChart>
      <c:catAx>
        <c:axId val="5499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232"/>
        <c:crosses val="autoZero"/>
        <c:auto val="1"/>
        <c:lblAlgn val="ctr"/>
        <c:lblOffset val="100"/>
        <c:noMultiLvlLbl val="0"/>
      </c:catAx>
      <c:valAx>
        <c:axId val="5500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7071513321115E-2"/>
          <c:y val="8.9321468298109025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5192"/>
        <c:axId val="550005976"/>
      </c:scatterChart>
      <c:valAx>
        <c:axId val="550005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76"/>
        <c:crosses val="autoZero"/>
        <c:crossBetween val="midCat"/>
      </c:valAx>
      <c:valAx>
        <c:axId val="55000597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1856"/>
        <c:axId val="550003624"/>
      </c:scatterChart>
      <c:valAx>
        <c:axId val="5500118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624"/>
        <c:crosses val="autoZero"/>
        <c:crossBetween val="midCat"/>
        <c:majorUnit val="0.1"/>
      </c:valAx>
      <c:valAx>
        <c:axId val="55000362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4800"/>
        <c:axId val="550011072"/>
      </c:scatterChart>
      <c:valAx>
        <c:axId val="55000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1072"/>
        <c:crosses val="autoZero"/>
        <c:crossBetween val="midCat"/>
      </c:valAx>
      <c:valAx>
        <c:axId val="55001107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Data!$N$13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Data!$N$14:$N$27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Data!$O$13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Data!$O$14:$O$27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7152"/>
        <c:axId val="550002448"/>
      </c:scatterChart>
      <c:valAx>
        <c:axId val="550007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2448"/>
        <c:crosses val="autoZero"/>
        <c:crossBetween val="midCat"/>
      </c:valAx>
      <c:valAx>
        <c:axId val="55000244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7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2840"/>
        <c:axId val="550006368"/>
      </c:scatterChart>
      <c:valAx>
        <c:axId val="550002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8"/>
        <c:crosses val="autoZero"/>
        <c:crossBetween val="midCat"/>
      </c:valAx>
      <c:valAx>
        <c:axId val="55000636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2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Data!$K$14:$K$27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Data!$L$13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Data!$L$14:$L$27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4408"/>
        <c:axId val="550005584"/>
      </c:scatterChart>
      <c:valAx>
        <c:axId val="550004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584"/>
        <c:crosses val="autoZero"/>
        <c:crossBetween val="midCat"/>
      </c:valAx>
      <c:valAx>
        <c:axId val="55000558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Data!$W$13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Data!$W$14:$W$27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Data!$X$13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Data!$X$14:$X$27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6760"/>
        <c:axId val="550007936"/>
      </c:scatterChart>
      <c:valAx>
        <c:axId val="550006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7936"/>
        <c:crosses val="autoZero"/>
        <c:crossBetween val="midCat"/>
      </c:valAx>
      <c:valAx>
        <c:axId val="55000793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0014430014435E-2"/>
          <c:y val="0.8903501097450538"/>
          <c:w val="0.9"/>
          <c:h val="0.1096498902549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87552"/>
        <c:axId val="549987944"/>
      </c:scatterChart>
      <c:valAx>
        <c:axId val="54998755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7944"/>
        <c:crosses val="autoZero"/>
        <c:crossBetween val="midCat"/>
      </c:valAx>
      <c:valAx>
        <c:axId val="549987944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7552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Data!$Q$13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Data!$Q$14:$Q$27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Data!$R$13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Data!$R$14:$R$27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8720"/>
        <c:axId val="550009112"/>
      </c:scatterChart>
      <c:valAx>
        <c:axId val="550008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9112"/>
        <c:crosses val="autoZero"/>
        <c:crossBetween val="midCat"/>
      </c:valAx>
      <c:valAx>
        <c:axId val="55000911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8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Data!$T$13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Data!$T$14:$T$27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Data!$U$13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Data!$U$14:$U$27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0288"/>
        <c:axId val="550009896"/>
      </c:scatterChart>
      <c:valAx>
        <c:axId val="550010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9896"/>
        <c:crosses val="autoZero"/>
        <c:crossBetween val="midCat"/>
      </c:valAx>
      <c:valAx>
        <c:axId val="55000989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0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Data!$A$8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Data!$B$5:$I$5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cat>
          <c:val>
            <c:numRef>
              <c:f>Data!$B$8:$I$8</c:f>
              <c:numCache>
                <c:formatCode>General</c:formatCode>
                <c:ptCount val="8"/>
                <c:pt idx="0">
                  <c:v>3.3483399767315909</c:v>
                </c:pt>
                <c:pt idx="1">
                  <c:v>3.5247557002832086</c:v>
                </c:pt>
                <c:pt idx="2">
                  <c:v>4</c:v>
                </c:pt>
                <c:pt idx="3">
                  <c:v>3.5539644353434743</c:v>
                </c:pt>
                <c:pt idx="4">
                  <c:v>2.7782710208104895</c:v>
                </c:pt>
                <c:pt idx="5">
                  <c:v>2.8069059976624819</c:v>
                </c:pt>
                <c:pt idx="6">
                  <c:v>2.8512557761146389</c:v>
                </c:pt>
                <c:pt idx="7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Data!$B$5:$I$5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cat>
          <c:val>
            <c:numRef>
              <c:f>Data!$B$7:$I$7</c:f>
              <c:numCache>
                <c:formatCode>General</c:formatCode>
                <c:ptCount val="8"/>
                <c:pt idx="0">
                  <c:v>-1.143251503157807</c:v>
                </c:pt>
                <c:pt idx="1">
                  <c:v>-1.143251503157807</c:v>
                </c:pt>
                <c:pt idx="2">
                  <c:v>-0.83599999999999997</c:v>
                </c:pt>
                <c:pt idx="3">
                  <c:v>-1.143251503157807</c:v>
                </c:pt>
                <c:pt idx="4">
                  <c:v>-0.57795540028306935</c:v>
                </c:pt>
                <c:pt idx="5">
                  <c:v>-0.55329798798696006</c:v>
                </c:pt>
                <c:pt idx="6">
                  <c:v>-0.55710475700016193</c:v>
                </c:pt>
                <c:pt idx="7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Data!$B$5:$I$5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cat>
          <c:val>
            <c:numRef>
              <c:f>Data!$B$9:$I$9</c:f>
              <c:numCache>
                <c:formatCode>General</c:formatCode>
                <c:ptCount val="8"/>
                <c:pt idx="0">
                  <c:v>-1.7704346329793603</c:v>
                </c:pt>
                <c:pt idx="1">
                  <c:v>-1.7704346329793603</c:v>
                </c:pt>
                <c:pt idx="2">
                  <c:v>-1.181</c:v>
                </c:pt>
                <c:pt idx="3">
                  <c:v>-1.7704346329793603</c:v>
                </c:pt>
                <c:pt idx="4">
                  <c:v>-1.0994517959124805</c:v>
                </c:pt>
                <c:pt idx="5">
                  <c:v>-1.1254678290104727</c:v>
                </c:pt>
                <c:pt idx="6">
                  <c:v>-1.1592275633503999</c:v>
                </c:pt>
                <c:pt idx="7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0096"/>
        <c:axId val="550001272"/>
      </c:lineChart>
      <c:catAx>
        <c:axId val="5500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1272"/>
        <c:crosses val="autoZero"/>
        <c:auto val="1"/>
        <c:lblAlgn val="ctr"/>
        <c:lblOffset val="100"/>
        <c:noMultiLvlLbl val="0"/>
      </c:catAx>
      <c:valAx>
        <c:axId val="5500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7071513321115E-2"/>
          <c:y val="8.9321468298109025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Data!$L$14:$L$27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Data!$O$13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Data!$O$14:$O$27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Data!$R$13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Data!$R$14:$R$27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Data!$U$13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Data!$U$14:$U$27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Data!$X$13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Data!$X$14:$X$27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5384"/>
        <c:axId val="550017736"/>
      </c:scatterChart>
      <c:valAx>
        <c:axId val="550015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7736"/>
        <c:crosses val="autoZero"/>
        <c:crossBetween val="midCat"/>
      </c:valAx>
      <c:valAx>
        <c:axId val="55001773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8912"/>
        <c:axId val="550014600"/>
      </c:scatterChart>
      <c:valAx>
        <c:axId val="5500189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4600"/>
        <c:crosses val="autoZero"/>
        <c:crossBetween val="midCat"/>
        <c:majorUnit val="0.1"/>
      </c:valAx>
      <c:valAx>
        <c:axId val="55001460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0.11532184207968157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Data!$H$13</c:f>
              <c:strCache>
                <c:ptCount val="1"/>
                <c:pt idx="0">
                  <c:v>VoC 8C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Data!$H$14:$H$27</c:f>
              <c:numCache>
                <c:formatCode>General</c:formatCode>
                <c:ptCount val="14"/>
                <c:pt idx="1">
                  <c:v>13.228</c:v>
                </c:pt>
                <c:pt idx="3">
                  <c:v>13.106999999999999</c:v>
                </c:pt>
                <c:pt idx="4">
                  <c:v>13.065</c:v>
                </c:pt>
                <c:pt idx="5">
                  <c:v>13</c:v>
                </c:pt>
                <c:pt idx="6">
                  <c:v>12.9</c:v>
                </c:pt>
                <c:pt idx="7">
                  <c:v>12.83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Data!$I$13</c:f>
              <c:strCache>
                <c:ptCount val="1"/>
                <c:pt idx="0">
                  <c:v>VoC8fit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Data!$I$14:$I$27</c:f>
              <c:numCache>
                <c:formatCode>General</c:formatCode>
                <c:ptCount val="14"/>
                <c:pt idx="0">
                  <c:v>14.103999999999999</c:v>
                </c:pt>
                <c:pt idx="1">
                  <c:v>13.658038941178017</c:v>
                </c:pt>
                <c:pt idx="2">
                  <c:v>13.475710768933833</c:v>
                </c:pt>
                <c:pt idx="3">
                  <c:v>13.324983621853026</c:v>
                </c:pt>
                <c:pt idx="4">
                  <c:v>13.198736219356586</c:v>
                </c:pt>
                <c:pt idx="5">
                  <c:v>13.1584852928204</c:v>
                </c:pt>
                <c:pt idx="6">
                  <c:v>13.149854687616477</c:v>
                </c:pt>
                <c:pt idx="7">
                  <c:v>13.146768512888311</c:v>
                </c:pt>
                <c:pt idx="8">
                  <c:v>13.127841635886712</c:v>
                </c:pt>
                <c:pt idx="9">
                  <c:v>13.065882989084326</c:v>
                </c:pt>
                <c:pt idx="10">
                  <c:v>12.910613032950701</c:v>
                </c:pt>
                <c:pt idx="11">
                  <c:v>12.518609782207999</c:v>
                </c:pt>
                <c:pt idx="12">
                  <c:v>12.047938891484684</c:v>
                </c:pt>
                <c:pt idx="13">
                  <c:v>9.4686504968362719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2640"/>
        <c:axId val="550018128"/>
      </c:scatterChart>
      <c:valAx>
        <c:axId val="550012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8128"/>
        <c:crosses val="autoZero"/>
        <c:crossBetween val="midCat"/>
      </c:valAx>
      <c:valAx>
        <c:axId val="5500181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26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207871743304812E-2"/>
          <c:y val="0.87413905133203373"/>
          <c:w val="0.87515424208337589"/>
          <c:h val="0.1096498902549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3432"/>
        <c:axId val="549988728"/>
      </c:scatterChart>
      <c:valAx>
        <c:axId val="5499934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8728"/>
        <c:crosses val="autoZero"/>
        <c:crossBetween val="midCat"/>
        <c:majorUnit val="0.1"/>
      </c:valAx>
      <c:valAx>
        <c:axId val="54998872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3040"/>
        <c:axId val="549996960"/>
      </c:scatterChart>
      <c:valAx>
        <c:axId val="5499930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960"/>
        <c:crosses val="autoZero"/>
        <c:crossBetween val="midCat"/>
        <c:majorUnit val="10"/>
      </c:valAx>
      <c:valAx>
        <c:axId val="54999696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1864"/>
        <c:axId val="549998920"/>
      </c:scatterChart>
      <c:valAx>
        <c:axId val="549991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8920"/>
        <c:crosses val="autoZero"/>
        <c:crossBetween val="midCat"/>
      </c:valAx>
      <c:valAx>
        <c:axId val="549998920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Model!$K$14:$K$27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5784"/>
        <c:axId val="549995000"/>
      </c:scatterChart>
      <c:valAx>
        <c:axId val="549995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5000"/>
        <c:crosses val="autoZero"/>
        <c:crossBetween val="midCat"/>
      </c:valAx>
      <c:valAx>
        <c:axId val="54999500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5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1080"/>
        <c:axId val="549998136"/>
      </c:scatterChart>
      <c:valAx>
        <c:axId val="549991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8136"/>
        <c:crosses val="autoZero"/>
        <c:crossBetween val="midCat"/>
      </c:valAx>
      <c:valAx>
        <c:axId val="54999813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1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Model!$H$14:$H$27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5392"/>
        <c:axId val="549990296"/>
      </c:scatterChart>
      <c:valAx>
        <c:axId val="549995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0296"/>
        <c:crosses val="autoZero"/>
        <c:crossBetween val="midCat"/>
      </c:valAx>
      <c:valAx>
        <c:axId val="54999029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5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Model!$T$14:$T$27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1472"/>
        <c:axId val="549989904"/>
      </c:scatterChart>
      <c:valAx>
        <c:axId val="54999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9904"/>
        <c:crosses val="autoZero"/>
        <c:crossBetween val="midCat"/>
      </c:valAx>
      <c:valAx>
        <c:axId val="5499899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1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0014430014435E-2"/>
          <c:y val="0.8903501097450538"/>
          <c:w val="0.9"/>
          <c:h val="0.1096498902549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image" Target="../media/image4.png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579120</xdr:colOff>
      <xdr:row>0</xdr:row>
      <xdr:rowOff>175260</xdr:rowOff>
    </xdr:from>
    <xdr:to>
      <xdr:col>31</xdr:col>
      <xdr:colOff>198747</xdr:colOff>
      <xdr:row>20</xdr:row>
      <xdr:rowOff>32876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9920" y="17526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21</xdr:row>
      <xdr:rowOff>175260</xdr:rowOff>
    </xdr:from>
    <xdr:to>
      <xdr:col>38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556260</xdr:colOff>
      <xdr:row>31</xdr:row>
      <xdr:rowOff>160020</xdr:rowOff>
    </xdr:from>
    <xdr:to>
      <xdr:col>3</xdr:col>
      <xdr:colOff>419100</xdr:colOff>
      <xdr:row>42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</xdr:colOff>
      <xdr:row>33</xdr:row>
      <xdr:rowOff>38100</xdr:rowOff>
    </xdr:from>
    <xdr:to>
      <xdr:col>12</xdr:col>
      <xdr:colOff>556260</xdr:colOff>
      <xdr:row>43</xdr:row>
      <xdr:rowOff>163830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33</xdr:row>
      <xdr:rowOff>38100</xdr:rowOff>
    </xdr:from>
    <xdr:to>
      <xdr:col>6</xdr:col>
      <xdr:colOff>571500</xdr:colOff>
      <xdr:row>43</xdr:row>
      <xdr:rowOff>163830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33</xdr:row>
      <xdr:rowOff>53340</xdr:rowOff>
    </xdr:from>
    <xdr:to>
      <xdr:col>9</xdr:col>
      <xdr:colOff>563880</xdr:colOff>
      <xdr:row>43</xdr:row>
      <xdr:rowOff>179070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32</xdr:row>
      <xdr:rowOff>68580</xdr:rowOff>
    </xdr:from>
    <xdr:to>
      <xdr:col>21</xdr:col>
      <xdr:colOff>548640</xdr:colOff>
      <xdr:row>43</xdr:row>
      <xdr:rowOff>11430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7620</xdr:colOff>
      <xdr:row>31</xdr:row>
      <xdr:rowOff>83820</xdr:rowOff>
    </xdr:from>
    <xdr:to>
      <xdr:col>15</xdr:col>
      <xdr:colOff>548640</xdr:colOff>
      <xdr:row>42</xdr:row>
      <xdr:rowOff>26670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32</xdr:row>
      <xdr:rowOff>60960</xdr:rowOff>
    </xdr:from>
    <xdr:to>
      <xdr:col>18</xdr:col>
      <xdr:colOff>541020</xdr:colOff>
      <xdr:row>43</xdr:row>
      <xdr:rowOff>3810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0</xdr:row>
      <xdr:rowOff>167640</xdr:rowOff>
    </xdr:from>
    <xdr:to>
      <xdr:col>13</xdr:col>
      <xdr:colOff>541020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</xdr:colOff>
      <xdr:row>14</xdr:row>
      <xdr:rowOff>11430</xdr:rowOff>
    </xdr:from>
    <xdr:to>
      <xdr:col>12</xdr:col>
      <xdr:colOff>190500</xdr:colOff>
      <xdr:row>32</xdr:row>
      <xdr:rowOff>144780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13</xdr:row>
      <xdr:rowOff>7620</xdr:rowOff>
    </xdr:from>
    <xdr:to>
      <xdr:col>22</xdr:col>
      <xdr:colOff>167640</xdr:colOff>
      <xdr:row>31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579120</xdr:colOff>
      <xdr:row>0</xdr:row>
      <xdr:rowOff>175260</xdr:rowOff>
    </xdr:from>
    <xdr:to>
      <xdr:col>31</xdr:col>
      <xdr:colOff>198747</xdr:colOff>
      <xdr:row>20</xdr:row>
      <xdr:rowOff>32876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9920" y="17526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27</xdr:col>
      <xdr:colOff>502920</xdr:colOff>
      <xdr:row>21</xdr:row>
      <xdr:rowOff>175260</xdr:rowOff>
    </xdr:from>
    <xdr:to>
      <xdr:col>41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33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10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556260</xdr:colOff>
      <xdr:row>31</xdr:row>
      <xdr:rowOff>160020</xdr:rowOff>
    </xdr:from>
    <xdr:to>
      <xdr:col>3</xdr:col>
      <xdr:colOff>419100</xdr:colOff>
      <xdr:row>42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30</xdr:row>
      <xdr:rowOff>167640</xdr:rowOff>
    </xdr:from>
    <xdr:to>
      <xdr:col>16</xdr:col>
      <xdr:colOff>388620</xdr:colOff>
      <xdr:row>41</xdr:row>
      <xdr:rowOff>110490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33</xdr:row>
      <xdr:rowOff>38100</xdr:rowOff>
    </xdr:from>
    <xdr:to>
      <xdr:col>6</xdr:col>
      <xdr:colOff>571500</xdr:colOff>
      <xdr:row>43</xdr:row>
      <xdr:rowOff>163830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525780</xdr:colOff>
      <xdr:row>30</xdr:row>
      <xdr:rowOff>144780</xdr:rowOff>
    </xdr:from>
    <xdr:to>
      <xdr:col>13</xdr:col>
      <xdr:colOff>457200</xdr:colOff>
      <xdr:row>41</xdr:row>
      <xdr:rowOff>87630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38100</xdr:colOff>
      <xdr:row>31</xdr:row>
      <xdr:rowOff>7620</xdr:rowOff>
    </xdr:from>
    <xdr:to>
      <xdr:col>24</xdr:col>
      <xdr:colOff>579120</xdr:colOff>
      <xdr:row>41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419100</xdr:colOff>
      <xdr:row>30</xdr:row>
      <xdr:rowOff>129540</xdr:rowOff>
    </xdr:from>
    <xdr:to>
      <xdr:col>19</xdr:col>
      <xdr:colOff>350520</xdr:colOff>
      <xdr:row>41</xdr:row>
      <xdr:rowOff>72390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266700</xdr:colOff>
      <xdr:row>30</xdr:row>
      <xdr:rowOff>76200</xdr:rowOff>
    </xdr:from>
    <xdr:to>
      <xdr:col>22</xdr:col>
      <xdr:colOff>198120</xdr:colOff>
      <xdr:row>41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358140</xdr:colOff>
      <xdr:row>1</xdr:row>
      <xdr:rowOff>137160</xdr:rowOff>
    </xdr:from>
    <xdr:to>
      <xdr:col>17</xdr:col>
      <xdr:colOff>556260</xdr:colOff>
      <xdr:row>12</xdr:row>
      <xdr:rowOff>160020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30480</xdr:colOff>
      <xdr:row>7</xdr:row>
      <xdr:rowOff>133350</xdr:rowOff>
    </xdr:from>
    <xdr:to>
      <xdr:col>25</xdr:col>
      <xdr:colOff>213360</xdr:colOff>
      <xdr:row>26</xdr:row>
      <xdr:rowOff>83820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449580</xdr:colOff>
      <xdr:row>14</xdr:row>
      <xdr:rowOff>167640</xdr:rowOff>
    </xdr:from>
    <xdr:to>
      <xdr:col>33</xdr:col>
      <xdr:colOff>533400</xdr:colOff>
      <xdr:row>32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449580</xdr:colOff>
      <xdr:row>23</xdr:row>
      <xdr:rowOff>0</xdr:rowOff>
    </xdr:from>
    <xdr:to>
      <xdr:col>5</xdr:col>
      <xdr:colOff>381000</xdr:colOff>
      <xdr:row>33</xdr:row>
      <xdr:rowOff>125730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8" sqref="H8"/>
    </sheetView>
  </sheetViews>
  <sheetFormatPr defaultRowHeight="14.4" x14ac:dyDescent="0.3"/>
  <sheetData>
    <row r="1" spans="1:9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9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</row>
    <row r="4" spans="1:9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</row>
    <row r="5" spans="1:9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</row>
    <row r="6" spans="1:9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</row>
    <row r="7" spans="1:9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</row>
    <row r="8" spans="1:9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</row>
    <row r="9" spans="1:9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</row>
    <row r="10" spans="1:9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</row>
    <row r="11" spans="1:9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9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9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9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9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L19" sqref="AL19"/>
    </sheetView>
  </sheetViews>
  <sheetFormatPr defaultRowHeight="14.4" x14ac:dyDescent="0.3"/>
  <sheetData>
    <row r="1" spans="1:22" x14ac:dyDescent="0.3">
      <c r="A1" t="s">
        <v>20</v>
      </c>
    </row>
    <row r="5" spans="1:22" x14ac:dyDescent="0.3">
      <c r="A5" t="s">
        <v>23</v>
      </c>
      <c r="B5" s="21">
        <v>-10</v>
      </c>
      <c r="C5" s="21">
        <v>0</v>
      </c>
      <c r="D5" s="21">
        <v>10</v>
      </c>
      <c r="E5" s="21">
        <v>20</v>
      </c>
      <c r="F5" s="21">
        <v>30</v>
      </c>
      <c r="G5" s="21">
        <v>40</v>
      </c>
      <c r="H5" s="21">
        <v>50</v>
      </c>
    </row>
    <row r="6" spans="1:22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</row>
    <row r="7" spans="1:22" x14ac:dyDescent="0.3">
      <c r="A7" t="s">
        <v>16</v>
      </c>
      <c r="B7" s="22">
        <v>-1.143251503157807</v>
      </c>
      <c r="C7" s="22">
        <v>-1.143251503157807</v>
      </c>
      <c r="D7" s="22">
        <v>-1.143251503157807</v>
      </c>
      <c r="E7" s="22">
        <v>-0.57795540028306935</v>
      </c>
      <c r="F7" s="22">
        <v>-0.55329798798696006</v>
      </c>
      <c r="G7" s="22">
        <v>-0.55710475700016193</v>
      </c>
      <c r="H7" s="22">
        <v>-0.45551626024511238</v>
      </c>
      <c r="K7" s="22"/>
      <c r="N7" s="22"/>
      <c r="Q7" s="22"/>
      <c r="T7" s="22"/>
    </row>
    <row r="8" spans="1:22" x14ac:dyDescent="0.3">
      <c r="A8" t="s">
        <v>15</v>
      </c>
      <c r="B8">
        <v>3.3483399767315909</v>
      </c>
      <c r="C8">
        <v>3.5247557002832086</v>
      </c>
      <c r="D8">
        <v>3.5539644353434743</v>
      </c>
      <c r="E8">
        <v>2.7782710208104895</v>
      </c>
      <c r="F8">
        <v>2.8069059976624819</v>
      </c>
      <c r="G8">
        <v>2.8512557761146389</v>
      </c>
      <c r="H8">
        <v>2.7310417617626701</v>
      </c>
    </row>
    <row r="9" spans="1:22" x14ac:dyDescent="0.3">
      <c r="A9" t="s">
        <v>18</v>
      </c>
      <c r="B9">
        <v>-1.7704346329793603</v>
      </c>
      <c r="C9">
        <v>-1.7704346329793603</v>
      </c>
      <c r="D9">
        <v>-1.7704346329793603</v>
      </c>
      <c r="E9">
        <v>-1.0994517959124805</v>
      </c>
      <c r="F9">
        <v>-1.1254678290104727</v>
      </c>
      <c r="G9">
        <v>-1.1592275633503999</v>
      </c>
      <c r="H9">
        <v>-1.0590283827915401</v>
      </c>
    </row>
    <row r="10" spans="1:22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</row>
    <row r="11" spans="1:22" x14ac:dyDescent="0.3">
      <c r="A11" t="s">
        <v>1</v>
      </c>
      <c r="B11" s="21">
        <v>1.734</v>
      </c>
      <c r="C11" s="21">
        <v>1.734</v>
      </c>
      <c r="D11" s="21">
        <v>1.734</v>
      </c>
      <c r="E11" s="21">
        <v>1.734</v>
      </c>
      <c r="F11" s="21">
        <v>1.734</v>
      </c>
      <c r="G11" s="21">
        <v>1.734</v>
      </c>
      <c r="H11" s="21">
        <v>1.734</v>
      </c>
    </row>
    <row r="13" spans="1:22" x14ac:dyDescent="0.3">
      <c r="A13" t="s">
        <v>21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tr">
        <f>'Cap Curves'!E1</f>
        <v>VoC 10C</v>
      </c>
      <c r="I13" t="s">
        <v>30</v>
      </c>
      <c r="J13" t="s">
        <v>31</v>
      </c>
      <c r="K13" t="str">
        <f>'Cap Curves'!F1</f>
        <v>VoC 20C</v>
      </c>
      <c r="L13" t="s">
        <v>25</v>
      </c>
      <c r="M13" t="s">
        <v>24</v>
      </c>
      <c r="N13" t="str">
        <f>'Cap Curves'!G1</f>
        <v>VoC 30C</v>
      </c>
      <c r="O13" t="s">
        <v>32</v>
      </c>
      <c r="P13" t="s">
        <v>33</v>
      </c>
      <c r="Q13" t="str">
        <f>'Cap Curves'!H1</f>
        <v>VoC 40C</v>
      </c>
      <c r="R13" t="s">
        <v>34</v>
      </c>
      <c r="S13" t="s">
        <v>35</v>
      </c>
      <c r="T13" t="str">
        <f>'Cap Curves'!I1</f>
        <v>VoC 50C</v>
      </c>
      <c r="U13" t="s">
        <v>36</v>
      </c>
      <c r="V13" t="s">
        <v>24</v>
      </c>
    </row>
    <row r="14" spans="1:22" x14ac:dyDescent="0.3">
      <c r="A14">
        <v>1</v>
      </c>
      <c r="B14">
        <f>'Cap Curves'!C2</f>
        <v>12.68</v>
      </c>
      <c r="C14">
        <f t="shared" ref="C14:C22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5" si="1">(C$8+C$7*(-LN($A14))^C$6 + C$9*$A14 + C$11*EXP(C$10*($A14-1)))*4</f>
        <v>13.953284269215393</v>
      </c>
      <c r="G14">
        <f>((F14-E14)/12*100)^2</f>
        <v>77.042204984486403</v>
      </c>
      <c r="H14">
        <f>'Cap Curves'!E2</f>
        <v>13.1</v>
      </c>
      <c r="I14">
        <f t="shared" ref="I14:I27" si="2">(D$8+D$7*(-LN($A14))^D$6 + D$9*$A14 + D$11*EXP(D$10*($A14-1)))*4</f>
        <v>14.070119209456456</v>
      </c>
      <c r="J14">
        <f>((I14-H14)/12*100)^2</f>
        <v>65.356338927529109</v>
      </c>
      <c r="K14">
        <f>'Cap Curves'!F2</f>
        <v>13.3</v>
      </c>
      <c r="L14">
        <f t="shared" ref="L14:L27" si="3">(E$8+E$7*(-LN($A14))^E$6 + E$9*$A14 + E$11*EXP(E$10*($A14-1)))*4</f>
        <v>13.651276899592036</v>
      </c>
      <c r="M14">
        <f>((L14-K14)/12*100)^2</f>
        <v>8.5691291796522648</v>
      </c>
      <c r="N14">
        <f>'Cap Curves'!G2</f>
        <v>13.31</v>
      </c>
      <c r="O14">
        <f t="shared" ref="O14:O27" si="4">(F$8+F$7*(-LN($A14))^F$6 + F$9*$A14 + F$11*EXP(F$10*($A14-1)))*4</f>
        <v>13.661752674608037</v>
      </c>
      <c r="P14">
        <f>((O14-N14)/12*100)^2</f>
        <v>8.5923572287435519</v>
      </c>
      <c r="Q14">
        <f>'Cap Curves'!H2</f>
        <v>13.32</v>
      </c>
      <c r="R14">
        <f t="shared" ref="R14:R27" si="5">(G$8+G$7*(-LN($A14))^G$6 + G$9*$A14 + G$11*EXP(G$10*($A14-1)))*4</f>
        <v>13.704112851056955</v>
      </c>
      <c r="S14">
        <f>((R14-Q14)/12*100)^2</f>
        <v>10.246019607437656</v>
      </c>
      <c r="T14">
        <f>'Cap Curves'!I2</f>
        <v>13.35</v>
      </c>
      <c r="U14">
        <f t="shared" ref="U14:U27" si="6">(H$8+H$7*(-LN($A14))^H$6 + H$9*$A14 + H$11*EXP(H$10*($A14-1)))*4</f>
        <v>13.624053515884519</v>
      </c>
      <c r="V14">
        <f>((U14-T14)/12*100)^2</f>
        <v>5.2156478867129561</v>
      </c>
    </row>
    <row r="15" spans="1:22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f>'Cap Curves'!E3</f>
        <v>12.85</v>
      </c>
      <c r="I15">
        <f t="shared" si="2"/>
        <v>13.448235768192433</v>
      </c>
      <c r="J15">
        <f t="shared" ref="J15:J26" si="9">((I15-H15)/12*100)^2</f>
        <v>24.853196829499336</v>
      </c>
      <c r="K15">
        <f>'Cap Curves'!F3</f>
        <v>12.9</v>
      </c>
      <c r="L15">
        <f t="shared" si="3"/>
        <v>13.32591936036253</v>
      </c>
      <c r="M15">
        <f t="shared" ref="M15:M27" si="10">((L15-K15)/12*100)^2</f>
        <v>12.597729273029604</v>
      </c>
      <c r="N15">
        <f>'Cap Curves'!G3</f>
        <v>13</v>
      </c>
      <c r="O15">
        <f t="shared" si="4"/>
        <v>13.353751841677095</v>
      </c>
      <c r="P15">
        <f t="shared" ref="P15:P27" si="11">((O15-N15)/12*100)^2</f>
        <v>8.6903031590233688</v>
      </c>
      <c r="Q15">
        <f>'Cap Curves'!H3</f>
        <v>13.1</v>
      </c>
      <c r="R15">
        <f t="shared" si="5"/>
        <v>13.396454479272043</v>
      </c>
      <c r="S15">
        <f t="shared" ref="S15:S27" si="12">((R15-Q15)/12*100)^2</f>
        <v>6.1031429361429339</v>
      </c>
      <c r="T15">
        <f>'Cap Curves'!I3</f>
        <v>13.15</v>
      </c>
      <c r="U15">
        <f t="shared" si="6"/>
        <v>13.371313929135514</v>
      </c>
      <c r="V15">
        <f t="shared" ref="V15:V27" si="13">((U15-T15)/12*100)^2</f>
        <v>3.4013788353749441</v>
      </c>
    </row>
    <row r="16" spans="1:22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H16">
        <f>'Cap Curves'!E4</f>
        <v>12.8</v>
      </c>
      <c r="I16">
        <f t="shared" si="2"/>
        <v>13.181231787744885</v>
      </c>
      <c r="J16">
        <f t="shared" si="9"/>
        <v>10.092894165775023</v>
      </c>
      <c r="K16">
        <f>'Cap Curves'!F4</f>
        <v>12.85</v>
      </c>
      <c r="L16">
        <f t="shared" si="3"/>
        <v>13.174887714615567</v>
      </c>
      <c r="M16">
        <f t="shared" si="10"/>
        <v>7.3300018825087614</v>
      </c>
      <c r="N16">
        <f>'Cap Curves'!G4</f>
        <v>12.95</v>
      </c>
      <c r="O16">
        <f t="shared" si="4"/>
        <v>13.214412746343285</v>
      </c>
      <c r="P16">
        <f t="shared" si="11"/>
        <v>4.8551458631110309</v>
      </c>
      <c r="Q16">
        <f>'Cap Curves'!H4</f>
        <v>13.03</v>
      </c>
      <c r="R16">
        <f t="shared" si="5"/>
        <v>13.259843363933317</v>
      </c>
      <c r="S16">
        <f t="shared" si="12"/>
        <v>3.6686091627905308</v>
      </c>
      <c r="T16">
        <f>'Cap Curves'!I4</f>
        <v>13.08</v>
      </c>
      <c r="U16">
        <f t="shared" si="6"/>
        <v>13.257989878502613</v>
      </c>
      <c r="V16">
        <f t="shared" si="13"/>
        <v>2.2000275589843725</v>
      </c>
    </row>
    <row r="17" spans="1:22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f>'Cap Curves'!E5</f>
        <v>12.77</v>
      </c>
      <c r="I17">
        <f t="shared" si="2"/>
        <v>12.946625989261019</v>
      </c>
      <c r="J17">
        <f t="shared" si="9"/>
        <v>2.1664402835023426</v>
      </c>
      <c r="K17">
        <f>'Cap Curves'!F5</f>
        <v>12.845000000000001</v>
      </c>
      <c r="L17">
        <f t="shared" si="3"/>
        <v>13.030606512523184</v>
      </c>
      <c r="M17">
        <f t="shared" si="10"/>
        <v>2.3923456590985048</v>
      </c>
      <c r="N17">
        <f>'Cap Curves'!G5</f>
        <v>12.944285714285714</v>
      </c>
      <c r="O17">
        <f t="shared" si="4"/>
        <v>13.085128044822085</v>
      </c>
      <c r="P17">
        <f t="shared" si="11"/>
        <v>1.3775390327025241</v>
      </c>
      <c r="Q17">
        <f>'Cap Curves'!H5</f>
        <v>13.01</v>
      </c>
      <c r="R17">
        <f t="shared" si="5"/>
        <v>13.135798657924287</v>
      </c>
      <c r="S17">
        <f t="shared" si="12"/>
        <v>1.0989793288577647</v>
      </c>
      <c r="T17">
        <f>'Cap Curves'!I5</f>
        <v>13.05</v>
      </c>
      <c r="U17">
        <f t="shared" si="6"/>
        <v>13.154253690818782</v>
      </c>
      <c r="V17">
        <f t="shared" si="13"/>
        <v>0.75478000342625839</v>
      </c>
    </row>
    <row r="18" spans="1:22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4">((F18-E18)/12*100)^2*8</f>
        <v>3.2347703063395441</v>
      </c>
      <c r="H18">
        <f>'Cap Curves'!E6</f>
        <v>12.75</v>
      </c>
      <c r="I18">
        <f t="shared" si="2"/>
        <v>12.720529065294167</v>
      </c>
      <c r="J18">
        <f t="shared" ref="J18:J21" si="15">((I18-H18)/12*100)^2*8</f>
        <v>0.48251999579747196</v>
      </c>
      <c r="K18">
        <f>'Cap Curves'!F6</f>
        <v>12.831250000000001</v>
      </c>
      <c r="L18">
        <f t="shared" si="3"/>
        <v>12.868875635416604</v>
      </c>
      <c r="M18">
        <f t="shared" ref="M18:M21" si="16">((L18-K18)/12*100)^2*8</f>
        <v>0.7864935780572998</v>
      </c>
      <c r="N18">
        <f>'Cap Curves'!G6</f>
        <v>12.932857142857143</v>
      </c>
      <c r="O18">
        <f t="shared" si="4"/>
        <v>12.948318063358611</v>
      </c>
      <c r="P18">
        <f t="shared" ref="P18:P21" si="17">((O18-N18)/12*100)^2*8</f>
        <v>0.13280003486261802</v>
      </c>
      <c r="Q18">
        <f>'Cap Curves'!H6</f>
        <v>13.006666666666666</v>
      </c>
      <c r="R18">
        <f t="shared" si="5"/>
        <v>13.010251731572101</v>
      </c>
      <c r="S18">
        <f t="shared" ref="S18:S21" si="18">((R18-Q18)/12*100)^2*8</f>
        <v>7.1403835423230521E-3</v>
      </c>
      <c r="T18">
        <f>'Cap Curves'!I6</f>
        <v>13.046666666666667</v>
      </c>
      <c r="U18">
        <f t="shared" si="6"/>
        <v>13.048426735079993</v>
      </c>
      <c r="V18">
        <f t="shared" ref="V18:V21" si="19">((U18-T18)/12*100)^2*8</f>
        <v>1.7210226775481604E-3</v>
      </c>
    </row>
    <row r="19" spans="1:22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4"/>
        <v>10.930534609248282</v>
      </c>
      <c r="H19">
        <f>'Cap Curves'!E7</f>
        <v>12.74</v>
      </c>
      <c r="I19">
        <f t="shared" si="2"/>
        <v>12.616567473248011</v>
      </c>
      <c r="J19">
        <f t="shared" si="15"/>
        <v>8.4642159224335867</v>
      </c>
      <c r="K19">
        <f>'Cap Curves'!F7</f>
        <v>12.831250000000001</v>
      </c>
      <c r="L19">
        <f t="shared" si="3"/>
        <v>12.773954775560256</v>
      </c>
      <c r="M19">
        <f t="shared" si="16"/>
        <v>1.8237459686670776</v>
      </c>
      <c r="N19">
        <f>'Cap Curves'!G7</f>
        <v>12.921428571428571</v>
      </c>
      <c r="O19">
        <f t="shared" si="4"/>
        <v>12.875904887578359</v>
      </c>
      <c r="P19">
        <f t="shared" si="17"/>
        <v>1.1513365507188842</v>
      </c>
      <c r="Q19">
        <f>'Cap Curves'!H7</f>
        <v>13.003333333333334</v>
      </c>
      <c r="R19">
        <f t="shared" si="5"/>
        <v>12.949474177939177</v>
      </c>
      <c r="S19">
        <f t="shared" si="18"/>
        <v>1.6115603443177624</v>
      </c>
      <c r="T19">
        <f>'Cap Curves'!I7</f>
        <v>13.043333333333333</v>
      </c>
      <c r="U19">
        <f t="shared" si="6"/>
        <v>12.997426724505619</v>
      </c>
      <c r="V19">
        <f t="shared" si="19"/>
        <v>1.1707870744781952</v>
      </c>
    </row>
    <row r="20" spans="1:22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4"/>
        <v>13.629813172747548</v>
      </c>
      <c r="H20">
        <f>'Cap Curves'!E8</f>
        <v>12.71</v>
      </c>
      <c r="I20">
        <f t="shared" si="2"/>
        <v>12.560202683949628</v>
      </c>
      <c r="J20">
        <f t="shared" si="15"/>
        <v>12.466242164386289</v>
      </c>
      <c r="K20">
        <f>'Cap Curves'!F8</f>
        <v>12.831250000000001</v>
      </c>
      <c r="L20">
        <f t="shared" si="3"/>
        <v>12.707963337013783</v>
      </c>
      <c r="M20">
        <f t="shared" si="16"/>
        <v>8.4442229279317331</v>
      </c>
      <c r="N20">
        <f>'Cap Curves'!G8</f>
        <v>12.91</v>
      </c>
      <c r="O20">
        <f t="shared" si="4"/>
        <v>12.831606888470063</v>
      </c>
      <c r="P20">
        <f t="shared" si="17"/>
        <v>3.4141555196362292</v>
      </c>
      <c r="Q20">
        <f>'Cap Curves'!H8</f>
        <v>13</v>
      </c>
      <c r="R20">
        <f t="shared" si="5"/>
        <v>12.916937509273122</v>
      </c>
      <c r="S20">
        <f t="shared" si="18"/>
        <v>3.8329874254181426</v>
      </c>
      <c r="T20">
        <f>'Cap Curves'!I8</f>
        <v>13.04</v>
      </c>
      <c r="U20">
        <f t="shared" si="6"/>
        <v>12.971312912373676</v>
      </c>
      <c r="V20">
        <f t="shared" si="19"/>
        <v>2.6210644481034153</v>
      </c>
    </row>
    <row r="21" spans="1:22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4"/>
        <v>5.6931149270608348</v>
      </c>
      <c r="H21">
        <f>'Cap Curves'!E9</f>
        <v>12.65</v>
      </c>
      <c r="I21">
        <f t="shared" si="2"/>
        <v>12.515604476107436</v>
      </c>
      <c r="J21">
        <f t="shared" si="15"/>
        <v>10.034531579087151</v>
      </c>
      <c r="K21">
        <f>'Cap Curves'!F9</f>
        <v>12.79</v>
      </c>
      <c r="L21">
        <f t="shared" si="3"/>
        <v>12.65259697660499</v>
      </c>
      <c r="M21">
        <f t="shared" si="16"/>
        <v>10.488661576716396</v>
      </c>
      <c r="N21">
        <f>'Cap Curves'!G9</f>
        <v>12.9</v>
      </c>
      <c r="O21">
        <f t="shared" si="4"/>
        <v>12.797884176747626</v>
      </c>
      <c r="P21">
        <f t="shared" si="17"/>
        <v>5.7931340880611844</v>
      </c>
      <c r="Q21">
        <f>'Cap Curves'!H9</f>
        <v>12.97</v>
      </c>
      <c r="R21">
        <f t="shared" si="5"/>
        <v>12.894983815007649</v>
      </c>
      <c r="S21">
        <f t="shared" si="18"/>
        <v>3.1263488948926428</v>
      </c>
      <c r="T21">
        <f>'Cap Curves'!I9</f>
        <v>13.01</v>
      </c>
      <c r="U21">
        <f t="shared" si="6"/>
        <v>12.955576936829443</v>
      </c>
      <c r="V21">
        <f t="shared" si="19"/>
        <v>1.6454832249257789</v>
      </c>
    </row>
    <row r="22" spans="1:22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H22">
        <f>'Cap Curves'!E10</f>
        <v>12.49</v>
      </c>
      <c r="I22">
        <f t="shared" si="2"/>
        <v>12.453364056775865</v>
      </c>
      <c r="J22">
        <f>((I22-H22)/12*100)^2*8</f>
        <v>0.74566240884560642</v>
      </c>
      <c r="K22">
        <f>'Cap Curves'!F10</f>
        <v>12.65</v>
      </c>
      <c r="L22">
        <f t="shared" si="3"/>
        <v>12.592805101403084</v>
      </c>
      <c r="M22">
        <f>((L22-K22)/12*100)^2*8</f>
        <v>1.8173646808397781</v>
      </c>
      <c r="N22">
        <f>'Cap Curves'!G10</f>
        <v>12.84</v>
      </c>
      <c r="O22">
        <f t="shared" si="4"/>
        <v>12.760312443751097</v>
      </c>
      <c r="P22">
        <f>((O22-N22)/12*100)^2*8</f>
        <v>3.5278370116233591</v>
      </c>
      <c r="Q22">
        <f>'Cap Curves'!H10</f>
        <v>12.91</v>
      </c>
      <c r="R22">
        <f t="shared" si="5"/>
        <v>12.869092096711494</v>
      </c>
      <c r="S22">
        <f>((R22-Q22)/12*100)^2*8</f>
        <v>0.92969808414542332</v>
      </c>
      <c r="T22">
        <f>'Cap Curves'!I10</f>
        <v>12.95</v>
      </c>
      <c r="U22">
        <f t="shared" si="6"/>
        <v>12.938278089573135</v>
      </c>
      <c r="V22">
        <f>((U22-T22)/12*100)^2*8</f>
        <v>7.6335102253015527E-2</v>
      </c>
    </row>
    <row r="23" spans="1:22" x14ac:dyDescent="0.3">
      <c r="A23">
        <v>0.3</v>
      </c>
      <c r="C23">
        <f t="shared" ref="C23:C27" si="20">4*(B$8+B$7*(-LN($A23))^B$6 + B$9*$A23 + B$11*EXP(B$10*($A23-1)))</f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H23">
        <f>'Cap Curves'!E11</f>
        <v>12.25</v>
      </c>
      <c r="I23">
        <f t="shared" si="2"/>
        <v>12.336139301290785</v>
      </c>
      <c r="J23">
        <f t="shared" si="9"/>
        <v>0.51527633519893778</v>
      </c>
      <c r="K23">
        <f>'Cap Curves'!F11</f>
        <v>12.41</v>
      </c>
      <c r="L23">
        <f t="shared" si="3"/>
        <v>12.509533719658675</v>
      </c>
      <c r="M23">
        <f t="shared" si="10"/>
        <v>0.68798342702025694</v>
      </c>
      <c r="N23">
        <f>'Cap Curves'!G11</f>
        <v>12.7</v>
      </c>
      <c r="O23">
        <f t="shared" si="4"/>
        <v>12.700635400087616</v>
      </c>
      <c r="P23">
        <f t="shared" si="11"/>
        <v>2.8037032732218387E-5</v>
      </c>
      <c r="Q23">
        <f>'Cap Curves'!H11</f>
        <v>12.77</v>
      </c>
      <c r="R23">
        <f t="shared" si="5"/>
        <v>12.820882910600099</v>
      </c>
      <c r="S23">
        <f t="shared" si="12"/>
        <v>0.17979656882901077</v>
      </c>
      <c r="T23">
        <f>'Cap Curves'!I11</f>
        <v>12.87</v>
      </c>
      <c r="U23">
        <f t="shared" si="6"/>
        <v>12.904323459173444</v>
      </c>
      <c r="V23">
        <f t="shared" si="13"/>
        <v>8.1812489557717041E-2</v>
      </c>
    </row>
    <row r="24" spans="1:22" x14ac:dyDescent="0.3">
      <c r="A24">
        <v>0.2</v>
      </c>
      <c r="C24">
        <f t="shared" si="2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H24">
        <f>'Cap Curves'!E12</f>
        <v>11.78</v>
      </c>
      <c r="I24">
        <f t="shared" si="2"/>
        <v>12.095020186823675</v>
      </c>
      <c r="J24">
        <f t="shared" si="9"/>
        <v>6.8915082018349496</v>
      </c>
      <c r="K24">
        <f>'Cap Curves'!F12</f>
        <v>12.15</v>
      </c>
      <c r="L24">
        <f t="shared" si="3"/>
        <v>12.367777022112602</v>
      </c>
      <c r="M24">
        <f t="shared" si="10"/>
        <v>3.2935299555716999</v>
      </c>
      <c r="N24">
        <f>'Cap Curves'!G12</f>
        <v>12.4</v>
      </c>
      <c r="O24">
        <f t="shared" si="4"/>
        <v>12.585326090090515</v>
      </c>
      <c r="P24">
        <f t="shared" si="11"/>
        <v>2.3851221991831597</v>
      </c>
      <c r="Q24">
        <f>'Cap Curves'!H12</f>
        <v>12.55</v>
      </c>
      <c r="R24">
        <f t="shared" si="5"/>
        <v>12.716600986130778</v>
      </c>
      <c r="S24">
        <f t="shared" si="12"/>
        <v>1.9274922624824726</v>
      </c>
      <c r="T24">
        <f>'Cap Curves'!I12</f>
        <v>12.66</v>
      </c>
      <c r="U24">
        <f t="shared" si="6"/>
        <v>12.826050649375436</v>
      </c>
      <c r="V24">
        <f t="shared" si="13"/>
        <v>1.9147790387502641</v>
      </c>
    </row>
    <row r="25" spans="1:22" x14ac:dyDescent="0.3">
      <c r="A25">
        <v>0.1</v>
      </c>
      <c r="C25">
        <f t="shared" si="2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H25">
        <f>'Cap Curves'!E13</f>
        <v>11.05</v>
      </c>
      <c r="I25">
        <f t="shared" si="2"/>
        <v>11.533727939027212</v>
      </c>
      <c r="J25">
        <f t="shared" si="9"/>
        <v>16.249494374688446</v>
      </c>
      <c r="K25">
        <f>'Cap Curves'!F13</f>
        <v>11.59</v>
      </c>
      <c r="L25">
        <f t="shared" si="3"/>
        <v>12.068146279937437</v>
      </c>
      <c r="M25">
        <f t="shared" si="10"/>
        <v>15.876657292917379</v>
      </c>
      <c r="N25">
        <f>'Cap Curves'!G13</f>
        <v>11.85</v>
      </c>
      <c r="O25">
        <f t="shared" si="4"/>
        <v>12.31922199096425</v>
      </c>
      <c r="P25">
        <f t="shared" si="11"/>
        <v>15.289533111420486</v>
      </c>
      <c r="Q25">
        <f>'Cap Curves'!H13</f>
        <v>12.2</v>
      </c>
      <c r="R25">
        <f t="shared" si="5"/>
        <v>12.460431331790987</v>
      </c>
      <c r="S25">
        <f t="shared" si="12"/>
        <v>4.7100332346130376</v>
      </c>
      <c r="T25">
        <f>'Cap Curves'!I13</f>
        <v>12.43</v>
      </c>
      <c r="U25">
        <f t="shared" si="6"/>
        <v>12.625056630335575</v>
      </c>
      <c r="V25">
        <f t="shared" si="13"/>
        <v>2.6421589609631346</v>
      </c>
    </row>
    <row r="26" spans="1:22" x14ac:dyDescent="0.3">
      <c r="A26">
        <v>0.05</v>
      </c>
      <c r="C26">
        <f t="shared" si="20"/>
        <v>10.056259937733962</v>
      </c>
      <c r="E26">
        <f>'Cap Curves'!D14</f>
        <v>0</v>
      </c>
      <c r="F26">
        <f t="shared" ref="F26:F27" si="21">(C$8+C$7*(-LN($A26))^C$6 + C$9*$A26 + C$11*EXP(C$10*($A26-1)))*4</f>
        <v>10.761922831940431</v>
      </c>
      <c r="H26">
        <f>'Cap Curves'!E14</f>
        <v>10.1</v>
      </c>
      <c r="I26">
        <f t="shared" si="2"/>
        <v>10.878757772181494</v>
      </c>
      <c r="J26">
        <f t="shared" si="9"/>
        <v>42.115532481464193</v>
      </c>
      <c r="K26">
        <f>'Cap Curves'!F14</f>
        <v>10.95</v>
      </c>
      <c r="L26">
        <f t="shared" si="3"/>
        <v>11.73054179566167</v>
      </c>
      <c r="M26">
        <f t="shared" si="10"/>
        <v>42.308714914912912</v>
      </c>
      <c r="N26">
        <f>'Cap Curves'!G14</f>
        <v>11.3</v>
      </c>
      <c r="O26">
        <f t="shared" si="4"/>
        <v>12.006517216642484</v>
      </c>
      <c r="P26">
        <f t="shared" si="11"/>
        <v>34.664345653627905</v>
      </c>
      <c r="Q26">
        <f>'Cap Curves'!H14</f>
        <v>11.6</v>
      </c>
      <c r="R26">
        <f t="shared" si="5"/>
        <v>12.151437632178304</v>
      </c>
      <c r="S26">
        <f t="shared" si="12"/>
        <v>21.116907096001036</v>
      </c>
      <c r="T26">
        <f>'Cap Curves'!I14</f>
        <v>12.1</v>
      </c>
      <c r="U26">
        <f t="shared" si="6"/>
        <v>12.377172654874936</v>
      </c>
      <c r="V26">
        <f t="shared" si="13"/>
        <v>5.3350472646125517</v>
      </c>
    </row>
    <row r="27" spans="1:22" x14ac:dyDescent="0.3">
      <c r="A27">
        <v>1E-3</v>
      </c>
      <c r="C27">
        <f t="shared" si="20"/>
        <v>6.5187419397108455</v>
      </c>
      <c r="E27">
        <f>'Cap Curves'!D15</f>
        <v>0</v>
      </c>
      <c r="F27">
        <f t="shared" si="21"/>
        <v>7.2244048339173172</v>
      </c>
      <c r="I27">
        <f t="shared" si="2"/>
        <v>7.3412397741583799</v>
      </c>
      <c r="K27">
        <f>'Cap Curves'!F15</f>
        <v>10.1</v>
      </c>
      <c r="L27">
        <f t="shared" si="3"/>
        <v>9.9367442821549403</v>
      </c>
      <c r="M27">
        <f t="shared" si="10"/>
        <v>1.850863153410113</v>
      </c>
      <c r="N27">
        <f>'Cap Curves'!G15</f>
        <v>10.45</v>
      </c>
      <c r="O27">
        <f t="shared" si="4"/>
        <v>10.299613848224887</v>
      </c>
      <c r="P27">
        <f t="shared" si="11"/>
        <v>1.5705551837310558</v>
      </c>
      <c r="Q27">
        <f>'Cap Curves'!H15</f>
        <v>10.51</v>
      </c>
      <c r="R27">
        <f t="shared" si="5"/>
        <v>10.438523136048317</v>
      </c>
      <c r="S27">
        <f t="shared" si="12"/>
        <v>0.35478764446995131</v>
      </c>
      <c r="T27">
        <f>'Cap Curves'!I15</f>
        <v>11</v>
      </c>
      <c r="U27">
        <f t="shared" si="6"/>
        <v>10.981614391065904</v>
      </c>
      <c r="V27">
        <f t="shared" si="13"/>
        <v>2.3474348324828032E-2</v>
      </c>
    </row>
    <row r="28" spans="1:22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14.157466357722431</v>
      </c>
      <c r="M28">
        <f>SQRT(SUM(M14:M27))</f>
        <v>10.875083607510049</v>
      </c>
      <c r="P28">
        <f>SQRT(SUM(P14:P27))</f>
        <v>9.5626456942353624</v>
      </c>
      <c r="S28">
        <f>SQRT(SUM(S14:S27))</f>
        <v>7.6755132058997004</v>
      </c>
      <c r="V28">
        <f>SQRT(SUM(V14:V27))</f>
        <v>5.2042768238387334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A4" workbookViewId="0">
      <selection activeCell="H21" sqref="H21"/>
    </sheetView>
  </sheetViews>
  <sheetFormatPr defaultRowHeight="14.4" x14ac:dyDescent="0.3"/>
  <sheetData>
    <row r="1" spans="1:25" x14ac:dyDescent="0.3">
      <c r="A1" t="s">
        <v>20</v>
      </c>
    </row>
    <row r="5" spans="1:25" x14ac:dyDescent="0.3">
      <c r="A5" t="s">
        <v>23</v>
      </c>
      <c r="B5" s="21">
        <v>-10</v>
      </c>
      <c r="C5" s="21">
        <v>0</v>
      </c>
      <c r="D5" s="21">
        <v>8</v>
      </c>
      <c r="E5" s="21">
        <v>10</v>
      </c>
      <c r="F5" s="21">
        <v>20</v>
      </c>
      <c r="G5" s="21">
        <v>30</v>
      </c>
      <c r="H5" s="21">
        <v>40</v>
      </c>
      <c r="I5" s="21">
        <v>50</v>
      </c>
      <c r="J5" s="21"/>
    </row>
    <row r="6" spans="1:25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  <c r="I6" s="21">
        <v>0.47799999999999998</v>
      </c>
    </row>
    <row r="7" spans="1:25" x14ac:dyDescent="0.3">
      <c r="A7" t="s">
        <v>16</v>
      </c>
      <c r="B7" s="22">
        <v>-1.143251503157807</v>
      </c>
      <c r="C7" s="22">
        <v>-1.143251503157807</v>
      </c>
      <c r="D7" s="22">
        <v>-0.83599999999999997</v>
      </c>
      <c r="E7" s="22">
        <v>-1.143251503157807</v>
      </c>
      <c r="F7" s="22">
        <v>-0.57795540028306935</v>
      </c>
      <c r="G7" s="22">
        <v>-0.55329798798696006</v>
      </c>
      <c r="H7" s="22">
        <v>-0.55710475700016193</v>
      </c>
      <c r="I7" s="22">
        <v>-0.45551626024511238</v>
      </c>
      <c r="L7" s="22"/>
      <c r="O7" s="22"/>
      <c r="R7" s="22"/>
      <c r="U7" s="22"/>
    </row>
    <row r="8" spans="1:25" x14ac:dyDescent="0.3">
      <c r="A8" t="s">
        <v>15</v>
      </c>
      <c r="B8">
        <v>3.3483399767315909</v>
      </c>
      <c r="C8">
        <v>3.5247557002832086</v>
      </c>
      <c r="D8">
        <v>4</v>
      </c>
      <c r="E8">
        <v>3.5539644353434743</v>
      </c>
      <c r="F8">
        <v>2.7782710208104895</v>
      </c>
      <c r="G8">
        <v>2.8069059976624819</v>
      </c>
      <c r="H8">
        <v>2.8512557761146389</v>
      </c>
      <c r="I8">
        <v>2.7310417617626701</v>
      </c>
    </row>
    <row r="9" spans="1:25" x14ac:dyDescent="0.3">
      <c r="A9" t="s">
        <v>18</v>
      </c>
      <c r="B9">
        <v>-1.7704346329793603</v>
      </c>
      <c r="C9">
        <v>-1.7704346329793603</v>
      </c>
      <c r="D9">
        <v>-1.181</v>
      </c>
      <c r="E9">
        <v>-1.7704346329793603</v>
      </c>
      <c r="F9">
        <v>-1.0994517959124805</v>
      </c>
      <c r="G9">
        <v>-1.1254678290104727</v>
      </c>
      <c r="H9">
        <v>-1.1592275633503999</v>
      </c>
      <c r="I9">
        <v>-1.0590283827915401</v>
      </c>
    </row>
    <row r="10" spans="1:25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  <c r="I10" s="21">
        <v>0.4</v>
      </c>
    </row>
    <row r="11" spans="1:25" x14ac:dyDescent="0.3">
      <c r="A11" t="s">
        <v>1</v>
      </c>
      <c r="B11" s="21">
        <v>1.734</v>
      </c>
      <c r="C11" s="21">
        <v>1.734</v>
      </c>
      <c r="D11" s="21">
        <v>0.70699999999999996</v>
      </c>
      <c r="E11" s="21">
        <v>1.734</v>
      </c>
      <c r="F11" s="21">
        <v>1.734</v>
      </c>
      <c r="G11" s="21">
        <v>1.734</v>
      </c>
      <c r="H11" s="21">
        <v>1.734</v>
      </c>
      <c r="I11" s="21">
        <v>1.734</v>
      </c>
    </row>
    <row r="13" spans="1:25" x14ac:dyDescent="0.3">
      <c r="A13" t="s">
        <v>21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">
        <v>37</v>
      </c>
      <c r="I13" t="s">
        <v>38</v>
      </c>
      <c r="J13" t="s">
        <v>39</v>
      </c>
      <c r="K13" t="str">
        <f>'Cap Curves'!E1</f>
        <v>VoC 10C</v>
      </c>
      <c r="L13" t="s">
        <v>30</v>
      </c>
      <c r="M13" t="s">
        <v>31</v>
      </c>
      <c r="N13" t="str">
        <f>'Cap Curves'!F1</f>
        <v>VoC 20C</v>
      </c>
      <c r="O13" t="s">
        <v>25</v>
      </c>
      <c r="P13" t="s">
        <v>24</v>
      </c>
      <c r="Q13" t="str">
        <f>'Cap Curves'!G1</f>
        <v>VoC 30C</v>
      </c>
      <c r="R13" t="s">
        <v>32</v>
      </c>
      <c r="S13" t="s">
        <v>33</v>
      </c>
      <c r="T13" t="str">
        <f>'Cap Curves'!H1</f>
        <v>VoC 40C</v>
      </c>
      <c r="U13" t="s">
        <v>34</v>
      </c>
      <c r="V13" t="s">
        <v>35</v>
      </c>
      <c r="W13" t="str">
        <f>'Cap Curves'!I1</f>
        <v>VoC 50C</v>
      </c>
      <c r="X13" t="s">
        <v>36</v>
      </c>
      <c r="Y13" t="s">
        <v>24</v>
      </c>
    </row>
    <row r="14" spans="1:25" x14ac:dyDescent="0.3">
      <c r="A14">
        <v>1</v>
      </c>
      <c r="B14">
        <f>'Cap Curves'!C2</f>
        <v>12.68</v>
      </c>
      <c r="C14">
        <f t="shared" ref="C14:C27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7" si="1">(C$8+C$7*(-LN($A14))^C$6 + C$9*$A14 + C$11*EXP(C$10*($A14-1)))*4</f>
        <v>13.953284269215393</v>
      </c>
      <c r="G14">
        <f>((F14-E14)/12*100)^2</f>
        <v>77.042204984486403</v>
      </c>
      <c r="I14">
        <f>(D$8+D$7*(-LN($A14))^D$6 + D$9*$A14 + D$11*EXP(D$10*($A14-1)))*4</f>
        <v>14.103999999999999</v>
      </c>
      <c r="J14">
        <f>((I14-H14)/12*100)^2</f>
        <v>13814.084444444445</v>
      </c>
      <c r="K14">
        <f>'Cap Curves'!E2</f>
        <v>13.1</v>
      </c>
      <c r="L14">
        <f t="shared" ref="L14:L27" si="2">(E$8+E$7*(-LN($A14))^E$6 + E$9*$A14 + E$11*EXP(E$10*($A14-1)))*4</f>
        <v>14.070119209456456</v>
      </c>
      <c r="M14">
        <f>((L14-K14)/12*100)^2</f>
        <v>65.356338927529109</v>
      </c>
      <c r="N14">
        <f>'Cap Curves'!F2</f>
        <v>13.3</v>
      </c>
      <c r="O14">
        <f t="shared" ref="O14:O27" si="3">(F$8+F$7*(-LN($A14))^F$6 + F$9*$A14 + F$11*EXP(F$10*($A14-1)))*4</f>
        <v>13.651276899592036</v>
      </c>
      <c r="P14">
        <f>((O14-N14)/12*100)^2</f>
        <v>8.5691291796522648</v>
      </c>
      <c r="Q14">
        <f>'Cap Curves'!G2</f>
        <v>13.31</v>
      </c>
      <c r="R14">
        <f t="shared" ref="R14:R27" si="4">(G$8+G$7*(-LN($A14))^G$6 + G$9*$A14 + G$11*EXP(G$10*($A14-1)))*4</f>
        <v>13.661752674608037</v>
      </c>
      <c r="S14">
        <f>((R14-Q14)/12*100)^2</f>
        <v>8.5923572287435519</v>
      </c>
      <c r="T14">
        <f>'Cap Curves'!H2</f>
        <v>13.32</v>
      </c>
      <c r="U14">
        <f t="shared" ref="U14:U27" si="5">(H$8+H$7*(-LN($A14))^H$6 + H$9*$A14 + H$11*EXP(H$10*($A14-1)))*4</f>
        <v>13.704112851056955</v>
      </c>
      <c r="V14">
        <f>((U14-T14)/12*100)^2</f>
        <v>10.246019607437656</v>
      </c>
      <c r="W14">
        <f>'Cap Curves'!I2</f>
        <v>13.35</v>
      </c>
      <c r="X14">
        <f t="shared" ref="X14:X27" si="6">(I$8+I$7*(-LN($A14))^I$6 + I$9*$A14 + I$11*EXP(I$10*($A14-1)))*4</f>
        <v>13.624053515884519</v>
      </c>
      <c r="Y14">
        <f>((X14-W14)/12*100)^2</f>
        <v>5.2156478867129561</v>
      </c>
    </row>
    <row r="15" spans="1:25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v>13.228</v>
      </c>
      <c r="I15">
        <f t="shared" ref="I15:I27" si="9">(D$8+D$7*(-LN($A15))^D$6 + D$9*$A15 + D$11*EXP(D$10*($A15-1)))*4</f>
        <v>13.658038941178017</v>
      </c>
      <c r="J15">
        <f t="shared" ref="J15:J17" si="10">((I15-H15)/12*100)^2</f>
        <v>12.842603536771525</v>
      </c>
      <c r="K15">
        <f>'Cap Curves'!E3</f>
        <v>12.85</v>
      </c>
      <c r="L15">
        <f t="shared" si="2"/>
        <v>13.448235768192433</v>
      </c>
      <c r="M15">
        <f t="shared" ref="M15:M26" si="11">((L15-K15)/12*100)^2</f>
        <v>24.853196829499336</v>
      </c>
      <c r="N15">
        <f>'Cap Curves'!F3</f>
        <v>12.9</v>
      </c>
      <c r="O15">
        <f t="shared" si="3"/>
        <v>13.32591936036253</v>
      </c>
      <c r="P15">
        <f t="shared" ref="P15:P27" si="12">((O15-N15)/12*100)^2</f>
        <v>12.597729273029604</v>
      </c>
      <c r="Q15">
        <f>'Cap Curves'!G3</f>
        <v>13</v>
      </c>
      <c r="R15">
        <f t="shared" si="4"/>
        <v>13.353751841677095</v>
      </c>
      <c r="S15">
        <f t="shared" ref="S15:S27" si="13">((R15-Q15)/12*100)^2</f>
        <v>8.6903031590233688</v>
      </c>
      <c r="T15">
        <f>'Cap Curves'!H3</f>
        <v>13.1</v>
      </c>
      <c r="U15">
        <f t="shared" si="5"/>
        <v>13.396454479272043</v>
      </c>
      <c r="V15">
        <f t="shared" ref="V15:V27" si="14">((U15-T15)/12*100)^2</f>
        <v>6.1031429361429339</v>
      </c>
      <c r="W15">
        <f>'Cap Curves'!I3</f>
        <v>13.15</v>
      </c>
      <c r="X15">
        <f t="shared" si="6"/>
        <v>13.371313929135514</v>
      </c>
      <c r="Y15">
        <f t="shared" ref="Y15:Y27" si="15">((X15-W15)/12*100)^2</f>
        <v>3.4013788353749441</v>
      </c>
    </row>
    <row r="16" spans="1:25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I16">
        <f t="shared" si="9"/>
        <v>13.475710768933833</v>
      </c>
      <c r="J16">
        <f t="shared" si="10"/>
        <v>12610.748661663838</v>
      </c>
      <c r="K16">
        <f>'Cap Curves'!E4</f>
        <v>12.8</v>
      </c>
      <c r="L16">
        <f t="shared" si="2"/>
        <v>13.181231787744885</v>
      </c>
      <c r="M16">
        <f t="shared" si="11"/>
        <v>10.092894165775023</v>
      </c>
      <c r="N16">
        <f>'Cap Curves'!F4</f>
        <v>12.85</v>
      </c>
      <c r="O16">
        <f t="shared" si="3"/>
        <v>13.174887714615567</v>
      </c>
      <c r="P16">
        <f t="shared" si="12"/>
        <v>7.3300018825087614</v>
      </c>
      <c r="Q16">
        <f>'Cap Curves'!G4</f>
        <v>12.95</v>
      </c>
      <c r="R16">
        <f t="shared" si="4"/>
        <v>13.214412746343285</v>
      </c>
      <c r="S16">
        <f t="shared" si="13"/>
        <v>4.8551458631110309</v>
      </c>
      <c r="T16">
        <f>'Cap Curves'!H4</f>
        <v>13.03</v>
      </c>
      <c r="U16">
        <f t="shared" si="5"/>
        <v>13.259843363933317</v>
      </c>
      <c r="V16">
        <f t="shared" si="14"/>
        <v>3.6686091627905308</v>
      </c>
      <c r="W16">
        <f>'Cap Curves'!I4</f>
        <v>13.08</v>
      </c>
      <c r="X16">
        <f t="shared" si="6"/>
        <v>13.257989878502613</v>
      </c>
      <c r="Y16">
        <f t="shared" si="15"/>
        <v>2.2000275589843725</v>
      </c>
    </row>
    <row r="17" spans="1:25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v>13.106999999999999</v>
      </c>
      <c r="I17">
        <f t="shared" si="9"/>
        <v>13.324983621853026</v>
      </c>
      <c r="J17">
        <f t="shared" si="10"/>
        <v>3.2997819025113282</v>
      </c>
      <c r="K17">
        <f>'Cap Curves'!E5</f>
        <v>12.77</v>
      </c>
      <c r="L17">
        <f t="shared" si="2"/>
        <v>12.946625989261019</v>
      </c>
      <c r="M17">
        <f t="shared" si="11"/>
        <v>2.1664402835023426</v>
      </c>
      <c r="N17">
        <f>'Cap Curves'!F5</f>
        <v>12.845000000000001</v>
      </c>
      <c r="O17">
        <f t="shared" si="3"/>
        <v>13.030606512523184</v>
      </c>
      <c r="P17">
        <f t="shared" si="12"/>
        <v>2.3923456590985048</v>
      </c>
      <c r="Q17">
        <f>'Cap Curves'!G5</f>
        <v>12.944285714285714</v>
      </c>
      <c r="R17">
        <f t="shared" si="4"/>
        <v>13.085128044822085</v>
      </c>
      <c r="S17">
        <f t="shared" si="13"/>
        <v>1.3775390327025241</v>
      </c>
      <c r="T17">
        <f>'Cap Curves'!H5</f>
        <v>13.01</v>
      </c>
      <c r="U17">
        <f t="shared" si="5"/>
        <v>13.135798657924287</v>
      </c>
      <c r="V17">
        <f t="shared" si="14"/>
        <v>1.0989793288577647</v>
      </c>
      <c r="W17">
        <f>'Cap Curves'!I5</f>
        <v>13.05</v>
      </c>
      <c r="X17">
        <f t="shared" si="6"/>
        <v>13.154253690818782</v>
      </c>
      <c r="Y17">
        <f t="shared" si="15"/>
        <v>0.75478000342625839</v>
      </c>
    </row>
    <row r="18" spans="1:25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6">((F18-E18)/12*100)^2*8</f>
        <v>3.2347703063395441</v>
      </c>
      <c r="H18">
        <v>13.065</v>
      </c>
      <c r="I18">
        <f t="shared" si="9"/>
        <v>13.198736219356586</v>
      </c>
      <c r="J18">
        <f t="shared" ref="J18:J21" si="17">((I18-H18)/12*100)^2*8</f>
        <v>9.9363202043295242</v>
      </c>
      <c r="K18">
        <f>'Cap Curves'!E6</f>
        <v>12.75</v>
      </c>
      <c r="L18">
        <f t="shared" si="2"/>
        <v>12.720529065294167</v>
      </c>
      <c r="M18">
        <f t="shared" ref="M18:M21" si="18">((L18-K18)/12*100)^2*8</f>
        <v>0.48251999579747196</v>
      </c>
      <c r="N18">
        <f>'Cap Curves'!F6</f>
        <v>12.831250000000001</v>
      </c>
      <c r="O18">
        <f t="shared" si="3"/>
        <v>12.868875635416604</v>
      </c>
      <c r="P18">
        <f t="shared" ref="P18:P21" si="19">((O18-N18)/12*100)^2*8</f>
        <v>0.7864935780572998</v>
      </c>
      <c r="Q18">
        <f>'Cap Curves'!G6</f>
        <v>12.932857142857143</v>
      </c>
      <c r="R18">
        <f t="shared" si="4"/>
        <v>12.948318063358611</v>
      </c>
      <c r="S18">
        <f t="shared" ref="S18:S21" si="20">((R18-Q18)/12*100)^2*8</f>
        <v>0.13280003486261802</v>
      </c>
      <c r="T18">
        <f>'Cap Curves'!H6</f>
        <v>13.006666666666666</v>
      </c>
      <c r="U18">
        <f t="shared" si="5"/>
        <v>13.010251731572101</v>
      </c>
      <c r="V18">
        <f t="shared" ref="V18:V21" si="21">((U18-T18)/12*100)^2*8</f>
        <v>7.1403835423230521E-3</v>
      </c>
      <c r="W18">
        <f>'Cap Curves'!I6</f>
        <v>13.046666666666667</v>
      </c>
      <c r="X18">
        <f t="shared" si="6"/>
        <v>13.048426735079993</v>
      </c>
      <c r="Y18">
        <f t="shared" ref="Y18:Y21" si="22">((X18-W18)/12*100)^2*8</f>
        <v>1.7210226775481604E-3</v>
      </c>
    </row>
    <row r="19" spans="1:25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6"/>
        <v>10.930534609248282</v>
      </c>
      <c r="H19">
        <v>13</v>
      </c>
      <c r="I19">
        <f t="shared" si="9"/>
        <v>13.1584852928204</v>
      </c>
      <c r="J19">
        <f t="shared" si="17"/>
        <v>13.954215577982129</v>
      </c>
      <c r="K19">
        <f>'Cap Curves'!E7</f>
        <v>12.74</v>
      </c>
      <c r="L19">
        <f t="shared" si="2"/>
        <v>12.616567473248011</v>
      </c>
      <c r="M19">
        <f t="shared" si="18"/>
        <v>8.4642159224335867</v>
      </c>
      <c r="N19">
        <f>'Cap Curves'!F7</f>
        <v>12.831250000000001</v>
      </c>
      <c r="O19">
        <f t="shared" si="3"/>
        <v>12.773954775560256</v>
      </c>
      <c r="P19">
        <f t="shared" si="19"/>
        <v>1.8237459686670776</v>
      </c>
      <c r="Q19">
        <f>'Cap Curves'!G7</f>
        <v>12.921428571428571</v>
      </c>
      <c r="R19">
        <f t="shared" si="4"/>
        <v>12.875904887578359</v>
      </c>
      <c r="S19">
        <f t="shared" si="20"/>
        <v>1.1513365507188842</v>
      </c>
      <c r="T19">
        <f>'Cap Curves'!H7</f>
        <v>13.003333333333334</v>
      </c>
      <c r="U19">
        <f t="shared" si="5"/>
        <v>12.949474177939177</v>
      </c>
      <c r="V19">
        <f t="shared" si="21"/>
        <v>1.6115603443177624</v>
      </c>
      <c r="W19">
        <f>'Cap Curves'!I7</f>
        <v>13.043333333333333</v>
      </c>
      <c r="X19">
        <f t="shared" si="6"/>
        <v>12.997426724505619</v>
      </c>
      <c r="Y19">
        <f t="shared" si="22"/>
        <v>1.1707870744781952</v>
      </c>
    </row>
    <row r="20" spans="1:25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6"/>
        <v>13.629813172747548</v>
      </c>
      <c r="H20">
        <v>12.9</v>
      </c>
      <c r="I20">
        <f t="shared" si="9"/>
        <v>13.149854687616477</v>
      </c>
      <c r="J20">
        <f t="shared" si="17"/>
        <v>34.681869402181732</v>
      </c>
      <c r="K20">
        <f>'Cap Curves'!E8</f>
        <v>12.71</v>
      </c>
      <c r="L20">
        <f t="shared" si="2"/>
        <v>12.560202683949628</v>
      </c>
      <c r="M20">
        <f t="shared" si="18"/>
        <v>12.466242164386289</v>
      </c>
      <c r="N20">
        <f>'Cap Curves'!F8</f>
        <v>12.831250000000001</v>
      </c>
      <c r="O20">
        <f t="shared" si="3"/>
        <v>12.707963337013783</v>
      </c>
      <c r="P20">
        <f t="shared" si="19"/>
        <v>8.4442229279317331</v>
      </c>
      <c r="Q20">
        <f>'Cap Curves'!G8</f>
        <v>12.91</v>
      </c>
      <c r="R20">
        <f t="shared" si="4"/>
        <v>12.831606888470063</v>
      </c>
      <c r="S20">
        <f t="shared" si="20"/>
        <v>3.4141555196362292</v>
      </c>
      <c r="T20">
        <f>'Cap Curves'!H8</f>
        <v>13</v>
      </c>
      <c r="U20">
        <f t="shared" si="5"/>
        <v>12.916937509273122</v>
      </c>
      <c r="V20">
        <f t="shared" si="21"/>
        <v>3.8329874254181426</v>
      </c>
      <c r="W20">
        <f>'Cap Curves'!I8</f>
        <v>13.04</v>
      </c>
      <c r="X20">
        <f t="shared" si="6"/>
        <v>12.971312912373676</v>
      </c>
      <c r="Y20">
        <f t="shared" si="22"/>
        <v>2.6210644481034153</v>
      </c>
    </row>
    <row r="21" spans="1:25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6"/>
        <v>5.6931149270608348</v>
      </c>
      <c r="H21">
        <v>12.83</v>
      </c>
      <c r="I21">
        <f t="shared" si="9"/>
        <v>13.146768512888311</v>
      </c>
      <c r="J21">
        <f t="shared" si="17"/>
        <v>55.745717087484508</v>
      </c>
      <c r="K21">
        <f>'Cap Curves'!E9</f>
        <v>12.65</v>
      </c>
      <c r="L21">
        <f t="shared" si="2"/>
        <v>12.515604476107436</v>
      </c>
      <c r="M21">
        <f t="shared" si="18"/>
        <v>10.034531579087151</v>
      </c>
      <c r="N21">
        <f>'Cap Curves'!F9</f>
        <v>12.79</v>
      </c>
      <c r="O21">
        <f t="shared" si="3"/>
        <v>12.65259697660499</v>
      </c>
      <c r="P21">
        <f t="shared" si="19"/>
        <v>10.488661576716396</v>
      </c>
      <c r="Q21">
        <f>'Cap Curves'!G9</f>
        <v>12.9</v>
      </c>
      <c r="R21">
        <f t="shared" si="4"/>
        <v>12.797884176747626</v>
      </c>
      <c r="S21">
        <f t="shared" si="20"/>
        <v>5.7931340880611844</v>
      </c>
      <c r="T21">
        <f>'Cap Curves'!H9</f>
        <v>12.97</v>
      </c>
      <c r="U21">
        <f t="shared" si="5"/>
        <v>12.894983815007649</v>
      </c>
      <c r="V21">
        <f t="shared" si="21"/>
        <v>3.1263488948926428</v>
      </c>
      <c r="W21">
        <f>'Cap Curves'!I9</f>
        <v>13.01</v>
      </c>
      <c r="X21">
        <f t="shared" si="6"/>
        <v>12.955576936829443</v>
      </c>
      <c r="Y21">
        <f t="shared" si="22"/>
        <v>1.6454832249257789</v>
      </c>
    </row>
    <row r="22" spans="1:25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I22">
        <f t="shared" si="9"/>
        <v>13.127841635886712</v>
      </c>
      <c r="J22">
        <f>((I22-H22)/12*100)^2*8</f>
        <v>95744.57000940037</v>
      </c>
      <c r="K22">
        <f>'Cap Curves'!E10</f>
        <v>12.49</v>
      </c>
      <c r="L22">
        <f t="shared" si="2"/>
        <v>12.453364056775865</v>
      </c>
      <c r="M22">
        <f>((L22-K22)/12*100)^2*8</f>
        <v>0.74566240884560642</v>
      </c>
      <c r="N22">
        <f>'Cap Curves'!F10</f>
        <v>12.65</v>
      </c>
      <c r="O22">
        <f t="shared" si="3"/>
        <v>12.592805101403084</v>
      </c>
      <c r="P22">
        <f>((O22-N22)/12*100)^2*8</f>
        <v>1.8173646808397781</v>
      </c>
      <c r="Q22">
        <f>'Cap Curves'!G10</f>
        <v>12.84</v>
      </c>
      <c r="R22">
        <f t="shared" si="4"/>
        <v>12.760312443751097</v>
      </c>
      <c r="S22">
        <f>((R22-Q22)/12*100)^2*8</f>
        <v>3.5278370116233591</v>
      </c>
      <c r="T22">
        <f>'Cap Curves'!H10</f>
        <v>12.91</v>
      </c>
      <c r="U22">
        <f t="shared" si="5"/>
        <v>12.869092096711494</v>
      </c>
      <c r="V22">
        <f>((U22-T22)/12*100)^2*8</f>
        <v>0.92969808414542332</v>
      </c>
      <c r="W22">
        <f>'Cap Curves'!I10</f>
        <v>12.95</v>
      </c>
      <c r="X22">
        <f t="shared" si="6"/>
        <v>12.938278089573135</v>
      </c>
      <c r="Y22">
        <f>((X22-W22)/12*100)^2*8</f>
        <v>7.6335102253015527E-2</v>
      </c>
    </row>
    <row r="23" spans="1:25" x14ac:dyDescent="0.3">
      <c r="A23">
        <v>0.3</v>
      </c>
      <c r="C23">
        <f t="shared" si="0"/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I23">
        <f t="shared" si="9"/>
        <v>13.065882989084326</v>
      </c>
      <c r="J23">
        <f t="shared" ref="J23:J26" si="23">((I23-H23)/12*100)^2</f>
        <v>11855.367936419663</v>
      </c>
      <c r="K23">
        <f>'Cap Curves'!E11</f>
        <v>12.25</v>
      </c>
      <c r="L23">
        <f t="shared" si="2"/>
        <v>12.336139301290785</v>
      </c>
      <c r="M23">
        <f t="shared" si="11"/>
        <v>0.51527633519893778</v>
      </c>
      <c r="N23">
        <f>'Cap Curves'!F11</f>
        <v>12.41</v>
      </c>
      <c r="O23">
        <f t="shared" si="3"/>
        <v>12.509533719658675</v>
      </c>
      <c r="P23">
        <f t="shared" si="12"/>
        <v>0.68798342702025694</v>
      </c>
      <c r="Q23">
        <f>'Cap Curves'!G11</f>
        <v>12.7</v>
      </c>
      <c r="R23">
        <f t="shared" si="4"/>
        <v>12.700635400087616</v>
      </c>
      <c r="S23">
        <f t="shared" si="13"/>
        <v>2.8037032732218387E-5</v>
      </c>
      <c r="T23">
        <f>'Cap Curves'!H11</f>
        <v>12.77</v>
      </c>
      <c r="U23">
        <f t="shared" si="5"/>
        <v>12.820882910600099</v>
      </c>
      <c r="V23">
        <f t="shared" si="14"/>
        <v>0.17979656882901077</v>
      </c>
      <c r="W23">
        <f>'Cap Curves'!I11</f>
        <v>12.87</v>
      </c>
      <c r="X23">
        <f t="shared" si="6"/>
        <v>12.904323459173444</v>
      </c>
      <c r="Y23">
        <f t="shared" si="15"/>
        <v>8.1812489557717041E-2</v>
      </c>
    </row>
    <row r="24" spans="1:25" x14ac:dyDescent="0.3">
      <c r="A24">
        <v>0.2</v>
      </c>
      <c r="C24">
        <f t="shared" si="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I24">
        <f t="shared" si="9"/>
        <v>12.910613032950701</v>
      </c>
      <c r="J24">
        <f t="shared" si="23"/>
        <v>11575.272839346981</v>
      </c>
      <c r="K24">
        <f>'Cap Curves'!E12</f>
        <v>11.78</v>
      </c>
      <c r="L24">
        <f t="shared" si="2"/>
        <v>12.095020186823675</v>
      </c>
      <c r="M24">
        <f t="shared" si="11"/>
        <v>6.8915082018349496</v>
      </c>
      <c r="N24">
        <f>'Cap Curves'!F12</f>
        <v>12.15</v>
      </c>
      <c r="O24">
        <f t="shared" si="3"/>
        <v>12.367777022112602</v>
      </c>
      <c r="P24">
        <f t="shared" si="12"/>
        <v>3.2935299555716999</v>
      </c>
      <c r="Q24">
        <f>'Cap Curves'!G12</f>
        <v>12.4</v>
      </c>
      <c r="R24">
        <f t="shared" si="4"/>
        <v>12.585326090090515</v>
      </c>
      <c r="S24">
        <f t="shared" si="13"/>
        <v>2.3851221991831597</v>
      </c>
      <c r="T24">
        <f>'Cap Curves'!H12</f>
        <v>12.55</v>
      </c>
      <c r="U24">
        <f t="shared" si="5"/>
        <v>12.716600986130778</v>
      </c>
      <c r="V24">
        <f t="shared" si="14"/>
        <v>1.9274922624824726</v>
      </c>
      <c r="W24">
        <f>'Cap Curves'!I12</f>
        <v>12.66</v>
      </c>
      <c r="X24">
        <f t="shared" si="6"/>
        <v>12.826050649375436</v>
      </c>
      <c r="Y24">
        <f t="shared" si="15"/>
        <v>1.9147790387502641</v>
      </c>
    </row>
    <row r="25" spans="1:25" x14ac:dyDescent="0.3">
      <c r="A25">
        <v>0.1</v>
      </c>
      <c r="C25">
        <f t="shared" si="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I25">
        <f t="shared" si="9"/>
        <v>12.518609782207999</v>
      </c>
      <c r="J25">
        <f t="shared" si="23"/>
        <v>10883.027144388458</v>
      </c>
      <c r="K25">
        <f>'Cap Curves'!E13</f>
        <v>11.05</v>
      </c>
      <c r="L25">
        <f t="shared" si="2"/>
        <v>11.533727939027212</v>
      </c>
      <c r="M25">
        <f t="shared" si="11"/>
        <v>16.249494374688446</v>
      </c>
      <c r="N25">
        <f>'Cap Curves'!F13</f>
        <v>11.59</v>
      </c>
      <c r="O25">
        <f t="shared" si="3"/>
        <v>12.068146279937437</v>
      </c>
      <c r="P25">
        <f t="shared" si="12"/>
        <v>15.876657292917379</v>
      </c>
      <c r="Q25">
        <f>'Cap Curves'!G13</f>
        <v>11.85</v>
      </c>
      <c r="R25">
        <f t="shared" si="4"/>
        <v>12.31922199096425</v>
      </c>
      <c r="S25">
        <f t="shared" si="13"/>
        <v>15.289533111420486</v>
      </c>
      <c r="T25">
        <f>'Cap Curves'!H13</f>
        <v>12.2</v>
      </c>
      <c r="U25">
        <f t="shared" si="5"/>
        <v>12.460431331790987</v>
      </c>
      <c r="V25">
        <f t="shared" si="14"/>
        <v>4.7100332346130376</v>
      </c>
      <c r="W25">
        <f>'Cap Curves'!I13</f>
        <v>12.43</v>
      </c>
      <c r="X25">
        <f t="shared" si="6"/>
        <v>12.625056630335575</v>
      </c>
      <c r="Y25">
        <f t="shared" si="15"/>
        <v>2.6421589609631346</v>
      </c>
    </row>
    <row r="26" spans="1:25" x14ac:dyDescent="0.3">
      <c r="A26">
        <v>0.05</v>
      </c>
      <c r="C26">
        <f t="shared" si="0"/>
        <v>10.056259937733962</v>
      </c>
      <c r="E26">
        <f>'Cap Curves'!D14</f>
        <v>0</v>
      </c>
      <c r="F26">
        <f t="shared" si="1"/>
        <v>10.761922831940431</v>
      </c>
      <c r="I26">
        <f t="shared" si="9"/>
        <v>12.047938891484684</v>
      </c>
      <c r="J26">
        <f t="shared" si="23"/>
        <v>10080.057745343691</v>
      </c>
      <c r="K26">
        <f>'Cap Curves'!E14</f>
        <v>10.1</v>
      </c>
      <c r="L26">
        <f t="shared" si="2"/>
        <v>10.878757772181494</v>
      </c>
      <c r="M26">
        <f t="shared" si="11"/>
        <v>42.115532481464193</v>
      </c>
      <c r="N26">
        <f>'Cap Curves'!F14</f>
        <v>10.95</v>
      </c>
      <c r="O26">
        <f t="shared" si="3"/>
        <v>11.73054179566167</v>
      </c>
      <c r="P26">
        <f t="shared" si="12"/>
        <v>42.308714914912912</v>
      </c>
      <c r="Q26">
        <f>'Cap Curves'!G14</f>
        <v>11.3</v>
      </c>
      <c r="R26">
        <f t="shared" si="4"/>
        <v>12.006517216642484</v>
      </c>
      <c r="S26">
        <f t="shared" si="13"/>
        <v>34.664345653627905</v>
      </c>
      <c r="T26">
        <f>'Cap Curves'!H14</f>
        <v>11.6</v>
      </c>
      <c r="U26">
        <f t="shared" si="5"/>
        <v>12.151437632178304</v>
      </c>
      <c r="V26">
        <f t="shared" si="14"/>
        <v>21.116907096001036</v>
      </c>
      <c r="W26">
        <f>'Cap Curves'!I14</f>
        <v>12.1</v>
      </c>
      <c r="X26">
        <f t="shared" si="6"/>
        <v>12.377172654874936</v>
      </c>
      <c r="Y26">
        <f t="shared" si="15"/>
        <v>5.3350472646125517</v>
      </c>
    </row>
    <row r="27" spans="1:25" x14ac:dyDescent="0.3">
      <c r="A27">
        <v>1E-3</v>
      </c>
      <c r="C27">
        <f t="shared" si="0"/>
        <v>6.5187419397108455</v>
      </c>
      <c r="E27">
        <f>'Cap Curves'!D15</f>
        <v>0</v>
      </c>
      <c r="F27">
        <f t="shared" si="1"/>
        <v>7.2244048339173172</v>
      </c>
      <c r="I27">
        <f t="shared" si="9"/>
        <v>9.4686504968362719</v>
      </c>
      <c r="L27">
        <f t="shared" si="2"/>
        <v>7.3412397741583799</v>
      </c>
      <c r="N27">
        <f>'Cap Curves'!F15</f>
        <v>10.1</v>
      </c>
      <c r="O27">
        <f t="shared" si="3"/>
        <v>9.9367442821549403</v>
      </c>
      <c r="P27">
        <f t="shared" si="12"/>
        <v>1.850863153410113</v>
      </c>
      <c r="Q27">
        <f>'Cap Curves'!G15</f>
        <v>10.45</v>
      </c>
      <c r="R27">
        <f t="shared" si="4"/>
        <v>10.299613848224887</v>
      </c>
      <c r="S27">
        <f t="shared" si="13"/>
        <v>1.5705551837310558</v>
      </c>
      <c r="T27">
        <f>'Cap Curves'!H15</f>
        <v>10.51</v>
      </c>
      <c r="U27">
        <f t="shared" si="5"/>
        <v>10.438523136048317</v>
      </c>
      <c r="V27">
        <f t="shared" si="14"/>
        <v>0.35478764446995131</v>
      </c>
      <c r="W27">
        <f>'Cap Curves'!I15</f>
        <v>11</v>
      </c>
      <c r="X27">
        <f t="shared" si="6"/>
        <v>10.981614391065904</v>
      </c>
      <c r="Y27">
        <f t="shared" si="15"/>
        <v>2.3474348324828032E-2</v>
      </c>
    </row>
    <row r="28" spans="1:25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408.2812624756599</v>
      </c>
      <c r="M28">
        <f>SQRT(SUM(M14:M27))</f>
        <v>14.157466357722431</v>
      </c>
      <c r="P28">
        <f>SQRT(SUM(P14:P27))</f>
        <v>10.875083607510049</v>
      </c>
      <c r="S28">
        <f>SQRT(SUM(S14:S27))</f>
        <v>9.5626456942353624</v>
      </c>
      <c r="V28">
        <f>SQRT(SUM(V14:V27))</f>
        <v>7.6755132058997004</v>
      </c>
      <c r="Y28">
        <f>SQRT(SUM(Y14:Y27))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data1</vt:lpstr>
      <vt:lpstr>Cap Curves</vt:lpstr>
      <vt:lpstr>Model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2022-01-22T02:52:28Z</dcterms:modified>
</cp:coreProperties>
</file>