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esktop\"/>
    </mc:Choice>
  </mc:AlternateContent>
  <bookViews>
    <workbookView xWindow="0" yWindow="0" windowWidth="23040" windowHeight="9528"/>
  </bookViews>
  <sheets>
    <sheet name="Calculato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3" i="1" s="1"/>
  <c r="G9" i="1"/>
  <c r="G7" i="1"/>
  <c r="G5" i="1"/>
  <c r="G4" i="1"/>
  <c r="G2" i="1"/>
  <c r="E13" i="1" s="1"/>
  <c r="G8" i="1" l="1"/>
  <c r="G23" i="1" s="1"/>
  <c r="G19" i="1" l="1"/>
  <c r="G35" i="1"/>
  <c r="G25" i="1"/>
  <c r="G15" i="1"/>
  <c r="G27" i="1"/>
  <c r="G17" i="1"/>
  <c r="G30" i="1"/>
  <c r="G22" i="1"/>
  <c r="G13" i="1"/>
  <c r="G32" i="1"/>
  <c r="G14" i="1"/>
  <c r="G34" i="1"/>
  <c r="G24" i="1"/>
  <c r="G21" i="1"/>
  <c r="G26" i="1"/>
  <c r="G16" i="1"/>
  <c r="G29" i="1"/>
  <c r="G28" i="1"/>
  <c r="G18" i="1"/>
  <c r="G31" i="1"/>
  <c r="G36" i="1"/>
  <c r="G20" i="1"/>
  <c r="G33" i="1"/>
  <c r="C7" i="1" l="1"/>
</calcChain>
</file>

<file path=xl/sharedStrings.xml><?xml version="1.0" encoding="utf-8"?>
<sst xmlns="http://schemas.openxmlformats.org/spreadsheetml/2006/main" count="32" uniqueCount="25">
  <si>
    <t>OAT, C</t>
  </si>
  <si>
    <t>m</t>
  </si>
  <si>
    <t>b</t>
  </si>
  <si>
    <t>a</t>
  </si>
  <si>
    <t>c</t>
  </si>
  <si>
    <t>n</t>
  </si>
  <si>
    <t>d</t>
  </si>
  <si>
    <t>Observations</t>
  </si>
  <si>
    <t>Input:</t>
  </si>
  <si>
    <t>R</t>
  </si>
  <si>
    <t>Ohms</t>
  </si>
  <si>
    <t>Battery Temp</t>
  </si>
  <si>
    <t>F</t>
  </si>
  <si>
    <t>Observed Voltage</t>
  </si>
  <si>
    <t>V</t>
  </si>
  <si>
    <t>Observed Charging Amps (+ charge, - discharge)</t>
  </si>
  <si>
    <t>A</t>
  </si>
  <si>
    <t>Calculated SOC=</t>
  </si>
  <si>
    <t>%</t>
  </si>
  <si>
    <t>password to unprotect = 'unprotect'</t>
  </si>
  <si>
    <t>N cells</t>
  </si>
  <si>
    <t>Vocv= a + b*(-ln(s))^m + c*s + d*exp(n*(s-1))</t>
  </si>
  <si>
    <t>Tc</t>
  </si>
  <si>
    <t>C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</si>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</sst>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Protection="1"/>
    <xf numFmtId="0" fontId="0" fillId="0" borderId="2" xfId="0" applyBorder="1" applyProtection="1"/>
    <xf numFmtId="0" fontId="0" fillId="0" borderId="3" xfId="0" applyBorder="1" applyProtection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 applyAlignment="1" applyProtection="1">
      <alignment horizontal="center"/>
      <protection locked="0"/>
    </xf>
    <xf numFmtId="164" fontId="0" fillId="0" borderId="0" xfId="0" applyNumberFormat="1" applyFill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0" fillId="3" borderId="0" xfId="0" applyNumberFormat="1" applyFill="1" applyAlignment="1" applyProtection="1">
      <alignment horizontal="center"/>
      <protection locked="0"/>
    </xf>
    <xf numFmtId="0" fontId="0" fillId="0" borderId="4" xfId="0" applyBorder="1" applyProtection="1"/>
    <xf numFmtId="0" fontId="0" fillId="2" borderId="5" xfId="0" applyFill="1" applyBorder="1" applyAlignment="1" applyProtection="1">
      <alignment horizontal="center"/>
      <protection locked="0"/>
    </xf>
    <xf numFmtId="0" fontId="0" fillId="0" borderId="6" xfId="0" applyBorder="1" applyProtection="1"/>
    <xf numFmtId="164" fontId="0" fillId="2" borderId="0" xfId="0" applyNumberFormat="1" applyFill="1" applyAlignment="1">
      <alignment horizontal="center"/>
    </xf>
    <xf numFmtId="0" fontId="0" fillId="0" borderId="7" xfId="0" applyBorder="1" applyProtection="1"/>
    <xf numFmtId="0" fontId="0" fillId="4" borderId="8" xfId="0" applyFill="1" applyBorder="1" applyAlignment="1" applyProtection="1">
      <alignment horizontal="center"/>
      <protection locked="0"/>
    </xf>
    <xf numFmtId="0" fontId="0" fillId="0" borderId="9" xfId="0" applyBorder="1" applyProtection="1"/>
    <xf numFmtId="0" fontId="0" fillId="0" borderId="10" xfId="0" applyBorder="1" applyProtection="1"/>
    <xf numFmtId="0" fontId="0" fillId="5" borderId="11" xfId="0" applyFill="1" applyBorder="1" applyAlignment="1" applyProtection="1">
      <alignment horizontal="center"/>
      <protection locked="0"/>
    </xf>
    <xf numFmtId="0" fontId="0" fillId="0" borderId="12" xfId="0" applyBorder="1" applyProtection="1"/>
    <xf numFmtId="0" fontId="0" fillId="0" borderId="0" xfId="0" applyProtection="1"/>
    <xf numFmtId="0" fontId="0" fillId="0" borderId="0" xfId="0" applyFill="1" applyAlignment="1" applyProtection="1">
      <alignment horizontal="center"/>
    </xf>
    <xf numFmtId="0" fontId="1" fillId="0" borderId="0" xfId="0" applyFont="1" applyProtection="1"/>
    <xf numFmtId="1" fontId="2" fillId="0" borderId="0" xfId="0" applyNumberFormat="1" applyFont="1" applyAlignment="1" applyProtection="1">
      <alignment horizontal="center"/>
    </xf>
    <xf numFmtId="0" fontId="0" fillId="0" borderId="0" xfId="0" applyFill="1" applyBorder="1" applyProtection="1"/>
    <xf numFmtId="0" fontId="0" fillId="0" borderId="0" xfId="0" applyFill="1" applyAlignment="1" applyProtection="1">
      <alignment horizontal="center"/>
      <protection locked="0"/>
    </xf>
    <xf numFmtId="1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tabSelected="1" zoomScale="130" zoomScaleNormal="130" workbookViewId="0">
      <selection activeCell="C4" sqref="C4"/>
    </sheetView>
  </sheetViews>
  <sheetFormatPr defaultRowHeight="14.4" x14ac:dyDescent="0.3"/>
  <cols>
    <col min="1" max="1" width="3.33203125" customWidth="1"/>
    <col min="2" max="2" width="41.109375" bestFit="1" customWidth="1"/>
    <col min="4" max="4" width="3.109375" customWidth="1"/>
    <col min="5" max="8" width="8.88671875" customWidth="1"/>
    <col min="9" max="9" width="8.88671875" style="1"/>
    <col min="10" max="17" width="8.88671875" style="1" customWidth="1"/>
    <col min="18" max="27" width="8.88671875" style="1"/>
  </cols>
  <sheetData>
    <row r="1" spans="1:17" ht="15" thickBot="1" x14ac:dyDescent="0.35">
      <c r="A1" s="1"/>
      <c r="B1" s="1"/>
      <c r="C1" s="1"/>
      <c r="D1" s="1"/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</row>
    <row r="2" spans="1:17" ht="15" thickBot="1" x14ac:dyDescent="0.35">
      <c r="A2" s="1"/>
      <c r="B2" s="3" t="s">
        <v>7</v>
      </c>
      <c r="C2" s="4" t="s">
        <v>8</v>
      </c>
      <c r="D2" s="5"/>
      <c r="F2" s="6" t="s">
        <v>9</v>
      </c>
      <c r="G2" s="7">
        <f>(0.0018+0.004)*G10</f>
        <v>2.3199999999999998E-2</v>
      </c>
      <c r="H2" t="s">
        <v>10</v>
      </c>
      <c r="K2" s="8">
        <v>-10</v>
      </c>
      <c r="L2" s="8">
        <v>0.47799999999999998</v>
      </c>
      <c r="M2" s="9">
        <v>-1.143251503157807</v>
      </c>
      <c r="N2" s="10">
        <v>3.3483399767315909</v>
      </c>
      <c r="O2" s="10">
        <v>-1.7704346329793603</v>
      </c>
      <c r="P2" s="11">
        <v>0.4</v>
      </c>
      <c r="Q2" s="11">
        <v>1.734</v>
      </c>
    </row>
    <row r="3" spans="1:17" x14ac:dyDescent="0.3">
      <c r="A3" s="1"/>
      <c r="B3" s="12" t="s">
        <v>11</v>
      </c>
      <c r="C3" s="13">
        <v>74.634</v>
      </c>
      <c r="D3" s="14" t="s">
        <v>12</v>
      </c>
      <c r="F3" s="6" t="s">
        <v>1</v>
      </c>
      <c r="G3" s="15">
        <f ca="1">FORECAST(G$11,OFFSET(Calculator!$L$2:$L$8,MATCH(G$11,Calculator!$K$2:$K$8,1)-1,0,2),OFFSET(Calculator!$K$2:$K$8,MATCH(G$11,Calculator!$K$2:$K$8,1)-1,0,2))</f>
        <v>0.47799999999999998</v>
      </c>
      <c r="K3" s="8">
        <v>0</v>
      </c>
      <c r="L3" s="8">
        <v>0.47799999999999998</v>
      </c>
      <c r="M3" s="9">
        <v>-1.143251503157807</v>
      </c>
      <c r="N3" s="10">
        <v>3.5247557002832086</v>
      </c>
      <c r="O3" s="10">
        <v>-1.7704346329793603</v>
      </c>
      <c r="P3" s="11">
        <v>0.4</v>
      </c>
      <c r="Q3" s="11">
        <v>1.734</v>
      </c>
    </row>
    <row r="4" spans="1:17" x14ac:dyDescent="0.3">
      <c r="A4" s="1"/>
      <c r="B4" s="16" t="s">
        <v>13</v>
      </c>
      <c r="C4" s="17">
        <v>13.12</v>
      </c>
      <c r="D4" s="18" t="s">
        <v>14</v>
      </c>
      <c r="F4" s="6" t="s">
        <v>2</v>
      </c>
      <c r="G4" s="15">
        <f ca="1">FORECAST(G$11,OFFSET(Calculator!$M$2:$M$8,MATCH(G$11,Calculator!$K$2:$K$8,1)-1,0,2),OFFSET(Calculator!$K$2:$K$8,MATCH(G$11,Calculator!$K$2:$K$8,1)-1,0,2))</f>
        <v>-0.56886777399571442</v>
      </c>
      <c r="K4" s="8">
        <v>10</v>
      </c>
      <c r="L4" s="8">
        <v>0.47799999999999998</v>
      </c>
      <c r="M4" s="9">
        <v>-1.143251503157807</v>
      </c>
      <c r="N4" s="10">
        <v>3.5539644353434743</v>
      </c>
      <c r="O4" s="10">
        <v>-1.7704346329793603</v>
      </c>
      <c r="P4" s="11">
        <v>0.4</v>
      </c>
      <c r="Q4" s="11">
        <v>1.734</v>
      </c>
    </row>
    <row r="5" spans="1:17" ht="15" thickBot="1" x14ac:dyDescent="0.35">
      <c r="A5" s="1"/>
      <c r="B5" s="19" t="s">
        <v>15</v>
      </c>
      <c r="C5" s="20">
        <v>-0.2</v>
      </c>
      <c r="D5" s="21" t="s">
        <v>16</v>
      </c>
      <c r="F5" s="6" t="s">
        <v>3</v>
      </c>
      <c r="G5" s="15">
        <f ca="1">FORECAST(G$11,OFFSET(Calculator!$N$2:$N$8,MATCH(G$11,Calculator!$K$2:$K$8,1)-1,0,2),OFFSET(Calculator!$K$2:$K$8,MATCH(G$11,Calculator!$K$2:$K$8,1)-1,0,2))</f>
        <v>2.7888246006124962</v>
      </c>
      <c r="K5" s="8">
        <v>20</v>
      </c>
      <c r="L5" s="8">
        <v>0.47799999999999998</v>
      </c>
      <c r="M5" s="9">
        <v>-0.57795540028306935</v>
      </c>
      <c r="N5" s="10">
        <v>2.7782710208104895</v>
      </c>
      <c r="O5" s="10">
        <v>-1.0994517959124805</v>
      </c>
      <c r="P5" s="11">
        <v>0.4</v>
      </c>
      <c r="Q5" s="11">
        <v>1.734</v>
      </c>
    </row>
    <row r="6" spans="1:17" x14ac:dyDescent="0.3">
      <c r="A6" s="1"/>
      <c r="B6" s="22"/>
      <c r="C6" s="23"/>
      <c r="D6" s="22"/>
      <c r="F6" s="6"/>
      <c r="G6" s="15"/>
      <c r="K6" s="8">
        <v>30</v>
      </c>
      <c r="L6" s="8">
        <v>0.47799999999999998</v>
      </c>
      <c r="M6" s="9">
        <v>-0.55329798798696006</v>
      </c>
      <c r="N6" s="10">
        <v>2.8069059976624819</v>
      </c>
      <c r="O6" s="10">
        <v>-1.1254678290104727</v>
      </c>
      <c r="P6" s="11">
        <v>0.4</v>
      </c>
      <c r="Q6" s="11">
        <v>1.734</v>
      </c>
    </row>
    <row r="7" spans="1:17" ht="23.4" x14ac:dyDescent="0.45">
      <c r="A7" s="1"/>
      <c r="B7" s="24" t="s">
        <v>17</v>
      </c>
      <c r="C7" s="25">
        <f ca="1">(FORECAST($E$13,OFFSET($F$13:$F$36,MATCH($E$13,$G$13:$G$36,1)-1,0,2),OFFSET($G$13:$G$36,MATCH($E$13,$G$13:$G$36,1)-1,0,2)))*100</f>
        <v>92.664398481952219</v>
      </c>
      <c r="D7" s="22" t="s">
        <v>18</v>
      </c>
      <c r="F7" s="6" t="s">
        <v>4</v>
      </c>
      <c r="G7" s="15">
        <f ca="1">FORECAST(G$11,OFFSET(Calculator!$O$2:$O$8,MATCH(G$11,Calculator!$K$2:$K$8,1)-1,0,2),OFFSET(Calculator!$K$2:$K$8,MATCH(G$11,Calculator!$K$2:$K$8,1)-1,0,2))</f>
        <v>-1.1090401494442628</v>
      </c>
      <c r="K7" s="8">
        <v>40</v>
      </c>
      <c r="L7" s="8">
        <v>0.47799999999999998</v>
      </c>
      <c r="M7" s="9">
        <v>-0.55710475700016193</v>
      </c>
      <c r="N7" s="10">
        <v>2.8512557761146389</v>
      </c>
      <c r="O7" s="10">
        <v>-1.1592275633503999</v>
      </c>
      <c r="P7" s="11">
        <v>0.4</v>
      </c>
      <c r="Q7" s="11">
        <v>1.734</v>
      </c>
    </row>
    <row r="8" spans="1:17" x14ac:dyDescent="0.3">
      <c r="A8" s="1"/>
      <c r="B8" s="22"/>
      <c r="C8" s="22"/>
      <c r="D8" s="22"/>
      <c r="F8" s="6" t="s">
        <v>5</v>
      </c>
      <c r="G8" s="15">
        <f ca="1">FORECAST(G$11,OFFSET(Calculator!$P$2:$P$8,MATCH(G$11,Calculator!$K$2:$K$8,1)-1,0,2),OFFSET(Calculator!$K$2:$K$8,MATCH(G$11,Calculator!$K$2:$K$8,1)-1,0,2))</f>
        <v>0.4</v>
      </c>
      <c r="K8" s="8">
        <v>50.000010000000003</v>
      </c>
      <c r="L8" s="8">
        <v>0.47799999999999998</v>
      </c>
      <c r="M8" s="9">
        <v>-0.45551626024511238</v>
      </c>
      <c r="N8" s="10">
        <v>2.7310417617626701</v>
      </c>
      <c r="O8" s="10">
        <v>-1.0590283827915401</v>
      </c>
      <c r="P8" s="11">
        <v>0.4</v>
      </c>
      <c r="Q8" s="11">
        <v>1.734</v>
      </c>
    </row>
    <row r="9" spans="1:17" x14ac:dyDescent="0.3">
      <c r="A9" s="1"/>
      <c r="B9" s="26" t="s">
        <v>19</v>
      </c>
      <c r="C9" s="22"/>
      <c r="D9" s="22"/>
      <c r="F9" s="6" t="s">
        <v>6</v>
      </c>
      <c r="G9" s="15">
        <f ca="1">FORECAST(G$11,OFFSET(Calculator!$Q$2:$Q$8,MATCH(G$11,Calculator!$K$2:$K$8,1)-1,0,2),OFFSET(Calculator!$K$2:$K$8,MATCH(G$11,Calculator!$K$2:$K$8,1)-1,0,2))</f>
        <v>1.734</v>
      </c>
      <c r="K9" s="27"/>
      <c r="L9" s="9"/>
      <c r="M9" s="9"/>
      <c r="N9" s="9"/>
      <c r="O9" s="9"/>
      <c r="P9" s="9"/>
    </row>
    <row r="10" spans="1:17" x14ac:dyDescent="0.3">
      <c r="F10" t="s">
        <v>20</v>
      </c>
      <c r="G10" s="28">
        <v>4</v>
      </c>
      <c r="K10" s="1" t="s">
        <v>21</v>
      </c>
    </row>
    <row r="11" spans="1:17" x14ac:dyDescent="0.3">
      <c r="F11" s="6" t="s">
        <v>22</v>
      </c>
      <c r="G11" s="29">
        <f>(C3-32)*5/9</f>
        <v>23.685555555555556</v>
      </c>
      <c r="H11" t="s">
        <v>23</v>
      </c>
    </row>
    <row r="12" spans="1:17" x14ac:dyDescent="0.3">
      <c r="F12" s="6" t="s">
        <v>24</v>
      </c>
      <c r="G12" s="30" t="s">
        <v>14</v>
      </c>
    </row>
    <row r="13" spans="1:17" x14ac:dyDescent="0.3">
      <c r="E13">
        <f>C4-C5*G2</f>
        <v>13.124639999999999</v>
      </c>
      <c r="F13">
        <v>1E-3</v>
      </c>
      <c r="G13" s="31">
        <f ca="1">G$10*(G$5+G$4*(-LN($F13))^G$3+G$7*$F13+G$9*EXP(G$8*($F13-1)))</f>
        <v>10.070481876672051</v>
      </c>
    </row>
    <row r="14" spans="1:17" x14ac:dyDescent="0.3">
      <c r="F14">
        <v>2.5000000000000001E-2</v>
      </c>
      <c r="G14" s="31">
        <f ca="1">G$10*(G$5+G$4*(-LN($F14))^G$3+G$7*$F14+G$9*EXP(G$8*($F14-1)))</f>
        <v>11.493806879371228</v>
      </c>
    </row>
    <row r="15" spans="1:17" x14ac:dyDescent="0.3">
      <c r="F15">
        <v>0.05</v>
      </c>
      <c r="G15" s="31">
        <f ca="1">G$10*(G$5+G$4*(-LN($F15))^G$3+G$7*$F15+G$9*EXP(G$8*($F15-1)))</f>
        <v>11.832254070260934</v>
      </c>
    </row>
    <row r="16" spans="1:17" x14ac:dyDescent="0.3">
      <c r="F16">
        <v>0.1</v>
      </c>
      <c r="G16" s="31">
        <f ca="1">G$10*(G$5+G$4*(-LN($F16))^G$3+G$7*$F16+G$9*EXP(G$8*($F16-1)))</f>
        <v>12.160681628101432</v>
      </c>
    </row>
    <row r="17" spans="6:7" x14ac:dyDescent="0.3">
      <c r="F17">
        <v>0.15</v>
      </c>
      <c r="G17" s="31">
        <f ca="1">G$10*(G$5+G$4*(-LN($F17))^G$3+G$7*$F17+G$9*EXP(G$8*($F17-1)))</f>
        <v>12.336413304607953</v>
      </c>
    </row>
    <row r="18" spans="6:7" x14ac:dyDescent="0.3">
      <c r="F18">
        <v>0.2</v>
      </c>
      <c r="G18" s="31">
        <f ca="1">G$10*(G$5+G$4*(-LN($F18))^G$3+G$7*$F18+G$9*EXP(G$8*($F18-1)))</f>
        <v>12.447955939721798</v>
      </c>
    </row>
    <row r="19" spans="6:7" x14ac:dyDescent="0.3">
      <c r="F19">
        <v>0.25</v>
      </c>
      <c r="G19" s="31">
        <f ca="1">G$10*(G$5+G$4*(-LN($F19))^G$3+G$7*$F19+G$9*EXP(G$8*($F19-1)))</f>
        <v>12.524594287038692</v>
      </c>
    </row>
    <row r="20" spans="6:7" x14ac:dyDescent="0.3">
      <c r="F20">
        <v>0.3</v>
      </c>
      <c r="G20" s="31">
        <f ca="1">G$10*(G$5+G$4*(-LN($F20))^G$3+G$7*$F20+G$9*EXP(G$8*($F20-1)))</f>
        <v>12.579965305656764</v>
      </c>
    </row>
    <row r="21" spans="6:7" x14ac:dyDescent="0.3">
      <c r="F21">
        <v>0.35</v>
      </c>
      <c r="G21" s="31">
        <f ca="1">G$10*(G$5+G$4*(-LN($F21))^G$3+G$7*$F21+G$9*EXP(G$8*($F21-1)))</f>
        <v>12.621682004514852</v>
      </c>
    </row>
    <row r="22" spans="6:7" x14ac:dyDescent="0.3">
      <c r="F22">
        <v>0.4</v>
      </c>
      <c r="G22" s="31">
        <f ca="1">G$10*(G$5+G$4*(-LN($F22))^G$3+G$7*$F22+G$9*EXP(G$8*($F22-1)))</f>
        <v>12.65454086302179</v>
      </c>
    </row>
    <row r="23" spans="6:7" x14ac:dyDescent="0.3">
      <c r="F23">
        <v>0.45</v>
      </c>
      <c r="G23" s="31">
        <f ca="1">G$10*(G$5+G$4*(-LN($F23))^G$3+G$7*$F23+G$9*EXP(G$8*($F23-1)))</f>
        <v>12.681861947137708</v>
      </c>
    </row>
    <row r="24" spans="6:7" x14ac:dyDescent="0.3">
      <c r="F24">
        <v>0.5</v>
      </c>
      <c r="G24" s="31">
        <f ca="1">G$10*(G$5+G$4*(-LN($F24))^G$3+G$7*$F24+G$9*EXP(G$8*($F24-1)))</f>
        <v>12.706143381368671</v>
      </c>
    </row>
    <row r="25" spans="6:7" x14ac:dyDescent="0.3">
      <c r="F25">
        <v>0.55000000000000004</v>
      </c>
      <c r="G25" s="31">
        <f ca="1">G$10*(G$5+G$4*(-LN($F25))^G$3+G$7*$F25+G$9*EXP(G$8*($F25-1)))</f>
        <v>12.729426597247009</v>
      </c>
    </row>
    <row r="26" spans="6:7" x14ac:dyDescent="0.3">
      <c r="F26">
        <v>0.6</v>
      </c>
      <c r="G26" s="31">
        <f ca="1">G$10*(G$5+G$4*(-LN($F26))^G$3+G$7*$F26+G$9*EXP(G$8*($F26-1)))</f>
        <v>12.753532854811613</v>
      </c>
    </row>
    <row r="27" spans="6:7" x14ac:dyDescent="0.3">
      <c r="F27">
        <v>0.65</v>
      </c>
      <c r="G27" s="31">
        <f ca="1">G$10*(G$5+G$4*(-LN($F27))^G$3+G$7*$F27+G$9*EXP(G$8*($F27-1)))</f>
        <v>12.780250610573193</v>
      </c>
    </row>
    <row r="28" spans="6:7" x14ac:dyDescent="0.3">
      <c r="F28">
        <v>0.7</v>
      </c>
      <c r="G28" s="31">
        <f ca="1">G$10*(G$5+G$4*(-LN($F28))^G$3+G$7*$F28+G$9*EXP(G$8*($F28-1)))</f>
        <v>12.81152905573404</v>
      </c>
    </row>
    <row r="29" spans="6:7" x14ac:dyDescent="0.3">
      <c r="F29">
        <v>0.75</v>
      </c>
      <c r="G29" s="31">
        <f ca="1">G$10*(G$5+G$4*(-LN($F29))^G$3+G$7*$F29+G$9*EXP(G$8*($F29-1)))</f>
        <v>12.84974300670018</v>
      </c>
    </row>
    <row r="30" spans="6:7" x14ac:dyDescent="0.3">
      <c r="F30">
        <v>0.8</v>
      </c>
      <c r="G30" s="31">
        <f ca="1">G$10*(G$5+G$4*(-LN($F30))^G$3+G$7*$F30+G$9*EXP(G$8*($F30-1)))</f>
        <v>12.898154583581453</v>
      </c>
    </row>
    <row r="31" spans="6:7" x14ac:dyDescent="0.3">
      <c r="F31">
        <v>0.85</v>
      </c>
      <c r="G31" s="31">
        <f ca="1">G$10*(G$5+G$4*(-LN($F31))^G$3+G$7*$F31+G$9*EXP(G$8*($F31-1)))</f>
        <v>12.961904448444917</v>
      </c>
    </row>
    <row r="32" spans="6:7" x14ac:dyDescent="0.3">
      <c r="F32">
        <v>0.9</v>
      </c>
      <c r="G32" s="31">
        <f ca="1">G$10*(G$5+G$4*(-LN($F32))^G$3+G$7*$F32+G$9*EXP(G$8*($F32-1)))</f>
        <v>13.050700726149346</v>
      </c>
    </row>
    <row r="33" spans="6:7" x14ac:dyDescent="0.3">
      <c r="F33">
        <v>0.95</v>
      </c>
      <c r="G33" s="31">
        <f ca="1">G$10*(G$5+G$4*(-LN($F33))^G$3+G$7*$F33+G$9*EXP(G$8*($F33-1)))</f>
        <v>13.189454884642327</v>
      </c>
    </row>
    <row r="34" spans="6:7" x14ac:dyDescent="0.3">
      <c r="F34">
        <v>0.98</v>
      </c>
      <c r="G34" s="31">
        <f ca="1">G$10*(G$5+G$4*(-LN($F34))^G$3+G$7*$F34+G$9*EXP(G$8*($F34-1)))</f>
        <v>13.336177175975912</v>
      </c>
    </row>
    <row r="35" spans="6:7" x14ac:dyDescent="0.3">
      <c r="F35">
        <v>0.99</v>
      </c>
      <c r="G35" s="31">
        <f ca="1">G$10*(G$5+G$4*(-LN($F35))^G$3+G$7*$F35+G$9*EXP(G$8*($F35-1)))</f>
        <v>13.419396709118491</v>
      </c>
    </row>
    <row r="36" spans="6:7" x14ac:dyDescent="0.3">
      <c r="F36">
        <v>1</v>
      </c>
      <c r="G36" s="31">
        <f ca="1">G$10*(G$5+G$4*(-LN($F36))^G$3+G$7*$F36+G$9*EXP(G$8*($F36-1)))</f>
        <v>13.655137804672933</v>
      </c>
    </row>
  </sheetData>
  <sheetProtection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Dave Gutz</cp:lastModifiedBy>
  <dcterms:created xsi:type="dcterms:W3CDTF">2021-08-21T19:03:25Z</dcterms:created>
  <dcterms:modified xsi:type="dcterms:W3CDTF">2021-08-21T19:04:34Z</dcterms:modified>
</cp:coreProperties>
</file>