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Battery State\"/>
    </mc:Choice>
  </mc:AlternateContent>
  <bookViews>
    <workbookView xWindow="0" yWindow="0" windowWidth="23040" windowHeight="9528"/>
  </bookViews>
  <sheets>
    <sheet name="BattleBorn 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3" i="1" s="1"/>
  <c r="F13" i="1"/>
  <c r="H7" i="1" l="1"/>
  <c r="H4" i="1"/>
  <c r="H5" i="1"/>
  <c r="H9" i="1"/>
  <c r="H8" i="1"/>
  <c r="H24" i="1" l="1"/>
  <c r="H14" i="1"/>
  <c r="H20" i="1"/>
  <c r="H36" i="1"/>
  <c r="H26" i="1"/>
  <c r="H16" i="1"/>
  <c r="H28" i="1"/>
  <c r="H18" i="1"/>
  <c r="H31" i="1"/>
  <c r="H23" i="1"/>
  <c r="H13" i="1"/>
  <c r="H33" i="1"/>
  <c r="H15" i="1"/>
  <c r="H35" i="1"/>
  <c r="H25" i="1"/>
  <c r="H22" i="1"/>
  <c r="H27" i="1"/>
  <c r="H17" i="1"/>
  <c r="H30" i="1"/>
  <c r="H29" i="1"/>
  <c r="H19" i="1"/>
  <c r="H32" i="1"/>
  <c r="H37" i="1"/>
  <c r="H21" i="1"/>
  <c r="H34" i="1"/>
  <c r="C7" i="1" l="1"/>
</calcChain>
</file>

<file path=xl/sharedStrings.xml><?xml version="1.0" encoding="utf-8"?>
<sst xmlns="http://schemas.openxmlformats.org/spreadsheetml/2006/main" count="33" uniqueCount="26">
  <si>
    <t>OAT, C</t>
  </si>
  <si>
    <t>m</t>
  </si>
  <si>
    <t>b</t>
  </si>
  <si>
    <t>a</t>
  </si>
  <si>
    <t>c</t>
  </si>
  <si>
    <t>n</t>
  </si>
  <si>
    <t>d</t>
  </si>
  <si>
    <t>Observations</t>
  </si>
  <si>
    <t>Input:</t>
  </si>
  <si>
    <t>R</t>
  </si>
  <si>
    <t>Ohms</t>
  </si>
  <si>
    <t>F</t>
  </si>
  <si>
    <t>Observed Voltage</t>
  </si>
  <si>
    <t>V</t>
  </si>
  <si>
    <t>Observed Charging Amps (+ charge, - discharge)</t>
  </si>
  <si>
    <t>A</t>
  </si>
  <si>
    <t>Calculated SOC=</t>
  </si>
  <si>
    <t>%</t>
  </si>
  <si>
    <t>password to unprotect = 'unprotect'</t>
  </si>
  <si>
    <t>N cells</t>
  </si>
  <si>
    <t>Vocv= a + b*(-ln(s))^m + c*s + d*exp(n*(s-1))</t>
  </si>
  <si>
    <t>Tc</t>
  </si>
  <si>
    <t>C</t>
  </si>
  <si>
    <t>soc</t>
  </si>
  <si>
    <t>14-120</t>
  </si>
  <si>
    <t>Battery Temp (14 - 120 )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</si>
</sst>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0" fillId="0" borderId="4" xfId="0" applyBorder="1" applyProtection="1"/>
    <xf numFmtId="0" fontId="0" fillId="2" borderId="5" xfId="0" applyFill="1" applyBorder="1" applyAlignment="1" applyProtection="1">
      <alignment horizontal="center"/>
      <protection locked="0"/>
    </xf>
    <xf numFmtId="0" fontId="0" fillId="0" borderId="6" xfId="0" applyBorder="1" applyProtection="1"/>
    <xf numFmtId="164" fontId="0" fillId="2" borderId="0" xfId="0" applyNumberFormat="1" applyFill="1" applyAlignment="1">
      <alignment horizontal="center"/>
    </xf>
    <xf numFmtId="0" fontId="0" fillId="0" borderId="7" xfId="0" applyBorder="1" applyProtection="1"/>
    <xf numFmtId="0" fontId="0" fillId="4" borderId="8" xfId="0" applyFill="1" applyBorder="1" applyAlignment="1" applyProtection="1">
      <alignment horizontal="center"/>
      <protection locked="0"/>
    </xf>
    <xf numFmtId="0" fontId="0" fillId="0" borderId="9" xfId="0" applyBorder="1" applyProtection="1"/>
    <xf numFmtId="0" fontId="0" fillId="0" borderId="10" xfId="0" applyBorder="1" applyProtection="1"/>
    <xf numFmtId="0" fontId="0" fillId="5" borderId="11" xfId="0" applyFill="1" applyBorder="1" applyAlignment="1" applyProtection="1">
      <alignment horizontal="center"/>
      <protection locked="0"/>
    </xf>
    <xf numFmtId="0" fontId="0" fillId="0" borderId="12" xfId="0" applyBorder="1" applyProtection="1"/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0" fontId="0" fillId="0" borderId="0" xfId="0" applyFill="1" applyBorder="1" applyProtection="1"/>
    <xf numFmtId="0" fontId="0" fillId="0" borderId="0" xfId="0" applyFill="1" applyAlignment="1" applyProtection="1">
      <alignment horizontal="center"/>
      <protection locked="0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2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130" zoomScaleNormal="130" workbookViewId="0">
      <selection activeCell="S1" sqref="S1"/>
    </sheetView>
  </sheetViews>
  <sheetFormatPr defaultRowHeight="14.4" x14ac:dyDescent="0.3"/>
  <cols>
    <col min="1" max="1" width="3.33203125" customWidth="1"/>
    <col min="2" max="2" width="41.109375" bestFit="1" customWidth="1"/>
    <col min="3" max="3" width="12.21875" bestFit="1" customWidth="1"/>
    <col min="4" max="4" width="3.109375" customWidth="1"/>
    <col min="5" max="5" width="8.88671875" customWidth="1"/>
    <col min="6" max="9" width="8.88671875" hidden="1" customWidth="1"/>
    <col min="10" max="18" width="8.88671875" style="1" hidden="1" customWidth="1"/>
    <col min="19" max="21" width="8.88671875" style="1" customWidth="1"/>
    <col min="22" max="28" width="8.88671875" style="1"/>
  </cols>
  <sheetData>
    <row r="1" spans="1:18" ht="15" thickBot="1" x14ac:dyDescent="0.35">
      <c r="A1" s="1"/>
      <c r="B1" s="1"/>
      <c r="C1" s="1"/>
      <c r="D1" s="1"/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</row>
    <row r="2" spans="1:18" ht="15" thickBot="1" x14ac:dyDescent="0.35">
      <c r="A2" s="1"/>
      <c r="B2" s="3" t="s">
        <v>7</v>
      </c>
      <c r="C2" s="4" t="s">
        <v>8</v>
      </c>
      <c r="D2" s="5"/>
      <c r="G2" s="6" t="s">
        <v>9</v>
      </c>
      <c r="H2" s="7">
        <v>1.17E-2</v>
      </c>
      <c r="I2" t="s">
        <v>10</v>
      </c>
      <c r="L2" s="8">
        <v>-10</v>
      </c>
      <c r="M2" s="8">
        <v>0.47799999999999998</v>
      </c>
      <c r="N2" s="9">
        <v>-1.143251503157807</v>
      </c>
      <c r="O2" s="10">
        <v>3.3483399767315909</v>
      </c>
      <c r="P2" s="10">
        <v>-1.7704346329793603</v>
      </c>
      <c r="Q2" s="11">
        <v>0.4</v>
      </c>
      <c r="R2" s="11">
        <v>1.734</v>
      </c>
    </row>
    <row r="3" spans="1:18" x14ac:dyDescent="0.3">
      <c r="A3" s="1"/>
      <c r="B3" s="12" t="s">
        <v>25</v>
      </c>
      <c r="C3" s="13">
        <v>71.495999999999995</v>
      </c>
      <c r="D3" s="14" t="s">
        <v>11</v>
      </c>
      <c r="E3" t="s">
        <v>24</v>
      </c>
      <c r="G3" s="6" t="s">
        <v>1</v>
      </c>
      <c r="H3" s="15">
        <f ca="1">FORECAST(H$11,OFFSET('BattleBorn Calculator'!$M$2:$M$8,MATCH(H$11,'BattleBorn Calculator'!$L$2:$L$8,1)-1,0,2),OFFSET('BattleBorn Calculator'!$L$2:$L$8,MATCH(H$11,'BattleBorn Calculator'!$L$2:$L$8,1)-1,0,2))</f>
        <v>0.47799999999999998</v>
      </c>
      <c r="L3" s="8">
        <v>0</v>
      </c>
      <c r="M3" s="8">
        <v>0.47799999999999998</v>
      </c>
      <c r="N3" s="9">
        <v>-1.143251503157807</v>
      </c>
      <c r="O3" s="10">
        <v>3.5247557002832086</v>
      </c>
      <c r="P3" s="10">
        <v>-1.7704346329793603</v>
      </c>
      <c r="Q3" s="11">
        <v>0.4</v>
      </c>
      <c r="R3" s="11">
        <v>1.734</v>
      </c>
    </row>
    <row r="4" spans="1:18" x14ac:dyDescent="0.3">
      <c r="A4" s="1"/>
      <c r="B4" s="16" t="s">
        <v>12</v>
      </c>
      <c r="C4" s="17">
        <v>12.676</v>
      </c>
      <c r="D4" s="18" t="s">
        <v>13</v>
      </c>
      <c r="G4" s="6" t="s">
        <v>2</v>
      </c>
      <c r="H4" s="15">
        <f ca="1">FORECAST(H$11,OFFSET('BattleBorn Calculator'!$N$2:$N$8,MATCH(H$11,'BattleBorn Calculator'!$L$2:$L$8,1)-1,0,2),OFFSET('BattleBorn Calculator'!$L$2:$L$8,MATCH(H$11,'BattleBorn Calculator'!$L$2:$L$8,1)-1,0,2))</f>
        <v>-0.57316638287266952</v>
      </c>
      <c r="L4" s="8">
        <v>10</v>
      </c>
      <c r="M4" s="8">
        <v>0.47799999999999998</v>
      </c>
      <c r="N4" s="9">
        <v>-1.143251503157807</v>
      </c>
      <c r="O4" s="10">
        <v>3.5539644353434743</v>
      </c>
      <c r="P4" s="10">
        <v>-1.7704346329793603</v>
      </c>
      <c r="Q4" s="11">
        <v>0.4</v>
      </c>
      <c r="R4" s="11">
        <v>1.734</v>
      </c>
    </row>
    <row r="5" spans="1:18" ht="15" thickBot="1" x14ac:dyDescent="0.35">
      <c r="A5" s="1"/>
      <c r="B5" s="19" t="s">
        <v>14</v>
      </c>
      <c r="C5" s="20">
        <v>-25.169</v>
      </c>
      <c r="D5" s="21" t="s">
        <v>15</v>
      </c>
      <c r="G5" s="6" t="s">
        <v>3</v>
      </c>
      <c r="H5" s="15">
        <f ca="1">FORECAST(H$11,OFFSET('BattleBorn Calculator'!$O$2:$O$8,MATCH(H$11,'BattleBorn Calculator'!$L$2:$L$8,1)-1,0,2),OFFSET('BattleBorn Calculator'!$L$2:$L$8,MATCH(H$11,'BattleBorn Calculator'!$L$2:$L$8,1)-1,0,2))</f>
        <v>2.7838325696479655</v>
      </c>
      <c r="L5" s="8">
        <v>20</v>
      </c>
      <c r="M5" s="8">
        <v>0.47799999999999998</v>
      </c>
      <c r="N5" s="9">
        <v>-0.57795540028306935</v>
      </c>
      <c r="O5" s="10">
        <v>2.7782710208104895</v>
      </c>
      <c r="P5" s="10">
        <v>-1.0994517959124805</v>
      </c>
      <c r="Q5" s="11">
        <v>0.4</v>
      </c>
      <c r="R5" s="11">
        <v>1.734</v>
      </c>
    </row>
    <row r="6" spans="1:18" x14ac:dyDescent="0.3">
      <c r="A6" s="1"/>
      <c r="B6" s="22"/>
      <c r="C6" s="23"/>
      <c r="D6" s="22"/>
      <c r="G6" s="6"/>
      <c r="H6" s="15"/>
      <c r="L6" s="8">
        <v>30</v>
      </c>
      <c r="M6" s="8">
        <v>0.47799999999999998</v>
      </c>
      <c r="N6" s="9">
        <v>-0.55329798798696006</v>
      </c>
      <c r="O6" s="10">
        <v>2.8069059976624819</v>
      </c>
      <c r="P6" s="10">
        <v>-1.1254678290104727</v>
      </c>
      <c r="Q6" s="11">
        <v>0.4</v>
      </c>
      <c r="R6" s="11">
        <v>1.734</v>
      </c>
    </row>
    <row r="7" spans="1:18" ht="23.4" x14ac:dyDescent="0.45">
      <c r="A7" s="1"/>
      <c r="B7" s="24" t="s">
        <v>16</v>
      </c>
      <c r="C7" s="31">
        <f ca="1">IF($F$13&gt;=$H$13, IF($F$13&lt;$H$37, (FORECAST($F$13,OFFSET($G$13:$G$37,MATCH($F$13,$H$13:$H$37,1)-1,0,2),OFFSET($H$13:$H$37,MATCH($F$13,$H$13:$H$37,1)-1,0,2)))*100, 100), 0)</f>
        <v>86.116642684225653</v>
      </c>
      <c r="D7" s="22" t="s">
        <v>17</v>
      </c>
      <c r="G7" s="6" t="s">
        <v>4</v>
      </c>
      <c r="H7" s="15">
        <f ca="1">FORECAST(H$11,OFFSET('BattleBorn Calculator'!$P$2:$P$8,MATCH(H$11,'BattleBorn Calculator'!$L$2:$L$8,1)-1,0,2),OFFSET('BattleBorn Calculator'!$L$2:$L$8,MATCH(H$11,'BattleBorn Calculator'!$L$2:$L$8,1)-1,0,2))</f>
        <v>-1.1045046876741795</v>
      </c>
      <c r="L7" s="8">
        <v>40</v>
      </c>
      <c r="M7" s="8">
        <v>0.47799999999999998</v>
      </c>
      <c r="N7" s="9">
        <v>-0.55710475700016193</v>
      </c>
      <c r="O7" s="10">
        <v>2.8512557761146389</v>
      </c>
      <c r="P7" s="10">
        <v>-1.1592275633503999</v>
      </c>
      <c r="Q7" s="11">
        <v>0.4</v>
      </c>
      <c r="R7" s="11">
        <v>1.734</v>
      </c>
    </row>
    <row r="8" spans="1:18" x14ac:dyDescent="0.3">
      <c r="A8" s="1"/>
      <c r="B8" s="22"/>
      <c r="C8" s="22"/>
      <c r="D8" s="22"/>
      <c r="G8" s="6" t="s">
        <v>5</v>
      </c>
      <c r="H8" s="15">
        <f ca="1">FORECAST(H$11,OFFSET('BattleBorn Calculator'!$Q$2:$Q$8,MATCH(H$11,'BattleBorn Calculator'!$L$2:$L$8,1)-1,0,2),OFFSET('BattleBorn Calculator'!$L$2:$L$8,MATCH(H$11,'BattleBorn Calculator'!$L$2:$L$8,1)-1,0,2))</f>
        <v>0.4</v>
      </c>
      <c r="L8" s="8">
        <v>50.000010000000003</v>
      </c>
      <c r="M8" s="8">
        <v>0.47799999999999998</v>
      </c>
      <c r="N8" s="9">
        <v>-0.45551626024511238</v>
      </c>
      <c r="O8" s="10">
        <v>2.7310417617626701</v>
      </c>
      <c r="P8" s="10">
        <v>-1.0590283827915401</v>
      </c>
      <c r="Q8" s="11">
        <v>0.4</v>
      </c>
      <c r="R8" s="11">
        <v>1.734</v>
      </c>
    </row>
    <row r="9" spans="1:18" x14ac:dyDescent="0.3">
      <c r="A9" s="1"/>
      <c r="B9" s="25" t="s">
        <v>18</v>
      </c>
      <c r="C9" s="22"/>
      <c r="D9" s="22"/>
      <c r="G9" s="6" t="s">
        <v>6</v>
      </c>
      <c r="H9" s="15">
        <f ca="1">FORECAST(H$11,OFFSET('BattleBorn Calculator'!$R$2:$R$8,MATCH(H$11,'BattleBorn Calculator'!$L$2:$L$8,1)-1,0,2),OFFSET('BattleBorn Calculator'!$L$2:$L$8,MATCH(H$11,'BattleBorn Calculator'!$L$2:$L$8,1)-1,0,2))</f>
        <v>1.734</v>
      </c>
      <c r="L9" s="26"/>
      <c r="M9" s="9"/>
      <c r="N9" s="9"/>
      <c r="O9" s="9"/>
      <c r="P9" s="9"/>
      <c r="Q9" s="9"/>
    </row>
    <row r="10" spans="1:18" x14ac:dyDescent="0.3">
      <c r="G10" t="s">
        <v>19</v>
      </c>
      <c r="H10" s="27">
        <v>4</v>
      </c>
      <c r="L10" s="1" t="s">
        <v>20</v>
      </c>
    </row>
    <row r="11" spans="1:18" x14ac:dyDescent="0.3">
      <c r="G11" s="6" t="s">
        <v>21</v>
      </c>
      <c r="H11" s="28">
        <f>(C3-32)*5/9</f>
        <v>21.942222222222217</v>
      </c>
      <c r="I11" t="s">
        <v>22</v>
      </c>
    </row>
    <row r="12" spans="1:18" x14ac:dyDescent="0.3">
      <c r="G12" s="6" t="s">
        <v>23</v>
      </c>
      <c r="H12" s="29" t="s">
        <v>13</v>
      </c>
    </row>
    <row r="13" spans="1:18" x14ac:dyDescent="0.3">
      <c r="F13">
        <f>C4-C5*H2</f>
        <v>12.970477300000001</v>
      </c>
      <c r="G13">
        <v>1E-3</v>
      </c>
      <c r="H13" s="30">
        <f t="shared" ref="H13:H37" ca="1" si="0">H$10*(H$5+H$4*(-LN($G13))^H$3+H$7*$G13+H$9*EXP(H$8*($G13-1)))</f>
        <v>10.007221615653858</v>
      </c>
    </row>
    <row r="14" spans="1:18" x14ac:dyDescent="0.3">
      <c r="G14">
        <v>0.01</v>
      </c>
      <c r="H14" s="30">
        <f t="shared" ca="1" si="0"/>
        <v>11.001697470036007</v>
      </c>
    </row>
    <row r="15" spans="1:18" x14ac:dyDescent="0.3">
      <c r="G15">
        <v>2.5000000000000001E-2</v>
      </c>
      <c r="H15" s="30">
        <f t="shared" ca="1" si="0"/>
        <v>11.442202762834606</v>
      </c>
    </row>
    <row r="16" spans="1:18" x14ac:dyDescent="0.3">
      <c r="G16">
        <v>0.05</v>
      </c>
      <c r="H16" s="30">
        <f t="shared" ca="1" si="0"/>
        <v>11.784142355203278</v>
      </c>
    </row>
    <row r="17" spans="7:8" x14ac:dyDescent="0.3">
      <c r="G17">
        <v>0.1</v>
      </c>
      <c r="H17" s="30">
        <f t="shared" ca="1" si="0"/>
        <v>12.11691076247909</v>
      </c>
    </row>
    <row r="18" spans="7:8" x14ac:dyDescent="0.3">
      <c r="G18">
        <v>0.15</v>
      </c>
      <c r="H18" s="30">
        <f t="shared" ca="1" si="0"/>
        <v>12.295814825891025</v>
      </c>
    </row>
    <row r="19" spans="7:8" x14ac:dyDescent="0.3">
      <c r="G19">
        <v>0.2</v>
      </c>
      <c r="H19" s="30">
        <f t="shared" ca="1" si="0"/>
        <v>12.410029885537647</v>
      </c>
    </row>
    <row r="20" spans="7:8" x14ac:dyDescent="0.3">
      <c r="G20">
        <v>0.25</v>
      </c>
      <c r="H20" s="30">
        <f t="shared" ca="1" si="0"/>
        <v>12.489061681719125</v>
      </c>
    </row>
    <row r="21" spans="7:8" x14ac:dyDescent="0.3">
      <c r="G21">
        <v>0.3</v>
      </c>
      <c r="H21" s="30">
        <f t="shared" ca="1" si="0"/>
        <v>12.546649912701987</v>
      </c>
    </row>
    <row r="22" spans="7:8" x14ac:dyDescent="0.3">
      <c r="G22">
        <v>0.35</v>
      </c>
      <c r="H22" s="30">
        <f t="shared" ca="1" si="0"/>
        <v>12.590464800829722</v>
      </c>
    </row>
    <row r="23" spans="7:8" x14ac:dyDescent="0.3">
      <c r="G23">
        <v>0.4</v>
      </c>
      <c r="H23" s="30">
        <f t="shared" ca="1" si="0"/>
        <v>12.625338749672451</v>
      </c>
    </row>
    <row r="24" spans="7:8" x14ac:dyDescent="0.3">
      <c r="G24">
        <v>0.45</v>
      </c>
      <c r="H24" s="30">
        <f t="shared" ca="1" si="0"/>
        <v>12.654616586472031</v>
      </c>
    </row>
    <row r="25" spans="7:8" x14ac:dyDescent="0.3">
      <c r="G25">
        <v>0.5</v>
      </c>
      <c r="H25" s="30">
        <f t="shared" ca="1" si="0"/>
        <v>12.680814979477137</v>
      </c>
    </row>
    <row r="26" spans="7:8" x14ac:dyDescent="0.3">
      <c r="G26">
        <v>0.55000000000000004</v>
      </c>
      <c r="H26" s="30">
        <f t="shared" ca="1" si="0"/>
        <v>12.705990446264522</v>
      </c>
    </row>
    <row r="27" spans="7:8" x14ac:dyDescent="0.3">
      <c r="G27">
        <v>0.6</v>
      </c>
      <c r="H27" s="30">
        <f t="shared" ca="1" si="0"/>
        <v>12.73197766234107</v>
      </c>
    </row>
    <row r="28" spans="7:8" x14ac:dyDescent="0.3">
      <c r="G28">
        <v>0.65</v>
      </c>
      <c r="H28" s="30">
        <f t="shared" ca="1" si="0"/>
        <v>12.760578244803057</v>
      </c>
    </row>
    <row r="29" spans="7:8" x14ac:dyDescent="0.3">
      <c r="G29">
        <v>0.7</v>
      </c>
      <c r="H29" s="30">
        <f t="shared" ca="1" si="0"/>
        <v>12.793755752872217</v>
      </c>
    </row>
    <row r="30" spans="7:8" x14ac:dyDescent="0.3">
      <c r="G30">
        <v>0.75</v>
      </c>
      <c r="H30" s="30">
        <f t="shared" ca="1" si="0"/>
        <v>12.83390257988982</v>
      </c>
    </row>
    <row r="31" spans="7:8" x14ac:dyDescent="0.3">
      <c r="G31">
        <v>0.8</v>
      </c>
      <c r="H31" s="30">
        <f t="shared" ca="1" si="0"/>
        <v>12.884305120310231</v>
      </c>
    </row>
    <row r="32" spans="7:8" x14ac:dyDescent="0.3">
      <c r="G32">
        <v>0.85</v>
      </c>
      <c r="H32" s="30">
        <f t="shared" ca="1" si="0"/>
        <v>12.950142498025425</v>
      </c>
    </row>
    <row r="33" spans="7:8" x14ac:dyDescent="0.3">
      <c r="G33">
        <v>0.9</v>
      </c>
      <c r="H33" s="30">
        <f t="shared" ca="1" si="0"/>
        <v>13.041195805685238</v>
      </c>
    </row>
    <row r="34" spans="7:8" x14ac:dyDescent="0.3">
      <c r="G34">
        <v>0.95</v>
      </c>
      <c r="H34" s="30">
        <f t="shared" ca="1" si="0"/>
        <v>13.182564354111129</v>
      </c>
    </row>
    <row r="35" spans="7:8" x14ac:dyDescent="0.3">
      <c r="G35">
        <v>0.98</v>
      </c>
      <c r="H35" s="30">
        <f t="shared" ca="1" si="0"/>
        <v>13.331325046733404</v>
      </c>
    </row>
    <row r="36" spans="7:8" x14ac:dyDescent="0.3">
      <c r="G36">
        <v>0.99</v>
      </c>
      <c r="H36" s="30">
        <f t="shared" ca="1" si="0"/>
        <v>13.415481664556609</v>
      </c>
    </row>
    <row r="37" spans="7:8" x14ac:dyDescent="0.3">
      <c r="G37">
        <v>1</v>
      </c>
      <c r="H37" s="30">
        <f t="shared" ca="1" si="0"/>
        <v>13.653311527895145</v>
      </c>
    </row>
  </sheetData>
  <sheetProtection algorithmName="SHA-512" hashValue="UjXRMvT1Uw5PzS/bJ/+i6YK2syz7CSFIAblkKVEhz5OJ1pViOSY3aD4/L34PP6X874ciRPF9gpylRkP63pSCGA==" saltValue="oL/ER1jIoXaVKE1rBTg/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BattleBorn 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2021-08-21T19:03:25Z</dcterms:created>
  <dcterms:modified xsi:type="dcterms:W3CDTF">2021-08-29T15:53:51Z</dcterms:modified>
</cp:coreProperties>
</file>