
<file path=[Content_Types].xml><?xml version="1.0" encoding="utf-8"?>
<Types xmlns="http://schemas.openxmlformats.org/package/2006/content-types">
  <Default Extension="webp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Ventilator\Vent_Photon\datasheets\"/>
    </mc:Choice>
  </mc:AlternateContent>
  <bookViews>
    <workbookView xWindow="0" yWindow="0" windowWidth="19416" windowHeight="8328" activeTab="2"/>
  </bookViews>
  <sheets>
    <sheet name="Raw Line Loss" sheetId="1" r:id="rId1"/>
    <sheet name="Raw Fan Flow" sheetId="2" r:id="rId2"/>
    <sheet name="Model" sheetId="3" r:id="rId3"/>
    <sheet name="Model (2)" sheetId="4" r:id="rId4"/>
  </sheets>
  <definedNames>
    <definedName name="solver_adj" localSheetId="2" hidden="1">Model!$B$6</definedName>
    <definedName name="solver_adj" localSheetId="3" hidden="1">'Model (2)'!$B$7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Model!$B$26</definedName>
    <definedName name="solver_lhs1" localSheetId="3" hidden="1">'Model (2)'!$B$26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Model!$E$6</definedName>
    <definedName name="solver_opt" localSheetId="3" hidden="1">'Model (2)'!$E$7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0.0001</definedName>
    <definedName name="solver_rhs1" localSheetId="3" hidden="1">0.0001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4" l="1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D2" i="4"/>
  <c r="C2" i="4"/>
  <c r="B2" i="4"/>
  <c r="D25" i="4" s="1"/>
  <c r="L1" i="4"/>
  <c r="K1" i="4"/>
  <c r="J1" i="4"/>
  <c r="I1" i="4"/>
  <c r="H1" i="4"/>
  <c r="G1" i="4"/>
  <c r="F1" i="4"/>
  <c r="E1" i="4"/>
  <c r="D1" i="4"/>
  <c r="C1" i="4"/>
  <c r="B1" i="4"/>
  <c r="D6" i="4" l="1"/>
  <c r="D14" i="4"/>
  <c r="E14" i="4" s="1"/>
  <c r="D22" i="4"/>
  <c r="E22" i="4" s="1"/>
  <c r="D11" i="4"/>
  <c r="D19" i="4"/>
  <c r="D8" i="4"/>
  <c r="D16" i="4"/>
  <c r="E16" i="4" s="1"/>
  <c r="D24" i="4"/>
  <c r="D13" i="4"/>
  <c r="E13" i="4" s="1"/>
  <c r="D21" i="4"/>
  <c r="E26" i="4"/>
  <c r="D10" i="4"/>
  <c r="E10" i="4" s="1"/>
  <c r="D18" i="4"/>
  <c r="D26" i="4"/>
  <c r="D7" i="4"/>
  <c r="D15" i="4"/>
  <c r="D23" i="4"/>
  <c r="E23" i="4" s="1"/>
  <c r="D12" i="4"/>
  <c r="E12" i="4" s="1"/>
  <c r="D20" i="4"/>
  <c r="E25" i="4"/>
  <c r="D9" i="4"/>
  <c r="E9" i="4" s="1"/>
  <c r="D17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6" i="3"/>
  <c r="C20" i="3"/>
  <c r="C2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2" i="3"/>
  <c r="C24" i="3"/>
  <c r="C25" i="3"/>
  <c r="C26" i="3"/>
  <c r="C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D2" i="3"/>
  <c r="C2" i="3"/>
  <c r="B2" i="3"/>
  <c r="L1" i="3"/>
  <c r="K1" i="3"/>
  <c r="J1" i="3"/>
  <c r="I1" i="3"/>
  <c r="H1" i="3"/>
  <c r="G1" i="3"/>
  <c r="F1" i="3"/>
  <c r="E1" i="3"/>
  <c r="D1" i="3"/>
  <c r="C1" i="3"/>
  <c r="B1" i="3"/>
  <c r="D3" i="1"/>
  <c r="D4" i="1"/>
  <c r="D5" i="1"/>
  <c r="D2" i="1"/>
  <c r="B4" i="1"/>
  <c r="B3" i="1"/>
  <c r="B5" i="1"/>
  <c r="B2" i="1"/>
  <c r="E15" i="4" l="1"/>
  <c r="E20" i="4"/>
  <c r="E21" i="4"/>
  <c r="E8" i="4"/>
  <c r="E6" i="4"/>
  <c r="E7" i="4"/>
  <c r="E19" i="4"/>
  <c r="E17" i="4"/>
  <c r="E18" i="4"/>
  <c r="E24" i="4"/>
  <c r="E11" i="4"/>
  <c r="E10" i="3"/>
  <c r="E16" i="3"/>
  <c r="E6" i="3"/>
  <c r="E14" i="3"/>
  <c r="E9" i="3"/>
  <c r="E12" i="3"/>
  <c r="E11" i="3"/>
  <c r="E8" i="3"/>
  <c r="E13" i="3"/>
  <c r="E18" i="3"/>
  <c r="E17" i="3"/>
  <c r="E15" i="3"/>
  <c r="E7" i="3" l="1"/>
  <c r="E20" i="3"/>
  <c r="E22" i="3"/>
  <c r="E26" i="3" l="1"/>
  <c r="E25" i="3"/>
  <c r="E21" i="3"/>
  <c r="E24" i="3"/>
  <c r="E23" i="3"/>
  <c r="E19" i="3"/>
</calcChain>
</file>

<file path=xl/sharedStrings.xml><?xml version="1.0" encoding="utf-8"?>
<sst xmlns="http://schemas.openxmlformats.org/spreadsheetml/2006/main" count="46" uniqueCount="32">
  <si>
    <t>Airflow, cfm</t>
  </si>
  <si>
    <t>log10(airflow)</t>
  </si>
  <si>
    <t>Loss, inWater/100 feet</t>
  </si>
  <si>
    <t>log10(loss)</t>
  </si>
  <si>
    <t>effective length of our system ~ 100 feet, by chance</t>
  </si>
  <si>
    <t>w, cfm</t>
  </si>
  <si>
    <t>p, inWater</t>
  </si>
  <si>
    <t>speed=100%</t>
  </si>
  <si>
    <t>temp=75 F</t>
  </si>
  <si>
    <t>most likely</t>
  </si>
  <si>
    <t>Our conditions ~ 75 F too</t>
  </si>
  <si>
    <t>p=</t>
  </si>
  <si>
    <t>w^5 +</t>
  </si>
  <si>
    <t>w^4+</t>
  </si>
  <si>
    <t xml:space="preserve">w^3 + </t>
  </si>
  <si>
    <t xml:space="preserve">w^2 + </t>
  </si>
  <si>
    <t xml:space="preserve">w + </t>
  </si>
  <si>
    <t>)</t>
  </si>
  <si>
    <t>log10(p)=</t>
  </si>
  <si>
    <t>log10(w) +</t>
  </si>
  <si>
    <t>N</t>
  </si>
  <si>
    <t>w</t>
  </si>
  <si>
    <t>p(fan)</t>
  </si>
  <si>
    <t>p(duct)</t>
  </si>
  <si>
    <t>dp</t>
  </si>
  <si>
    <t>p(fan)= (N/100)^2 * (</t>
  </si>
  <si>
    <t>p(duct)=10^(</t>
  </si>
  <si>
    <t>pfit</t>
  </si>
  <si>
    <t>wmodel</t>
  </si>
  <si>
    <t>w(N)=</t>
  </si>
  <si>
    <t xml:space="preserve">N^2 + </t>
  </si>
  <si>
    <t>dw/dN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</si>
</sst>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Loss'!$C$1</c:f>
              <c:strCache>
                <c:ptCount val="1"/>
                <c:pt idx="0">
                  <c:v>Loss, inWater/100 feet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Line Loss'!$A$2:$A$5</c:f>
              <c:numCache>
                <c:formatCode>General</c:formatCode>
                <c:ptCount val="4"/>
                <c:pt idx="0">
                  <c:v>20</c:v>
                </c:pt>
                <c:pt idx="1">
                  <c:v>200</c:v>
                </c:pt>
                <c:pt idx="2">
                  <c:v>320</c:v>
                </c:pt>
                <c:pt idx="3">
                  <c:v>800</c:v>
                </c:pt>
              </c:numCache>
            </c:numRef>
          </c:xVal>
          <c:yVal>
            <c:numRef>
              <c:f>'Raw Line Loss'!$C$2:$C$5</c:f>
              <c:numCache>
                <c:formatCode>General</c:formatCode>
                <c:ptCount val="4"/>
                <c:pt idx="0">
                  <c:v>0.01</c:v>
                </c:pt>
                <c:pt idx="1">
                  <c:v>0.8</c:v>
                </c:pt>
                <c:pt idx="2">
                  <c:v>2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7136"/>
        <c:axId val="495974000"/>
      </c:scatterChart>
      <c:valAx>
        <c:axId val="4959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000"/>
        <c:crosses val="autoZero"/>
        <c:crossBetween val="midCat"/>
      </c:valAx>
      <c:valAx>
        <c:axId val="4959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Line Loss'!$D$1</c:f>
              <c:strCache>
                <c:ptCount val="1"/>
                <c:pt idx="0">
                  <c:v>log10(loss)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Line Loss'!$B$2:$B$5</c:f>
              <c:numCache>
                <c:formatCode>General</c:formatCode>
                <c:ptCount val="4"/>
                <c:pt idx="0">
                  <c:v>1.3010299956639813</c:v>
                </c:pt>
                <c:pt idx="1">
                  <c:v>2.3010299956639813</c:v>
                </c:pt>
                <c:pt idx="2">
                  <c:v>2.5051499783199058</c:v>
                </c:pt>
                <c:pt idx="3">
                  <c:v>2.9030899869919438</c:v>
                </c:pt>
              </c:numCache>
            </c:numRef>
          </c:xVal>
          <c:yVal>
            <c:numRef>
              <c:f>'Raw Line Loss'!$D$2:$D$5</c:f>
              <c:numCache>
                <c:formatCode>General</c:formatCode>
                <c:ptCount val="4"/>
                <c:pt idx="0">
                  <c:v>-2</c:v>
                </c:pt>
                <c:pt idx="1">
                  <c:v>-9.6910013008056392E-2</c:v>
                </c:pt>
                <c:pt idx="2">
                  <c:v>0.3010299956639812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4784"/>
        <c:axId val="495977528"/>
      </c:scatterChart>
      <c:valAx>
        <c:axId val="495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7528"/>
        <c:crosses val="autoZero"/>
        <c:crossBetween val="midCat"/>
      </c:valAx>
      <c:valAx>
        <c:axId val="4959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3467592592592595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Fan Flow'!$B$1</c:f>
              <c:strCache>
                <c:ptCount val="1"/>
                <c:pt idx="0">
                  <c:v>p, inWater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2837510936132984"/>
                  <c:y val="-0.643688393117527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Fan Flow'!$A$2:$A$15</c:f>
              <c:numCache>
                <c:formatCode>General</c:formatCode>
                <c:ptCount val="14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</c:numCache>
            </c:numRef>
          </c:xVal>
          <c:yVal>
            <c:numRef>
              <c:f>'Raw Fan Flow'!$B$2:$B$15</c:f>
              <c:numCache>
                <c:formatCode>General</c:formatCode>
                <c:ptCount val="14"/>
                <c:pt idx="0">
                  <c:v>1.9</c:v>
                </c:pt>
                <c:pt idx="1">
                  <c:v>1.4</c:v>
                </c:pt>
                <c:pt idx="2">
                  <c:v>1.3</c:v>
                </c:pt>
                <c:pt idx="3">
                  <c:v>1.2</c:v>
                </c:pt>
                <c:pt idx="4">
                  <c:v>1.1000000000000001</c:v>
                </c:pt>
                <c:pt idx="5">
                  <c:v>1.04</c:v>
                </c:pt>
                <c:pt idx="6">
                  <c:v>1</c:v>
                </c:pt>
                <c:pt idx="7">
                  <c:v>0.92</c:v>
                </c:pt>
                <c:pt idx="8">
                  <c:v>0.8</c:v>
                </c:pt>
                <c:pt idx="9">
                  <c:v>0.6</c:v>
                </c:pt>
                <c:pt idx="10">
                  <c:v>0.41</c:v>
                </c:pt>
                <c:pt idx="11">
                  <c:v>0.26</c:v>
                </c:pt>
                <c:pt idx="12">
                  <c:v>0.13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75568"/>
        <c:axId val="495980272"/>
      </c:scatterChart>
      <c:valAx>
        <c:axId val="4959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80272"/>
        <c:crosses val="autoZero"/>
        <c:crossBetween val="midCat"/>
      </c:valAx>
      <c:valAx>
        <c:axId val="4959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ECMF-150</a:t>
            </a:r>
            <a:r>
              <a:rPr lang="en-US" baseline="0">
                <a:effectLst/>
              </a:rPr>
              <a:t> with 50' 6" Duct &amp; Filter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12.914045664821364</c:v>
                </c:pt>
                <c:pt idx="2">
                  <c:v>26.092805726910068</c:v>
                </c:pt>
                <c:pt idx="3">
                  <c:v>38.836651069032762</c:v>
                </c:pt>
                <c:pt idx="4">
                  <c:v>51.077426386870641</c:v>
                </c:pt>
                <c:pt idx="5">
                  <c:v>62.858823327006299</c:v>
                </c:pt>
                <c:pt idx="6">
                  <c:v>74.25793857173214</c:v>
                </c:pt>
                <c:pt idx="7">
                  <c:v>85.356445951249427</c:v>
                </c:pt>
                <c:pt idx="8">
                  <c:v>96.22828866400468</c:v>
                </c:pt>
                <c:pt idx="9">
                  <c:v>106.93223902018879</c:v>
                </c:pt>
                <c:pt idx="10">
                  <c:v>117.50773619520307</c:v>
                </c:pt>
                <c:pt idx="11">
                  <c:v>127.97027308925814</c:v>
                </c:pt>
                <c:pt idx="12">
                  <c:v>138.30949885487533</c:v>
                </c:pt>
                <c:pt idx="13">
                  <c:v>148.48867186614447</c:v>
                </c:pt>
                <c:pt idx="14">
                  <c:v>158.44804358493062</c:v>
                </c:pt>
                <c:pt idx="15">
                  <c:v>168.11376685906848</c:v>
                </c:pt>
                <c:pt idx="16">
                  <c:v>177.40867384323377</c:v>
                </c:pt>
                <c:pt idx="17">
                  <c:v>186.26468368397892</c:v>
                </c:pt>
                <c:pt idx="18">
                  <c:v>194.63012909653457</c:v>
                </c:pt>
                <c:pt idx="19">
                  <c:v>202.47586085078231</c:v>
                </c:pt>
                <c:pt idx="20">
                  <c:v>209.79272417211169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1056"/>
        <c:axId val="495973608"/>
      </c:scatterChart>
      <c:scatterChart>
        <c:scatterStyle val="lineMarker"/>
        <c:varyColors val="0"/>
        <c:ser>
          <c:idx val="1"/>
          <c:order val="1"/>
          <c:tx>
            <c:strRef>
              <c:f>Model!$C$5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7029746281714788E-3"/>
                  <c:y val="0.3602777777777777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Model!$C$6:$C$26</c:f>
              <c:numCache>
                <c:formatCode>General</c:formatCode>
                <c:ptCount val="21"/>
                <c:pt idx="0">
                  <c:v>0</c:v>
                </c:pt>
                <c:pt idx="1">
                  <c:v>4.4938539022890481E-3</c:v>
                </c:pt>
                <c:pt idx="2">
                  <c:v>1.6884634818450889E-2</c:v>
                </c:pt>
                <c:pt idx="3">
                  <c:v>3.5690539994346279E-2</c:v>
                </c:pt>
                <c:pt idx="4">
                  <c:v>5.9770568692603172E-2</c:v>
                </c:pt>
                <c:pt idx="5">
                  <c:v>8.8333537285737507E-2</c:v>
                </c:pt>
                <c:pt idx="6">
                  <c:v>0.12087534593380672</c:v>
                </c:pt>
                <c:pt idx="7">
                  <c:v>0.157103831768374</c:v>
                </c:pt>
                <c:pt idx="8">
                  <c:v>0.19686820326659221</c:v>
                </c:pt>
                <c:pt idx="9">
                  <c:v>0.24009484956487362</c:v>
                </c:pt>
                <c:pt idx="10">
                  <c:v>0.28672457298579979</c:v>
                </c:pt>
                <c:pt idx="11">
                  <c:v>0.33665064983154031</c:v>
                </c:pt>
                <c:pt idx="12">
                  <c:v>0.38965810083777364</c:v>
                </c:pt>
                <c:pt idx="13">
                  <c:v>0.44537555373483761</c:v>
                </c:pt>
                <c:pt idx="14">
                  <c:v>0.50325358740720727</c:v>
                </c:pt>
                <c:pt idx="15">
                  <c:v>0.56258129469922358</c:v>
                </c:pt>
                <c:pt idx="16">
                  <c:v>0.62254560012585813</c:v>
                </c:pt>
                <c:pt idx="17">
                  <c:v>0.68231491873445738</c:v>
                </c:pt>
                <c:pt idx="18">
                  <c:v>0.74112776710294581</c:v>
                </c:pt>
                <c:pt idx="19">
                  <c:v>0.7983507058681597</c:v>
                </c:pt>
                <c:pt idx="20">
                  <c:v>0.85351282723747968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8520"/>
        <c:axId val="418475008"/>
      </c:scatterChart>
      <c:valAx>
        <c:axId val="495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73608"/>
        <c:crosses val="autoZero"/>
        <c:crossBetween val="midCat"/>
      </c:valAx>
      <c:valAx>
        <c:axId val="4959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81056"/>
        <c:crosses val="autoZero"/>
        <c:crossBetween val="midCat"/>
      </c:valAx>
      <c:valAx>
        <c:axId val="41847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8520"/>
        <c:crosses val="max"/>
        <c:crossBetween val="midCat"/>
      </c:valAx>
      <c:valAx>
        <c:axId val="496578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4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ECMF-150 with 50' 6" Duct &amp; Filter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2832"/>
        <c:axId val="496585184"/>
      </c:scatterChart>
      <c:scatterChart>
        <c:scatterStyle val="lineMarker"/>
        <c:varyColors val="0"/>
        <c:ser>
          <c:idx val="1"/>
          <c:order val="1"/>
          <c:tx>
            <c:strRef>
              <c:f>Model!$G$5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Model!$G$6:$G$26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8320"/>
        <c:axId val="496587928"/>
      </c:scatterChart>
      <c:valAx>
        <c:axId val="4965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5184"/>
        <c:crosses val="autoZero"/>
        <c:crossBetween val="midCat"/>
      </c:valAx>
      <c:valAx>
        <c:axId val="496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2832"/>
        <c:crosses val="autoZero"/>
        <c:crossBetween val="midCat"/>
      </c:valAx>
      <c:valAx>
        <c:axId val="496587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320"/>
        <c:crosses val="max"/>
        <c:crossBetween val="midCat"/>
      </c:valAx>
      <c:valAx>
        <c:axId val="4965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8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Fans</a:t>
            </a:r>
            <a:r>
              <a:rPr lang="en-US" baseline="0"/>
              <a:t> in Series Same Duty Cycle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(2)'!$B$5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666360454943132"/>
                  <c:y val="-4.67129629629629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(2)'!$B$6:$B$26</c:f>
              <c:numCache>
                <c:formatCode>General</c:formatCode>
                <c:ptCount val="21"/>
                <c:pt idx="0">
                  <c:v>1E-4</c:v>
                </c:pt>
                <c:pt idx="1">
                  <c:v>18.411185070431941</c:v>
                </c:pt>
                <c:pt idx="2">
                  <c:v>36.686137830043769</c:v>
                </c:pt>
                <c:pt idx="3">
                  <c:v>53.975623886779999</c:v>
                </c:pt>
                <c:pt idx="4">
                  <c:v>70.384278825602408</c:v>
                </c:pt>
                <c:pt idx="5">
                  <c:v>86.135794478456972</c:v>
                </c:pt>
                <c:pt idx="6">
                  <c:v>101.44075614306496</c:v>
                </c:pt>
                <c:pt idx="7">
                  <c:v>116.44999982349427</c:v>
                </c:pt>
                <c:pt idx="8">
                  <c:v>131.22830959078701</c:v>
                </c:pt>
                <c:pt idx="9">
                  <c:v>145.73802072163588</c:v>
                </c:pt>
                <c:pt idx="10">
                  <c:v>159.84160162686879</c:v>
                </c:pt>
                <c:pt idx="11">
                  <c:v>173.3354537643601</c:v>
                </c:pt>
                <c:pt idx="12">
                  <c:v>186.01065578418937</c:v>
                </c:pt>
                <c:pt idx="13">
                  <c:v>197.71137233944395</c:v>
                </c:pt>
                <c:pt idx="14">
                  <c:v>208.36423313523349</c:v>
                </c:pt>
                <c:pt idx="15">
                  <c:v>217.97364881553676</c:v>
                </c:pt>
                <c:pt idx="16">
                  <c:v>226.59809969951249</c:v>
                </c:pt>
                <c:pt idx="17">
                  <c:v>234.3248589944904</c:v>
                </c:pt>
                <c:pt idx="18">
                  <c:v>241.25103212209947</c:v>
                </c:pt>
                <c:pt idx="19">
                  <c:v>247.47205098577615</c:v>
                </c:pt>
                <c:pt idx="20">
                  <c:v>253.07592980393613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0088"/>
        <c:axId val="496584008"/>
      </c:scatterChart>
      <c:scatterChart>
        <c:scatterStyle val="lineMarker"/>
        <c:varyColors val="0"/>
        <c:ser>
          <c:idx val="1"/>
          <c:order val="1"/>
          <c:tx>
            <c:strRef>
              <c:f>'Model (2)'!$C$5</c:f>
              <c:strCache>
                <c:ptCount val="1"/>
                <c:pt idx="0">
                  <c:v>p(fan)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(2)'!$C$6:$C$26</c:f>
              <c:numCache>
                <c:formatCode>General</c:formatCode>
                <c:ptCount val="21"/>
                <c:pt idx="0">
                  <c:v>0</c:v>
                </c:pt>
                <c:pt idx="1">
                  <c:v>8.7595890965700453E-3</c:v>
                </c:pt>
                <c:pt idx="2">
                  <c:v>3.2062151406630275E-2</c:v>
                </c:pt>
                <c:pt idx="3">
                  <c:v>6.6312612251235997E-2</c:v>
                </c:pt>
                <c:pt idx="4">
                  <c:v>0.10928216504823128</c:v>
                </c:pt>
                <c:pt idx="5">
                  <c:v>0.15981423051942761</c:v>
                </c:pt>
                <c:pt idx="6">
                  <c:v>0.21741614162811515</c:v>
                </c:pt>
                <c:pt idx="7">
                  <c:v>0.28188662484947563</c:v>
                </c:pt>
                <c:pt idx="8">
                  <c:v>0.35296185594581914</c:v>
                </c:pt>
                <c:pt idx="9">
                  <c:v>0.42997585167809743</c:v>
                </c:pt>
                <c:pt idx="10">
                  <c:v>0.51161591615063728</c:v>
                </c:pt>
                <c:pt idx="11">
                  <c:v>0.59591767152558217</c:v>
                </c:pt>
                <c:pt idx="12">
                  <c:v>0.68056600509411735</c:v>
                </c:pt>
                <c:pt idx="13">
                  <c:v>0.76336355257123145</c:v>
                </c:pt>
                <c:pt idx="14">
                  <c:v>0.84260739015350594</c:v>
                </c:pt>
                <c:pt idx="15">
                  <c:v>0.91722621840452279</c:v>
                </c:pt>
                <c:pt idx="16">
                  <c:v>0.98671642434413442</c:v>
                </c:pt>
                <c:pt idx="17">
                  <c:v>1.0509888500859947</c:v>
                </c:pt>
                <c:pt idx="18">
                  <c:v>1.1102144552743998</c:v>
                </c:pt>
                <c:pt idx="19">
                  <c:v>1.16470572234713</c:v>
                </c:pt>
                <c:pt idx="20">
                  <c:v>1.2148368119562036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9304"/>
        <c:axId val="496577736"/>
      </c:scatterChart>
      <c:valAx>
        <c:axId val="4965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4008"/>
        <c:crosses val="autoZero"/>
        <c:crossBetween val="midCat"/>
      </c:valAx>
      <c:valAx>
        <c:axId val="4965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0088"/>
        <c:crosses val="autoZero"/>
        <c:crossBetween val="midCat"/>
      </c:valAx>
      <c:valAx>
        <c:axId val="496577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9304"/>
        <c:crosses val="max"/>
        <c:crossBetween val="midCat"/>
      </c:valAx>
      <c:valAx>
        <c:axId val="49657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7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Two Fans in Series Same Duty Cycle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(2)'!$F$5</c:f>
              <c:strCache>
                <c:ptCount val="1"/>
                <c:pt idx="0">
                  <c:v>wmodel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(2)'!$F$6:$F$26</c:f>
              <c:numCache>
                <c:formatCode>General</c:formatCode>
                <c:ptCount val="21"/>
                <c:pt idx="0">
                  <c:v>0</c:v>
                </c:pt>
                <c:pt idx="1">
                  <c:v>12.979374999999999</c:v>
                </c:pt>
                <c:pt idx="2">
                  <c:v>25.7011</c:v>
                </c:pt>
                <c:pt idx="3">
                  <c:v>38.165175000000005</c:v>
                </c:pt>
                <c:pt idx="4">
                  <c:v>50.371600000000001</c:v>
                </c:pt>
                <c:pt idx="5">
                  <c:v>62.320375000000013</c:v>
                </c:pt>
                <c:pt idx="6">
                  <c:v>74.011500000000012</c:v>
                </c:pt>
                <c:pt idx="7">
                  <c:v>85.444974999999999</c:v>
                </c:pt>
                <c:pt idx="8">
                  <c:v>96.620800000000003</c:v>
                </c:pt>
                <c:pt idx="9">
                  <c:v>107.53897500000001</c:v>
                </c:pt>
                <c:pt idx="10">
                  <c:v>118.19950000000003</c:v>
                </c:pt>
                <c:pt idx="11">
                  <c:v>128.60237499999999</c:v>
                </c:pt>
                <c:pt idx="12">
                  <c:v>138.74760000000001</c:v>
                </c:pt>
                <c:pt idx="13">
                  <c:v>148.63517500000003</c:v>
                </c:pt>
                <c:pt idx="14">
                  <c:v>158.26510000000002</c:v>
                </c:pt>
                <c:pt idx="15">
                  <c:v>167.63737500000002</c:v>
                </c:pt>
                <c:pt idx="16">
                  <c:v>176.75200000000001</c:v>
                </c:pt>
                <c:pt idx="17">
                  <c:v>185.60897500000002</c:v>
                </c:pt>
                <c:pt idx="18">
                  <c:v>194.20830000000001</c:v>
                </c:pt>
                <c:pt idx="19">
                  <c:v>202.54997500000002</c:v>
                </c:pt>
                <c:pt idx="20">
                  <c:v>210.63400000000004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8712"/>
        <c:axId val="496585968"/>
      </c:scatterChart>
      <c:scatterChart>
        <c:scatterStyle val="lineMarker"/>
        <c:varyColors val="0"/>
        <c:ser>
          <c:idx val="1"/>
          <c:order val="1"/>
          <c:tx>
            <c:strRef>
              <c:f>'Model (2)'!$G$5</c:f>
              <c:strCache>
                <c:ptCount val="1"/>
                <c:pt idx="0">
                  <c:v>dw/dN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(2)'!$A$6:$A$26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'Model (2)'!$G$6:$G$26</c:f>
              <c:numCache>
                <c:formatCode>General</c:formatCode>
                <c:ptCount val="21"/>
                <c:pt idx="0">
                  <c:v>2.6216400000000002</c:v>
                </c:pt>
                <c:pt idx="1">
                  <c:v>2.5701100000000001</c:v>
                </c:pt>
                <c:pt idx="2">
                  <c:v>2.51858</c:v>
                </c:pt>
                <c:pt idx="3">
                  <c:v>2.4670500000000004</c:v>
                </c:pt>
                <c:pt idx="4">
                  <c:v>2.4155200000000003</c:v>
                </c:pt>
                <c:pt idx="5">
                  <c:v>2.3639900000000003</c:v>
                </c:pt>
                <c:pt idx="6">
                  <c:v>2.3124600000000002</c:v>
                </c:pt>
                <c:pt idx="7">
                  <c:v>2.2609300000000001</c:v>
                </c:pt>
                <c:pt idx="8">
                  <c:v>2.2094000000000005</c:v>
                </c:pt>
                <c:pt idx="9">
                  <c:v>2.1578700000000004</c:v>
                </c:pt>
                <c:pt idx="10">
                  <c:v>2.1063400000000003</c:v>
                </c:pt>
                <c:pt idx="11">
                  <c:v>2.0548100000000002</c:v>
                </c:pt>
                <c:pt idx="12">
                  <c:v>2.0032800000000002</c:v>
                </c:pt>
                <c:pt idx="13">
                  <c:v>1.9517500000000001</c:v>
                </c:pt>
                <c:pt idx="14">
                  <c:v>1.9002200000000002</c:v>
                </c:pt>
                <c:pt idx="15">
                  <c:v>1.8486900000000004</c:v>
                </c:pt>
                <c:pt idx="16">
                  <c:v>1.7971600000000003</c:v>
                </c:pt>
                <c:pt idx="17">
                  <c:v>1.7456300000000002</c:v>
                </c:pt>
                <c:pt idx="18">
                  <c:v>1.6941000000000002</c:v>
                </c:pt>
                <c:pt idx="19">
                  <c:v>1.6425700000000003</c:v>
                </c:pt>
                <c:pt idx="20">
                  <c:v>1.5910400000000002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9696"/>
        <c:axId val="496589104"/>
      </c:scatterChart>
      <c:valAx>
        <c:axId val="49658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5968"/>
        <c:crosses val="autoZero"/>
        <c:crossBetween val="midCat"/>
      </c:valAx>
      <c:valAx>
        <c:axId val="496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8712"/>
        <c:crosses val="autoZero"/>
        <c:crossBetween val="midCat"/>
      </c:valAx>
      <c:valAx>
        <c:axId val="49658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9696"/>
        <c:crosses val="max"/>
        <c:crossBetween val="midCat"/>
      </c:valAx>
      <c:valAx>
        <c:axId val="49657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web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1</xdr:row>
      <xdr:rowOff>160020</xdr:rowOff>
    </xdr:from>
    <xdr:to>
      <xdr:col>16</xdr:col>
      <xdr:colOff>144780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518160</xdr:colOff>
      <xdr:row>7</xdr:row>
      <xdr:rowOff>175260</xdr:rowOff>
    </xdr:from>
    <xdr:to>
      <xdr:col>7</xdr:col>
      <xdr:colOff>449580</xdr:colOff>
      <xdr:row>22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21</xdr:row>
      <xdr:rowOff>0</xdr:rowOff>
    </xdr:from>
    <xdr:to>
      <xdr:col>18</xdr:col>
      <xdr:colOff>95250</xdr:colOff>
      <xdr:row>51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3840480"/>
          <a:ext cx="4972050" cy="5629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564405</xdr:colOff>
      <xdr:row>0</xdr:row>
      <xdr:rowOff>0</xdr:rowOff>
    </xdr:from>
    <xdr:to>
      <xdr:col>19</xdr:col>
      <xdr:colOff>351045</xdr:colOff>
      <xdr:row>22</xdr:row>
      <xdr:rowOff>31531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9605" y="0"/>
          <a:ext cx="4053840" cy="4054891"/>
        </a:xfrm>
        <a:prstGeom prst="rect">
          <a:avLst/>
        </a:prstGeom>
      </xdr:spPr>
    </xdr:pic>
    <xdr:clientData/>
  </xdr:twoCellAnchor>
  <xdr:twoCellAnchor>
    <xdr:from>
      <xdr:col>3</xdr:col>
      <xdr:colOff>8408</xdr:colOff>
      <xdr:row>3</xdr:row>
      <xdr:rowOff>106680</xdr:rowOff>
    </xdr:from>
    <xdr:to>
      <xdr:col>10</xdr:col>
      <xdr:colOff>313208</xdr:colOff>
      <xdr:row>18</xdr:row>
      <xdr:rowOff>90914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156210</xdr:rowOff>
    </xdr:from>
    <xdr:to>
      <xdr:col>14</xdr:col>
      <xdr:colOff>556260</xdr:colOff>
      <xdr:row>16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80010</xdr:rowOff>
    </xdr:from>
    <xdr:to>
      <xdr:col>15</xdr:col>
      <xdr:colOff>304800</xdr:colOff>
      <xdr:row>31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1</xdr:row>
      <xdr:rowOff>133350</xdr:rowOff>
    </xdr:from>
    <xdr:to>
      <xdr:col>15</xdr:col>
      <xdr:colOff>144780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41910</xdr:rowOff>
    </xdr:from>
    <xdr:to>
      <xdr:col>15</xdr:col>
      <xdr:colOff>304800</xdr:colOff>
      <xdr:row>31</xdr:row>
      <xdr:rowOff>41910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8"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>
        <v>20</v>
      </c>
      <c r="B2">
        <f>LOG10(A2)</f>
        <v>1.3010299956639813</v>
      </c>
      <c r="C2">
        <v>0.01</v>
      </c>
      <c r="D2">
        <f>LOG10(C2)</f>
        <v>-2</v>
      </c>
    </row>
    <row r="3" spans="1:6" x14ac:dyDescent="0.3">
      <c r="A3">
        <v>200</v>
      </c>
      <c r="B3">
        <f t="shared" ref="B3:B5" si="0">LOG10(A3)</f>
        <v>2.3010299956639813</v>
      </c>
      <c r="C3">
        <v>0.8</v>
      </c>
      <c r="D3">
        <f t="shared" ref="D3:D5" si="1">LOG10(C3)</f>
        <v>-9.6910013008056392E-2</v>
      </c>
    </row>
    <row r="4" spans="1:6" x14ac:dyDescent="0.3">
      <c r="A4">
        <v>320</v>
      </c>
      <c r="B4">
        <f t="shared" si="0"/>
        <v>2.5051499783199058</v>
      </c>
      <c r="C4">
        <v>2</v>
      </c>
      <c r="D4">
        <f t="shared" si="1"/>
        <v>0.3010299956639812</v>
      </c>
    </row>
    <row r="5" spans="1:6" x14ac:dyDescent="0.3">
      <c r="A5">
        <v>800</v>
      </c>
      <c r="B5">
        <f t="shared" si="0"/>
        <v>2.9030899869919438</v>
      </c>
      <c r="C5">
        <v>10</v>
      </c>
      <c r="D5">
        <f t="shared" si="1"/>
        <v>1</v>
      </c>
    </row>
    <row r="25" spans="1:4" x14ac:dyDescent="0.3">
      <c r="A25" t="s">
        <v>18</v>
      </c>
      <c r="B25">
        <v>1.8819999999999999</v>
      </c>
      <c r="C25" t="s">
        <v>19</v>
      </c>
      <c r="D25">
        <v>-4.4383999999999997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15" zoomScaleNormal="115" workbookViewId="0">
      <selection activeCell="C2" sqref="C2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5</v>
      </c>
      <c r="B1" t="s">
        <v>6</v>
      </c>
      <c r="C1" t="s">
        <v>27</v>
      </c>
      <c r="D1" t="s">
        <v>7</v>
      </c>
    </row>
    <row r="2" spans="1:8" x14ac:dyDescent="0.3">
      <c r="A2">
        <v>0</v>
      </c>
      <c r="B2">
        <v>1.9</v>
      </c>
      <c r="C2" s="3">
        <f>$B$20*A2^5+$D$20*A2^4+$F$20*A2^3+$H$20*A2^2+$J$20*A2+$L$20</f>
        <v>1.9028</v>
      </c>
      <c r="D2" t="s">
        <v>8</v>
      </c>
      <c r="F2" t="s">
        <v>9</v>
      </c>
      <c r="H2" t="s">
        <v>10</v>
      </c>
    </row>
    <row r="3" spans="1:8" x14ac:dyDescent="0.3">
      <c r="A3">
        <v>70</v>
      </c>
      <c r="B3">
        <v>1.4</v>
      </c>
      <c r="C3" s="3">
        <f t="shared" ref="C3:C15" si="0">$B$20*A3^5+$D$20*A3^4+$F$20*A3^3+$H$20*A3^2+$J$20*A3+$L$20</f>
        <v>1.36835711165</v>
      </c>
    </row>
    <row r="4" spans="1:8" x14ac:dyDescent="0.3">
      <c r="A4">
        <v>80</v>
      </c>
      <c r="B4">
        <v>1.3</v>
      </c>
      <c r="C4" s="3">
        <f t="shared" si="0"/>
        <v>1.3107552895999999</v>
      </c>
    </row>
    <row r="5" spans="1:8" x14ac:dyDescent="0.3">
      <c r="A5">
        <v>100</v>
      </c>
      <c r="B5">
        <v>1.2</v>
      </c>
      <c r="C5" s="3">
        <f t="shared" si="0"/>
        <v>1.2139550000000001</v>
      </c>
    </row>
    <row r="6" spans="1:8" x14ac:dyDescent="0.3">
      <c r="A6">
        <v>125</v>
      </c>
      <c r="B6">
        <v>1.1000000000000001</v>
      </c>
      <c r="C6" s="3">
        <f t="shared" si="0"/>
        <v>1.1221754638671877</v>
      </c>
    </row>
    <row r="7" spans="1:8" x14ac:dyDescent="0.3">
      <c r="A7">
        <v>150</v>
      </c>
      <c r="B7">
        <v>1.04</v>
      </c>
      <c r="C7" s="3">
        <f t="shared" si="0"/>
        <v>1.05002703125</v>
      </c>
    </row>
    <row r="8" spans="1:8" x14ac:dyDescent="0.3">
      <c r="A8">
        <v>175</v>
      </c>
      <c r="B8">
        <v>1</v>
      </c>
      <c r="C8" s="3">
        <f t="shared" si="0"/>
        <v>0.98002893066406294</v>
      </c>
    </row>
    <row r="9" spans="1:8" x14ac:dyDescent="0.3">
      <c r="A9">
        <v>200</v>
      </c>
      <c r="B9">
        <v>0.92</v>
      </c>
      <c r="C9" s="3">
        <f t="shared" si="0"/>
        <v>0.89450000000000074</v>
      </c>
    </row>
    <row r="10" spans="1:8" x14ac:dyDescent="0.3">
      <c r="A10">
        <v>225</v>
      </c>
      <c r="B10">
        <v>0.8</v>
      </c>
      <c r="C10" s="3">
        <f t="shared" si="0"/>
        <v>0.77943700683593797</v>
      </c>
    </row>
    <row r="11" spans="1:8" x14ac:dyDescent="0.3">
      <c r="A11">
        <v>250</v>
      </c>
      <c r="B11">
        <v>0.6</v>
      </c>
      <c r="C11" s="3">
        <f t="shared" si="0"/>
        <v>0.6283929687500005</v>
      </c>
    </row>
    <row r="12" spans="1:8" x14ac:dyDescent="0.3">
      <c r="A12">
        <v>275</v>
      </c>
      <c r="B12">
        <v>0.41</v>
      </c>
      <c r="C12" s="3">
        <f t="shared" si="0"/>
        <v>0.44635547363281147</v>
      </c>
    </row>
    <row r="13" spans="1:8" x14ac:dyDescent="0.3">
      <c r="A13">
        <v>300</v>
      </c>
      <c r="B13">
        <v>0.26</v>
      </c>
      <c r="C13" s="3">
        <f t="shared" si="0"/>
        <v>0.25362500000000088</v>
      </c>
    </row>
    <row r="14" spans="1:8" x14ac:dyDescent="0.3">
      <c r="A14">
        <v>325</v>
      </c>
      <c r="B14">
        <v>0.13</v>
      </c>
      <c r="C14" s="3">
        <f t="shared" si="0"/>
        <v>8.9693237304692364E-2</v>
      </c>
    </row>
    <row r="15" spans="1:8" x14ac:dyDescent="0.3">
      <c r="A15">
        <v>350</v>
      </c>
      <c r="B15">
        <v>0</v>
      </c>
      <c r="C15" s="3">
        <f t="shared" si="0"/>
        <v>1.7121406250006466E-2</v>
      </c>
    </row>
    <row r="20" spans="1:12" x14ac:dyDescent="0.3">
      <c r="A20" t="s">
        <v>11</v>
      </c>
      <c r="B20" s="1">
        <v>3.3095E-12</v>
      </c>
      <c r="C20" t="s">
        <v>12</v>
      </c>
      <c r="D20" s="1">
        <v>-2.5034999999999999E-9</v>
      </c>
      <c r="E20" t="s">
        <v>13</v>
      </c>
      <c r="F20" s="1">
        <v>5.5959000000000005E-7</v>
      </c>
      <c r="G20" t="s">
        <v>14</v>
      </c>
      <c r="H20" s="1">
        <v>-2.3805E-5</v>
      </c>
      <c r="I20" t="s">
        <v>15</v>
      </c>
      <c r="J20" s="1">
        <v>-7.9313000000000005E-3</v>
      </c>
      <c r="K20" t="s">
        <v>16</v>
      </c>
      <c r="L20">
        <v>1.9028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4" workbookViewId="0">
      <selection activeCell="H16" sqref="H16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25</v>
      </c>
      <c r="B1">
        <f>'Raw Fan Flow'!B20</f>
        <v>3.3095E-12</v>
      </c>
      <c r="C1" t="str">
        <f>'Raw Fan Flow'!C20</f>
        <v>w^5 +</v>
      </c>
      <c r="D1">
        <f>'Raw Fan Flow'!D20</f>
        <v>-2.5034999999999999E-9</v>
      </c>
      <c r="E1" t="str">
        <f>'Raw Fan Flow'!E20</f>
        <v>w^4+</v>
      </c>
      <c r="F1">
        <f>'Raw Fan Flow'!F20</f>
        <v>5.5959000000000005E-7</v>
      </c>
      <c r="G1" t="str">
        <f>'Raw Fan Flow'!G20</f>
        <v xml:space="preserve">w^3 + </v>
      </c>
      <c r="H1">
        <f>'Raw Fan Flow'!H20</f>
        <v>-2.3805E-5</v>
      </c>
      <c r="I1" t="str">
        <f>'Raw Fan Flow'!I20</f>
        <v xml:space="preserve">w^2 + </v>
      </c>
      <c r="J1">
        <f>'Raw Fan Flow'!J20</f>
        <v>-7.9313000000000005E-3</v>
      </c>
      <c r="K1" t="str">
        <f>'Raw Fan Flow'!K20</f>
        <v xml:space="preserve">w + </v>
      </c>
      <c r="L1">
        <f>'Raw Fan Flow'!L20</f>
        <v>1.9028</v>
      </c>
      <c r="M1" s="2" t="s">
        <v>17</v>
      </c>
    </row>
    <row r="2" spans="1:13" x14ac:dyDescent="0.3">
      <c r="A2" t="s">
        <v>26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17</v>
      </c>
    </row>
    <row r="3" spans="1:13" x14ac:dyDescent="0.3">
      <c r="A3" t="s">
        <v>29</v>
      </c>
      <c r="B3">
        <v>-5.1529999999999996E-3</v>
      </c>
      <c r="C3" t="s">
        <v>30</v>
      </c>
      <c r="D3">
        <v>2.6216400000000002</v>
      </c>
    </row>
    <row r="5" spans="1:13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28</v>
      </c>
      <c r="G5" t="s">
        <v>31</v>
      </c>
    </row>
    <row r="6" spans="1:13" x14ac:dyDescent="0.3">
      <c r="A6">
        <v>0</v>
      </c>
      <c r="B6">
        <v>1E-4</v>
      </c>
      <c r="C6">
        <f>(A6/100)^2*($B$1*B6^5+$D$1*B6^4+$F$1*B6^3+$H$1*B6^2+$J$1*B6+$L$1)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12.914045664821364</v>
      </c>
      <c r="C7">
        <f t="shared" ref="C7:C26" si="0">(A7/100)^2*($B$1*B7^5+$D$1*B7^4+$F$1*B7^3+$H$1*B7^2+$J$1*B7+$L$1)</f>
        <v>4.4938539022890481E-3</v>
      </c>
      <c r="D7">
        <f t="shared" ref="D7:D26" si="1">10^($B$2*LOG10(B7)+$D$2)</f>
        <v>4.4938573467082224E-3</v>
      </c>
      <c r="E7">
        <f t="shared" ref="E7" si="2">C7-D7</f>
        <v>-3.4444191743601693E-9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26.092805726910068</v>
      </c>
      <c r="C8">
        <f t="shared" si="0"/>
        <v>1.6884634818450889E-2</v>
      </c>
      <c r="D8">
        <f t="shared" si="1"/>
        <v>1.6884651817923983E-2</v>
      </c>
      <c r="E8">
        <f>C8-D8</f>
        <v>-1.6999473093082251E-8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38.836651069032762</v>
      </c>
      <c r="C9">
        <f t="shared" si="0"/>
        <v>3.5690539994346279E-2</v>
      </c>
      <c r="D9">
        <f t="shared" si="1"/>
        <v>3.5690531625737411E-2</v>
      </c>
      <c r="E9">
        <f t="shared" ref="E9:E26" si="5">C9-D9</f>
        <v>8.3686088683809778E-9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51.077426386870641</v>
      </c>
      <c r="C10">
        <f t="shared" si="0"/>
        <v>5.9770568692603172E-2</v>
      </c>
      <c r="D10">
        <f t="shared" si="1"/>
        <v>5.9770513966486492E-2</v>
      </c>
      <c r="E10">
        <f t="shared" si="5"/>
        <v>5.4726116680003933E-8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62.858823327006299</v>
      </c>
      <c r="C11">
        <f t="shared" si="0"/>
        <v>8.8333537285737507E-2</v>
      </c>
      <c r="D11">
        <f t="shared" si="1"/>
        <v>8.8333467120359541E-2</v>
      </c>
      <c r="E11">
        <f t="shared" si="5"/>
        <v>7.0165377966113773E-8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74.25793857173214</v>
      </c>
      <c r="C12">
        <f t="shared" si="0"/>
        <v>0.12087534593380672</v>
      </c>
      <c r="D12">
        <f t="shared" si="1"/>
        <v>0.12087545360938616</v>
      </c>
      <c r="E12">
        <f t="shared" si="5"/>
        <v>-1.0767557943880401E-7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85.356445951249427</v>
      </c>
      <c r="C13">
        <f t="shared" si="0"/>
        <v>0.157103831768374</v>
      </c>
      <c r="D13">
        <f t="shared" si="1"/>
        <v>0.15710382586500007</v>
      </c>
      <c r="E13">
        <f t="shared" si="5"/>
        <v>5.903373928584088E-9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96.22828866400468</v>
      </c>
      <c r="C14">
        <f t="shared" si="0"/>
        <v>0.19686820326659221</v>
      </c>
      <c r="D14">
        <f t="shared" si="1"/>
        <v>0.19686830344254228</v>
      </c>
      <c r="E14">
        <f t="shared" si="5"/>
        <v>-1.0017595006295288E-7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106.93223902018879</v>
      </c>
      <c r="C15">
        <f t="shared" si="0"/>
        <v>0.24009484956487362</v>
      </c>
      <c r="D15">
        <f t="shared" si="1"/>
        <v>0.24009465894304488</v>
      </c>
      <c r="E15">
        <f t="shared" si="5"/>
        <v>1.9062182873841316E-7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117.50773619520307</v>
      </c>
      <c r="C16">
        <f t="shared" si="0"/>
        <v>0.28672457298579979</v>
      </c>
      <c r="D16">
        <f t="shared" si="1"/>
        <v>0.28672468016316455</v>
      </c>
      <c r="E16">
        <f t="shared" si="5"/>
        <v>-1.0717736476095752E-7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127.97027308925814</v>
      </c>
      <c r="C17">
        <f t="shared" si="0"/>
        <v>0.33665064983154031</v>
      </c>
      <c r="D17">
        <f t="shared" si="1"/>
        <v>0.33665054358803415</v>
      </c>
      <c r="E17">
        <f t="shared" si="5"/>
        <v>1.0624350615939804E-7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138.30949885487533</v>
      </c>
      <c r="C18">
        <f t="shared" si="0"/>
        <v>0.38965810083777364</v>
      </c>
      <c r="D18">
        <f t="shared" si="1"/>
        <v>0.38965789362465036</v>
      </c>
      <c r="E18">
        <f t="shared" si="5"/>
        <v>2.0721312327109942E-7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148.48867186614447</v>
      </c>
      <c r="C19">
        <f t="shared" si="0"/>
        <v>0.44537555373483761</v>
      </c>
      <c r="D19">
        <f t="shared" si="1"/>
        <v>0.4453760235926626</v>
      </c>
      <c r="E19">
        <f t="shared" si="5"/>
        <v>-4.6985782498065731E-7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158.44804358493062</v>
      </c>
      <c r="C20">
        <f t="shared" si="0"/>
        <v>0.50325358740720727</v>
      </c>
      <c r="D20">
        <f t="shared" si="1"/>
        <v>0.50325385502989284</v>
      </c>
      <c r="E20">
        <f t="shared" si="5"/>
        <v>-2.6762268556801416E-7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168.11376685906848</v>
      </c>
      <c r="C21">
        <f t="shared" si="0"/>
        <v>0.56258129469922358</v>
      </c>
      <c r="D21">
        <f t="shared" si="1"/>
        <v>0.56258140288174074</v>
      </c>
      <c r="E21">
        <f t="shared" si="5"/>
        <v>-1.0818251716671057E-7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177.40867384323377</v>
      </c>
      <c r="C22">
        <f t="shared" si="0"/>
        <v>0.62254560012585813</v>
      </c>
      <c r="D22">
        <f t="shared" si="1"/>
        <v>0.6225448814824287</v>
      </c>
      <c r="E22">
        <f t="shared" si="5"/>
        <v>7.1864342943150916E-7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186.26468368397892</v>
      </c>
      <c r="C23">
        <f t="shared" si="0"/>
        <v>0.68231491873445738</v>
      </c>
      <c r="D23">
        <f t="shared" si="1"/>
        <v>0.68231612848134748</v>
      </c>
      <c r="E23">
        <f t="shared" si="5"/>
        <v>-1.2097468901073327E-6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194.63012909653457</v>
      </c>
      <c r="C24">
        <f t="shared" si="0"/>
        <v>0.74112776710294581</v>
      </c>
      <c r="D24">
        <f t="shared" si="1"/>
        <v>0.74112822482274321</v>
      </c>
      <c r="E24">
        <f t="shared" si="5"/>
        <v>-4.5771979739761548E-7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202.47586085078231</v>
      </c>
      <c r="C25">
        <f t="shared" si="0"/>
        <v>0.7983507058681597</v>
      </c>
      <c r="D25">
        <f t="shared" si="1"/>
        <v>0.79835208567537286</v>
      </c>
      <c r="E25">
        <f t="shared" si="5"/>
        <v>-1.379807213153228E-6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209.79272417211169</v>
      </c>
      <c r="C26">
        <f t="shared" si="0"/>
        <v>0.85351282723747968</v>
      </c>
      <c r="D26">
        <f t="shared" si="1"/>
        <v>0.85351188868564321</v>
      </c>
      <c r="E26">
        <f t="shared" si="5"/>
        <v>9.3855183647129081E-7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4" sqref="G4"/>
    </sheetView>
  </sheetViews>
  <sheetFormatPr defaultRowHeight="14.4" x14ac:dyDescent="0.3"/>
  <cols>
    <col min="1" max="1" width="18.109375" bestFit="1" customWidth="1"/>
    <col min="4" max="4" width="12" bestFit="1" customWidth="1"/>
  </cols>
  <sheetData>
    <row r="1" spans="1:13" x14ac:dyDescent="0.3">
      <c r="A1" t="s">
        <v>25</v>
      </c>
      <c r="B1">
        <f>'Raw Fan Flow'!B20</f>
        <v>3.3095E-12</v>
      </c>
      <c r="C1" t="str">
        <f>'Raw Fan Flow'!C20</f>
        <v>w^5 +</v>
      </c>
      <c r="D1">
        <f>'Raw Fan Flow'!D20</f>
        <v>-2.5034999999999999E-9</v>
      </c>
      <c r="E1" t="str">
        <f>'Raw Fan Flow'!E20</f>
        <v>w^4+</v>
      </c>
      <c r="F1">
        <f>'Raw Fan Flow'!F20</f>
        <v>5.5959000000000005E-7</v>
      </c>
      <c r="G1" t="str">
        <f>'Raw Fan Flow'!G20</f>
        <v xml:space="preserve">w^3 + </v>
      </c>
      <c r="H1">
        <f>'Raw Fan Flow'!H20</f>
        <v>-2.3805E-5</v>
      </c>
      <c r="I1" t="str">
        <f>'Raw Fan Flow'!I20</f>
        <v xml:space="preserve">w^2 + </v>
      </c>
      <c r="J1">
        <f>'Raw Fan Flow'!J20</f>
        <v>-7.9313000000000005E-3</v>
      </c>
      <c r="K1" t="str">
        <f>'Raw Fan Flow'!K20</f>
        <v xml:space="preserve">w + </v>
      </c>
      <c r="L1">
        <f>'Raw Fan Flow'!L20</f>
        <v>1.9028</v>
      </c>
      <c r="M1" s="2" t="s">
        <v>17</v>
      </c>
    </row>
    <row r="2" spans="1:13" x14ac:dyDescent="0.3">
      <c r="A2" t="s">
        <v>26</v>
      </c>
      <c r="B2">
        <f>'Raw Line Loss'!B25</f>
        <v>1.8819999999999999</v>
      </c>
      <c r="C2" t="str">
        <f>'Raw Line Loss'!C25</f>
        <v>log10(w) +</v>
      </c>
      <c r="D2">
        <f>'Raw Line Loss'!D25</f>
        <v>-4.4383999999999997</v>
      </c>
      <c r="E2" s="2" t="s">
        <v>17</v>
      </c>
    </row>
    <row r="3" spans="1:13" x14ac:dyDescent="0.3">
      <c r="A3" t="s">
        <v>29</v>
      </c>
      <c r="B3">
        <v>-5.1529999999999996E-3</v>
      </c>
      <c r="C3" t="s">
        <v>30</v>
      </c>
      <c r="D3">
        <v>2.6216400000000002</v>
      </c>
    </row>
    <row r="5" spans="1:13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28</v>
      </c>
      <c r="G5" t="s">
        <v>31</v>
      </c>
    </row>
    <row r="6" spans="1:13" x14ac:dyDescent="0.3">
      <c r="A6">
        <v>0</v>
      </c>
      <c r="B6">
        <v>1E-4</v>
      </c>
      <c r="C6">
        <f>((A6/100)^2*($B$1*B6^5+$D$1*B6^4+$F$1*B6^3+$H$1*B6^2+$J$1*B6+$L$1))*2</f>
        <v>0</v>
      </c>
      <c r="D6">
        <f>10^($B$2*LOG10(B6)+$D$2)</f>
        <v>1.0804383723712257E-12</v>
      </c>
      <c r="E6">
        <f>C6-D6</f>
        <v>-1.0804383723712257E-12</v>
      </c>
      <c r="F6">
        <f>$B$3*A6^2+$D$3*A6</f>
        <v>0</v>
      </c>
      <c r="G6">
        <f>2*$B$3*A6+$D$3</f>
        <v>2.6216400000000002</v>
      </c>
    </row>
    <row r="7" spans="1:13" x14ac:dyDescent="0.3">
      <c r="A7">
        <v>5</v>
      </c>
      <c r="B7">
        <v>18.411185070431941</v>
      </c>
      <c r="C7">
        <f t="shared" ref="C7:C26" si="0">((A7/100)^2*($B$1*B7^5+$D$1*B7^4+$F$1*B7^3+$H$1*B7^2+$J$1*B7+$L$1))*2</f>
        <v>8.7595890965700453E-3</v>
      </c>
      <c r="D7">
        <f t="shared" ref="D7:D26" si="1">10^($B$2*LOG10(B7)+$D$2)</f>
        <v>8.7595912565137605E-3</v>
      </c>
      <c r="E7">
        <f t="shared" ref="E7" si="2">C7-D7</f>
        <v>-2.1599437152047818E-9</v>
      </c>
      <c r="F7">
        <f t="shared" ref="F7:F26" si="3">$B$3*A7^2+$D$3*A7</f>
        <v>12.979374999999999</v>
      </c>
      <c r="G7">
        <f t="shared" ref="G7:G26" si="4">2*$B$3*A7+$D$3</f>
        <v>2.5701100000000001</v>
      </c>
    </row>
    <row r="8" spans="1:13" x14ac:dyDescent="0.3">
      <c r="A8">
        <v>10</v>
      </c>
      <c r="B8">
        <v>36.686137830043769</v>
      </c>
      <c r="C8">
        <f t="shared" si="0"/>
        <v>3.2062151406630275E-2</v>
      </c>
      <c r="D8">
        <f t="shared" si="1"/>
        <v>3.2062158116313362E-2</v>
      </c>
      <c r="E8">
        <f>C8-D8</f>
        <v>-6.7096830869139978E-9</v>
      </c>
      <c r="F8">
        <f t="shared" si="3"/>
        <v>25.7011</v>
      </c>
      <c r="G8">
        <f t="shared" si="4"/>
        <v>2.51858</v>
      </c>
    </row>
    <row r="9" spans="1:13" x14ac:dyDescent="0.3">
      <c r="A9">
        <v>15</v>
      </c>
      <c r="B9">
        <v>53.975623886779999</v>
      </c>
      <c r="C9">
        <f t="shared" si="0"/>
        <v>6.6312612251235997E-2</v>
      </c>
      <c r="D9">
        <f t="shared" si="1"/>
        <v>6.6312593965187933E-2</v>
      </c>
      <c r="E9">
        <f t="shared" ref="E9:E26" si="5">C9-D9</f>
        <v>1.8286048064641847E-8</v>
      </c>
      <c r="F9">
        <f t="shared" si="3"/>
        <v>38.165175000000005</v>
      </c>
      <c r="G9">
        <f t="shared" si="4"/>
        <v>2.4670500000000004</v>
      </c>
    </row>
    <row r="10" spans="1:13" x14ac:dyDescent="0.3">
      <c r="A10">
        <v>20</v>
      </c>
      <c r="B10">
        <v>70.384278825602408</v>
      </c>
      <c r="C10">
        <f t="shared" si="0"/>
        <v>0.10928216504823128</v>
      </c>
      <c r="D10">
        <f t="shared" si="1"/>
        <v>0.10928214270848646</v>
      </c>
      <c r="E10">
        <f t="shared" si="5"/>
        <v>2.23397448179119E-8</v>
      </c>
      <c r="F10">
        <f t="shared" si="3"/>
        <v>50.371600000000001</v>
      </c>
      <c r="G10">
        <f t="shared" si="4"/>
        <v>2.4155200000000003</v>
      </c>
    </row>
    <row r="11" spans="1:13" x14ac:dyDescent="0.3">
      <c r="A11">
        <v>25</v>
      </c>
      <c r="B11">
        <v>86.135794478456972</v>
      </c>
      <c r="C11">
        <f t="shared" si="0"/>
        <v>0.15981423051942761</v>
      </c>
      <c r="D11">
        <f t="shared" si="1"/>
        <v>0.159814306772985</v>
      </c>
      <c r="E11">
        <f t="shared" si="5"/>
        <v>-7.6253557385053128E-8</v>
      </c>
      <c r="F11">
        <f t="shared" si="3"/>
        <v>62.320375000000013</v>
      </c>
      <c r="G11">
        <f t="shared" si="4"/>
        <v>2.3639900000000003</v>
      </c>
    </row>
    <row r="12" spans="1:13" x14ac:dyDescent="0.3">
      <c r="A12">
        <v>30</v>
      </c>
      <c r="B12">
        <v>101.44075614306496</v>
      </c>
      <c r="C12">
        <f t="shared" si="0"/>
        <v>0.21741614162811515</v>
      </c>
      <c r="D12">
        <f t="shared" si="1"/>
        <v>0.21741619115813557</v>
      </c>
      <c r="E12">
        <f t="shared" si="5"/>
        <v>-4.9530020418409038E-8</v>
      </c>
      <c r="F12">
        <f t="shared" si="3"/>
        <v>74.011500000000012</v>
      </c>
      <c r="G12">
        <f t="shared" si="4"/>
        <v>2.3124600000000002</v>
      </c>
    </row>
    <row r="13" spans="1:13" x14ac:dyDescent="0.3">
      <c r="A13">
        <v>35</v>
      </c>
      <c r="B13">
        <v>116.44999982349427</v>
      </c>
      <c r="C13">
        <f t="shared" si="0"/>
        <v>0.28188662484947563</v>
      </c>
      <c r="D13">
        <f t="shared" si="1"/>
        <v>0.28188666034487081</v>
      </c>
      <c r="E13">
        <f t="shared" si="5"/>
        <v>-3.5495395178664069E-8</v>
      </c>
      <c r="F13">
        <f t="shared" si="3"/>
        <v>85.444974999999999</v>
      </c>
      <c r="G13">
        <f t="shared" si="4"/>
        <v>2.2609300000000001</v>
      </c>
    </row>
    <row r="14" spans="1:13" x14ac:dyDescent="0.3">
      <c r="A14">
        <v>40</v>
      </c>
      <c r="B14">
        <v>131.22830959078701</v>
      </c>
      <c r="C14">
        <f t="shared" si="0"/>
        <v>0.35296185594581914</v>
      </c>
      <c r="D14">
        <f t="shared" si="1"/>
        <v>0.35296189301038683</v>
      </c>
      <c r="E14">
        <f t="shared" si="5"/>
        <v>-3.7064567692812744E-8</v>
      </c>
      <c r="F14">
        <f t="shared" si="3"/>
        <v>96.620800000000003</v>
      </c>
      <c r="G14">
        <f t="shared" si="4"/>
        <v>2.2094000000000005</v>
      </c>
    </row>
    <row r="15" spans="1:13" x14ac:dyDescent="0.3">
      <c r="A15">
        <v>45</v>
      </c>
      <c r="B15">
        <v>145.73802072163588</v>
      </c>
      <c r="C15">
        <f t="shared" si="0"/>
        <v>0.42997585167809743</v>
      </c>
      <c r="D15">
        <f t="shared" si="1"/>
        <v>0.42997592135700724</v>
      </c>
      <c r="E15">
        <f t="shared" si="5"/>
        <v>-6.9678909808690292E-8</v>
      </c>
      <c r="F15">
        <f t="shared" si="3"/>
        <v>107.53897500000001</v>
      </c>
      <c r="G15">
        <f t="shared" si="4"/>
        <v>2.1578700000000004</v>
      </c>
    </row>
    <row r="16" spans="1:13" x14ac:dyDescent="0.3">
      <c r="A16">
        <v>50</v>
      </c>
      <c r="B16">
        <v>159.84160162686879</v>
      </c>
      <c r="C16">
        <f t="shared" si="0"/>
        <v>0.51161591615063728</v>
      </c>
      <c r="D16">
        <f t="shared" si="1"/>
        <v>0.51161615099344571</v>
      </c>
      <c r="E16">
        <f t="shared" si="5"/>
        <v>-2.3484280842200889E-7</v>
      </c>
      <c r="F16">
        <f t="shared" si="3"/>
        <v>118.19950000000003</v>
      </c>
      <c r="G16">
        <f t="shared" si="4"/>
        <v>2.1063400000000003</v>
      </c>
    </row>
    <row r="17" spans="1:7" x14ac:dyDescent="0.3">
      <c r="A17">
        <v>55</v>
      </c>
      <c r="B17">
        <v>173.3354537643601</v>
      </c>
      <c r="C17">
        <f t="shared" si="0"/>
        <v>0.59591767152558217</v>
      </c>
      <c r="D17">
        <f t="shared" si="1"/>
        <v>0.59591743238161121</v>
      </c>
      <c r="E17">
        <f t="shared" si="5"/>
        <v>2.3914397095925466E-7</v>
      </c>
      <c r="F17">
        <f t="shared" si="3"/>
        <v>128.60237499999999</v>
      </c>
      <c r="G17">
        <f t="shared" si="4"/>
        <v>2.0548100000000002</v>
      </c>
    </row>
    <row r="18" spans="1:7" x14ac:dyDescent="0.3">
      <c r="A18">
        <v>60</v>
      </c>
      <c r="B18">
        <v>186.01065578418937</v>
      </c>
      <c r="C18">
        <f t="shared" si="0"/>
        <v>0.68056600509411735</v>
      </c>
      <c r="D18">
        <f t="shared" si="1"/>
        <v>0.68056589953693969</v>
      </c>
      <c r="E18">
        <f t="shared" si="5"/>
        <v>1.0555717766536077E-7</v>
      </c>
      <c r="F18">
        <f t="shared" si="3"/>
        <v>138.74760000000001</v>
      </c>
      <c r="G18">
        <f t="shared" si="4"/>
        <v>2.0032800000000002</v>
      </c>
    </row>
    <row r="19" spans="1:7" x14ac:dyDescent="0.3">
      <c r="A19">
        <v>65</v>
      </c>
      <c r="B19">
        <v>197.71137233944395</v>
      </c>
      <c r="C19">
        <f t="shared" si="0"/>
        <v>0.76336355257123145</v>
      </c>
      <c r="D19">
        <f t="shared" si="1"/>
        <v>0.76336380935712111</v>
      </c>
      <c r="E19">
        <f t="shared" si="5"/>
        <v>-2.5678588966293603E-7</v>
      </c>
      <c r="F19">
        <f t="shared" si="3"/>
        <v>148.63517500000003</v>
      </c>
      <c r="G19">
        <f t="shared" si="4"/>
        <v>1.9517500000000001</v>
      </c>
    </row>
    <row r="20" spans="1:7" x14ac:dyDescent="0.3">
      <c r="A20">
        <v>70</v>
      </c>
      <c r="B20">
        <v>208.36423313523349</v>
      </c>
      <c r="C20">
        <f t="shared" si="0"/>
        <v>0.84260739015350594</v>
      </c>
      <c r="D20">
        <f t="shared" si="1"/>
        <v>0.84260728512989347</v>
      </c>
      <c r="E20">
        <f t="shared" si="5"/>
        <v>1.050236124733317E-7</v>
      </c>
      <c r="F20">
        <f t="shared" si="3"/>
        <v>158.26510000000002</v>
      </c>
      <c r="G20">
        <f t="shared" si="4"/>
        <v>1.9002200000000002</v>
      </c>
    </row>
    <row r="21" spans="1:7" x14ac:dyDescent="0.3">
      <c r="A21">
        <v>75</v>
      </c>
      <c r="B21">
        <v>217.97364881553676</v>
      </c>
      <c r="C21">
        <f t="shared" si="0"/>
        <v>0.91722621840452279</v>
      </c>
      <c r="D21">
        <f t="shared" si="1"/>
        <v>0.91722591600957215</v>
      </c>
      <c r="E21">
        <f t="shared" si="5"/>
        <v>3.0239495063533184E-7</v>
      </c>
      <c r="F21">
        <f t="shared" si="3"/>
        <v>167.63737500000002</v>
      </c>
      <c r="G21">
        <f t="shared" si="4"/>
        <v>1.8486900000000004</v>
      </c>
    </row>
    <row r="22" spans="1:7" x14ac:dyDescent="0.3">
      <c r="A22">
        <v>80</v>
      </c>
      <c r="B22">
        <v>226.59809969951249</v>
      </c>
      <c r="C22">
        <f t="shared" si="0"/>
        <v>0.98671642434413442</v>
      </c>
      <c r="D22">
        <f t="shared" si="1"/>
        <v>0.98671626651176758</v>
      </c>
      <c r="E22">
        <f t="shared" si="5"/>
        <v>1.5783236684274726E-7</v>
      </c>
      <c r="F22">
        <f t="shared" si="3"/>
        <v>176.75200000000001</v>
      </c>
      <c r="G22">
        <f t="shared" si="4"/>
        <v>1.7971600000000003</v>
      </c>
    </row>
    <row r="23" spans="1:7" x14ac:dyDescent="0.3">
      <c r="A23">
        <v>85</v>
      </c>
      <c r="B23">
        <v>234.3248589944904</v>
      </c>
      <c r="C23">
        <f t="shared" si="0"/>
        <v>1.0509888500859947</v>
      </c>
      <c r="D23">
        <f t="shared" si="1"/>
        <v>1.0509889785712874</v>
      </c>
      <c r="E23">
        <f t="shared" si="5"/>
        <v>-1.2848529262754482E-7</v>
      </c>
      <c r="F23">
        <f t="shared" si="3"/>
        <v>185.60897500000002</v>
      </c>
      <c r="G23">
        <f t="shared" si="4"/>
        <v>1.7456300000000002</v>
      </c>
    </row>
    <row r="24" spans="1:7" x14ac:dyDescent="0.3">
      <c r="A24">
        <v>90</v>
      </c>
      <c r="B24">
        <v>241.25103212209947</v>
      </c>
      <c r="C24">
        <f t="shared" si="0"/>
        <v>1.1102144552743998</v>
      </c>
      <c r="D24">
        <f t="shared" si="1"/>
        <v>1.1102147598500167</v>
      </c>
      <c r="E24">
        <f t="shared" si="5"/>
        <v>-3.0457561694952062E-7</v>
      </c>
      <c r="F24">
        <f t="shared" si="3"/>
        <v>194.20830000000001</v>
      </c>
      <c r="G24">
        <f t="shared" si="4"/>
        <v>1.6941000000000002</v>
      </c>
    </row>
    <row r="25" spans="1:7" x14ac:dyDescent="0.3">
      <c r="A25">
        <v>95</v>
      </c>
      <c r="B25">
        <v>247.47205098577615</v>
      </c>
      <c r="C25">
        <f t="shared" si="0"/>
        <v>1.16470572234713</v>
      </c>
      <c r="D25">
        <f t="shared" si="1"/>
        <v>1.1647057746378566</v>
      </c>
      <c r="E25">
        <f t="shared" si="5"/>
        <v>-5.2290726637593821E-8</v>
      </c>
      <c r="F25">
        <f t="shared" si="3"/>
        <v>202.54997500000002</v>
      </c>
      <c r="G25">
        <f t="shared" si="4"/>
        <v>1.6425700000000003</v>
      </c>
    </row>
    <row r="26" spans="1:7" x14ac:dyDescent="0.3">
      <c r="A26">
        <v>100</v>
      </c>
      <c r="B26">
        <v>253.07592980393613</v>
      </c>
      <c r="C26">
        <f t="shared" si="0"/>
        <v>1.2148368119562036</v>
      </c>
      <c r="D26">
        <f t="shared" si="1"/>
        <v>1.214837202380078</v>
      </c>
      <c r="E26">
        <f t="shared" si="5"/>
        <v>-3.9042387434129466E-7</v>
      </c>
      <c r="F26">
        <f t="shared" si="3"/>
        <v>210.63400000000004</v>
      </c>
      <c r="G26">
        <f t="shared" si="4"/>
        <v>1.5910400000000002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Line Loss</vt:lpstr>
      <vt:lpstr>Raw Fan Flow</vt:lpstr>
      <vt:lpstr>Model</vt:lpstr>
      <vt:lpstr>Model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2021-01-21T09:16:19Z</dcterms:created>
  <dcterms:modified xsi:type="dcterms:W3CDTF">2021-02-02T17:57:32Z</dcterms:modified>
</cp:coreProperties>
</file>