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IU_B3\Documents\InputPRD\Final\Agency\"/>
    </mc:Choice>
  </mc:AlternateContent>
  <bookViews>
    <workbookView xWindow="0" yWindow="0" windowWidth="17480" windowHeight="8210"/>
  </bookViews>
  <sheets>
    <sheet name="DASHBOARD" sheetId="2" r:id="rId1"/>
    <sheet name="DASHBOARD-Trending" sheetId="4" r:id="rId2"/>
    <sheet name="Core Survey" sheetId="13" r:id="rId3"/>
    <sheet name="Performance" sheetId="14" r:id="rId4"/>
    <sheet name="Partial Shutdown" sheetId="15" r:id="rId5"/>
    <sheet name="Telework &amp; Work-Life" sheetId="16" r:id="rId6"/>
    <sheet name="Trend Core Survey" sheetId="17" r:id="rId7"/>
    <sheet name="ASI" sheetId="18" r:id="rId8"/>
    <sheet name="Item Changes" sheetId="12" r:id="rId9"/>
  </sheets>
  <externalReferences>
    <externalReference r:id="rId10"/>
    <externalReference r:id="rId11"/>
  </externalReferences>
  <definedNames>
    <definedName name="h">OFFSET([1]DASHBOARD_DEMOGRAPHICS!$E$42:$E$50, 0, 0, [1]DASHBOARD_DEMOGRAPHICS!$B$50)</definedName>
    <definedName name="LeftData" localSheetId="1">OFFSET('[2]DASHBOARD-Demographics'!$E$42:$E$50, 0, 0, '[2]DASHBOARD-Demographics'!$B$50)</definedName>
    <definedName name="LeftData" localSheetId="8">OFFSET('[2]DASHBOARD-Demographics'!$E$42:$E$50, 0, 0, '[2]DASHBOARD-Demographics'!$B$50)</definedName>
    <definedName name="LeftData" xml:space="preserve"> OFFSET(#REF!, 0, 0,#REF!)</definedName>
    <definedName name="leftLabel" localSheetId="1">OFFSET('[2]DASHBOARD-Demographics'!$D$42:$D$50, 0, 0,'[2]DASHBOARD-Demographics'!$B$50)</definedName>
    <definedName name="leftLabel" localSheetId="8">OFFSET('[2]DASHBOARD-Demographics'!$D$42:$D$50, 0, 0,'[2]DASHBOARD-Demographics'!$B$50)</definedName>
    <definedName name="leftLabel">OFFSET(#REF!, 0, 0,#REF!)</definedName>
    <definedName name="nrAgencyName">DASHBOARD!$T$2:$T$3</definedName>
    <definedName name="nrChallenges">DASHBOARD!$Z$2:$Z$3</definedName>
    <definedName name="nrDemoAgeGroup">#REF!</definedName>
    <definedName name="nrDemoAgeGroupLabel">#REF!</definedName>
    <definedName name="nrDemoAgencyName">#REF!</definedName>
    <definedName name="nrDemoDisability">#REF!</definedName>
    <definedName name="nrDemoEducation">#REF!</definedName>
    <definedName name="nrDemoEducationLabel">#REF!</definedName>
    <definedName name="nrDemoGender">#REF!</definedName>
    <definedName name="nrDemoGrade">#REF!</definedName>
    <definedName name="nrDemoGradeLabel">#REF!</definedName>
    <definedName name="nrDemoHispanic">#REF!</definedName>
    <definedName name="nrDemoLeave">#REF!</definedName>
    <definedName name="nrDemoLocation">#REF!</definedName>
    <definedName name="nrDemoMilitary">#REF!</definedName>
    <definedName name="nrDemoRacial">#REF!</definedName>
    <definedName name="nrDemoRacialLabel">#REF!</definedName>
    <definedName name="nrDemoRetirement">#REF!</definedName>
    <definedName name="nrDemoSexual">#REF!</definedName>
    <definedName name="nrDemoSupervisory">#REF!</definedName>
    <definedName name="nrDemoSupervisoryLabel">#REF!</definedName>
    <definedName name="nrDemoYearsAgency">#REF!</definedName>
    <definedName name="nrDemoYearsAgencyLabel">#REF!</definedName>
    <definedName name="nrDemoYearsFederal">#REF!</definedName>
    <definedName name="nrDemoYearsFederalLabel">#REF!</definedName>
    <definedName name="nrEngagementIndex">DASHBOARD!$AA$2:$AA$3</definedName>
    <definedName name="nrFieldPeriod">DASHBOARD!$AE$2:$AE$3</definedName>
    <definedName name="nrHighestAgree">DASHBOARD!$AB$4:$AC$9</definedName>
    <definedName name="nrHighestDisagree">DASHBOARD!$AD$4:$AE$9</definedName>
    <definedName name="nrHighestPerNeg">DASHBOARD!$X$4:$Y$9</definedName>
    <definedName name="nrHighestPerPos">DASHBOARD!$T$4:$U$9</definedName>
    <definedName name="nrIntrinsicExperiences">DASHBOARD!$AD$2:$AD$3</definedName>
    <definedName name="nrLeadersLead">DASHBOARD!$AB$2:$AB$3</definedName>
    <definedName name="nrLowestPerNeg">DASHBOARD!$Z$4:$AA$9</definedName>
    <definedName name="nrLowestPerPos">DASHBOARD!$V$4:$W$9</definedName>
    <definedName name="nrNumAdministered">DASHBOARD!$W$2:$W$3</definedName>
    <definedName name="nrNumCompleted">DASHBOARD!$V$2:$V$3</definedName>
    <definedName name="nrQuestions">DASHBOARD!$B$42:$C$127</definedName>
    <definedName name="nrResponseRate">DASHBOARD!$X$2:$X$3</definedName>
    <definedName name="nrSampleOrCensus">DASHBOARD!$U$2:$U$3</definedName>
    <definedName name="nrStrengths">DASHBOARD!$Y$2:$Y$3</definedName>
    <definedName name="nrSupervisors">DASHBOARD!$AC$2:$AC$3</definedName>
    <definedName name="nrTrendAgencyName">'DASHBOARD-Trending'!$T$2:$T$3</definedName>
    <definedName name="nrTrendData">'DASHBOARD-Trending'!$D$42:$G$113</definedName>
    <definedName name="nrTrendLargestDecrease2014">#REF!</definedName>
    <definedName name="nrTrendLargestDecrease2016">'DASHBOARD-Trending'!$AD$4:$AE$9</definedName>
    <definedName name="nrTrendLargestDecrease2017">'DASHBOARD-Trending'!$AB$4:$AC$9</definedName>
    <definedName name="nrTrendLargestDecrease2018">'DASHBOARD-Trending'!$Z$4:$AA$9</definedName>
    <definedName name="nrTrendLargestIncrease2014">#REF!</definedName>
    <definedName name="nrTrendLargestIncrease2016">'DASHBOARD-Trending'!$X$4:$Y$9</definedName>
    <definedName name="nrTrendLargestIncrease2017">'DASHBOARD-Trending'!$V$4:$W$9</definedName>
    <definedName name="nrTrendLargestIncrease2018">'DASHBOARD-Trending'!$T$4:$U$9</definedName>
    <definedName name="nrTrendNumDecrease2014">#REF!</definedName>
    <definedName name="nrTrendNumDecrease2016">'DASHBOARD-Trending'!$Z$2:$Z$3</definedName>
    <definedName name="nrTrendNumDecrease2017">'DASHBOARD-Trending'!$X$2:$X$3</definedName>
    <definedName name="nrTrendNumDecrease2018">'DASHBOARD-Trending'!$V$2:$V$3</definedName>
    <definedName name="nrTrendNumIncrease2014">#REF!</definedName>
    <definedName name="nrTrendNumIncrease2016">'DASHBOARD-Trending'!$Y$2:$Y$3</definedName>
    <definedName name="nrTrendNumIncrease2017">'DASHBOARD-Trending'!$W$2:$W$3</definedName>
    <definedName name="nrTrendNumIncrease2018">'DASHBOARD-Trending'!$U$2:$U$3</definedName>
    <definedName name="nrTrendQuestions">'DASHBOARD-Trending'!$B$42:$C$127</definedName>
    <definedName name="_xlnm.Print_Area" localSheetId="0">DASHBOARD!$B$2:$R$40</definedName>
    <definedName name="_xlnm.Print_Area" localSheetId="1">'DASHBOARD-Trending'!$B$2:$R$40</definedName>
    <definedName name="RightData" localSheetId="1">OFFSET('[2]DASHBOARD-Demographics'!$E$50:$E$56, 0, 0, '[2]DASHBOARD-Demographics'!$B$51)</definedName>
    <definedName name="RightData" localSheetId="8">OFFSET('[2]DASHBOARD-Demographics'!$E$50:$E$56, 0, 0, '[2]DASHBOARD-Demographics'!$B$51)</definedName>
    <definedName name="RightData" xml:space="preserve"> OFFSET(#REF!, 0, 0,#REF!)</definedName>
    <definedName name="RightLabel" localSheetId="1">OFFSET('[2]DASHBOARD-Demographics'!$D$50:$D$56, 0, 0, '[2]DASHBOARD-Demographics'!$B$51)</definedName>
    <definedName name="RightLabel" localSheetId="8">OFFSET('[2]DASHBOARD-Demographics'!$D$50:$D$56, 0, 0, '[2]DASHBOARD-Demographics'!$B$51)</definedName>
    <definedName name="RightLabel" xml:space="preserve"> OFFSET(#REF!, 0, 0,#REF!)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" i="4" l="1"/>
  <c r="U37" i="4"/>
  <c r="U36" i="4"/>
  <c r="U35" i="4"/>
  <c r="U34" i="4"/>
  <c r="V32" i="4" s="1"/>
  <c r="U33" i="4"/>
  <c r="V31" i="4" s="1"/>
  <c r="U32" i="4"/>
  <c r="D34" i="4" s="1"/>
  <c r="U31" i="4"/>
  <c r="D16" i="4" s="1"/>
  <c r="Y29" i="4"/>
  <c r="X29" i="4"/>
  <c r="W29" i="4"/>
  <c r="Y28" i="4"/>
  <c r="X28" i="4"/>
  <c r="W28" i="4"/>
  <c r="Y27" i="4"/>
  <c r="X27" i="4"/>
  <c r="W27" i="4"/>
  <c r="Y26" i="4"/>
  <c r="X26" i="4"/>
  <c r="W26" i="4"/>
  <c r="AF25" i="4"/>
  <c r="AE25" i="4"/>
  <c r="AC25" i="4"/>
  <c r="AF24" i="4"/>
  <c r="AE24" i="4"/>
  <c r="AC24" i="4"/>
  <c r="AF23" i="4"/>
  <c r="AE23" i="4"/>
  <c r="AC23" i="4"/>
  <c r="AF22" i="4"/>
  <c r="AE22" i="4"/>
  <c r="AC22" i="4"/>
  <c r="AF21" i="4"/>
  <c r="AE21" i="4"/>
  <c r="AC21" i="4"/>
  <c r="AF12" i="4"/>
  <c r="AE12" i="4"/>
  <c r="AF14" i="4" s="1"/>
  <c r="AD12" i="4"/>
  <c r="AC12" i="4"/>
  <c r="Z24" i="4" s="1"/>
  <c r="AB12" i="4"/>
  <c r="AA12" i="4"/>
  <c r="AA14" i="4" s="1"/>
  <c r="Z12" i="4"/>
  <c r="Y12" i="4"/>
  <c r="Y14" i="4" s="1"/>
  <c r="X12" i="4"/>
  <c r="W12" i="4"/>
  <c r="W14" i="4" s="1"/>
  <c r="V12" i="4"/>
  <c r="AF11" i="4"/>
  <c r="AE11" i="4"/>
  <c r="X20" i="4" s="1"/>
  <c r="AD11" i="4"/>
  <c r="AC11" i="4"/>
  <c r="W19" i="4" s="1"/>
  <c r="AA19" i="4" s="1"/>
  <c r="AB11" i="4"/>
  <c r="AA11" i="4"/>
  <c r="Y18" i="4" s="1"/>
  <c r="AG18" i="4" s="1"/>
  <c r="Z11" i="4"/>
  <c r="AJ16" i="4" s="1"/>
  <c r="Y11" i="4"/>
  <c r="X17" i="4" s="1"/>
  <c r="AF17" i="4" s="1"/>
  <c r="X11" i="4"/>
  <c r="W11" i="4"/>
  <c r="Z16" i="4" s="1"/>
  <c r="V11" i="4"/>
  <c r="W54" i="2"/>
  <c r="V54" i="2"/>
  <c r="V56" i="2" s="1"/>
  <c r="U54" i="2"/>
  <c r="T54" i="2"/>
  <c r="U56" i="2" s="1"/>
  <c r="S54" i="2"/>
  <c r="R54" i="2"/>
  <c r="S56" i="2" s="1"/>
  <c r="Q54" i="2"/>
  <c r="P54" i="2"/>
  <c r="Q56" i="2" s="1"/>
  <c r="O54" i="2"/>
  <c r="N54" i="2"/>
  <c r="N56" i="2" s="1"/>
  <c r="O56" i="2"/>
  <c r="M54" i="2"/>
  <c r="W53" i="2"/>
  <c r="V53" i="2"/>
  <c r="V55" i="2" s="1"/>
  <c r="U53" i="2"/>
  <c r="T53" i="2"/>
  <c r="U55" i="2" s="1"/>
  <c r="S53" i="2"/>
  <c r="R53" i="2"/>
  <c r="R55" i="2" s="1"/>
  <c r="Q53" i="2"/>
  <c r="P53" i="2"/>
  <c r="Q55" i="2" s="1"/>
  <c r="O53" i="2"/>
  <c r="N53" i="2"/>
  <c r="N55" i="2" s="1"/>
  <c r="M53" i="2"/>
  <c r="AD13" i="4"/>
  <c r="AB13" i="4" l="1"/>
  <c r="T55" i="2"/>
  <c r="Z22" i="4"/>
  <c r="X22" i="4"/>
  <c r="AB22" i="4" s="1"/>
  <c r="Y22" i="4"/>
  <c r="AG22" i="4" s="1"/>
  <c r="T56" i="2"/>
  <c r="X25" i="4"/>
  <c r="AB25" i="4" s="1"/>
  <c r="Y23" i="4"/>
  <c r="AG23" i="4" s="1"/>
  <c r="W25" i="4"/>
  <c r="AA25" i="4" s="1"/>
  <c r="X14" i="4"/>
  <c r="W21" i="4"/>
  <c r="AA21" i="4" s="1"/>
  <c r="Y17" i="4"/>
  <c r="AC17" i="4" s="1"/>
  <c r="AB14" i="4"/>
  <c r="X24" i="4"/>
  <c r="AB24" i="4" s="1"/>
  <c r="W23" i="4"/>
  <c r="AA23" i="4" s="1"/>
  <c r="AD14" i="4"/>
  <c r="X23" i="4"/>
  <c r="AB23" i="4" s="1"/>
  <c r="Y24" i="4"/>
  <c r="AG24" i="4" s="1"/>
  <c r="Z23" i="4"/>
  <c r="X21" i="4"/>
  <c r="AB21" i="4" s="1"/>
  <c r="W22" i="4"/>
  <c r="AA22" i="4" s="1"/>
  <c r="Z14" i="4"/>
  <c r="Y25" i="4"/>
  <c r="AG25" i="4" s="1"/>
  <c r="AE14" i="4"/>
  <c r="Z21" i="4"/>
  <c r="Y21" i="4"/>
  <c r="AG21" i="4" s="1"/>
  <c r="AC14" i="4"/>
  <c r="Z25" i="4"/>
  <c r="W24" i="4"/>
  <c r="AA24" i="4" s="1"/>
  <c r="Y13" i="4"/>
  <c r="AC18" i="4"/>
  <c r="W18" i="4"/>
  <c r="AA13" i="4"/>
  <c r="AB17" i="4"/>
  <c r="AG17" i="4"/>
  <c r="X18" i="4"/>
  <c r="AB18" i="4" s="1"/>
  <c r="Z13" i="4"/>
  <c r="Z18" i="4"/>
  <c r="W20" i="4"/>
  <c r="W17" i="4"/>
  <c r="AE19" i="4"/>
  <c r="Z19" i="4"/>
  <c r="Y19" i="4"/>
  <c r="X19" i="4"/>
  <c r="AC13" i="4"/>
  <c r="AB20" i="4"/>
  <c r="AF20" i="4"/>
  <c r="Z20" i="4"/>
  <c r="AE13" i="4"/>
  <c r="Y20" i="4"/>
  <c r="AF13" i="4"/>
  <c r="Z17" i="4"/>
  <c r="AI16" i="4"/>
  <c r="Y16" i="4"/>
  <c r="X13" i="4"/>
  <c r="X16" i="4"/>
  <c r="W13" i="4"/>
  <c r="W16" i="4"/>
  <c r="W56" i="2"/>
  <c r="O55" i="2"/>
  <c r="R56" i="2"/>
  <c r="P56" i="2"/>
  <c r="W55" i="2"/>
  <c r="S55" i="2"/>
  <c r="P55" i="2"/>
  <c r="AA18" i="4" l="1"/>
  <c r="AE18" i="4"/>
  <c r="AF18" i="4"/>
  <c r="AB19" i="4"/>
  <c r="AF19" i="4"/>
  <c r="AA16" i="4"/>
  <c r="AE16" i="4"/>
  <c r="AG19" i="4"/>
  <c r="AC19" i="4"/>
  <c r="AA17" i="4"/>
  <c r="AE17" i="4"/>
  <c r="AA20" i="4"/>
  <c r="AE20" i="4"/>
  <c r="AB16" i="4"/>
  <c r="AF16" i="4"/>
  <c r="AG20" i="4"/>
  <c r="AC20" i="4"/>
  <c r="AG16" i="4"/>
  <c r="AC16" i="4"/>
</calcChain>
</file>

<file path=xl/sharedStrings.xml><?xml version="1.0" encoding="utf-8"?>
<sst xmlns="http://schemas.openxmlformats.org/spreadsheetml/2006/main" count="2259" uniqueCount="325">
  <si>
    <t>Name</t>
  </si>
  <si>
    <t>type</t>
  </si>
  <si>
    <t>Resp</t>
  </si>
  <si>
    <t>Samp</t>
  </si>
  <si>
    <t>RR</t>
  </si>
  <si>
    <t>Strengths</t>
  </si>
  <si>
    <t>Challenges</t>
  </si>
  <si>
    <t>Engagement</t>
  </si>
  <si>
    <t>LeadersLead</t>
  </si>
  <si>
    <t>Supervisors</t>
  </si>
  <si>
    <t>Intrinsic</t>
  </si>
  <si>
    <t>FieldPeriod</t>
  </si>
  <si>
    <t>Item</t>
  </si>
  <si>
    <t>Percent</t>
  </si>
  <si>
    <t>i</t>
  </si>
  <si>
    <t>itemtext</t>
  </si>
  <si>
    <t>I am given a real opportunity to improve my skills in my organization.</t>
  </si>
  <si>
    <t>2019 ENGAGEMENT INDEX</t>
  </si>
  <si>
    <t>I have enough information to do my job well.</t>
  </si>
  <si>
    <t>LEADERS LEAD</t>
  </si>
  <si>
    <t>I feel encouraged to come up with new and better ways of doing things.</t>
  </si>
  <si>
    <t>SUPERVISORS</t>
  </si>
  <si>
    <t>My work gives me a feeling of personal accomplishment.</t>
  </si>
  <si>
    <t>INTRINSIC WORK EXPERIENCE</t>
  </si>
  <si>
    <t>I like the kind of work I do.</t>
  </si>
  <si>
    <t>Highest % Positive</t>
  </si>
  <si>
    <t>Highest % Positive Items</t>
  </si>
  <si>
    <t>I know what is expected of me on the job.</t>
  </si>
  <si>
    <t>Lowest % Positive</t>
  </si>
  <si>
    <t>Lowest % Positive Items</t>
  </si>
  <si>
    <t>When needed I am willing to put in the extra effort to get a job done.</t>
  </si>
  <si>
    <t>Highest % Negative</t>
  </si>
  <si>
    <t>Highest % Negative Items</t>
  </si>
  <si>
    <t>I am constantly looking for ways to do my job better.</t>
  </si>
  <si>
    <t>Lowest % Negative</t>
  </si>
  <si>
    <t>Lowest % Negative Items</t>
  </si>
  <si>
    <t>Highest % Strongly Agree</t>
  </si>
  <si>
    <t>Highest % Strongly Agree Items</t>
  </si>
  <si>
    <t>My workload is reasonable.</t>
  </si>
  <si>
    <t>Highest % Strongly Disagree</t>
  </si>
  <si>
    <t>Highest % Strongly Disagree Items</t>
  </si>
  <si>
    <t>My talents are used well in the workplace.</t>
  </si>
  <si>
    <t>Top Chart</t>
  </si>
  <si>
    <t>I know how my work relates to the agency's goals.</t>
  </si>
  <si>
    <t>Bottom Chart</t>
  </si>
  <si>
    <t>The work I do is important.</t>
  </si>
  <si>
    <t>My performance appraisal is a fair reflection of my performance.</t>
  </si>
  <si>
    <t>I am held accountable for achieving results.</t>
  </si>
  <si>
    <t>I can disclose a suspected violation of any law, rule or regulation without fear of reprisal.</t>
  </si>
  <si>
    <t>My training needs are assessed.</t>
  </si>
  <si>
    <t>The people I work with cooperate to get the job done.</t>
  </si>
  <si>
    <t>My work unit is able to recruit people with the right skills.</t>
  </si>
  <si>
    <t>Promotions in my work unit are based on merit.</t>
  </si>
  <si>
    <t>In my work unit, steps are taken to deal with a poor performer who cannot or will not improve.</t>
  </si>
  <si>
    <t>In my work unit, differences in performance are recognized in a meaningful way.</t>
  </si>
  <si>
    <t>Awards in my work unit depend on how well employees perform their jobs.</t>
  </si>
  <si>
    <t>Employees in my work unit share job knowledge with each other.</t>
  </si>
  <si>
    <t>The skill level in my work unit has improved in the past year.</t>
  </si>
  <si>
    <t>How would you rate the overall quality of work done by your work unit?</t>
  </si>
  <si>
    <t>My work unit has the job-relevant knowledge and skills necessary to accomplish organizational goals.</t>
  </si>
  <si>
    <t>Employees have a feeling of personal empowerment with respect to work processes.</t>
  </si>
  <si>
    <t>Employees are recognized for providing high quality products and services.</t>
  </si>
  <si>
    <t>Creativity and innovation are rewarded.</t>
  </si>
  <si>
    <t>Pay raises depend on how well employees perform their jobs.</t>
  </si>
  <si>
    <t>Employees are protected from health and safety hazards on the job.</t>
  </si>
  <si>
    <t>My organization has prepared employees for potential security threats.</t>
  </si>
  <si>
    <t>Arbitrary action, personal favoritism and coercion for partisan political purposes are not tolerated.</t>
  </si>
  <si>
    <t>My agency is successful at accomplishing its mission.</t>
  </si>
  <si>
    <t>I recommend my organization as a good place to work.</t>
  </si>
  <si>
    <t>I believe the results of this survey will be used to make my agency a better place to work.</t>
  </si>
  <si>
    <t>My supervisor supports my need to balance work and other life issues.</t>
  </si>
  <si>
    <t>My supervisor provides me with opportunities to demonstrate my leadership skills.</t>
  </si>
  <si>
    <t>Discussions with my supervisor about my performance are worthwhile.</t>
  </si>
  <si>
    <t>My supervisor is committed to a workforce representative of all segments of society.</t>
  </si>
  <si>
    <t>My supervisor provides me with constructive suggestions to improve my job performance.</t>
  </si>
  <si>
    <t>Supervisors in my work unit support employee development.</t>
  </si>
  <si>
    <t>My supervisor listens to what I have to say.</t>
  </si>
  <si>
    <t>My supervisor treats me with respect.</t>
  </si>
  <si>
    <t>In the last six months, my supervisor has talked with me about my performance.</t>
  </si>
  <si>
    <t>I have trust and confidence in my supervisor.</t>
  </si>
  <si>
    <t>Overall, how good a job do you feel is being done by your immediate supervisor?</t>
  </si>
  <si>
    <t>In my organization, senior leaders generate high levels of motivation and commitment in the workforce.</t>
  </si>
  <si>
    <t>My organization's senior leaders maintain high standards of honesty and integrity.</t>
  </si>
  <si>
    <t>Supervisors work well with employees of different backgrounds.</t>
  </si>
  <si>
    <t>Managers communicate the goals of the organization.</t>
  </si>
  <si>
    <t>Managers review and evaluate the organization's progress toward meeting its goals and objectives.</t>
  </si>
  <si>
    <t>Managers support collaboration across work units to accomplish work objectives.</t>
  </si>
  <si>
    <t>Overall, how good a job do you feel is being done by the manager directly above your immediate supervisor?</t>
  </si>
  <si>
    <t>I have a high level of respect for my organization's senior leaders.</t>
  </si>
  <si>
    <t>How satisfied are you with the information you receive from management on what's going on in your organization?</t>
  </si>
  <si>
    <t>How satisfied are you with the recognition you receive for doing a good job?</t>
  </si>
  <si>
    <t>How satisfied are you with the policies and practices of your senior leaders?</t>
  </si>
  <si>
    <t>How satisfied are you with your opportunity to get a better job in your organization?</t>
  </si>
  <si>
    <t>How satisfied are you with the training you receive for your present job?</t>
  </si>
  <si>
    <t>Considering everything, how satisfied are you with your job?</t>
  </si>
  <si>
    <t>Considering everything, how satisfied are you with your pay?</t>
  </si>
  <si>
    <t>Considering everything, how satisfied are you with your organization?</t>
  </si>
  <si>
    <t>Please select the response below that BEST describes your current teleworking schedule.</t>
  </si>
  <si>
    <t>Increases2</t>
  </si>
  <si>
    <t>Decreases2</t>
  </si>
  <si>
    <t>Increases3</t>
  </si>
  <si>
    <t>Decreases3</t>
  </si>
  <si>
    <t>Diff2</t>
  </si>
  <si>
    <t>Diff3</t>
  </si>
  <si>
    <t>Diff4</t>
  </si>
  <si>
    <t>Largest Increases since 2018</t>
  </si>
  <si>
    <t>Largest Increases in Percent Positive since 2018</t>
  </si>
  <si>
    <t>Largest Increases since 2017</t>
  </si>
  <si>
    <t>Largest Increases in Percent Positive since 2017</t>
  </si>
  <si>
    <t>Largest Increases since 2016</t>
  </si>
  <si>
    <t>Largest Increases in Percent Positive since 2016</t>
  </si>
  <si>
    <t>Largest Decreases since 2018</t>
  </si>
  <si>
    <t>Largest Decreases in Percent Positive since 2018</t>
  </si>
  <si>
    <t>Largest Decreases since 2017</t>
  </si>
  <si>
    <t>Largest Decreases in Percent Positive since 2017</t>
  </si>
  <si>
    <t>Largest Decreases since 2016</t>
  </si>
  <si>
    <t>Largest Decreases in Percent Positive since 2016</t>
  </si>
  <si>
    <t>Pos2016</t>
  </si>
  <si>
    <t>Pos2017</t>
  </si>
  <si>
    <t>Pos2018</t>
  </si>
  <si>
    <t>I have sufficient resources (for example, people, materials, budget) to get my job done.</t>
  </si>
  <si>
    <t>Physical conditions (for example, noise level, temperature, lighting, cleanliness in the workplace) allow employees to perform their jobs well.</t>
  </si>
  <si>
    <t>In my most recent performance appraisal, I understood what I had to do to be rated at different performance levels (for example, Fully Successful, Outstanding).</t>
  </si>
  <si>
    <t>Policies and programs promote diversity in the workplace (for example, recruiting minorities and women, training in awareness of diversity issues, mentoring).</t>
  </si>
  <si>
    <t>Prohibited Personnel Practices (for example, illegally discriminating for or against any employee/applicant, obstructing a person's right to compete for employment, knowingly violating veterans' preference requirements) are not tolerated.</t>
  </si>
  <si>
    <t>Managers promote communication among different work units (for example, about projects, goals, needed resources).</t>
  </si>
  <si>
    <t xml:space="preserve">Office of Personnel Management Federal Employee Viewpoint Survey 
2019 Item Change Summary
</t>
  </si>
  <si>
    <t>2019 Item Text and Response Options</t>
  </si>
  <si>
    <t>2018 Item Text and Response Options</t>
  </si>
  <si>
    <t>(72) Currently, in my work unit poor performers usually:
 • Remain in the work unit and improve their performance over time
 • Remain in the work unit and continue to underperform
 • Leave the work unit - removed or transferred
 • Leave the work unit - quit
 • There are no poor performers in my work unit
 • Do not know</t>
  </si>
  <si>
    <t>(73) Which of the following best describes the impact of the partial government shutdown (December 22, 2018 – January 25, 2019) on your working/pay status?
 • The shutdown had no impact on my working/pay status
 • I did not work and did not receive pay until after the lapse ended
 • I worked some of the shutdown but did not receive pay until after the lapse ended
 • I worked for the entirety of the shutdown but did not receive pay until after the lapse ended
 • Other, not listed above</t>
  </si>
  <si>
    <t>(74) How was your everyday work impacted during (if you worked) or after the partial government shutdown?
 • It had no impact 
 • A slightly negative impact 
 • A moderately negative impact 
 • A very negative impact 
 • An extremely negative impact</t>
  </si>
  <si>
    <t>(73-78) How satisfied are you with the following Work/Life programs in your agency?</t>
  </si>
  <si>
    <t>(74) Alternative Work Schedules (AWS, for example, compressed work schedule or flexible work schedule)</t>
  </si>
  <si>
    <t>(76) Employee Assistance Program (EAP, for example, short-term counseling, referral services, legal services, information services)</t>
  </si>
  <si>
    <t>(77) Child Care Programs (for example, child care center, parenting classes and support groups, back-up care, flexible spending account)</t>
  </si>
  <si>
    <t>(78) Elder Care Programs (for example, elder/adult care, support groups, speakers)</t>
  </si>
  <si>
    <t xml:space="preserve">  • Very satisfied
  • Satisfied
  • Neither Satisfied nor Dissatisfied
  • Dissatisfied
  • Very Dissatisfied
  • I choose not to participate in these programs
  • These programs are not available to me
  • I am unaware of these programs </t>
  </si>
  <si>
    <t>(80) What is your supervisory status? 
  • Non-Supervisor : You do not supervise other employees.
  • Team Leader: You are not an official supervisor; you provide employees with day-to-day guidance in work projects, but do not have supervisory responsibilities or conduct performance appraisals. 
  • Supervisor: You are a first-line supervisor who is responsible for employees' performance appraisals and leave approval.
  • Manager: You are in a management position and supervise one or more supervisors.
  • Senior Leader: You are the head of a department/agency or a member of the immediate leadership team responsible for directing the policies and priorities of the department/agency. May hold either a political or career appointment, and typically is a member of the Senior Executive Service or equivalent.</t>
  </si>
  <si>
    <t xml:space="preserve">(87) How long have you been with your current agency (for example, Department of Justice, Environmental Protection Agency)? 
 • Less than 1 year 
 • 1 to 3 years 
 • 4 to 5 years 
 • 6 to 10 years 
 • 11 to 20 years 
 • More than 20 years
</t>
  </si>
  <si>
    <t>(82) Are you Hispanic or Latino? 
 • Yes 
 • No</t>
  </si>
  <si>
    <t>Not in 2018 OPM FEVS</t>
  </si>
  <si>
    <t>(75) In what ways did the partial government shutdown negatively affect your work?  (Check all that apply)
 • Unmanageable workload
 • Missed deadlines
 • Unrecoverable loss of work 
 • Reduced customer service
 • Delayed work
 • Reduced work quality
 • Cutback of critical work 
 • Time lost in restarting work
 • Unmet statutory requirements 
 • Other</t>
  </si>
  <si>
    <t>(77) My agency provided the support (e.g., communication, assistance, guidance) I needed during the partial government shutdown.
 • Strongly Agree
 • Agree 
 • Neither Agree nor Disagree 
 • Disagree 
 • Strongly Disagree
 • No support required</t>
  </si>
  <si>
    <t>(79) How satisfied are you with the Telework program in your agency? 
 • Very satisfied
 • Satisfied
 • Neither Satisfied nor Dissatisfied
 • Dissatisfied
 • Very Dissatisfied
 • I choose not to participate in this program
 • This program is not available to me
 • I am unaware of this program</t>
  </si>
  <si>
    <r>
      <t xml:space="preserve">(80) Which of the following Work-Life programs have you participated in or used at your agency within the last 12 months? (Mark all that apply):
 • </t>
    </r>
    <r>
      <rPr>
        <b/>
        <sz val="11"/>
        <color theme="1"/>
        <rFont val="Calibri"/>
        <family val="2"/>
        <scheme val="minor"/>
      </rPr>
      <t>Alternative Work Schedules</t>
    </r>
    <r>
      <rPr>
        <sz val="11"/>
        <color theme="1"/>
        <rFont val="Calibri"/>
        <family val="2"/>
        <scheme val="minor"/>
      </rPr>
      <t xml:space="preserve"> (for example, compressed work schedule, flexible work schedule)
 • </t>
    </r>
    <r>
      <rPr>
        <b/>
        <sz val="11"/>
        <color theme="1"/>
        <rFont val="Calibri"/>
        <family val="2"/>
        <scheme val="minor"/>
      </rPr>
      <t>Health and Wellness Programs</t>
    </r>
    <r>
      <rPr>
        <sz val="11"/>
        <color theme="1"/>
        <rFont val="Calibri"/>
        <family val="2"/>
        <scheme val="minor"/>
      </rPr>
      <t xml:space="preserve"> (for example, onsite exercise, flu vaccination, medical screening, CPR training, Health and wellness fair)
 • </t>
    </r>
    <r>
      <rPr>
        <b/>
        <sz val="11"/>
        <color theme="1"/>
        <rFont val="Calibri"/>
        <family val="2"/>
        <scheme val="minor"/>
      </rPr>
      <t>Employee Assistance Program – EAP</t>
    </r>
    <r>
      <rPr>
        <sz val="11"/>
        <color theme="1"/>
        <rFont val="Calibri"/>
        <family val="2"/>
        <scheme val="minor"/>
      </rPr>
      <t xml:space="preserve"> (for example, short-term counseling, referral services, legal services, information services)
 • </t>
    </r>
    <r>
      <rPr>
        <b/>
        <sz val="11"/>
        <color theme="1"/>
        <rFont val="Calibri"/>
        <family val="2"/>
        <scheme val="minor"/>
      </rPr>
      <t>Child Care Programs</t>
    </r>
    <r>
      <rPr>
        <sz val="11"/>
        <color theme="1"/>
        <rFont val="Calibri"/>
        <family val="2"/>
        <scheme val="minor"/>
      </rPr>
      <t xml:space="preserve"> (for example, child care center, parenting classes and support groups, back-up care, subsidy, flexible spending account)
 • </t>
    </r>
    <r>
      <rPr>
        <b/>
        <sz val="11"/>
        <color theme="1"/>
        <rFont val="Calibri"/>
        <family val="2"/>
        <scheme val="minor"/>
      </rPr>
      <t>Elder Care Programs</t>
    </r>
    <r>
      <rPr>
        <sz val="11"/>
        <color theme="1"/>
        <rFont val="Calibri"/>
        <family val="2"/>
        <scheme val="minor"/>
      </rPr>
      <t xml:space="preserve"> (for example, elder/adult care, support groups, resources)
 • </t>
    </r>
    <r>
      <rPr>
        <b/>
        <sz val="11"/>
        <color theme="1"/>
        <rFont val="Calibri"/>
        <family val="2"/>
        <scheme val="minor"/>
      </rPr>
      <t>None listed above</t>
    </r>
  </si>
  <si>
    <t>(81-85) How satisfied are you with the following Work-Life programs in your agency?</t>
  </si>
  <si>
    <t>(81) Alternative Work Schedules (for example, compressed work schedule, flexible work schedule)</t>
  </si>
  <si>
    <t>(83) Employee Assistance Program - EAP (for example, short-term counseling, referral services, legal services, information services)</t>
  </si>
  <si>
    <t>(84) Child Care Programs (for example, child care center, parenting classes and support groups, back-up care, subsidy, flexible spending account)</t>
  </si>
  <si>
    <t>(85) Elder Care Programs (for example, elder/adult care, support groups, resources)</t>
  </si>
  <si>
    <t>(87) What is your supervisory status? 
  • Senior Leader: You are the head of a department/agency or a member of the immediate leadership team responsible for directing the policies and priorities of the department/agency. May hold either a political or career appointment, and typically is a member of the Senior Executive Service or equivalent.
  • Manager:  You are in a management position and supervise one or more supervisors.
  • Supervisor:  You are a first-line supervisor who is responsible for employees' performance appraisals and leave approval.
  • Team Leader: You are not an official supervisor; you provide employees with day-to-day guidance in work projects, but do not have supervisory responsibilities or conduct performance appraisals. 
  • Non-Supervisor : You do not supervise other employees.</t>
  </si>
  <si>
    <t>(91) How long have you been with your current agency (for example, Department of Justice, Environmental Protection Agency)? 
 • Less than 1 year 
 • 1 to 3 years 
 • 4 to 5 years 
 • 6 to 10 years 
 • 11 to 14 years
 • 15 to 20 years 
 • More than 20 years</t>
  </si>
  <si>
    <t>(94) Are you of Hispanic,  Latino, or Spanish origin? 
 • Yes
 • No</t>
  </si>
  <si>
    <t>Pos2019</t>
  </si>
  <si>
    <t>Senior leaders demonstrate support for Work-Life programs.</t>
  </si>
  <si>
    <t>Currently, in my work unit poor performers usually:</t>
  </si>
  <si>
    <t>How was your everyday work impacted during (if you worked) or after the partial government shutdown?</t>
  </si>
  <si>
    <t>Are you looking for another job because of the partial government shutdown?</t>
  </si>
  <si>
    <t>My agency provided the support (e.g., communication, assistance, guidance) I needed during the partial government shutdown.</t>
  </si>
  <si>
    <t>How satisfied are you with the Telework program in your agency?</t>
  </si>
  <si>
    <t>Which of the following Work-Life programs have you participated in or used at your agency within the last 12 months? (Mark all that apply):</t>
  </si>
  <si>
    <r>
      <t xml:space="preserve">(76) Are you looking for another job because of the partial government shutdown?
 • I am looking for another job </t>
    </r>
    <r>
      <rPr>
        <b/>
        <u/>
        <sz val="11"/>
        <color theme="1"/>
        <rFont val="Calibri"/>
        <family val="2"/>
        <scheme val="minor"/>
      </rPr>
      <t>specifically</t>
    </r>
    <r>
      <rPr>
        <sz val="11"/>
        <color theme="1"/>
        <rFont val="Calibri"/>
        <family val="2"/>
        <scheme val="minor"/>
      </rPr>
      <t xml:space="preserve"> because of the shutdown
 • I am looking for another job, but the shutdown is </t>
    </r>
    <r>
      <rPr>
        <b/>
        <u/>
        <sz val="11"/>
        <color theme="1"/>
        <rFont val="Calibri"/>
        <family val="2"/>
        <scheme val="minor"/>
      </rPr>
      <t>only one</t>
    </r>
    <r>
      <rPr>
        <sz val="11"/>
        <color theme="1"/>
        <rFont val="Calibri"/>
        <family val="2"/>
        <scheme val="minor"/>
      </rPr>
      <t xml:space="preserve"> of the reasons
 • I am looking for another job, but the shutdown had </t>
    </r>
    <r>
      <rPr>
        <b/>
        <u/>
        <sz val="11"/>
        <color theme="1"/>
        <rFont val="Calibri"/>
        <family val="2"/>
        <scheme val="minor"/>
      </rPr>
      <t>no influence</t>
    </r>
    <r>
      <rPr>
        <sz val="11"/>
        <color theme="1"/>
        <rFont val="Calibri"/>
        <family val="2"/>
        <scheme val="minor"/>
      </rPr>
      <t xml:space="preserve"> on that decision
 • I am </t>
    </r>
    <r>
      <rPr>
        <b/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looking for another job currently</t>
    </r>
  </si>
  <si>
    <t>(73) How satisfied are you with the following Work/Life programs in your agency? Telework
 • Very satisfied
 • Satisfied
 • Neither Satisfied nor Dissatisfied
 • Dissatisfied
 • Very Dissatisfied
 • I choose not to participate in these programs
 • These programs are not available to me
 • I am unaware of these programs</t>
  </si>
  <si>
    <t>Office of Navajo and Hopi Indian Relocation</t>
  </si>
  <si>
    <t>CENSUS</t>
  </si>
  <si>
    <t>May 23 - July 5, 2019</t>
  </si>
  <si>
    <t>I have sufficient resources to get my job done.</t>
  </si>
  <si>
    <t>Physical conditions allow employees to perform their jobs well.</t>
  </si>
  <si>
    <t>In my most recent performance appraisal, I understood what I had to do to be rated at different performance levels.</t>
  </si>
  <si>
    <t>Policies and programs promote diversity in the workplace.</t>
  </si>
  <si>
    <t>Prohibited Personnel Practices are not tolerated.</t>
  </si>
  <si>
    <t>Managers promote communication among different work units.</t>
  </si>
  <si>
    <t>How satisfied are you with your involvement in decisions that affect your work?</t>
  </si>
  <si>
    <t>Which of the following best describes the impact of the partial government shutdown (December 22, 2018 - January 25, 2019) on your working/pay status?</t>
  </si>
  <si>
    <t>In what ways did the partial government shutdown negatively affect your work? (Check all that apply)</t>
  </si>
  <si>
    <t>How satisfied are you with the following Work-Life programs in your agency? Alternative Work Schedules</t>
  </si>
  <si>
    <t>How satisfied are you with the following Work-Life programs in your agency? Health and Wellness Programs</t>
  </si>
  <si>
    <t>How satisfied are you with the following Work-Life programs in your agency? Employee Assistance Program - EAP</t>
  </si>
  <si>
    <t>How satisfied are you with the following Work-Life programs in your agency? Child Care Programs</t>
  </si>
  <si>
    <t>How satisfied are you with the following Work-Life programs in your agency? Elder Care Programs</t>
  </si>
  <si>
    <t>Increases4</t>
  </si>
  <si>
    <t>Decreases4</t>
  </si>
  <si>
    <t>Response
Type</t>
  </si>
  <si>
    <t>Item Text</t>
  </si>
  <si>
    <t>Percent
Positive
%</t>
  </si>
  <si>
    <t>Strongly
Agree/ Very
Good/ Very
Satisfied
%</t>
  </si>
  <si>
    <t>Agree/
Good/
Satisfied
%</t>
  </si>
  <si>
    <t>Neither
Agree nor
Disagree/
Fair/ Neither
Satisfied nor
Dissatisfied
%</t>
  </si>
  <si>
    <t>Disagree/
Poor/
Dissatisfied
%</t>
  </si>
  <si>
    <t>Strongly
Disagree/
Very Poor/
Very
Dissatisfied
%</t>
  </si>
  <si>
    <t>Percent
Negative
%</t>
  </si>
  <si>
    <t>Strongly
Agree/
Very
Good/
Very
Satisfied
N</t>
  </si>
  <si>
    <t>Agree/
Good/
Satisfied
N</t>
  </si>
  <si>
    <t>Neither
Agree nor
Disagree/
Fair/
Neither
Satisfied
nor
Dissatisfied
N</t>
  </si>
  <si>
    <t>Disagree/
Poor/
Dissatisfied
N</t>
  </si>
  <si>
    <t>Strongly
Disagree/
Very Poor/
Very
Dissatisfied
N</t>
  </si>
  <si>
    <t>Item
Response
Total**
N</t>
  </si>
  <si>
    <t>Do Not
Know/
No
Basis to
Judge
N</t>
  </si>
  <si>
    <t>Agree-disagree</t>
  </si>
  <si>
    <t>*I am given a real opportunity to improve my skills in my organization.</t>
  </si>
  <si>
    <t>N/A</t>
  </si>
  <si>
    <t>*My workload is reasonable.</t>
  </si>
  <si>
    <t>*My talents are used well in the workplace.</t>
  </si>
  <si>
    <t>*I know how my work relates to the agency's goals.</t>
  </si>
  <si>
    <t>*I can disclose a suspected violation of any law, rule or regulation without fear of reprisal.</t>
  </si>
  <si>
    <t>*The people I work with cooperate to get the job done.</t>
  </si>
  <si>
    <t>*In my work unit, differences in performance are recognized in a meaningful way.</t>
  </si>
  <si>
    <t>Good-poor</t>
  </si>
  <si>
    <t>*My work unit has the job-relevant knowledge and skills necessary to accomplish organizational goals.</t>
  </si>
  <si>
    <t>*I recommend my organization as a good place to work.</t>
  </si>
  <si>
    <t>*I believe the results of this survey will be used to make my agency a better place to work.</t>
  </si>
  <si>
    <t>*Managers communicate the goals of the organization.</t>
  </si>
  <si>
    <t>Satisfied-dissatisfied</t>
  </si>
  <si>
    <t>*How satisfied are you with your involvement in decisions that affect your work?</t>
  </si>
  <si>
    <t>*How satisfied are you with the information you receive from management on what's going on in your organization?</t>
  </si>
  <si>
    <t>*How satisfied are you with the recognition you receive for doing a good job?</t>
  </si>
  <si>
    <t>*Considering everything, how satisfied are you with your job?</t>
  </si>
  <si>
    <t>*Considering everything, how satisfied are you with your organization?</t>
  </si>
  <si>
    <r>
      <rPr>
        <sz val="10"/>
        <color rgb="FF000000"/>
        <rFont val="Calibri"/>
      </rPr>
      <t>* AES prescribed items as of 2017 (5 CFR Part 250, Subpart C)</t>
    </r>
  </si>
  <si>
    <r>
      <rPr>
        <sz val="10"/>
        <color rgb="FF000000"/>
        <rFont val="Calibri"/>
      </rPr>
      <t>** Unweighted count of responses excluding 'Do Not Know' and 'No Basis to Judge'</t>
    </r>
  </si>
  <si>
    <r>
      <rPr>
        <sz val="10"/>
        <color rgb="FF000000"/>
        <rFont val="Calibri"/>
      </rPr>
      <t>The Dashboard only includes items 1-71.</t>
    </r>
  </si>
  <si>
    <r>
      <rPr>
        <sz val="10"/>
        <color rgb="FF000000"/>
        <rFont val="Calibri"/>
      </rPr>
      <t>Percentages are weighted to represent the Agency's population.</t>
    </r>
  </si>
  <si>
    <t>72. Currently, in my work unit poor performers usually:</t>
  </si>
  <si>
    <t>N</t>
  </si>
  <si>
    <t>%</t>
  </si>
  <si>
    <t xml:space="preserve"> </t>
  </si>
  <si>
    <t>Remain in the work unit and improve their performance over time</t>
  </si>
  <si>
    <t>Remain in the work unit and continue to underperform</t>
  </si>
  <si>
    <t>Leave the work unit - removed or transferred</t>
  </si>
  <si>
    <t>Leave the work unit - quit</t>
  </si>
  <si>
    <t>There are no poor performers in my work unit</t>
  </si>
  <si>
    <t>Item Response Total</t>
  </si>
  <si>
    <t>Do not know</t>
  </si>
  <si>
    <t>--</t>
  </si>
  <si>
    <t>Total</t>
  </si>
  <si>
    <t>73. Which of the following best describes the impact of the partial government shutdown (December 22, 2018 - January 25, 2019) on your working/pay status?</t>
  </si>
  <si>
    <t>The shutdown had no impact on my working/pay status</t>
  </si>
  <si>
    <t>I did not work and did not receive pay until after the lapse ended</t>
  </si>
  <si>
    <t>I worked some of the shutdown but did not receive pay until after the lapse ended</t>
  </si>
  <si>
    <t>I worked for the entirety of the shutdown but did not receive pay until after the lapse ended</t>
  </si>
  <si>
    <t>Other, not listed above</t>
  </si>
  <si>
    <t>74. How was your everyday work impacted during (if you worked) or after the partial government shutdown?</t>
  </si>
  <si>
    <t>It had no impact</t>
  </si>
  <si>
    <t>A slightly negative impact</t>
  </si>
  <si>
    <t>A moderately negative impact</t>
  </si>
  <si>
    <t>A very negative impact</t>
  </si>
  <si>
    <t>An extremely negative impact</t>
  </si>
  <si>
    <t>If the response to item 74 was "It had no impact", item 75 was skipped.</t>
  </si>
  <si>
    <t>75. In what ways did the partial government shutdown negatively affect your work? (Check all that apply)</t>
  </si>
  <si>
    <t>Unmanageable workload</t>
  </si>
  <si>
    <t>Missed deadlines</t>
  </si>
  <si>
    <t>Unrecoverable loss of work</t>
  </si>
  <si>
    <t>Reduced customer service</t>
  </si>
  <si>
    <t>Delayed work</t>
  </si>
  <si>
    <t>Reduced work quality</t>
  </si>
  <si>
    <t>Cutback of critical work</t>
  </si>
  <si>
    <t>Time lost in restarting work</t>
  </si>
  <si>
    <t>Unmet statutory requirements</t>
  </si>
  <si>
    <t>Other</t>
  </si>
  <si>
    <t>Total (percents will add to more than 100% because respondents could choose more than one response option)</t>
  </si>
  <si>
    <t>76. Are you looking for another job because of the partial government shutdown?</t>
  </si>
  <si>
    <r>
      <t xml:space="preserve">I am looking for another job </t>
    </r>
    <r>
      <rPr>
        <b/>
        <u/>
        <sz val="11"/>
        <color rgb="FF000000"/>
        <rFont val="Calibri"/>
      </rPr>
      <t xml:space="preserve">specifically </t>
    </r>
    <r>
      <rPr>
        <sz val="11"/>
        <color rgb="FF000000"/>
        <rFont val="Calibri"/>
      </rPr>
      <t>because of the shutdown</t>
    </r>
    <r>
      <rPr>
        <sz val="11"/>
        <color rgb="FF000000"/>
        <rFont val="Calibri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</si>
  <si>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I am looking for another job, but the shutdown is </t>
    </r>
    <r>
      <rPr>
        <b/>
        <u/>
        <sz val="11"/>
        <color rgb="FF000000"/>
        <rFont val="Calibri"/>
      </rPr>
      <t xml:space="preserve">only one </t>
    </r>
    <r>
      <rPr>
        <sz val="11"/>
        <color rgb="FF000000"/>
        <rFont val="Calibri"/>
      </rPr>
      <t>of the reasons</t>
    </r>
    <r>
      <rPr>
        <sz val="11"/>
        <color rgb="FF000000"/>
        <rFont val="Calibri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</si>
  <si>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I am looking for another job, but the shutdown had </t>
    </r>
    <r>
      <rPr>
        <b/>
        <u/>
        <sz val="11"/>
        <color rgb="FF000000"/>
        <rFont val="Calibri"/>
      </rPr>
      <t xml:space="preserve">no influence </t>
    </r>
    <r>
      <rPr>
        <sz val="11"/>
        <color rgb="FF000000"/>
        <rFont val="Calibri"/>
      </rPr>
      <t>on that decision</t>
    </r>
    <r>
      <rPr>
        <sz val="11"/>
        <color rgb="FF000000"/>
        <rFont val="Calibri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</si>
  <si>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I am </t>
    </r>
    <r>
      <rPr>
        <b/>
        <u/>
        <sz val="11"/>
        <color rgb="FF000000"/>
        <rFont val="Calibri"/>
      </rPr>
      <t xml:space="preserve">not </t>
    </r>
    <r>
      <rPr>
        <sz val="11"/>
        <color rgb="FF000000"/>
        <rFont val="Calibri"/>
      </rPr>
      <t>looking for another job currently</t>
    </r>
    <r>
      <rPr>
        <sz val="11"/>
        <color rgb="FF000000"/>
        <rFont val="Calibri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</si>
  <si>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77. My agency provided the support (e.g., communication, assistance, guidance) I needed during the partial government shutdown.</t>
  </si>
  <si>
    <t>Strongly Agree</t>
  </si>
  <si>
    <t>Agree</t>
  </si>
  <si>
    <t>Neither Agree nor Disagree</t>
  </si>
  <si>
    <t>Disagree</t>
  </si>
  <si>
    <t>Strongly Disagree</t>
  </si>
  <si>
    <t>No support required</t>
  </si>
  <si>
    <t>78. Please select the response below that BEST describes your current teleworking schedule.</t>
  </si>
  <si>
    <t>I telework very infrequently, on an unscheduled or short-term basis</t>
  </si>
  <si>
    <t>I telework, but only about 1 or 2 days per month</t>
  </si>
  <si>
    <t>I telework 1 or 2 days per week</t>
  </si>
  <si>
    <t>I telework 3 or 4 days per week</t>
  </si>
  <si>
    <t>I telework every work day</t>
  </si>
  <si>
    <t>I do not telework because I have to be physically present on the job</t>
  </si>
  <si>
    <t>I do not telework because of technical issues that prevent me from teleworking</t>
  </si>
  <si>
    <t>I do not telework because I did not receive approval to do so, even though I have the kind of job where I can telework</t>
  </si>
  <si>
    <t>I do not telework because I choose not to telework</t>
  </si>
  <si>
    <t>79. How satisfied are you with the Telework program in your agency?</t>
  </si>
  <si>
    <t>Satisfaction %</t>
  </si>
  <si>
    <t>All Response Options %</t>
  </si>
  <si>
    <t>Very Satisfied</t>
  </si>
  <si>
    <t>Satisfied</t>
  </si>
  <si>
    <t>Neither Satisfied nor Dissatisfied</t>
  </si>
  <si>
    <t>Dissatisfied</t>
  </si>
  <si>
    <t>Very Dissatisfied</t>
  </si>
  <si>
    <t>I choose not to participate in this program</t>
  </si>
  <si>
    <t>This program is not available to me</t>
  </si>
  <si>
    <t>I am unaware of this program</t>
  </si>
  <si>
    <t>80. Which of the following Work-Life programs have you participated in or used at your agency within the last 12 months? (Mark all that apply):</t>
  </si>
  <si>
    <t>Alternative Work Schedules</t>
  </si>
  <si>
    <t>Health and Wellness Programs</t>
  </si>
  <si>
    <t>Employee Assistance Program – EAP</t>
  </si>
  <si>
    <t>Child Care Programs</t>
  </si>
  <si>
    <t>Elder Care Programs</t>
  </si>
  <si>
    <t>None listed above</t>
  </si>
  <si>
    <t>Note: This item was not in the 2018 OPM FEVS.</t>
  </si>
  <si>
    <t>81. How satisfied are you with the following Work-Life programs in your agency? Alternative Work Schedules</t>
  </si>
  <si>
    <t>I choose not to participate in these programs</t>
  </si>
  <si>
    <t>These programs are not available to me</t>
  </si>
  <si>
    <t>I am unaware of these programs</t>
  </si>
  <si>
    <t>82. How satisfied are you with the following Work-Life programs in your agency? Health and Wellness Programs</t>
  </si>
  <si>
    <t>83. How satisfied are you with the following Work-Life programs in your agency? Employee Assistance Program - EAP</t>
  </si>
  <si>
    <t>84. How satisfied are you with the following Work-Life programs in your agency? Child Care Programs</t>
  </si>
  <si>
    <t>85. How satisfied are you with the following Work-Life programs in your agency? Elder Care Programs</t>
  </si>
  <si>
    <r>
      <rPr>
        <sz val="10"/>
        <color rgb="FF000000"/>
        <rFont val="Calibri"/>
      </rPr>
      <t>The rows above do not include results for any item or year when there were fewer than 4 completed surveys.</t>
    </r>
  </si>
  <si>
    <t>Year</t>
  </si>
  <si>
    <t>Do Not
Know/ No
Basis to
Judge
N</t>
  </si>
  <si>
    <t>*I know how my work relates to the agency's goals and priorities.</t>
  </si>
  <si>
    <t>*The workforce has the job-relevant knowledge and skills necessary to accomplish organizational goals.</t>
  </si>
  <si>
    <t>*Managers communicate the goals and priorities of the organization.</t>
  </si>
  <si>
    <t>Agency-Specific Questions</t>
  </si>
  <si>
    <t>1.  I am familiar with the government ethics rules that apply to my conduct as a federal employee.</t>
  </si>
  <si>
    <t># of
Respondents</t>
  </si>
  <si>
    <t>Yes</t>
  </si>
  <si>
    <t>No</t>
  </si>
  <si>
    <t>2.  I know how to contact an ethics official at my agency for assistance in applying the government ethics rules.</t>
  </si>
  <si>
    <t>For all tables on this worksheet:</t>
  </si>
  <si>
    <t>Percentages are weighted to represent the Agency’s population.</t>
  </si>
  <si>
    <t>Source: 2019 OPM Federal Employee Viewpoint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</si>
</sst>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\+####;\-####;"/>
    <numFmt numFmtId="167" formatCode="##0.00%"/>
    <numFmt numFmtId="168" formatCode="########0"/>
    <numFmt numFmtId="169" formatCode="##0.0%"/>
    <numFmt numFmtId="171" formatCode="###0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595959"/>
      <name val="Calibri"/>
      <family val="2"/>
      <scheme val="minor"/>
    </font>
    <font>
      <sz val="16"/>
      <color rgb="FF225EA8"/>
      <name val="Calibri"/>
      <family val="2"/>
      <scheme val="minor"/>
    </font>
    <font>
      <sz val="20"/>
      <color rgb="FFFEB24C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0"/>
      <name val="Calibri"/>
      <family val="2"/>
      <scheme val="minor"/>
    </font>
    <font>
      <sz val="11"/>
      <color rgb="FF225EA8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0"/>
      <color rgb="FF202D7E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sz val="10"/>
      <color theme="0"/>
      <name val="Arial"/>
      <family val="2"/>
    </font>
    <font>
      <sz val="16"/>
      <color rgb="FF225EA8"/>
      <name val="Tahoma"/>
      <family val="2"/>
    </font>
    <font>
      <sz val="20"/>
      <color rgb="FFFEB24C"/>
      <name val="Tahoma"/>
      <family val="2"/>
    </font>
    <font>
      <sz val="14"/>
      <color theme="1" tint="0.14999847407452621"/>
      <name val="Calibri Light"/>
      <family val="2"/>
    </font>
    <font>
      <b/>
      <sz val="8"/>
      <color theme="1" tint="0.34998626667073579"/>
      <name val="Arial"/>
      <family val="2"/>
    </font>
    <font>
      <sz val="10"/>
      <name val="Arial"/>
      <family val="2"/>
    </font>
    <font>
      <sz val="18"/>
      <color theme="1" tint="0.34998626667073579"/>
      <name val="Calibri"/>
      <family val="2"/>
      <scheme val="minor"/>
    </font>
    <font>
      <sz val="11"/>
      <color rgb="FF225EA8"/>
      <name val="Franklin Gothic Demi"/>
      <family val="2"/>
    </font>
    <font>
      <b/>
      <sz val="10"/>
      <color theme="1" tint="0.34998626667073579"/>
      <name val="Calibri"/>
      <family val="2"/>
      <scheme val="minor"/>
    </font>
    <font>
      <b/>
      <sz val="10"/>
      <color theme="1" tint="0.34998626667073579"/>
      <name val="Arial"/>
      <family val="2"/>
    </font>
    <font>
      <sz val="10"/>
      <color theme="1"/>
      <name val="Franklin Gothic Book"/>
      <family val="2"/>
    </font>
    <font>
      <b/>
      <sz val="9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rgb="FF202D7E"/>
      <name val="Arial"/>
      <family val="2"/>
    </font>
    <font>
      <sz val="8"/>
      <color theme="1" tint="0.34998626667073579"/>
      <name val="Arial"/>
      <family val="2"/>
    </font>
    <font>
      <sz val="10"/>
      <color theme="1" tint="0.249977111117893"/>
      <name val="Arial"/>
      <family val="2"/>
    </font>
    <font>
      <sz val="18"/>
      <color theme="1"/>
      <name val="Calibri"/>
      <family val="2"/>
      <scheme val="minor"/>
    </font>
    <font>
      <sz val="8"/>
      <color theme="1"/>
      <name val="Franklin Gothic Book"/>
      <family val="2"/>
    </font>
    <font>
      <sz val="9.5"/>
      <color rgb="FF000000"/>
      <name val="Arial"/>
      <family val="2"/>
    </font>
    <font>
      <sz val="11"/>
      <color theme="1" tint="0.34998626667073579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9.5"/>
      <color rgb="FF000000"/>
      <name val="Arial"/>
    </font>
    <font>
      <sz val="11"/>
      <color rgb="FF000000"/>
      <name val="Calibri"/>
    </font>
    <font>
      <sz val="11"/>
      <color rgb="FFFFFFFF"/>
      <name val="Calibri"/>
    </font>
    <font>
      <sz val="9.5"/>
      <color rgb="FF112277"/>
      <name val="Arial"/>
    </font>
    <font>
      <sz val="10"/>
      <color rgb="FF00000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u/>
      <sz val="11"/>
      <color rgb="FF000000"/>
      <name val="Calibri"/>
    </font>
    <font>
      <i/>
      <sz val="9.5"/>
      <color rgb="FF000000"/>
      <name val="Calibri"/>
    </font>
    <font>
      <b/>
      <sz val="14"/>
      <color rgb="FF375799"/>
      <name val="calibri"/>
    </font>
    <font>
      <u/>
      <sz val="10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3757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7DDEB"/>
        <bgColor indexed="64"/>
      </patternFill>
    </fill>
    <fill>
      <patternFill patternType="solid">
        <fgColor rgb="FFEFEFF1"/>
        <bgColor indexed="64"/>
      </patternFill>
    </fill>
    <fill>
      <patternFill patternType="solid">
        <fgColor rgb="FFFAFAFC"/>
        <bgColor indexed="64"/>
      </patternFill>
    </fill>
  </fills>
  <borders count="42">
    <border>
      <left/>
      <right/>
      <top/>
      <bottom/>
      <diagonal/>
    </border>
    <border>
      <left style="medium">
        <color theme="1" tint="0.24994659260841701"/>
      </left>
      <right/>
      <top style="medium">
        <color theme="1" tint="0.24994659260841701"/>
      </top>
      <bottom/>
      <diagonal/>
    </border>
    <border>
      <left/>
      <right/>
      <top style="medium">
        <color theme="1" tint="0.24994659260841701"/>
      </top>
      <bottom/>
      <diagonal/>
    </border>
    <border>
      <left/>
      <right style="medium">
        <color theme="1" tint="0.249977111117893"/>
      </right>
      <top style="medium">
        <color theme="1" tint="0.24994659260841701"/>
      </top>
      <bottom/>
      <diagonal/>
    </border>
    <border>
      <left style="medium">
        <color theme="1" tint="0.24994659260841701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4659260841701"/>
      </left>
      <right/>
      <top/>
      <bottom style="medium">
        <color theme="1" tint="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/>
      <right style="medium">
        <color theme="1" tint="0.249977111117893"/>
      </right>
      <top/>
      <bottom style="medium">
        <color theme="1" tint="0.24994659260841701"/>
      </bottom>
      <diagonal/>
    </border>
    <border>
      <left/>
      <right style="medium">
        <color theme="1" tint="0.24994659260841701"/>
      </right>
      <top style="medium">
        <color theme="1" tint="0.24994659260841701"/>
      </top>
      <bottom/>
      <diagonal/>
    </border>
    <border>
      <left/>
      <right style="medium">
        <color theme="1" tint="0.24994659260841701"/>
      </right>
      <top/>
      <bottom/>
      <diagonal/>
    </border>
    <border>
      <left style="medium">
        <color theme="1" tint="0.2499465926084170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theme="1" tint="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3D3D3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1C1C1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rgb="FF000000"/>
      </right>
      <top style="thin">
        <color rgb="FFC1C1C1"/>
      </top>
      <bottom style="thin">
        <color rgb="FFC1C1C1"/>
      </bottom>
      <diagonal/>
    </border>
    <border>
      <left style="thin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000000"/>
      </left>
      <right style="thin">
        <color rgb="FF000000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D7DDEB"/>
      </left>
      <right style="thin">
        <color rgb="FFD7DDEB"/>
      </right>
      <top style="thin">
        <color rgb="FFD7DDEB"/>
      </top>
      <bottom style="thin">
        <color rgb="FFD7DDEB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FEFF1"/>
      </left>
      <right style="thin">
        <color rgb="FFEFEFF1"/>
      </right>
      <top style="thin">
        <color rgb="FF000000"/>
      </top>
      <bottom style="thin">
        <color rgb="FFEFEFF1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D7DDEB"/>
      </right>
      <top style="thin">
        <color rgb="FFD7DDEB"/>
      </top>
      <bottom style="thin">
        <color rgb="FFD7DDEB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AFAFC"/>
      </left>
      <right style="thin">
        <color rgb="FFFAFAFC"/>
      </right>
      <top style="thin">
        <color rgb="FFFFFFFF"/>
      </top>
      <bottom style="thin">
        <color rgb="FFFAFAFC"/>
      </bottom>
      <diagonal/>
    </border>
    <border>
      <left style="thin">
        <color rgb="FF000000"/>
      </left>
      <right style="thin">
        <color rgb="FFFAFAFC"/>
      </right>
      <top style="thin">
        <color rgb="FFFFFFFF"/>
      </top>
      <bottom style="thin">
        <color rgb="FFFAFAFC"/>
      </bottom>
      <diagonal/>
    </border>
    <border>
      <left style="thin">
        <color rgb="FF000000"/>
      </left>
      <right style="thin">
        <color rgb="FFEFEFF1"/>
      </right>
      <top style="thin">
        <color rgb="FF000000"/>
      </top>
      <bottom style="thin">
        <color rgb="FFEFEFF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5799"/>
      </bottom>
      <diagonal/>
    </border>
    <border>
      <left style="thin">
        <color rgb="FFFFFFFF"/>
      </left>
      <right style="thin">
        <color rgb="FFFFFFFF"/>
      </right>
      <top style="thin">
        <color rgb="FF375799"/>
      </top>
      <bottom style="thin">
        <color rgb="FFFFFFF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4" fillId="0" borderId="0"/>
    <xf numFmtId="0" fontId="44" fillId="0" borderId="0"/>
    <xf numFmtId="0" fontId="50" fillId="0" borderId="0"/>
  </cellStyleXfs>
  <cellXfs count="216">
    <xf numFmtId="0" fontId="0" fillId="0" borderId="0" xfId="0"/>
    <xf numFmtId="0" fontId="0" fillId="2" borderId="0" xfId="0" applyFill="1"/>
    <xf numFmtId="0" fontId="4" fillId="3" borderId="0" xfId="3" applyFont="1" applyFill="1"/>
    <xf numFmtId="0" fontId="5" fillId="3" borderId="0" xfId="3" applyFont="1" applyFill="1" applyBorder="1"/>
    <xf numFmtId="0" fontId="6" fillId="3" borderId="0" xfId="3" applyFont="1" applyFill="1"/>
    <xf numFmtId="0" fontId="7" fillId="3" borderId="0" xfId="3" applyFont="1" applyFill="1"/>
    <xf numFmtId="0" fontId="5" fillId="3" borderId="0" xfId="3" applyFont="1" applyFill="1"/>
    <xf numFmtId="0" fontId="4" fillId="2" borderId="1" xfId="3" applyFont="1" applyFill="1" applyBorder="1"/>
    <xf numFmtId="0" fontId="4" fillId="2" borderId="2" xfId="3" applyFont="1" applyFill="1" applyBorder="1"/>
    <xf numFmtId="0" fontId="4" fillId="2" borderId="3" xfId="3" applyFont="1" applyFill="1" applyBorder="1"/>
    <xf numFmtId="0" fontId="4" fillId="2" borderId="4" xfId="3" applyFont="1" applyFill="1" applyBorder="1"/>
    <xf numFmtId="0" fontId="9" fillId="2" borderId="0" xfId="3" applyFont="1" applyFill="1" applyBorder="1" applyAlignment="1">
      <alignment vertical="center"/>
    </xf>
    <xf numFmtId="0" fontId="4" fillId="2" borderId="0" xfId="3" applyFont="1" applyFill="1" applyBorder="1"/>
    <xf numFmtId="0" fontId="10" fillId="2" borderId="0" xfId="3" applyFont="1" applyFill="1" applyBorder="1" applyAlignment="1">
      <alignment horizontal="right"/>
    </xf>
    <xf numFmtId="0" fontId="4" fillId="2" borderId="5" xfId="3" applyFont="1" applyFill="1" applyBorder="1"/>
    <xf numFmtId="0" fontId="11" fillId="3" borderId="0" xfId="0" applyFont="1" applyFill="1" applyBorder="1"/>
    <xf numFmtId="164" fontId="5" fillId="3" borderId="0" xfId="1" applyNumberFormat="1" applyFont="1" applyFill="1" applyBorder="1"/>
    <xf numFmtId="165" fontId="5" fillId="3" borderId="0" xfId="2" applyNumberFormat="1" applyFont="1" applyFill="1" applyBorder="1"/>
    <xf numFmtId="9" fontId="5" fillId="3" borderId="0" xfId="2" applyFont="1" applyFill="1" applyBorder="1"/>
    <xf numFmtId="0" fontId="4" fillId="2" borderId="0" xfId="3" applyFont="1" applyFill="1" applyBorder="1" applyAlignment="1">
      <alignment horizontal="left" vertical="top"/>
    </xf>
    <xf numFmtId="0" fontId="12" fillId="2" borderId="0" xfId="3" applyFont="1" applyFill="1" applyBorder="1" applyAlignment="1">
      <alignment vertical="center"/>
    </xf>
    <xf numFmtId="0" fontId="12" fillId="2" borderId="0" xfId="3" applyFont="1" applyFill="1" applyBorder="1" applyAlignment="1">
      <alignment horizontal="right" vertical="center"/>
    </xf>
    <xf numFmtId="3" fontId="13" fillId="2" borderId="0" xfId="3" applyNumberFormat="1" applyFont="1" applyFill="1" applyBorder="1"/>
    <xf numFmtId="0" fontId="13" fillId="2" borderId="0" xfId="3" applyFont="1" applyFill="1" applyBorder="1"/>
    <xf numFmtId="3" fontId="14" fillId="2" borderId="0" xfId="3" applyNumberFormat="1" applyFont="1" applyFill="1" applyBorder="1" applyAlignment="1">
      <alignment horizontal="right"/>
    </xf>
    <xf numFmtId="3" fontId="13" fillId="2" borderId="0" xfId="3" applyNumberFormat="1" applyFont="1" applyFill="1" applyBorder="1" applyAlignment="1">
      <alignment horizontal="right"/>
    </xf>
    <xf numFmtId="1" fontId="14" fillId="2" borderId="0" xfId="3" applyNumberFormat="1" applyFont="1" applyFill="1" applyBorder="1" applyAlignment="1">
      <alignment horizontal="right"/>
    </xf>
    <xf numFmtId="0" fontId="6" fillId="3" borderId="0" xfId="3" applyFont="1" applyFill="1" applyBorder="1"/>
    <xf numFmtId="2" fontId="16" fillId="3" borderId="0" xfId="0" applyNumberFormat="1" applyFont="1" applyFill="1" applyBorder="1" applyAlignment="1" applyProtection="1">
      <alignment vertical="center"/>
    </xf>
    <xf numFmtId="10" fontId="14" fillId="2" borderId="0" xfId="3" applyNumberFormat="1" applyFont="1" applyFill="1" applyBorder="1" applyAlignment="1">
      <alignment horizontal="right"/>
    </xf>
    <xf numFmtId="10" fontId="13" fillId="2" borderId="0" xfId="3" applyNumberFormat="1" applyFont="1" applyFill="1" applyBorder="1" applyAlignment="1">
      <alignment horizontal="right"/>
    </xf>
    <xf numFmtId="0" fontId="4" fillId="2" borderId="0" xfId="3" applyFont="1" applyFill="1"/>
    <xf numFmtId="0" fontId="17" fillId="2" borderId="0" xfId="3" applyFont="1" applyFill="1" applyBorder="1"/>
    <xf numFmtId="0" fontId="16" fillId="3" borderId="0" xfId="0" applyNumberFormat="1" applyFont="1" applyFill="1" applyBorder="1" applyAlignment="1" applyProtection="1">
      <alignment vertical="center" wrapText="1"/>
    </xf>
    <xf numFmtId="0" fontId="5" fillId="2" borderId="0" xfId="3" applyFont="1" applyFill="1"/>
    <xf numFmtId="0" fontId="18" fillId="2" borderId="0" xfId="3" applyFont="1" applyFill="1" applyBorder="1" applyAlignment="1">
      <alignment vertical="center"/>
    </xf>
    <xf numFmtId="0" fontId="18" fillId="2" borderId="0" xfId="3" applyFont="1" applyFill="1" applyBorder="1" applyAlignment="1">
      <alignment horizontal="center" vertical="center"/>
    </xf>
    <xf numFmtId="3" fontId="4" fillId="2" borderId="0" xfId="3" applyNumberFormat="1" applyFont="1" applyFill="1" applyBorder="1" applyAlignment="1">
      <alignment horizontal="center"/>
    </xf>
    <xf numFmtId="9" fontId="4" fillId="2" borderId="0" xfId="3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wrapText="1"/>
    </xf>
    <xf numFmtId="9" fontId="11" fillId="3" borderId="0" xfId="2" applyNumberFormat="1" applyFont="1" applyFill="1" applyBorder="1"/>
    <xf numFmtId="0" fontId="4" fillId="2" borderId="0" xfId="3" applyFont="1" applyFill="1" applyBorder="1" applyAlignment="1">
      <alignment horizontal="left"/>
    </xf>
    <xf numFmtId="2" fontId="19" fillId="3" borderId="0" xfId="0" applyNumberFormat="1" applyFont="1" applyFill="1" applyBorder="1" applyAlignment="1">
      <alignment horizontal="center" vertical="center"/>
    </xf>
    <xf numFmtId="0" fontId="11" fillId="3" borderId="0" xfId="3" applyFont="1" applyFill="1" applyBorder="1"/>
    <xf numFmtId="0" fontId="20" fillId="2" borderId="0" xfId="3" applyFont="1" applyFill="1" applyBorder="1"/>
    <xf numFmtId="9" fontId="19" fillId="3" borderId="0" xfId="2" applyFont="1" applyFill="1" applyBorder="1" applyAlignment="1">
      <alignment horizontal="center" vertical="center"/>
    </xf>
    <xf numFmtId="0" fontId="21" fillId="3" borderId="0" xfId="3" applyFont="1" applyFill="1"/>
    <xf numFmtId="2" fontId="5" fillId="3" borderId="0" xfId="3" applyNumberFormat="1" applyFont="1" applyFill="1" applyBorder="1"/>
    <xf numFmtId="0" fontId="4" fillId="2" borderId="6" xfId="3" applyFont="1" applyFill="1" applyBorder="1"/>
    <xf numFmtId="0" fontId="4" fillId="2" borderId="7" xfId="3" applyFont="1" applyFill="1" applyBorder="1"/>
    <xf numFmtId="0" fontId="4" fillId="2" borderId="8" xfId="3" applyFont="1" applyFill="1" applyBorder="1"/>
    <xf numFmtId="0" fontId="4" fillId="3" borderId="0" xfId="3" applyFont="1" applyFill="1" applyBorder="1"/>
    <xf numFmtId="0" fontId="11" fillId="3" borderId="0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5" fillId="3" borderId="0" xfId="3" applyFont="1" applyFill="1" applyBorder="1" applyAlignment="1">
      <alignment horizontal="left"/>
    </xf>
    <xf numFmtId="9" fontId="5" fillId="3" borderId="0" xfId="2" applyFont="1" applyFill="1" applyBorder="1" applyAlignment="1">
      <alignment horizontal="left"/>
    </xf>
    <xf numFmtId="0" fontId="6" fillId="3" borderId="0" xfId="3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6" fillId="3" borderId="0" xfId="0" applyFont="1" applyFill="1" applyAlignment="1">
      <alignment vertical="top"/>
    </xf>
    <xf numFmtId="9" fontId="5" fillId="3" borderId="0" xfId="2" applyFont="1" applyFill="1"/>
    <xf numFmtId="0" fontId="5" fillId="3" borderId="0" xfId="3" applyFont="1" applyFill="1" applyAlignment="1">
      <alignment wrapText="1"/>
    </xf>
    <xf numFmtId="9" fontId="19" fillId="3" borderId="0" xfId="0" applyNumberFormat="1" applyFont="1" applyFill="1" applyBorder="1" applyAlignment="1">
      <alignment horizontal="center" vertical="center"/>
    </xf>
    <xf numFmtId="0" fontId="3" fillId="3" borderId="0" xfId="3" applyFill="1"/>
    <xf numFmtId="0" fontId="23" fillId="3" borderId="0" xfId="3" applyFont="1" applyFill="1"/>
    <xf numFmtId="0" fontId="24" fillId="3" borderId="0" xfId="3" applyFont="1" applyFill="1"/>
    <xf numFmtId="0" fontId="25" fillId="3" borderId="0" xfId="3" applyFont="1" applyFill="1"/>
    <xf numFmtId="0" fontId="3" fillId="2" borderId="1" xfId="3" applyFill="1" applyBorder="1"/>
    <xf numFmtId="0" fontId="3" fillId="2" borderId="2" xfId="3" applyFill="1" applyBorder="1"/>
    <xf numFmtId="0" fontId="3" fillId="2" borderId="9" xfId="3" applyFill="1" applyBorder="1"/>
    <xf numFmtId="2" fontId="5" fillId="3" borderId="0" xfId="2" applyNumberFormat="1" applyFont="1" applyFill="1"/>
    <xf numFmtId="0" fontId="3" fillId="2" borderId="4" xfId="3" applyFill="1" applyBorder="1"/>
    <xf numFmtId="0" fontId="26" fillId="2" borderId="0" xfId="3" applyFont="1" applyFill="1" applyBorder="1" applyAlignment="1">
      <alignment vertical="center"/>
    </xf>
    <xf numFmtId="0" fontId="3" fillId="2" borderId="0" xfId="3" applyFill="1" applyBorder="1"/>
    <xf numFmtId="0" fontId="27" fillId="2" borderId="0" xfId="3" applyFont="1" applyFill="1" applyBorder="1" applyAlignment="1">
      <alignment horizontal="right"/>
    </xf>
    <xf numFmtId="0" fontId="3" fillId="2" borderId="10" xfId="3" applyFill="1" applyBorder="1"/>
    <xf numFmtId="1" fontId="5" fillId="3" borderId="0" xfId="3" applyNumberFormat="1" applyFont="1" applyFill="1"/>
    <xf numFmtId="1" fontId="5" fillId="3" borderId="0" xfId="2" applyNumberFormat="1" applyFont="1" applyFill="1"/>
    <xf numFmtId="166" fontId="5" fillId="3" borderId="0" xfId="2" applyNumberFormat="1" applyFont="1" applyFill="1" applyBorder="1"/>
    <xf numFmtId="0" fontId="3" fillId="2" borderId="0" xfId="3" applyFill="1" applyBorder="1" applyAlignment="1">
      <alignment horizontal="left" vertical="top"/>
    </xf>
    <xf numFmtId="0" fontId="28" fillId="2" borderId="0" xfId="3" applyFont="1" applyFill="1" applyBorder="1" applyAlignment="1">
      <alignment vertical="center"/>
    </xf>
    <xf numFmtId="0" fontId="28" fillId="2" borderId="0" xfId="3" applyFont="1" applyFill="1" applyBorder="1" applyAlignment="1">
      <alignment horizontal="right" vertical="center"/>
    </xf>
    <xf numFmtId="2" fontId="29" fillId="3" borderId="0" xfId="0" applyNumberFormat="1" applyFont="1" applyFill="1" applyBorder="1" applyAlignment="1" applyProtection="1">
      <alignment vertical="center"/>
    </xf>
    <xf numFmtId="0" fontId="3" fillId="2" borderId="0" xfId="3" applyFill="1" applyBorder="1" applyAlignment="1">
      <alignment horizontal="left"/>
    </xf>
    <xf numFmtId="0" fontId="3" fillId="2" borderId="0" xfId="3" applyFill="1"/>
    <xf numFmtId="0" fontId="30" fillId="2" borderId="0" xfId="3" applyFont="1" applyFill="1" applyBorder="1"/>
    <xf numFmtId="0" fontId="29" fillId="3" borderId="0" xfId="0" applyNumberFormat="1" applyFont="1" applyFill="1" applyBorder="1" applyAlignment="1" applyProtection="1">
      <alignment vertical="center" wrapText="1"/>
    </xf>
    <xf numFmtId="0" fontId="32" fillId="2" borderId="0" xfId="3" applyFont="1" applyFill="1" applyBorder="1" applyAlignment="1">
      <alignment vertical="center"/>
    </xf>
    <xf numFmtId="0" fontId="32" fillId="2" borderId="0" xfId="3" applyFont="1" applyFill="1" applyBorder="1" applyAlignment="1">
      <alignment horizontal="center" vertical="center"/>
    </xf>
    <xf numFmtId="9" fontId="5" fillId="3" borderId="0" xfId="3" applyNumberFormat="1" applyFont="1" applyFill="1"/>
    <xf numFmtId="9" fontId="33" fillId="3" borderId="0" xfId="2" applyFont="1" applyFill="1"/>
    <xf numFmtId="0" fontId="34" fillId="3" borderId="0" xfId="3" applyFont="1" applyFill="1"/>
    <xf numFmtId="0" fontId="35" fillId="2" borderId="0" xfId="3" applyFont="1" applyFill="1" applyBorder="1"/>
    <xf numFmtId="3" fontId="35" fillId="2" borderId="0" xfId="3" applyNumberFormat="1" applyFont="1" applyFill="1" applyBorder="1" applyAlignment="1">
      <alignment horizontal="center"/>
    </xf>
    <xf numFmtId="9" fontId="35" fillId="2" borderId="0" xfId="3" applyNumberFormat="1" applyFont="1" applyFill="1" applyBorder="1" applyAlignment="1">
      <alignment horizontal="center"/>
    </xf>
    <xf numFmtId="0" fontId="36" fillId="3" borderId="0" xfId="3" applyFont="1" applyFill="1"/>
    <xf numFmtId="0" fontId="33" fillId="3" borderId="0" xfId="3" applyFont="1" applyFill="1"/>
    <xf numFmtId="0" fontId="11" fillId="3" borderId="0" xfId="3" applyFont="1" applyFill="1"/>
    <xf numFmtId="0" fontId="37" fillId="3" borderId="0" xfId="3" applyFont="1" applyFill="1"/>
    <xf numFmtId="0" fontId="38" fillId="3" borderId="0" xfId="3" applyFont="1" applyFill="1"/>
    <xf numFmtId="9" fontId="37" fillId="3" borderId="0" xfId="2" applyFont="1" applyFill="1"/>
    <xf numFmtId="0" fontId="39" fillId="2" borderId="0" xfId="3" applyFont="1" applyFill="1" applyBorder="1"/>
    <xf numFmtId="2" fontId="40" fillId="3" borderId="0" xfId="0" applyNumberFormat="1" applyFont="1" applyFill="1" applyBorder="1" applyAlignment="1">
      <alignment horizontal="left" vertical="center"/>
    </xf>
    <xf numFmtId="9" fontId="40" fillId="3" borderId="0" xfId="2" applyFont="1" applyFill="1" applyBorder="1" applyAlignment="1">
      <alignment horizontal="center" vertical="center"/>
    </xf>
    <xf numFmtId="2" fontId="40" fillId="3" borderId="0" xfId="0" applyNumberFormat="1" applyFont="1" applyFill="1" applyBorder="1" applyAlignment="1">
      <alignment horizontal="center" vertical="center"/>
    </xf>
    <xf numFmtId="0" fontId="41" fillId="3" borderId="0" xfId="3" applyFont="1" applyFill="1"/>
    <xf numFmtId="9" fontId="24" fillId="3" borderId="0" xfId="2" applyFont="1" applyFill="1" applyBorder="1"/>
    <xf numFmtId="2" fontId="24" fillId="3" borderId="0" xfId="3" applyNumberFormat="1" applyFont="1" applyFill="1" applyBorder="1"/>
    <xf numFmtId="0" fontId="3" fillId="3" borderId="0" xfId="3" applyFill="1" applyBorder="1"/>
    <xf numFmtId="0" fontId="24" fillId="3" borderId="0" xfId="3" applyFont="1" applyFill="1" applyBorder="1"/>
    <xf numFmtId="0" fontId="3" fillId="2" borderId="11" xfId="3" applyFill="1" applyBorder="1"/>
    <xf numFmtId="0" fontId="3" fillId="2" borderId="12" xfId="3" applyFill="1" applyBorder="1"/>
    <xf numFmtId="0" fontId="3" fillId="2" borderId="13" xfId="3" applyFill="1" applyBorder="1"/>
    <xf numFmtId="167" fontId="45" fillId="3" borderId="0" xfId="4" applyNumberFormat="1" applyFont="1" applyFill="1" applyBorder="1" applyAlignment="1">
      <alignment horizontal="center"/>
    </xf>
    <xf numFmtId="0" fontId="47" fillId="4" borderId="17" xfId="4" applyFont="1" applyFill="1" applyBorder="1" applyAlignment="1">
      <alignment horizontal="center" wrapText="1"/>
    </xf>
    <xf numFmtId="0" fontId="48" fillId="5" borderId="17" xfId="4" applyFont="1" applyFill="1" applyBorder="1" applyAlignment="1">
      <alignment horizontal="center" wrapText="1"/>
    </xf>
    <xf numFmtId="0" fontId="0" fillId="2" borderId="17" xfId="0" applyFont="1" applyFill="1" applyBorder="1" applyAlignment="1">
      <alignment horizontal="left" vertical="center" wrapText="1"/>
    </xf>
    <xf numFmtId="0" fontId="0" fillId="6" borderId="17" xfId="0" applyFont="1" applyFill="1" applyBorder="1" applyAlignment="1">
      <alignment horizontal="left" vertical="center" wrapText="1"/>
    </xf>
    <xf numFmtId="0" fontId="0" fillId="6" borderId="17" xfId="0" applyFill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 indent="2"/>
    </xf>
    <xf numFmtId="0" fontId="0" fillId="0" borderId="15" xfId="0" applyFill="1" applyBorder="1" applyAlignment="1">
      <alignment horizontal="left" vertical="center" wrapText="1" indent="2"/>
    </xf>
    <xf numFmtId="0" fontId="0" fillId="6" borderId="19" xfId="0" applyFill="1" applyBorder="1" applyAlignment="1">
      <alignment horizontal="left" vertical="center" wrapText="1" indent="2"/>
    </xf>
    <xf numFmtId="0" fontId="0" fillId="0" borderId="16" xfId="0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13" fillId="2" borderId="0" xfId="3" applyFont="1" applyFill="1" applyBorder="1"/>
    <xf numFmtId="10" fontId="15" fillId="2" borderId="0" xfId="3" applyNumberFormat="1" applyFont="1" applyFill="1" applyBorder="1" applyAlignment="1" applyProtection="1">
      <alignment horizontal="center"/>
    </xf>
    <xf numFmtId="0" fontId="22" fillId="2" borderId="7" xfId="3" applyFont="1" applyFill="1" applyBorder="1" applyAlignment="1">
      <alignment horizontal="left" wrapText="1"/>
    </xf>
    <xf numFmtId="0" fontId="12" fillId="2" borderId="0" xfId="3" applyFont="1" applyFill="1" applyBorder="1" applyAlignment="1">
      <alignment horizontal="center" vertical="center"/>
    </xf>
    <xf numFmtId="0" fontId="15" fillId="2" borderId="0" xfId="3" applyFont="1" applyFill="1" applyBorder="1" applyAlignment="1" applyProtection="1">
      <alignment horizontal="center"/>
    </xf>
    <xf numFmtId="0" fontId="31" fillId="2" borderId="14" xfId="3" applyFont="1" applyFill="1" applyBorder="1" applyAlignment="1">
      <alignment horizontal="center" vertical="center"/>
    </xf>
    <xf numFmtId="0" fontId="31" fillId="2" borderId="15" xfId="3" applyFont="1" applyFill="1" applyBorder="1" applyAlignment="1">
      <alignment horizontal="center" vertical="center"/>
    </xf>
    <xf numFmtId="0" fontId="31" fillId="2" borderId="16" xfId="3" applyFont="1" applyFill="1" applyBorder="1" applyAlignment="1">
      <alignment horizontal="center" vertical="center"/>
    </xf>
    <xf numFmtId="0" fontId="42" fillId="2" borderId="0" xfId="3" applyFont="1" applyFill="1" applyBorder="1" applyAlignment="1">
      <alignment horizontal="center" vertical="center"/>
    </xf>
    <xf numFmtId="0" fontId="43" fillId="2" borderId="12" xfId="3" applyFont="1" applyFill="1" applyBorder="1" applyAlignment="1">
      <alignment horizontal="left" wrapText="1"/>
    </xf>
    <xf numFmtId="0" fontId="28" fillId="2" borderId="0" xfId="3" applyFont="1" applyFill="1" applyBorder="1" applyAlignment="1">
      <alignment horizontal="center" vertical="center"/>
    </xf>
    <xf numFmtId="0" fontId="46" fillId="2" borderId="12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left" vertical="top" wrapText="1"/>
    </xf>
    <xf numFmtId="0" fontId="51" fillId="8" borderId="20" xfId="6" applyFont="1" applyFill="1" applyBorder="1" applyAlignment="1">
      <alignment horizontal="center" wrapText="1"/>
    </xf>
    <xf numFmtId="0" fontId="51" fillId="8" borderId="21" xfId="6" applyFont="1" applyFill="1" applyBorder="1" applyAlignment="1">
      <alignment horizontal="center" wrapText="1"/>
    </xf>
    <xf numFmtId="0" fontId="51" fillId="8" borderId="22" xfId="6" applyFont="1" applyFill="1" applyBorder="1" applyAlignment="1">
      <alignment horizontal="center" wrapText="1"/>
    </xf>
    <xf numFmtId="0" fontId="52" fillId="4" borderId="20" xfId="6" applyFont="1" applyFill="1" applyBorder="1" applyAlignment="1">
      <alignment horizontal="center" wrapText="1"/>
    </xf>
    <xf numFmtId="0" fontId="52" fillId="4" borderId="23" xfId="6" applyFont="1" applyFill="1" applyBorder="1" applyAlignment="1">
      <alignment horizontal="center" wrapText="1"/>
    </xf>
    <xf numFmtId="0" fontId="52" fillId="4" borderId="24" xfId="6" applyFont="1" applyFill="1" applyBorder="1" applyAlignment="1">
      <alignment horizontal="center" wrapText="1"/>
    </xf>
    <xf numFmtId="0" fontId="52" fillId="4" borderId="25" xfId="6" applyFont="1" applyFill="1" applyBorder="1" applyAlignment="1">
      <alignment horizontal="center" wrapText="1"/>
    </xf>
    <xf numFmtId="0" fontId="50" fillId="9" borderId="0" xfId="6" applyFont="1" applyFill="1" applyBorder="1" applyAlignment="1">
      <alignment horizontal="left"/>
    </xf>
    <xf numFmtId="0" fontId="51" fillId="9" borderId="26" xfId="6" applyFont="1" applyFill="1" applyBorder="1" applyAlignment="1">
      <alignment horizontal="left" vertical="top" wrapText="1"/>
    </xf>
    <xf numFmtId="168" fontId="51" fillId="9" borderId="27" xfId="6" applyNumberFormat="1" applyFont="1" applyFill="1" applyBorder="1" applyAlignment="1">
      <alignment horizontal="center" vertical="top" wrapText="1"/>
    </xf>
    <xf numFmtId="169" fontId="51" fillId="10" borderId="28" xfId="6" applyNumberFormat="1" applyFont="1" applyFill="1" applyBorder="1" applyAlignment="1">
      <alignment horizontal="center" wrapText="1"/>
    </xf>
    <xf numFmtId="169" fontId="51" fillId="9" borderId="29" xfId="6" applyNumberFormat="1" applyFont="1" applyFill="1" applyBorder="1" applyAlignment="1">
      <alignment horizontal="center" wrapText="1"/>
    </xf>
    <xf numFmtId="169" fontId="51" fillId="9" borderId="26" xfId="6" applyNumberFormat="1" applyFont="1" applyFill="1" applyBorder="1" applyAlignment="1">
      <alignment horizontal="center" wrapText="1"/>
    </xf>
    <xf numFmtId="169" fontId="51" fillId="10" borderId="28" xfId="6" applyNumberFormat="1" applyFont="1" applyFill="1" applyBorder="1" applyAlignment="1">
      <alignment horizontal="center"/>
    </xf>
    <xf numFmtId="0" fontId="53" fillId="9" borderId="0" xfId="6" applyFont="1" applyFill="1" applyBorder="1" applyAlignment="1">
      <alignment horizontal="left"/>
    </xf>
    <xf numFmtId="3" fontId="51" fillId="9" borderId="27" xfId="6" applyNumberFormat="1" applyFont="1" applyFill="1" applyBorder="1" applyAlignment="1">
      <alignment horizontal="right"/>
    </xf>
    <xf numFmtId="3" fontId="51" fillId="9" borderId="29" xfId="6" applyNumberFormat="1" applyFont="1" applyFill="1" applyBorder="1" applyAlignment="1">
      <alignment horizontal="right"/>
    </xf>
    <xf numFmtId="3" fontId="51" fillId="9" borderId="28" xfId="6" applyNumberFormat="1" applyFont="1" applyFill="1" applyBorder="1" applyAlignment="1">
      <alignment horizontal="right"/>
    </xf>
    <xf numFmtId="3" fontId="51" fillId="9" borderId="26" xfId="6" applyNumberFormat="1" applyFont="1" applyFill="1" applyBorder="1" applyAlignment="1">
      <alignment horizontal="right"/>
    </xf>
    <xf numFmtId="3" fontId="50" fillId="9" borderId="0" xfId="6" applyNumberFormat="1" applyFont="1" applyFill="1" applyBorder="1" applyAlignment="1">
      <alignment horizontal="left"/>
    </xf>
    <xf numFmtId="169" fontId="50" fillId="9" borderId="0" xfId="6" applyNumberFormat="1" applyFont="1" applyFill="1" applyBorder="1" applyAlignment="1">
      <alignment horizontal="left"/>
    </xf>
    <xf numFmtId="0" fontId="55" fillId="10" borderId="30" xfId="6" applyFont="1" applyFill="1" applyBorder="1" applyAlignment="1">
      <alignment horizontal="left" wrapText="1"/>
    </xf>
    <xf numFmtId="0" fontId="56" fillId="10" borderId="30" xfId="6" applyFont="1" applyFill="1" applyBorder="1" applyAlignment="1">
      <alignment horizontal="right" wrapText="1"/>
    </xf>
    <xf numFmtId="0" fontId="51" fillId="9" borderId="31" xfId="6" applyFont="1" applyFill="1" applyBorder="1" applyAlignment="1">
      <alignment horizontal="center" wrapText="1"/>
    </xf>
    <xf numFmtId="0" fontId="51" fillId="9" borderId="31" xfId="6" applyFont="1" applyFill="1" applyBorder="1" applyAlignment="1">
      <alignment horizontal="left" wrapText="1"/>
    </xf>
    <xf numFmtId="169" fontId="51" fillId="9" borderId="31" xfId="6" applyNumberFormat="1" applyFont="1" applyFill="1" applyBorder="1" applyAlignment="1">
      <alignment horizontal="right" wrapText="1"/>
    </xf>
    <xf numFmtId="0" fontId="51" fillId="9" borderId="31" xfId="6" applyFont="1" applyFill="1" applyBorder="1" applyAlignment="1">
      <alignment horizontal="center" wrapText="1"/>
    </xf>
    <xf numFmtId="0" fontId="51" fillId="11" borderId="32" xfId="6" applyFont="1" applyFill="1" applyBorder="1" applyAlignment="1">
      <alignment horizontal="left" wrapText="1"/>
    </xf>
    <xf numFmtId="169" fontId="51" fillId="11" borderId="32" xfId="6" applyNumberFormat="1" applyFont="1" applyFill="1" applyBorder="1" applyAlignment="1">
      <alignment horizontal="right" wrapText="1"/>
    </xf>
    <xf numFmtId="0" fontId="51" fillId="9" borderId="33" xfId="6" applyFont="1" applyFill="1" applyBorder="1" applyAlignment="1">
      <alignment horizontal="left" wrapText="1"/>
    </xf>
    <xf numFmtId="169" fontId="51" fillId="9" borderId="33" xfId="6" applyNumberFormat="1" applyFont="1" applyFill="1" applyBorder="1" applyAlignment="1">
      <alignment horizontal="right" wrapText="1"/>
    </xf>
    <xf numFmtId="3" fontId="51" fillId="9" borderId="31" xfId="6" applyNumberFormat="1" applyFont="1" applyFill="1" applyBorder="1" applyAlignment="1">
      <alignment horizontal="right" wrapText="1"/>
    </xf>
    <xf numFmtId="3" fontId="51" fillId="11" borderId="32" xfId="6" applyNumberFormat="1" applyFont="1" applyFill="1" applyBorder="1" applyAlignment="1">
      <alignment horizontal="right" wrapText="1"/>
    </xf>
    <xf numFmtId="3" fontId="51" fillId="9" borderId="33" xfId="6" applyNumberFormat="1" applyFont="1" applyFill="1" applyBorder="1" applyAlignment="1">
      <alignment horizontal="right" wrapText="1"/>
    </xf>
    <xf numFmtId="0" fontId="51" fillId="9" borderId="31" xfId="6" applyFont="1" applyFill="1" applyBorder="1" applyAlignment="1">
      <alignment horizontal="left" wrapText="1"/>
    </xf>
    <xf numFmtId="3" fontId="56" fillId="10" borderId="30" xfId="6" applyNumberFormat="1" applyFont="1" applyFill="1" applyBorder="1" applyAlignment="1">
      <alignment horizontal="right" wrapText="1"/>
    </xf>
    <xf numFmtId="3" fontId="55" fillId="10" borderId="30" xfId="6" applyNumberFormat="1" applyFont="1" applyFill="1" applyBorder="1" applyAlignment="1">
      <alignment horizontal="left" wrapText="1"/>
    </xf>
    <xf numFmtId="169" fontId="56" fillId="10" borderId="30" xfId="6" applyNumberFormat="1" applyFont="1" applyFill="1" applyBorder="1" applyAlignment="1">
      <alignment horizontal="right" wrapText="1"/>
    </xf>
    <xf numFmtId="169" fontId="55" fillId="10" borderId="30" xfId="6" applyNumberFormat="1" applyFont="1" applyFill="1" applyBorder="1" applyAlignment="1">
      <alignment horizontal="left" wrapText="1"/>
    </xf>
    <xf numFmtId="0" fontId="56" fillId="10" borderId="30" xfId="6" applyFont="1" applyFill="1" applyBorder="1" applyAlignment="1">
      <alignment horizontal="center" wrapText="1"/>
    </xf>
    <xf numFmtId="0" fontId="56" fillId="10" borderId="34" xfId="6" applyFont="1" applyFill="1" applyBorder="1" applyAlignment="1">
      <alignment horizontal="center" wrapText="1"/>
    </xf>
    <xf numFmtId="0" fontId="55" fillId="10" borderId="30" xfId="6" applyFont="1" applyFill="1" applyBorder="1" applyAlignment="1">
      <alignment horizontal="left"/>
    </xf>
    <xf numFmtId="0" fontId="51" fillId="12" borderId="37" xfId="6" applyFont="1" applyFill="1" applyBorder="1" applyAlignment="1">
      <alignment horizontal="left" wrapText="1"/>
    </xf>
    <xf numFmtId="169" fontId="51" fillId="12" borderId="37" xfId="6" applyNumberFormat="1" applyFont="1" applyFill="1" applyBorder="1" applyAlignment="1">
      <alignment horizontal="right" wrapText="1"/>
    </xf>
    <xf numFmtId="0" fontId="58" fillId="9" borderId="31" xfId="6" applyFont="1" applyFill="1" applyBorder="1" applyAlignment="1">
      <alignment horizontal="left" wrapText="1"/>
    </xf>
    <xf numFmtId="3" fontId="56" fillId="10" borderId="34" xfId="6" applyNumberFormat="1" applyFont="1" applyFill="1" applyBorder="1" applyAlignment="1">
      <alignment horizontal="right" wrapText="1"/>
    </xf>
    <xf numFmtId="3" fontId="51" fillId="9" borderId="35" xfId="6" applyNumberFormat="1" applyFont="1" applyFill="1" applyBorder="1" applyAlignment="1">
      <alignment horizontal="right" wrapText="1"/>
    </xf>
    <xf numFmtId="3" fontId="51" fillId="9" borderId="36" xfId="6" applyNumberFormat="1" applyFont="1" applyFill="1" applyBorder="1" applyAlignment="1">
      <alignment horizontal="right" wrapText="1"/>
    </xf>
    <xf numFmtId="3" fontId="56" fillId="10" borderId="30" xfId="6" applyNumberFormat="1" applyFont="1" applyFill="1" applyBorder="1" applyAlignment="1">
      <alignment horizontal="center" wrapText="1"/>
    </xf>
    <xf numFmtId="3" fontId="56" fillId="10" borderId="34" xfId="6" applyNumberFormat="1" applyFont="1" applyFill="1" applyBorder="1" applyAlignment="1">
      <alignment horizontal="center" wrapText="1"/>
    </xf>
    <xf numFmtId="3" fontId="51" fillId="12" borderId="37" xfId="6" applyNumberFormat="1" applyFont="1" applyFill="1" applyBorder="1" applyAlignment="1">
      <alignment horizontal="right" wrapText="1"/>
    </xf>
    <xf numFmtId="3" fontId="51" fillId="12" borderId="38" xfId="6" applyNumberFormat="1" applyFont="1" applyFill="1" applyBorder="1" applyAlignment="1">
      <alignment horizontal="right" wrapText="1"/>
    </xf>
    <xf numFmtId="3" fontId="51" fillId="11" borderId="39" xfId="6" applyNumberFormat="1" applyFont="1" applyFill="1" applyBorder="1" applyAlignment="1">
      <alignment horizontal="right" wrapText="1"/>
    </xf>
    <xf numFmtId="3" fontId="58" fillId="9" borderId="31" xfId="6" applyNumberFormat="1" applyFont="1" applyFill="1" applyBorder="1" applyAlignment="1">
      <alignment horizontal="left" wrapText="1"/>
    </xf>
    <xf numFmtId="171" fontId="56" fillId="10" borderId="30" xfId="6" applyNumberFormat="1" applyFont="1" applyFill="1" applyBorder="1" applyAlignment="1">
      <alignment horizontal="center" wrapText="1"/>
    </xf>
    <xf numFmtId="171" fontId="56" fillId="10" borderId="34" xfId="6" applyNumberFormat="1" applyFont="1" applyFill="1" applyBorder="1" applyAlignment="1">
      <alignment horizontal="center" wrapText="1"/>
    </xf>
    <xf numFmtId="169" fontId="56" fillId="10" borderId="30" xfId="6" applyNumberFormat="1" applyFont="1" applyFill="1" applyBorder="1" applyAlignment="1">
      <alignment horizontal="center" wrapText="1"/>
    </xf>
    <xf numFmtId="169" fontId="58" fillId="9" borderId="31" xfId="6" applyNumberFormat="1" applyFont="1" applyFill="1" applyBorder="1" applyAlignment="1">
      <alignment horizontal="left" wrapText="1"/>
    </xf>
    <xf numFmtId="169" fontId="56" fillId="10" borderId="34" xfId="6" applyNumberFormat="1" applyFont="1" applyFill="1" applyBorder="1" applyAlignment="1">
      <alignment horizontal="center" wrapText="1"/>
    </xf>
    <xf numFmtId="168" fontId="51" fillId="9" borderId="28" xfId="6" applyNumberFormat="1" applyFont="1" applyFill="1" applyBorder="1" applyAlignment="1">
      <alignment horizontal="center" vertical="top" wrapText="1"/>
    </xf>
    <xf numFmtId="3" fontId="52" fillId="4" borderId="20" xfId="6" applyNumberFormat="1" applyFont="1" applyFill="1" applyBorder="1" applyAlignment="1">
      <alignment horizontal="center" wrapText="1"/>
    </xf>
    <xf numFmtId="3" fontId="51" fillId="9" borderId="26" xfId="6" applyNumberFormat="1" applyFont="1" applyFill="1" applyBorder="1" applyAlignment="1">
      <alignment horizontal="right" wrapText="1"/>
    </xf>
    <xf numFmtId="169" fontId="52" fillId="4" borderId="20" xfId="6" applyNumberFormat="1" applyFont="1" applyFill="1" applyBorder="1" applyAlignment="1">
      <alignment horizontal="center" wrapText="1"/>
    </xf>
    <xf numFmtId="0" fontId="59" fillId="9" borderId="0" xfId="6" applyFont="1" applyFill="1" applyBorder="1" applyAlignment="1">
      <alignment horizontal="left"/>
    </xf>
    <xf numFmtId="0" fontId="55" fillId="10" borderId="40" xfId="6" applyFont="1" applyFill="1" applyBorder="1" applyAlignment="1">
      <alignment horizontal="left" wrapText="1"/>
    </xf>
    <xf numFmtId="0" fontId="50" fillId="9" borderId="31" xfId="6" applyFont="1" applyFill="1" applyBorder="1" applyAlignment="1">
      <alignment horizontal="left" wrapText="1"/>
    </xf>
    <xf numFmtId="0" fontId="56" fillId="9" borderId="31" xfId="6" applyFont="1" applyFill="1" applyBorder="1" applyAlignment="1">
      <alignment horizontal="right" vertical="center" wrapText="1"/>
    </xf>
    <xf numFmtId="0" fontId="56" fillId="9" borderId="31" xfId="6" applyFont="1" applyFill="1" applyBorder="1" applyAlignment="1">
      <alignment horizontal="right" wrapText="1"/>
    </xf>
    <xf numFmtId="0" fontId="56" fillId="9" borderId="40" xfId="6" applyFont="1" applyFill="1" applyBorder="1" applyAlignment="1">
      <alignment horizontal="right" wrapText="1"/>
    </xf>
    <xf numFmtId="0" fontId="51" fillId="9" borderId="40" xfId="6" applyFont="1" applyFill="1" applyBorder="1" applyAlignment="1">
      <alignment horizontal="left" wrapText="1"/>
    </xf>
    <xf numFmtId="3" fontId="51" fillId="9" borderId="40" xfId="6" applyNumberFormat="1" applyFont="1" applyFill="1" applyBorder="1" applyAlignment="1">
      <alignment horizontal="right" wrapText="1"/>
    </xf>
    <xf numFmtId="0" fontId="51" fillId="9" borderId="41" xfId="6" applyFont="1" applyFill="1" applyBorder="1" applyAlignment="1">
      <alignment horizontal="left" wrapText="1"/>
    </xf>
    <xf numFmtId="3" fontId="51" fillId="9" borderId="41" xfId="6" applyNumberFormat="1" applyFont="1" applyFill="1" applyBorder="1" applyAlignment="1">
      <alignment horizontal="right" wrapText="1"/>
    </xf>
    <xf numFmtId="0" fontId="60" fillId="9" borderId="0" xfId="6" applyFont="1" applyFill="1" applyBorder="1" applyAlignment="1">
      <alignment horizontal="left"/>
    </xf>
    <xf numFmtId="0" fontId="54" fillId="9" borderId="0" xfId="6" applyFont="1" applyFill="1" applyBorder="1" applyAlignment="1">
      <alignment horizontal="left"/>
    </xf>
    <xf numFmtId="169" fontId="51" fillId="9" borderId="40" xfId="6" applyNumberFormat="1" applyFont="1" applyFill="1" applyBorder="1" applyAlignment="1">
      <alignment horizontal="right" wrapText="1"/>
    </xf>
    <xf numFmtId="169" fontId="51" fillId="9" borderId="41" xfId="6" applyNumberFormat="1" applyFont="1" applyFill="1" applyBorder="1" applyAlignment="1">
      <alignment horizontal="right" wrapText="1"/>
    </xf>
  </cellXfs>
  <cellStyles count="7">
    <cellStyle name="Comma" xfId="1" builtinId="3"/>
    <cellStyle name="Normal" xfId="0" builtinId="0"/>
    <cellStyle name="Normal 2" xfId="3"/>
    <cellStyle name="Normal 3" xfId="6"/>
    <cellStyle name="Normal 6 2" xfId="4"/>
    <cellStyle name="Normal 7" xfId="5"/>
    <cellStyle name="Percent" xfId="2" builtinId="5"/>
  </cellStyles>
  <dxfs count="4">
    <dxf>
      <font>
        <b/>
        <i val="0"/>
        <color rgb="FFA63232"/>
      </font>
      <fill>
        <patternFill patternType="solid">
          <fgColor theme="0"/>
          <bgColor rgb="FFEDD6D6"/>
        </patternFill>
      </fill>
    </dxf>
    <dxf>
      <font>
        <b/>
        <i val="0"/>
        <color rgb="FF375799"/>
      </font>
      <fill>
        <patternFill>
          <bgColor rgb="FFD7DDEB"/>
        </patternFill>
      </fill>
    </dxf>
    <dxf>
      <font>
        <b/>
        <i val="0"/>
        <color rgb="FF375799"/>
      </font>
      <fill>
        <patternFill>
          <bgColor rgb="FFD7DDEB"/>
        </patternFill>
      </fill>
      <border>
        <left/>
        <right/>
        <top/>
        <bottom/>
        <vertical/>
        <horizontal/>
      </border>
    </dxf>
    <dxf>
      <font>
        <b/>
        <i val="0"/>
        <color rgb="FFA63232"/>
      </font>
      <fill>
        <patternFill>
          <bgColor rgb="FFEDD6D6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38465666841888E-2"/>
          <c:y val="1.089069133165285E-2"/>
          <c:w val="0.81264030588288783"/>
          <c:h val="0.9836639630025206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75799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4EA-4DC2-B8A6-C93E635467E1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b="1">
                      <a:solidFill>
                        <a:srgbClr val="586877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4EA-4DC2-B8A6-C93E635467E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203C5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DASHBOARD!$O$53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A-4DC2-B8A6-C93E635467E1}"/>
            </c:ext>
          </c:extLst>
        </c:ser>
        <c:ser>
          <c:idx val="1"/>
          <c:order val="1"/>
          <c:spPr>
            <a:solidFill>
              <a:srgbClr val="3757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58687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DASHBOARD!$Q$53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A-4DC2-B8A6-C93E635467E1}"/>
            </c:ext>
          </c:extLst>
        </c:ser>
        <c:ser>
          <c:idx val="2"/>
          <c:order val="2"/>
          <c:spPr>
            <a:solidFill>
              <a:srgbClr val="3757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58687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DASHBOARD!$S$53</c:f>
              <c:numCache>
                <c:formatCode>0%</c:formatCode>
                <c:ptCount val="1"/>
                <c:pt idx="0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A-4DC2-B8A6-C93E635467E1}"/>
            </c:ext>
          </c:extLst>
        </c:ser>
        <c:ser>
          <c:idx val="3"/>
          <c:order val="3"/>
          <c:spPr>
            <a:solidFill>
              <a:srgbClr val="3757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58687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DASHBOARD!$U$53</c:f>
              <c:numCache>
                <c:formatCode>0%</c:formatCode>
                <c:ptCount val="1"/>
                <c:pt idx="0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A-4DC2-B8A6-C93E635467E1}"/>
            </c:ext>
          </c:extLst>
        </c:ser>
        <c:ser>
          <c:idx val="4"/>
          <c:order val="4"/>
          <c:spPr>
            <a:solidFill>
              <a:srgbClr val="3757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58687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DASHBOARD!$W$53</c:f>
              <c:numCache>
                <c:formatCode>0%</c:formatCode>
                <c:ptCount val="1"/>
                <c:pt idx="0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A-4DC2-B8A6-C93E635467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70"/>
        <c:axId val="369540680"/>
        <c:axId val="369539896"/>
      </c:barChart>
      <c:catAx>
        <c:axId val="36954068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369539896"/>
        <c:crosses val="autoZero"/>
        <c:auto val="1"/>
        <c:lblAlgn val="ctr"/>
        <c:lblOffset val="100"/>
        <c:noMultiLvlLbl val="0"/>
      </c:catAx>
      <c:valAx>
        <c:axId val="369539896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3695406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38465666841888E-2"/>
          <c:y val="1.089069133165285E-2"/>
          <c:w val="0.8073193361155897"/>
          <c:h val="0.9836639630025206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75799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703-4718-B96B-154A18263921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58687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DASHBOARD!$O$54</c:f>
              <c:numCache>
                <c:formatCode>0%</c:formatCode>
                <c:ptCount val="1"/>
                <c:pt idx="0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3-4718-B96B-154A18263921}"/>
            </c:ext>
          </c:extLst>
        </c:ser>
        <c:ser>
          <c:idx val="1"/>
          <c:order val="1"/>
          <c:spPr>
            <a:solidFill>
              <a:srgbClr val="3757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58687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DASHBOARD!$Q$54</c:f>
              <c:numCache>
                <c:formatCode>0%</c:formatCode>
                <c:ptCount val="1"/>
                <c:pt idx="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3-4718-B96B-154A18263921}"/>
            </c:ext>
          </c:extLst>
        </c:ser>
        <c:ser>
          <c:idx val="2"/>
          <c:order val="2"/>
          <c:spPr>
            <a:solidFill>
              <a:srgbClr val="3757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58687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DASHBOARD!$S$54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03-4718-B96B-154A18263921}"/>
            </c:ext>
          </c:extLst>
        </c:ser>
        <c:ser>
          <c:idx val="3"/>
          <c:order val="3"/>
          <c:spPr>
            <a:solidFill>
              <a:srgbClr val="3757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58687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DASHBOARD!$U$54</c:f>
              <c:numCache>
                <c:formatCode>0%</c:formatCode>
                <c:ptCount val="1"/>
                <c:pt idx="0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03-4718-B96B-154A18263921}"/>
            </c:ext>
          </c:extLst>
        </c:ser>
        <c:ser>
          <c:idx val="4"/>
          <c:order val="4"/>
          <c:spPr>
            <a:solidFill>
              <a:srgbClr val="375799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703-4718-B96B-154A182639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000" b="1" i="0" u="none" strike="noStrike" kern="1200" baseline="0">
                    <a:solidFill>
                      <a:srgbClr val="58687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DASHBOARD!$W$54</c:f>
              <c:numCache>
                <c:formatCode>0%</c:formatCode>
                <c:ptCount val="1"/>
                <c:pt idx="0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03-4718-B96B-154A182639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70"/>
        <c:axId val="369540288"/>
        <c:axId val="369541072"/>
      </c:barChart>
      <c:catAx>
        <c:axId val="3695402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369541072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369541072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36954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476344493549"/>
          <c:y val="1.0890687806324698E-2"/>
          <c:w val="0.6983863564139684"/>
          <c:h val="0.9836639630025206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75799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282-4AF2-817B-9DC318F89608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8282-4AF2-817B-9DC318F89608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8282-4AF2-817B-9DC318F89608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8282-4AF2-817B-9DC318F89608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282-4AF2-817B-9DC318F89608}"/>
              </c:ext>
            </c:extLst>
          </c:dPt>
          <c:dLbls>
            <c:numFmt formatCode="\+####;\-####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('DASHBOARD-Trending'!$X$11,'DASHBOARD-Trending'!$Z$11,'DASHBOARD-Trending'!$AB$11,'DASHBOARD-Trending'!$AD$11,'DASHBOARD-Trending'!$AF$11)</c:f>
              <c:numCache>
                <c:formatCode>\+####;\-####;</c:formatCode>
                <c:ptCount val="5"/>
                <c:pt idx="0">
                  <c:v>25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63232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5-8282-4AF2-817B-9DC318F89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77"/>
        <c:axId val="409666112"/>
        <c:axId val="409663760"/>
      </c:barChart>
      <c:catAx>
        <c:axId val="40966611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409663760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409663760"/>
        <c:scaling>
          <c:orientation val="minMax"/>
          <c:max val="100"/>
          <c:min val="-100"/>
        </c:scaling>
        <c:delete val="1"/>
        <c:axPos val="t"/>
        <c:numFmt formatCode="\+####;\-####;" sourceLinked="1"/>
        <c:majorTickMark val="out"/>
        <c:minorTickMark val="none"/>
        <c:tickLblPos val="nextTo"/>
        <c:crossAx val="409666112"/>
        <c:crosses val="autoZero"/>
        <c:crossBetween val="between"/>
      </c:valAx>
      <c:spPr>
        <a:effectLst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63458198623553"/>
          <c:y val="1.5750056053425613E-2"/>
          <c:w val="0.69376656215373211"/>
          <c:h val="0.9788045353917120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75799"/>
            </a:solidFill>
            <a:ln>
              <a:noFill/>
            </a:ln>
            <a:effectLst/>
          </c:spPr>
          <c:invertIfNegative val="1"/>
          <c:dLbls>
            <c:numFmt formatCode="\+####;\-####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('DASHBOARD-Trending'!$X$12,'DASHBOARD-Trending'!$Z$12,'DASHBOARD-Trending'!$AB$12,'DASHBOARD-Trending'!$AD$12,'DASHBOARD-Trending'!$AF$12)</c:f>
              <c:numCache>
                <c:formatCode>\+####;\-####;</c:formatCode>
                <c:ptCount val="5"/>
                <c:pt idx="0">
                  <c:v>-33</c:v>
                </c:pt>
                <c:pt idx="1">
                  <c:v>-28</c:v>
                </c:pt>
                <c:pt idx="2">
                  <c:v>-23</c:v>
                </c:pt>
                <c:pt idx="3">
                  <c:v>-22</c:v>
                </c:pt>
                <c:pt idx="4">
                  <c:v>-20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63232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FCB-415F-BD21-9FE7CBF66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77"/>
        <c:axId val="409667288"/>
        <c:axId val="409665720"/>
      </c:barChart>
      <c:catAx>
        <c:axId val="4096672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409665720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409665720"/>
        <c:scaling>
          <c:orientation val="minMax"/>
          <c:max val="100"/>
          <c:min val="-100"/>
        </c:scaling>
        <c:delete val="1"/>
        <c:axPos val="t"/>
        <c:numFmt formatCode="\+####;\-####;" sourceLinked="1"/>
        <c:majorTickMark val="out"/>
        <c:minorTickMark val="none"/>
        <c:tickLblPos val="nextTo"/>
        <c:crossAx val="409667288"/>
        <c:crosses val="autoZero"/>
        <c:crossBetween val="between"/>
      </c:valAx>
      <c:spPr>
        <a:effectLst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>
              <a:lumMod val="50000"/>
              <a:lumOff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6" dropStyle="combo" dx="16" fmlaLink="$L$53" fmlaRange="$K$47:$K$52" sel="1" val="0"/>
</file>

<file path=xl/ctrlProps/ctrlProp2.xml><?xml version="1.0" encoding="utf-8"?>
<formControlPr xmlns="http://schemas.microsoft.com/office/spreadsheetml/2009/9/main" objectType="Drop" dropLines="6" dropStyle="combo" dx="16" fmlaLink="$L$54" fmlaRange="$K$47:$K$52" sel="3" val="0"/>
</file>

<file path=xl/ctrlProps/ctrlProp3.xml><?xml version="1.0" encoding="utf-8"?>
<formControlPr xmlns="http://schemas.microsoft.com/office/spreadsheetml/2009/9/main" objectType="Drop" dropLines="6" dropStyle="combo" dx="16" fmlaLink="$U$11" fmlaRange="$V$33:$V$38" sel="1" val="0"/>
</file>

<file path=xl/ctrlProps/ctrlProp4.xml><?xml version="1.0" encoding="utf-8"?>
<formControlPr xmlns="http://schemas.microsoft.com/office/spreadsheetml/2009/9/main" objectType="Drop" dropLines="6" dropStyle="combo" dx="16" fmlaLink="$U$12" fmlaRange="$V$33:$V$38" sel="4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jpg"/><Relationship Id="rId5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15</xdr:row>
      <xdr:rowOff>86459</xdr:rowOff>
    </xdr:from>
    <xdr:to>
      <xdr:col>8</xdr:col>
      <xdr:colOff>287484</xdr:colOff>
      <xdr:row>17</xdr:row>
      <xdr:rowOff>7297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3096359"/>
          <a:ext cx="3716484" cy="25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179307</xdr:colOff>
      <xdr:row>9</xdr:row>
      <xdr:rowOff>177841</xdr:rowOff>
    </xdr:from>
    <xdr:to>
      <xdr:col>8</xdr:col>
      <xdr:colOff>276291</xdr:colOff>
      <xdr:row>12</xdr:row>
      <xdr:rowOff>25381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632" y="2016166"/>
          <a:ext cx="3716484" cy="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177311</xdr:colOff>
      <xdr:row>6</xdr:row>
      <xdr:rowOff>208817</xdr:rowOff>
    </xdr:from>
    <xdr:to>
      <xdr:col>8</xdr:col>
      <xdr:colOff>274295</xdr:colOff>
      <xdr:row>8</xdr:row>
      <xdr:rowOff>5098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636" y="1389917"/>
          <a:ext cx="3716484" cy="243956"/>
        </a:xfrm>
        <a:prstGeom prst="rect">
          <a:avLst/>
        </a:prstGeom>
      </xdr:spPr>
    </xdr:pic>
    <xdr:clientData/>
  </xdr:twoCellAnchor>
  <xdr:twoCellAnchor editAs="oneCell">
    <xdr:from>
      <xdr:col>2</xdr:col>
      <xdr:colOff>175846</xdr:colOff>
      <xdr:row>8</xdr:row>
      <xdr:rowOff>73269</xdr:rowOff>
    </xdr:from>
    <xdr:to>
      <xdr:col>8</xdr:col>
      <xdr:colOff>272830</xdr:colOff>
      <xdr:row>9</xdr:row>
      <xdr:rowOff>111338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71" y="1702044"/>
          <a:ext cx="3716484" cy="2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183173</xdr:colOff>
      <xdr:row>12</xdr:row>
      <xdr:rowOff>80596</xdr:rowOff>
    </xdr:from>
    <xdr:to>
      <xdr:col>8</xdr:col>
      <xdr:colOff>280157</xdr:colOff>
      <xdr:row>15</xdr:row>
      <xdr:rowOff>23386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98" y="2547571"/>
          <a:ext cx="3716484" cy="485715"/>
        </a:xfrm>
        <a:prstGeom prst="rect">
          <a:avLst/>
        </a:prstGeom>
      </xdr:spPr>
    </xdr:pic>
    <xdr:clientData/>
  </xdr:twoCellAnchor>
  <xdr:twoCellAnchor>
    <xdr:from>
      <xdr:col>2</xdr:col>
      <xdr:colOff>177217</xdr:colOff>
      <xdr:row>6</xdr:row>
      <xdr:rowOff>206487</xdr:rowOff>
    </xdr:from>
    <xdr:to>
      <xdr:col>8</xdr:col>
      <xdr:colOff>273125</xdr:colOff>
      <xdr:row>16</xdr:row>
      <xdr:rowOff>150811</xdr:rowOff>
    </xdr:to>
    <xdr:grpSp>
      <xdr:nvGrpSpPr>
        <xdr:cNvPr id="7" name="Group 6"/>
        <xdr:cNvGrpSpPr/>
      </xdr:nvGrpSpPr>
      <xdr:grpSpPr>
        <a:xfrm>
          <a:off x="491542" y="1387587"/>
          <a:ext cx="3715408" cy="1944574"/>
          <a:chOff x="509723" y="1383274"/>
          <a:chExt cx="3713210" cy="1954916"/>
        </a:xfrm>
      </xdr:grpSpPr>
      <xdr:sp macro="" textlink="$V$3">
        <xdr:nvSpPr>
          <xdr:cNvPr id="8" name="TextBox 7"/>
          <xdr:cNvSpPr txBox="1"/>
        </xdr:nvSpPr>
        <xdr:spPr>
          <a:xfrm>
            <a:off x="2332159" y="2010309"/>
            <a:ext cx="1890774" cy="48428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5F090F5D-8CE9-4C24-AFF9-F1057ED912CE}" type="TxLink">
              <a:rPr lang="en-US" sz="1200" b="1" i="0" u="none" strike="noStrike">
                <a:solidFill>
                  <a:srgbClr val="375799"/>
                </a:solidFill>
                <a:latin typeface="+mn-lt"/>
                <a:ea typeface="+mn-ea"/>
                <a:cs typeface="Arial"/>
              </a:rPr>
              <a:pPr marL="0" indent="0" algn="ctr"/>
              <a:t> 14 </a:t>
            </a:fld>
            <a:endParaRPr lang="en-US" sz="12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endParaRPr>
          </a:p>
        </xdr:txBody>
      </xdr:sp>
      <xdr:sp macro="" textlink="$X$3">
        <xdr:nvSpPr>
          <xdr:cNvPr id="9" name="TextBox 8"/>
          <xdr:cNvSpPr txBox="1"/>
        </xdr:nvSpPr>
        <xdr:spPr>
          <a:xfrm>
            <a:off x="2328352" y="3094233"/>
            <a:ext cx="1890774" cy="24395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48F0F00A-C4A5-4A61-9536-6D8F88927F41}" type="TxLink">
              <a:rPr lang="en-US" sz="1200" b="1" i="0" u="none" strike="noStrike">
                <a:solidFill>
                  <a:srgbClr val="375799"/>
                </a:solidFill>
                <a:latin typeface="+mn-lt"/>
                <a:ea typeface="+mn-ea"/>
                <a:cs typeface="Arial"/>
              </a:rPr>
              <a:pPr marL="0" indent="0" algn="ctr"/>
              <a:t>51.9%</a:t>
            </a:fld>
            <a:endParaRPr lang="en-US" sz="12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endParaRPr>
          </a:p>
        </xdr:txBody>
      </xdr:sp>
      <xdr:sp macro="" textlink="$U$3">
        <xdr:nvSpPr>
          <xdr:cNvPr id="10" name="TextBox 9"/>
          <xdr:cNvSpPr txBox="1"/>
        </xdr:nvSpPr>
        <xdr:spPr>
          <a:xfrm>
            <a:off x="2329534" y="1692526"/>
            <a:ext cx="1890774" cy="24981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1CD0D865-1A5B-49EB-AA63-717E9D61E4C7}" type="TxLink">
              <a:rPr lang="en-US" sz="1200" b="1" i="0" u="none" strike="noStrike">
                <a:solidFill>
                  <a:srgbClr val="375799"/>
                </a:solidFill>
                <a:latin typeface="+mn-lt"/>
                <a:cs typeface="Arial"/>
              </a:rPr>
              <a:pPr algn="ctr"/>
              <a:t>CENSUS</a:t>
            </a:fld>
            <a:endParaRPr lang="en-US" sz="1200" b="1">
              <a:solidFill>
                <a:srgbClr val="375799"/>
              </a:solidFill>
              <a:latin typeface="+mn-lt"/>
            </a:endParaRPr>
          </a:p>
        </xdr:txBody>
      </xdr:sp>
      <xdr:sp macro="" textlink="$W$3">
        <xdr:nvSpPr>
          <xdr:cNvPr id="11" name="TextBox 10"/>
          <xdr:cNvSpPr txBox="1"/>
        </xdr:nvSpPr>
        <xdr:spPr>
          <a:xfrm>
            <a:off x="2332120" y="2558020"/>
            <a:ext cx="1890774" cy="474755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A64197EB-4923-42BB-A82E-A6F651837839}" type="TxLink">
              <a:rPr lang="en-US" sz="1200" b="1" i="0" u="none" strike="noStrike">
                <a:solidFill>
                  <a:srgbClr val="375799"/>
                </a:solidFill>
                <a:latin typeface="+mn-lt"/>
                <a:ea typeface="+mn-ea"/>
                <a:cs typeface="Arial"/>
              </a:rPr>
              <a:pPr marL="0" indent="0" algn="ctr"/>
              <a:t> 27 </a:t>
            </a:fld>
            <a:endParaRPr lang="en-US" sz="12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509723" y="1691940"/>
            <a:ext cx="1822258" cy="24981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US" sz="12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SAMPLE</a:t>
            </a:r>
            <a:r>
              <a:rPr lang="en-US" sz="1200" b="1" i="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2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US" sz="1200" b="1" i="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2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CENSUS</a:t>
            </a:r>
            <a:endParaRPr lang="en-US" sz="1200" b="1">
              <a:solidFill>
                <a:schemeClr val="bg1"/>
              </a:solidFill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509723" y="2013606"/>
            <a:ext cx="1821265" cy="48098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r>
              <a:rPr lang="en-US" sz="12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NUMBER OF SURVEYS</a:t>
            </a:r>
          </a:p>
          <a:p>
            <a:pPr marL="0" indent="0" algn="ctr"/>
            <a:r>
              <a:rPr lang="en-US" sz="12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COMPLETED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509723" y="2558020"/>
            <a:ext cx="1824221" cy="474755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r>
              <a:rPr lang="en-US" sz="12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NUMBER OF SURVEYS</a:t>
            </a:r>
          </a:p>
          <a:p>
            <a:pPr marL="0" indent="0" algn="ctr"/>
            <a:r>
              <a:rPr lang="en-US" sz="12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ADMINISTERED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509723" y="3094233"/>
            <a:ext cx="1821265" cy="24395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r>
              <a:rPr lang="en-US" sz="12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RESPONSE RATE</a:t>
            </a:r>
          </a:p>
        </xdr:txBody>
      </xdr:sp>
      <xdr:sp macro="" textlink="$AE$3">
        <xdr:nvSpPr>
          <xdr:cNvPr id="16" name="TextBox 15"/>
          <xdr:cNvSpPr txBox="1"/>
        </xdr:nvSpPr>
        <xdr:spPr>
          <a:xfrm>
            <a:off x="2339949" y="1386262"/>
            <a:ext cx="1882914" cy="25348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48E3AD37-9A3A-4DEB-BC6C-B27383EEEF92}" type="TxLink">
              <a:rPr lang="en-US" sz="1200" b="1" i="0" u="none" strike="noStrike">
                <a:solidFill>
                  <a:srgbClr val="375799"/>
                </a:solidFill>
                <a:latin typeface="+mn-lt"/>
                <a:ea typeface="+mn-ea"/>
                <a:cs typeface="Arial"/>
              </a:rPr>
              <a:pPr marL="0" indent="0" algn="ctr"/>
              <a:t>May 23 - July 5, 2019</a:t>
            </a:fld>
            <a:endParaRPr lang="en-US" sz="12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509723" y="1383274"/>
            <a:ext cx="1831367" cy="25555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r>
              <a:rPr lang="en-US" sz="1200" b="1" i="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FIELD PERIOD</a:t>
            </a:r>
            <a:endParaRPr lang="en-US" sz="12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absolute">
    <xdr:from>
      <xdr:col>2</xdr:col>
      <xdr:colOff>195512</xdr:colOff>
      <xdr:row>24</xdr:row>
      <xdr:rowOff>37599</xdr:rowOff>
    </xdr:from>
    <xdr:to>
      <xdr:col>8</xdr:col>
      <xdr:colOff>302986</xdr:colOff>
      <xdr:row>39</xdr:row>
      <xdr:rowOff>9024</xdr:rowOff>
    </xdr:to>
    <xdr:sp macro="" textlink="">
      <xdr:nvSpPr>
        <xdr:cNvPr id="18" name="Rounded Rectangle 17"/>
        <xdr:cNvSpPr/>
      </xdr:nvSpPr>
      <xdr:spPr>
        <a:xfrm>
          <a:off x="509837" y="4514349"/>
          <a:ext cx="3726974" cy="2438400"/>
        </a:xfrm>
        <a:prstGeom prst="roundRect">
          <a:avLst>
            <a:gd name="adj" fmla="val 5611"/>
          </a:avLst>
        </a:prstGeom>
        <a:solidFill>
          <a:srgbClr val="D7DDE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145147</xdr:colOff>
      <xdr:row>31</xdr:row>
      <xdr:rowOff>95900</xdr:rowOff>
    </xdr:from>
    <xdr:to>
      <xdr:col>4</xdr:col>
      <xdr:colOff>626023</xdr:colOff>
      <xdr:row>37</xdr:row>
      <xdr:rowOff>133140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497" y="5744225"/>
          <a:ext cx="1071426" cy="1008790"/>
        </a:xfrm>
        <a:prstGeom prst="rect">
          <a:avLst/>
        </a:prstGeom>
      </xdr:spPr>
    </xdr:pic>
    <xdr:clientData/>
  </xdr:twoCellAnchor>
  <xdr:twoCellAnchor editAs="oneCell">
    <xdr:from>
      <xdr:col>4</xdr:col>
      <xdr:colOff>731633</xdr:colOff>
      <xdr:row>31</xdr:row>
      <xdr:rowOff>95900</xdr:rowOff>
    </xdr:from>
    <xdr:to>
      <xdr:col>6</xdr:col>
      <xdr:colOff>301039</xdr:colOff>
      <xdr:row>37</xdr:row>
      <xdr:rowOff>133873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6533" y="5744225"/>
          <a:ext cx="1074356" cy="1009523"/>
        </a:xfrm>
        <a:prstGeom prst="rect">
          <a:avLst/>
        </a:prstGeom>
      </xdr:spPr>
    </xdr:pic>
    <xdr:clientData/>
  </xdr:twoCellAnchor>
  <xdr:twoCellAnchor editAs="oneCell">
    <xdr:from>
      <xdr:col>6</xdr:col>
      <xdr:colOff>412911</xdr:colOff>
      <xdr:row>31</xdr:row>
      <xdr:rowOff>95900</xdr:rowOff>
    </xdr:from>
    <xdr:to>
      <xdr:col>8</xdr:col>
      <xdr:colOff>160362</xdr:colOff>
      <xdr:row>37</xdr:row>
      <xdr:rowOff>133873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761" y="5744225"/>
          <a:ext cx="1071426" cy="1009523"/>
        </a:xfrm>
        <a:prstGeom prst="rect">
          <a:avLst/>
        </a:prstGeom>
      </xdr:spPr>
    </xdr:pic>
    <xdr:clientData/>
  </xdr:twoCellAnchor>
  <xdr:twoCellAnchor editAs="oneCell">
    <xdr:from>
      <xdr:col>3</xdr:col>
      <xdr:colOff>145147</xdr:colOff>
      <xdr:row>26</xdr:row>
      <xdr:rowOff>85725</xdr:rowOff>
    </xdr:from>
    <xdr:to>
      <xdr:col>8</xdr:col>
      <xdr:colOff>161192</xdr:colOff>
      <xdr:row>30</xdr:row>
      <xdr:rowOff>86002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497" y="4886325"/>
          <a:ext cx="3435520" cy="686077"/>
        </a:xfrm>
        <a:prstGeom prst="rect">
          <a:avLst/>
        </a:prstGeom>
      </xdr:spPr>
    </xdr:pic>
    <xdr:clientData/>
  </xdr:twoCellAnchor>
  <xdr:twoCellAnchor editAs="absolute">
    <xdr:from>
      <xdr:col>8</xdr:col>
      <xdr:colOff>604631</xdr:colOff>
      <xdr:row>22</xdr:row>
      <xdr:rowOff>14081</xdr:rowOff>
    </xdr:from>
    <xdr:to>
      <xdr:col>17</xdr:col>
      <xdr:colOff>99392</xdr:colOff>
      <xdr:row>39</xdr:row>
      <xdr:rowOff>112760</xdr:rowOff>
    </xdr:to>
    <xdr:sp macro="" textlink="">
      <xdr:nvSpPr>
        <xdr:cNvPr id="23" name="Rounded Rectangle 22"/>
        <xdr:cNvSpPr/>
      </xdr:nvSpPr>
      <xdr:spPr>
        <a:xfrm>
          <a:off x="4538456" y="4166981"/>
          <a:ext cx="5609811" cy="2889504"/>
        </a:xfrm>
        <a:prstGeom prst="roundRect">
          <a:avLst>
            <a:gd name="adj" fmla="val 3989"/>
          </a:avLst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rgbClr val="464646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596349</xdr:colOff>
      <xdr:row>6</xdr:row>
      <xdr:rowOff>65847</xdr:rowOff>
    </xdr:from>
    <xdr:to>
      <xdr:col>17</xdr:col>
      <xdr:colOff>99392</xdr:colOff>
      <xdr:row>21</xdr:row>
      <xdr:rowOff>123825</xdr:rowOff>
    </xdr:to>
    <xdr:sp macro="" textlink="">
      <xdr:nvSpPr>
        <xdr:cNvPr id="24" name="Rounded Rectangle 23"/>
        <xdr:cNvSpPr/>
      </xdr:nvSpPr>
      <xdr:spPr>
        <a:xfrm>
          <a:off x="4530174" y="1246947"/>
          <a:ext cx="5618093" cy="2867853"/>
        </a:xfrm>
        <a:prstGeom prst="roundRect">
          <a:avLst>
            <a:gd name="adj" fmla="val 4397"/>
          </a:avLst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464646"/>
            </a:solidFill>
          </a:endParaRPr>
        </a:p>
      </xdr:txBody>
    </xdr:sp>
    <xdr:clientData/>
  </xdr:twoCellAnchor>
  <xdr:twoCellAnchor editAs="absolute">
    <xdr:from>
      <xdr:col>9</xdr:col>
      <xdr:colOff>68838</xdr:colOff>
      <xdr:row>7</xdr:row>
      <xdr:rowOff>162009</xdr:rowOff>
    </xdr:from>
    <xdr:to>
      <xdr:col>9</xdr:col>
      <xdr:colOff>526038</xdr:colOff>
      <xdr:row>8</xdr:row>
      <xdr:rowOff>195173</xdr:rowOff>
    </xdr:to>
    <xdr:sp macro="" textlink="$N$55">
      <xdr:nvSpPr>
        <xdr:cNvPr id="25" name="TextBox 24"/>
        <xdr:cNvSpPr txBox="1"/>
      </xdr:nvSpPr>
      <xdr:spPr>
        <a:xfrm>
          <a:off x="4612263" y="1581234"/>
          <a:ext cx="457200" cy="242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0EEB11FB-21B1-4925-B549-65AF765FFEF7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Q8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13</xdr:col>
      <xdr:colOff>550333</xdr:colOff>
      <xdr:row>8</xdr:row>
      <xdr:rowOff>9524</xdr:rowOff>
    </xdr:from>
    <xdr:to>
      <xdr:col>17</xdr:col>
      <xdr:colOff>82826</xdr:colOff>
      <xdr:row>20</xdr:row>
      <xdr:rowOff>152400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46908</xdr:colOff>
      <xdr:row>6</xdr:row>
      <xdr:rowOff>95250</xdr:rowOff>
    </xdr:from>
    <xdr:to>
      <xdr:col>13</xdr:col>
      <xdr:colOff>390525</xdr:colOff>
      <xdr:row>7</xdr:row>
      <xdr:rowOff>138562</xdr:rowOff>
    </xdr:to>
    <xdr:sp macro="" textlink="$M$53">
      <xdr:nvSpPr>
        <xdr:cNvPr id="27" name="TextBox 26"/>
        <xdr:cNvSpPr txBox="1"/>
      </xdr:nvSpPr>
      <xdr:spPr>
        <a:xfrm>
          <a:off x="4590333" y="1276350"/>
          <a:ext cx="3391617" cy="281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1029D8A-A962-4E4A-830F-71344BACD7DA}" type="TxLink">
            <a:rPr lang="en-US" sz="1600" b="1" i="0" u="none" strike="noStrike">
              <a:solidFill>
                <a:srgbClr val="375799"/>
              </a:solidFill>
              <a:latin typeface="+mn-lt"/>
              <a:cs typeface="Arial"/>
            </a:rPr>
            <a:pPr algn="l"/>
            <a:t>Highest % Positive Items</a:t>
          </a:fld>
          <a:endParaRPr lang="en-US" sz="1600" b="1" i="0" u="none" strike="noStrike">
            <a:solidFill>
              <a:srgbClr val="375799"/>
            </a:solidFill>
            <a:latin typeface="+mn-lt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14</xdr:col>
          <xdr:colOff>247650</xdr:colOff>
          <xdr:row>6</xdr:row>
          <xdr:rowOff>127000</xdr:rowOff>
        </xdr:from>
        <xdr:to>
          <xdr:col>17</xdr:col>
          <xdr:colOff>0</xdr:colOff>
          <xdr:row>7</xdr:row>
          <xdr:rowOff>76200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13</xdr:col>
      <xdr:colOff>298170</xdr:colOff>
      <xdr:row>6</xdr:row>
      <xdr:rowOff>92527</xdr:rowOff>
    </xdr:from>
    <xdr:to>
      <xdr:col>14</xdr:col>
      <xdr:colOff>282930</xdr:colOff>
      <xdr:row>7</xdr:row>
      <xdr:rowOff>102052</xdr:rowOff>
    </xdr:to>
    <xdr:sp macro="" textlink="">
      <xdr:nvSpPr>
        <xdr:cNvPr id="29" name="TextBox 28"/>
        <xdr:cNvSpPr txBox="1"/>
      </xdr:nvSpPr>
      <xdr:spPr>
        <a:xfrm>
          <a:off x="7889595" y="1273627"/>
          <a:ext cx="57531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rgbClr val="375799"/>
              </a:solidFill>
            </a:rPr>
            <a:t>Select:</a:t>
          </a:r>
        </a:p>
      </xdr:txBody>
    </xdr:sp>
    <xdr:clientData/>
  </xdr:twoCellAnchor>
  <xdr:twoCellAnchor editAs="absolute">
    <xdr:from>
      <xdr:col>9</xdr:col>
      <xdr:colOff>72972</xdr:colOff>
      <xdr:row>10</xdr:row>
      <xdr:rowOff>40093</xdr:rowOff>
    </xdr:from>
    <xdr:to>
      <xdr:col>9</xdr:col>
      <xdr:colOff>530172</xdr:colOff>
      <xdr:row>11</xdr:row>
      <xdr:rowOff>70772</xdr:rowOff>
    </xdr:to>
    <xdr:sp macro="" textlink="$P$55">
      <xdr:nvSpPr>
        <xdr:cNvPr id="30" name="TextBox 29"/>
        <xdr:cNvSpPr txBox="1"/>
      </xdr:nvSpPr>
      <xdr:spPr>
        <a:xfrm>
          <a:off x="4616397" y="2087968"/>
          <a:ext cx="457200" cy="240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F487DE5-0B30-4ACA-B58C-CB9C9CF6FFBC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Q12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78142</xdr:colOff>
      <xdr:row>12</xdr:row>
      <xdr:rowOff>137647</xdr:rowOff>
    </xdr:from>
    <xdr:to>
      <xdr:col>9</xdr:col>
      <xdr:colOff>535342</xdr:colOff>
      <xdr:row>13</xdr:row>
      <xdr:rowOff>165841</xdr:rowOff>
    </xdr:to>
    <xdr:sp macro="" textlink="$R$55">
      <xdr:nvSpPr>
        <xdr:cNvPr id="31" name="TextBox 30"/>
        <xdr:cNvSpPr txBox="1"/>
      </xdr:nvSpPr>
      <xdr:spPr>
        <a:xfrm>
          <a:off x="4621567" y="2604622"/>
          <a:ext cx="457200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5EC8C36-8284-4992-BC19-8A4A4962D627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Q9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86140</xdr:colOff>
      <xdr:row>15</xdr:row>
      <xdr:rowOff>73472</xdr:rowOff>
    </xdr:from>
    <xdr:to>
      <xdr:col>9</xdr:col>
      <xdr:colOff>543340</xdr:colOff>
      <xdr:row>16</xdr:row>
      <xdr:rowOff>133554</xdr:rowOff>
    </xdr:to>
    <xdr:sp macro="" textlink="$T$55">
      <xdr:nvSpPr>
        <xdr:cNvPr id="32" name="TextBox 31"/>
        <xdr:cNvSpPr txBox="1"/>
      </xdr:nvSpPr>
      <xdr:spPr>
        <a:xfrm>
          <a:off x="4629565" y="3083372"/>
          <a:ext cx="457200" cy="2315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E8AB1BA-173B-4FC1-98B2-858454FE5DF6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Q14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84063</xdr:colOff>
      <xdr:row>18</xdr:row>
      <xdr:rowOff>75468</xdr:rowOff>
    </xdr:from>
    <xdr:to>
      <xdr:col>9</xdr:col>
      <xdr:colOff>541263</xdr:colOff>
      <xdr:row>19</xdr:row>
      <xdr:rowOff>143833</xdr:rowOff>
    </xdr:to>
    <xdr:sp macro="" textlink="$V$55">
      <xdr:nvSpPr>
        <xdr:cNvPr id="33" name="TextBox 32"/>
        <xdr:cNvSpPr txBox="1"/>
      </xdr:nvSpPr>
      <xdr:spPr>
        <a:xfrm>
          <a:off x="4627488" y="3580668"/>
          <a:ext cx="457200" cy="230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F0FD6B0B-8192-4513-B38E-5844F5353CA7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Q6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oneCellAnchor>
    <xdr:from>
      <xdr:col>3</xdr:col>
      <xdr:colOff>209550</xdr:colOff>
      <xdr:row>6</xdr:row>
      <xdr:rowOff>219075</xdr:rowOff>
    </xdr:from>
    <xdr:ext cx="184731" cy="264560"/>
    <xdr:sp macro="" textlink="">
      <xdr:nvSpPr>
        <xdr:cNvPr id="34" name="TextBox 33"/>
        <xdr:cNvSpPr txBox="1"/>
      </xdr:nvSpPr>
      <xdr:spPr>
        <a:xfrm>
          <a:off x="723900" y="14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2478</xdr:colOff>
      <xdr:row>0</xdr:row>
      <xdr:rowOff>177485</xdr:rowOff>
    </xdr:from>
    <xdr:to>
      <xdr:col>17</xdr:col>
      <xdr:colOff>175717</xdr:colOff>
      <xdr:row>6</xdr:row>
      <xdr:rowOff>3061</xdr:rowOff>
    </xdr:to>
    <xdr:grpSp>
      <xdr:nvGrpSpPr>
        <xdr:cNvPr id="35" name="Group 34"/>
        <xdr:cNvGrpSpPr/>
      </xdr:nvGrpSpPr>
      <xdr:grpSpPr>
        <a:xfrm>
          <a:off x="202503" y="177485"/>
          <a:ext cx="10022089" cy="1006676"/>
          <a:chOff x="202503" y="206060"/>
          <a:chExt cx="10022089" cy="1006676"/>
        </a:xfrm>
      </xdr:grpSpPr>
      <xdr:pic>
        <xdr:nvPicPr>
          <xdr:cNvPr id="36" name="Picture 35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2503" y="206060"/>
            <a:ext cx="10022089" cy="990325"/>
          </a:xfrm>
          <a:prstGeom prst="rect">
            <a:avLst/>
          </a:prstGeom>
        </xdr:spPr>
      </xdr:pic>
      <xdr:sp macro="" textlink="">
        <xdr:nvSpPr>
          <xdr:cNvPr id="37" name="TextBox 36"/>
          <xdr:cNvSpPr txBox="1"/>
        </xdr:nvSpPr>
        <xdr:spPr>
          <a:xfrm>
            <a:off x="216591" y="938416"/>
            <a:ext cx="2708413" cy="2743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r>
              <a:rPr lang="en-US" sz="1200" b="0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Annual Employee Survey (AES) Report</a:t>
            </a:r>
          </a:p>
        </xdr:txBody>
      </xdr:sp>
      <xdr:sp macro="" textlink="$T$3">
        <xdr:nvSpPr>
          <xdr:cNvPr id="38" name="Rectangle 37"/>
          <xdr:cNvSpPr/>
        </xdr:nvSpPr>
        <xdr:spPr>
          <a:xfrm>
            <a:off x="3543030" y="931415"/>
            <a:ext cx="6583950" cy="27015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A0F5E16D-896F-4858-B77A-B83F52386D03}" type="TxLink">
              <a:rPr lang="en-US" sz="1200" b="0" i="0" u="none" strike="noStrike">
                <a:solidFill>
                  <a:schemeClr val="bg1"/>
                </a:solidFill>
                <a:latin typeface="+mn-lt"/>
                <a:cs typeface="Arial"/>
              </a:rPr>
              <a:pPr algn="r"/>
              <a:t>Office of Navajo and Hopi Indian Relocation</a:t>
            </a:fld>
            <a:endParaRPr lang="en-US" sz="1200" b="0">
              <a:solidFill>
                <a:schemeClr val="bg1"/>
              </a:solidFill>
              <a:latin typeface="+mn-lt"/>
              <a:cs typeface="Arial" panose="020B0604020202020204" pitchFamily="34" charset="0"/>
            </a:endParaRPr>
          </a:p>
        </xdr:txBody>
      </xdr:sp>
    </xdr:grpSp>
    <xdr:clientData/>
  </xdr:twoCellAnchor>
  <xdr:twoCellAnchor editAs="absolute">
    <xdr:from>
      <xdr:col>9</xdr:col>
      <xdr:colOff>81363</xdr:colOff>
      <xdr:row>22</xdr:row>
      <xdr:rowOff>17228</xdr:rowOff>
    </xdr:from>
    <xdr:to>
      <xdr:col>13</xdr:col>
      <xdr:colOff>390525</xdr:colOff>
      <xdr:row>23</xdr:row>
      <xdr:rowOff>147385</xdr:rowOff>
    </xdr:to>
    <xdr:sp macro="" textlink="$M$54">
      <xdr:nvSpPr>
        <xdr:cNvPr id="39" name="TextBox 38"/>
        <xdr:cNvSpPr txBox="1"/>
      </xdr:nvSpPr>
      <xdr:spPr>
        <a:xfrm>
          <a:off x="4624788" y="4170128"/>
          <a:ext cx="3357162" cy="292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C27ABDA-4353-4760-95F6-7B41C2BF0D4F}" type="TxLink">
            <a:rPr lang="en-US" sz="16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rPr>
            <a:pPr marL="0" indent="0" algn="l"/>
            <a:t>Highest % Negative Items</a:t>
          </a:fld>
          <a:endParaRPr lang="en-US" sz="1600" b="1" i="0" u="none" strike="noStrike">
            <a:solidFill>
              <a:srgbClr val="375799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13</xdr:col>
      <xdr:colOff>305453</xdr:colOff>
      <xdr:row>22</xdr:row>
      <xdr:rowOff>35489</xdr:rowOff>
    </xdr:from>
    <xdr:to>
      <xdr:col>14</xdr:col>
      <xdr:colOff>290213</xdr:colOff>
      <xdr:row>23</xdr:row>
      <xdr:rowOff>121087</xdr:rowOff>
    </xdr:to>
    <xdr:sp macro="" textlink="">
      <xdr:nvSpPr>
        <xdr:cNvPr id="40" name="TextBox 39"/>
        <xdr:cNvSpPr txBox="1"/>
      </xdr:nvSpPr>
      <xdr:spPr>
        <a:xfrm>
          <a:off x="7896878" y="4188389"/>
          <a:ext cx="575310" cy="2475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rgbClr val="375799"/>
              </a:solidFill>
            </a:rPr>
            <a:t>Select: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14</xdr:col>
          <xdr:colOff>260350</xdr:colOff>
          <xdr:row>22</xdr:row>
          <xdr:rowOff>69850</xdr:rowOff>
        </xdr:from>
        <xdr:to>
          <xdr:col>17</xdr:col>
          <xdr:colOff>12700</xdr:colOff>
          <xdr:row>23</xdr:row>
          <xdr:rowOff>88900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9</xdr:col>
      <xdr:colOff>91595</xdr:colOff>
      <xdr:row>24</xdr:row>
      <xdr:rowOff>15762</xdr:rowOff>
    </xdr:from>
    <xdr:to>
      <xdr:col>9</xdr:col>
      <xdr:colOff>548795</xdr:colOff>
      <xdr:row>25</xdr:row>
      <xdr:rowOff>87854</xdr:rowOff>
    </xdr:to>
    <xdr:sp macro="" textlink="$N$56">
      <xdr:nvSpPr>
        <xdr:cNvPr id="42" name="TextBox 41"/>
        <xdr:cNvSpPr txBox="1"/>
      </xdr:nvSpPr>
      <xdr:spPr>
        <a:xfrm>
          <a:off x="4635020" y="4492512"/>
          <a:ext cx="457200" cy="234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AB5E0BF6-144F-4D62-A272-405563212DF8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Q33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95395</xdr:colOff>
      <xdr:row>27</xdr:row>
      <xdr:rowOff>296</xdr:rowOff>
    </xdr:from>
    <xdr:to>
      <xdr:col>9</xdr:col>
      <xdr:colOff>552595</xdr:colOff>
      <xdr:row>28</xdr:row>
      <xdr:rowOff>72388</xdr:rowOff>
    </xdr:to>
    <xdr:sp macro="" textlink="$P$56">
      <xdr:nvSpPr>
        <xdr:cNvPr id="43" name="TextBox 42"/>
        <xdr:cNvSpPr txBox="1"/>
      </xdr:nvSpPr>
      <xdr:spPr>
        <a:xfrm>
          <a:off x="4638820" y="4991396"/>
          <a:ext cx="457200" cy="234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A7852AE6-2523-44EE-902F-559165FFD89F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Q41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87991</xdr:colOff>
      <xdr:row>33</xdr:row>
      <xdr:rowOff>21913</xdr:rowOff>
    </xdr:from>
    <xdr:to>
      <xdr:col>9</xdr:col>
      <xdr:colOff>545191</xdr:colOff>
      <xdr:row>34</xdr:row>
      <xdr:rowOff>94005</xdr:rowOff>
    </xdr:to>
    <xdr:sp macro="" textlink="$T$56">
      <xdr:nvSpPr>
        <xdr:cNvPr id="44" name="TextBox 43"/>
        <xdr:cNvSpPr txBox="1"/>
      </xdr:nvSpPr>
      <xdr:spPr>
        <a:xfrm>
          <a:off x="4631416" y="5994088"/>
          <a:ext cx="457200" cy="234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BDD9CC2C-12C6-47D1-BFAE-550EB342F99D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Q31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97637</xdr:colOff>
      <xdr:row>30</xdr:row>
      <xdr:rowOff>3998</xdr:rowOff>
    </xdr:from>
    <xdr:to>
      <xdr:col>9</xdr:col>
      <xdr:colOff>554837</xdr:colOff>
      <xdr:row>31</xdr:row>
      <xdr:rowOff>76090</xdr:rowOff>
    </xdr:to>
    <xdr:sp macro="" textlink="$R$56">
      <xdr:nvSpPr>
        <xdr:cNvPr id="45" name="TextBox 44"/>
        <xdr:cNvSpPr txBox="1"/>
      </xdr:nvSpPr>
      <xdr:spPr>
        <a:xfrm>
          <a:off x="4641062" y="5490398"/>
          <a:ext cx="457200" cy="234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350E02CA-29F4-4A80-A860-8565B5E75810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Q23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92669</xdr:colOff>
      <xdr:row>36</xdr:row>
      <xdr:rowOff>49487</xdr:rowOff>
    </xdr:from>
    <xdr:to>
      <xdr:col>9</xdr:col>
      <xdr:colOff>549869</xdr:colOff>
      <xdr:row>37</xdr:row>
      <xdr:rowOff>121579</xdr:rowOff>
    </xdr:to>
    <xdr:sp macro="" textlink="$V$56">
      <xdr:nvSpPr>
        <xdr:cNvPr id="46" name="TextBox 45"/>
        <xdr:cNvSpPr txBox="1"/>
      </xdr:nvSpPr>
      <xdr:spPr>
        <a:xfrm>
          <a:off x="4636094" y="6507437"/>
          <a:ext cx="457200" cy="234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1687C97E-0608-4EEB-9F53-5AFB6605EEB5}" type="TxLink">
            <a:rPr lang="en-US" sz="1100" b="1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r"/>
            <a:t>Q50</a:t>
          </a:fld>
          <a:endParaRPr lang="en-US" sz="110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447260</xdr:colOff>
      <xdr:row>7</xdr:row>
      <xdr:rowOff>153704</xdr:rowOff>
    </xdr:from>
    <xdr:to>
      <xdr:col>13</xdr:col>
      <xdr:colOff>572228</xdr:colOff>
      <xdr:row>10</xdr:row>
      <xdr:rowOff>72005</xdr:rowOff>
    </xdr:to>
    <xdr:sp macro="" textlink="$O$55">
      <xdr:nvSpPr>
        <xdr:cNvPr id="47" name="TextBox 46"/>
        <xdr:cNvSpPr txBox="1"/>
      </xdr:nvSpPr>
      <xdr:spPr>
        <a:xfrm>
          <a:off x="4990685" y="1572929"/>
          <a:ext cx="3172968" cy="546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1AE38CF-A267-42E0-B3F4-EE2610DB388C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I am constantly looking for ways to do my job better.</a:t>
          </a:fld>
          <a:endParaRPr lang="en-US" sz="950" b="1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447262</xdr:colOff>
      <xdr:row>10</xdr:row>
      <xdr:rowOff>34848</xdr:rowOff>
    </xdr:from>
    <xdr:to>
      <xdr:col>13</xdr:col>
      <xdr:colOff>572230</xdr:colOff>
      <xdr:row>12</xdr:row>
      <xdr:rowOff>160213</xdr:rowOff>
    </xdr:to>
    <xdr:sp macro="" textlink="$Q$55">
      <xdr:nvSpPr>
        <xdr:cNvPr id="48" name="TextBox 47"/>
        <xdr:cNvSpPr txBox="1"/>
      </xdr:nvSpPr>
      <xdr:spPr>
        <a:xfrm>
          <a:off x="4990687" y="2082723"/>
          <a:ext cx="3172968" cy="544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FF31A3CE-BAD3-4A0C-A54E-565075D8E554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I know how my work relates to the agency's goals.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447261</xdr:colOff>
      <xdr:row>12</xdr:row>
      <xdr:rowOff>137620</xdr:rowOff>
    </xdr:from>
    <xdr:to>
      <xdr:col>13</xdr:col>
      <xdr:colOff>572229</xdr:colOff>
      <xdr:row>15</xdr:row>
      <xdr:rowOff>113899</xdr:rowOff>
    </xdr:to>
    <xdr:sp macro="" textlink="$S$55">
      <xdr:nvSpPr>
        <xdr:cNvPr id="49" name="TextBox 48"/>
        <xdr:cNvSpPr txBox="1"/>
      </xdr:nvSpPr>
      <xdr:spPr>
        <a:xfrm>
          <a:off x="4990686" y="2604595"/>
          <a:ext cx="3172968" cy="5192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7336C72E-92C3-45E3-BDB6-99DC8AA94ABE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I have sufficient resources to get my job done.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456788</xdr:colOff>
      <xdr:row>15</xdr:row>
      <xdr:rowOff>76984</xdr:rowOff>
    </xdr:from>
    <xdr:to>
      <xdr:col>13</xdr:col>
      <xdr:colOff>581756</xdr:colOff>
      <xdr:row>18</xdr:row>
      <xdr:rowOff>111241</xdr:rowOff>
    </xdr:to>
    <xdr:sp macro="" textlink="$U$55">
      <xdr:nvSpPr>
        <xdr:cNvPr id="50" name="TextBox 49"/>
        <xdr:cNvSpPr txBox="1"/>
      </xdr:nvSpPr>
      <xdr:spPr>
        <a:xfrm>
          <a:off x="5000213" y="3086884"/>
          <a:ext cx="3172968" cy="529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CEFCBE6E-68B8-4ECA-9B3E-85A2BF780227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Physical conditions allow employees to perform their jobs well.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455545</xdr:colOff>
      <xdr:row>18</xdr:row>
      <xdr:rowOff>73613</xdr:rowOff>
    </xdr:from>
    <xdr:to>
      <xdr:col>13</xdr:col>
      <xdr:colOff>580513</xdr:colOff>
      <xdr:row>21</xdr:row>
      <xdr:rowOff>115420</xdr:rowOff>
    </xdr:to>
    <xdr:sp macro="" textlink="$W$55">
      <xdr:nvSpPr>
        <xdr:cNvPr id="51" name="TextBox 50"/>
        <xdr:cNvSpPr txBox="1"/>
      </xdr:nvSpPr>
      <xdr:spPr>
        <a:xfrm>
          <a:off x="4998970" y="3578813"/>
          <a:ext cx="3172968" cy="527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C0723ECB-168F-46DA-8E8E-66D76BF9316E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I know what is expected of me on the job.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463826</xdr:colOff>
      <xdr:row>24</xdr:row>
      <xdr:rowOff>13777</xdr:rowOff>
    </xdr:from>
    <xdr:to>
      <xdr:col>14</xdr:col>
      <xdr:colOff>729</xdr:colOff>
      <xdr:row>27</xdr:row>
      <xdr:rowOff>31468</xdr:rowOff>
    </xdr:to>
    <xdr:sp macro="" textlink="$O$56">
      <xdr:nvSpPr>
        <xdr:cNvPr id="52" name="TextBox 51"/>
        <xdr:cNvSpPr txBox="1"/>
      </xdr:nvSpPr>
      <xdr:spPr>
        <a:xfrm>
          <a:off x="5007251" y="4490527"/>
          <a:ext cx="3175453" cy="532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1CC2309-6D09-455B-B422-DEC743ED52C0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Pay raises depend on how well employees perform their jobs.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462584</xdr:colOff>
      <xdr:row>26</xdr:row>
      <xdr:rowOff>189801</xdr:rowOff>
    </xdr:from>
    <xdr:to>
      <xdr:col>13</xdr:col>
      <xdr:colOff>590037</xdr:colOff>
      <xdr:row>30</xdr:row>
      <xdr:rowOff>33558</xdr:rowOff>
    </xdr:to>
    <xdr:sp macro="" textlink="$Q$56">
      <xdr:nvSpPr>
        <xdr:cNvPr id="53" name="TextBox 52"/>
        <xdr:cNvSpPr txBox="1"/>
      </xdr:nvSpPr>
      <xdr:spPr>
        <a:xfrm>
          <a:off x="5006009" y="4990401"/>
          <a:ext cx="3175453" cy="529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00FB535-7647-4B52-A819-B26135FCB85E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I believe the results of this survey will be used to make my agency a better place to work.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454301</xdr:colOff>
      <xdr:row>30</xdr:row>
      <xdr:rowOff>3578</xdr:rowOff>
    </xdr:from>
    <xdr:to>
      <xdr:col>13</xdr:col>
      <xdr:colOff>581754</xdr:colOff>
      <xdr:row>33</xdr:row>
      <xdr:rowOff>46118</xdr:rowOff>
    </xdr:to>
    <xdr:sp macro="" textlink="$S$56">
      <xdr:nvSpPr>
        <xdr:cNvPr id="54" name="TextBox 53"/>
        <xdr:cNvSpPr txBox="1"/>
      </xdr:nvSpPr>
      <xdr:spPr>
        <a:xfrm>
          <a:off x="4997726" y="5489978"/>
          <a:ext cx="3175453" cy="528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AB2C9BD5-F01E-4BCF-A174-3DFDBA2C7CC9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In my work unit, steps are taken to deal with a poor performer who cannot or will not improve.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447261</xdr:colOff>
      <xdr:row>33</xdr:row>
      <xdr:rowOff>19295</xdr:rowOff>
    </xdr:from>
    <xdr:to>
      <xdr:col>13</xdr:col>
      <xdr:colOff>572229</xdr:colOff>
      <xdr:row>36</xdr:row>
      <xdr:rowOff>61834</xdr:rowOff>
    </xdr:to>
    <xdr:sp macro="" textlink="$U$56">
      <xdr:nvSpPr>
        <xdr:cNvPr id="55" name="TextBox 54"/>
        <xdr:cNvSpPr txBox="1"/>
      </xdr:nvSpPr>
      <xdr:spPr>
        <a:xfrm>
          <a:off x="4990686" y="5991470"/>
          <a:ext cx="3172968" cy="528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DA8D1500-401B-4E9E-8BD0-4C251A1D50F9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Employees are recognized for providing high quality products and services.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447261</xdr:colOff>
      <xdr:row>36</xdr:row>
      <xdr:rowOff>44081</xdr:rowOff>
    </xdr:from>
    <xdr:to>
      <xdr:col>13</xdr:col>
      <xdr:colOff>572229</xdr:colOff>
      <xdr:row>39</xdr:row>
      <xdr:rowOff>86621</xdr:rowOff>
    </xdr:to>
    <xdr:sp macro="" textlink="$W$56">
      <xdr:nvSpPr>
        <xdr:cNvPr id="56" name="TextBox 55"/>
        <xdr:cNvSpPr txBox="1"/>
      </xdr:nvSpPr>
      <xdr:spPr>
        <a:xfrm>
          <a:off x="4990686" y="6502031"/>
          <a:ext cx="3172968" cy="528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555B4945-31F0-45C9-B465-4AA530CCBD40}" type="TxLink">
            <a:rPr lang="en-US" sz="950" b="0" i="0" u="none" strike="noStrike">
              <a:solidFill>
                <a:srgbClr val="45525D"/>
              </a:solidFill>
              <a:latin typeface="+mn-lt"/>
              <a:ea typeface="+mn-ea"/>
              <a:cs typeface="Arial"/>
            </a:rPr>
            <a:pPr marL="0" indent="0" algn="l"/>
            <a:t>In the last six months, my supervisor has talked with me about my performance.</a:t>
          </a:fld>
          <a:endParaRPr lang="en-US" sz="950" b="0" i="0" u="none" strike="noStrike">
            <a:solidFill>
              <a:srgbClr val="45525D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13</xdr:col>
      <xdr:colOff>563218</xdr:colOff>
      <xdr:row>24</xdr:row>
      <xdr:rowOff>62488</xdr:rowOff>
    </xdr:from>
    <xdr:to>
      <xdr:col>17</xdr:col>
      <xdr:colOff>91110</xdr:colOff>
      <xdr:row>38</xdr:row>
      <xdr:rowOff>116590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</xdr:col>
      <xdr:colOff>151680</xdr:colOff>
      <xdr:row>17</xdr:row>
      <xdr:rowOff>95246</xdr:rowOff>
    </xdr:from>
    <xdr:to>
      <xdr:col>5</xdr:col>
      <xdr:colOff>466278</xdr:colOff>
      <xdr:row>23</xdr:row>
      <xdr:rowOff>68969</xdr:rowOff>
    </xdr:to>
    <xdr:grpSp>
      <xdr:nvGrpSpPr>
        <xdr:cNvPr id="58" name="Group 57"/>
        <xdr:cNvGrpSpPr/>
      </xdr:nvGrpSpPr>
      <xdr:grpSpPr>
        <a:xfrm>
          <a:off x="466005" y="3438521"/>
          <a:ext cx="1848123" cy="945273"/>
          <a:chOff x="376391" y="3619120"/>
          <a:chExt cx="1845167" cy="952880"/>
        </a:xfrm>
      </xdr:grpSpPr>
      <xdr:pic>
        <xdr:nvPicPr>
          <xdr:cNvPr id="59" name="Picture 58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391" y="3619120"/>
            <a:ext cx="1845167" cy="952880"/>
          </a:xfrm>
          <a:prstGeom prst="rect">
            <a:avLst/>
          </a:prstGeom>
        </xdr:spPr>
      </xdr:pic>
      <xdr:sp macro="" textlink="">
        <xdr:nvSpPr>
          <xdr:cNvPr id="60" name="TextBox 59"/>
          <xdr:cNvSpPr txBox="1"/>
        </xdr:nvSpPr>
        <xdr:spPr>
          <a:xfrm>
            <a:off x="971100" y="3662617"/>
            <a:ext cx="1170382" cy="8736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l"/>
            <a:r>
              <a:rPr lang="en-US" sz="12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items identified as </a:t>
            </a:r>
            <a:r>
              <a:rPr lang="en-US" sz="1200" b="1" i="0">
                <a:solidFill>
                  <a:srgbClr val="69701A"/>
                </a:solidFill>
                <a:effectLst/>
                <a:latin typeface="+mn-lt"/>
                <a:ea typeface="+mn-ea"/>
                <a:cs typeface="+mn-cs"/>
              </a:rPr>
              <a:t>strengths </a:t>
            </a:r>
          </a:p>
          <a:p>
            <a:pPr marL="0" indent="0" algn="l"/>
            <a:r>
              <a:rPr lang="en-US" sz="12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(65% positive or higher)</a:t>
            </a:r>
          </a:p>
        </xdr:txBody>
      </xdr:sp>
      <xdr:sp macro="" textlink="$Y$3">
        <xdr:nvSpPr>
          <xdr:cNvPr id="61" name="TextBox 60"/>
          <xdr:cNvSpPr txBox="1"/>
        </xdr:nvSpPr>
        <xdr:spPr>
          <a:xfrm>
            <a:off x="421898" y="3677860"/>
            <a:ext cx="583154" cy="845422"/>
          </a:xfrm>
          <a:prstGeom prst="round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A91DEFBB-AD17-4F2A-A53E-30C916E2BA7D}" type="TxLink">
              <a:rPr lang="en-US" sz="2400" b="0" i="0" u="none" strike="noStrike">
                <a:solidFill>
                  <a:schemeClr val="bg1"/>
                </a:solidFill>
                <a:latin typeface="+mn-lt"/>
                <a:ea typeface="+mn-ea"/>
                <a:cs typeface="Arial"/>
              </a:rPr>
              <a:pPr marL="0" indent="0" algn="ctr"/>
              <a:t>33</a:t>
            </a:fld>
            <a:endParaRPr lang="en-US" sz="2400" b="0" i="0" u="none" strike="noStrike">
              <a:solidFill>
                <a:schemeClr val="bg1"/>
              </a:solidFill>
              <a:latin typeface="+mn-lt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5</xdr:col>
      <xdr:colOff>600809</xdr:colOff>
      <xdr:row>17</xdr:row>
      <xdr:rowOff>104771</xdr:rowOff>
    </xdr:from>
    <xdr:to>
      <xdr:col>8</xdr:col>
      <xdr:colOff>359724</xdr:colOff>
      <xdr:row>23</xdr:row>
      <xdr:rowOff>79449</xdr:rowOff>
    </xdr:to>
    <xdr:grpSp>
      <xdr:nvGrpSpPr>
        <xdr:cNvPr id="62" name="Group 61"/>
        <xdr:cNvGrpSpPr/>
      </xdr:nvGrpSpPr>
      <xdr:grpSpPr>
        <a:xfrm>
          <a:off x="2448659" y="3448046"/>
          <a:ext cx="1844890" cy="946228"/>
          <a:chOff x="2447194" y="3450977"/>
          <a:chExt cx="1847088" cy="941832"/>
        </a:xfrm>
      </xdr:grpSpPr>
      <xdr:pic>
        <xdr:nvPicPr>
          <xdr:cNvPr id="63" name="Picture 62"/>
          <xdr:cNvPicPr>
            <a:picLocks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47194" y="3450977"/>
            <a:ext cx="1847088" cy="941832"/>
          </a:xfrm>
          <a:prstGeom prst="rect">
            <a:avLst/>
          </a:prstGeom>
        </xdr:spPr>
      </xdr:pic>
      <xdr:grpSp>
        <xdr:nvGrpSpPr>
          <xdr:cNvPr id="64" name="Group 63"/>
          <xdr:cNvGrpSpPr/>
        </xdr:nvGrpSpPr>
        <xdr:grpSpPr>
          <a:xfrm>
            <a:off x="2479125" y="3474885"/>
            <a:ext cx="1774361" cy="872281"/>
            <a:chOff x="2498777" y="3566289"/>
            <a:chExt cx="1773443" cy="896747"/>
          </a:xfrm>
        </xdr:grpSpPr>
        <xdr:sp macro="" textlink="">
          <xdr:nvSpPr>
            <xdr:cNvPr id="65" name="TextBox 64"/>
            <xdr:cNvSpPr txBox="1"/>
          </xdr:nvSpPr>
          <xdr:spPr>
            <a:xfrm>
              <a:off x="3080260" y="3566289"/>
              <a:ext cx="1191960" cy="89674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indent="0" algn="l"/>
              <a:r>
                <a:rPr lang="en-US" sz="12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items identified as </a:t>
              </a:r>
              <a:r>
                <a:rPr lang="en-US" sz="1200" b="1" i="0" smtClean="0">
                  <a:solidFill>
                    <a:srgbClr val="B0342D"/>
                  </a:solidFill>
                  <a:effectLst/>
                  <a:latin typeface="+mn-lt"/>
                  <a:ea typeface="+mn-ea"/>
                  <a:cs typeface="+mn-cs"/>
                </a:rPr>
                <a:t>challenges</a:t>
              </a:r>
            </a:p>
            <a:p>
              <a:pPr marL="0" indent="0" algn="l"/>
              <a:r>
                <a:rPr lang="en-US" sz="12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(35% negative or higher)</a:t>
              </a:r>
            </a:p>
          </xdr:txBody>
        </xdr:sp>
        <xdr:sp macro="" textlink="$Z$3">
          <xdr:nvSpPr>
            <xdr:cNvPr id="66" name="TextBox 65"/>
            <xdr:cNvSpPr txBox="1"/>
          </xdr:nvSpPr>
          <xdr:spPr>
            <a:xfrm>
              <a:off x="2498777" y="3599222"/>
              <a:ext cx="593108" cy="841399"/>
            </a:xfrm>
            <a:prstGeom prst="round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indent="0" algn="ctr"/>
              <a:fld id="{36274FF3-C076-46AD-B01E-9B85CC91F2B7}" type="TxLink">
                <a:rPr lang="en-US" sz="2400" b="0" i="0" u="none" strike="noStrike">
                  <a:solidFill>
                    <a:schemeClr val="bg1"/>
                  </a:solidFill>
                  <a:latin typeface="+mn-lt"/>
                  <a:ea typeface="+mn-ea"/>
                  <a:cs typeface="Arial"/>
                </a:rPr>
                <a:pPr marL="0" indent="0" algn="ctr"/>
                <a:t>0</a:t>
              </a:fld>
              <a:endParaRPr lang="en-US" sz="2400" b="0" i="0" u="none" strike="noStrike">
                <a:solidFill>
                  <a:schemeClr val="bg1"/>
                </a:solidFill>
                <a:latin typeface="+mn-lt"/>
                <a:ea typeface="+mn-ea"/>
                <a:cs typeface="Arial"/>
              </a:endParaRPr>
            </a:p>
          </xdr:txBody>
        </xdr:sp>
      </xdr:grpSp>
    </xdr:grpSp>
    <xdr:clientData/>
  </xdr:twoCellAnchor>
  <xdr:twoCellAnchor editAs="absolute">
    <xdr:from>
      <xdr:col>3</xdr:col>
      <xdr:colOff>10233</xdr:colOff>
      <xdr:row>24</xdr:row>
      <xdr:rowOff>58970</xdr:rowOff>
    </xdr:from>
    <xdr:to>
      <xdr:col>6</xdr:col>
      <xdr:colOff>260832</xdr:colOff>
      <xdr:row>26</xdr:row>
      <xdr:rowOff>77906</xdr:rowOff>
    </xdr:to>
    <xdr:sp macro="" textlink="">
      <xdr:nvSpPr>
        <xdr:cNvPr id="67" name="TextBox 66"/>
        <xdr:cNvSpPr txBox="1"/>
      </xdr:nvSpPr>
      <xdr:spPr>
        <a:xfrm>
          <a:off x="524583" y="4535720"/>
          <a:ext cx="2346099" cy="342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6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rPr>
            <a:t> Engagement Index Score</a:t>
          </a:r>
          <a:r>
            <a:rPr lang="en-US" sz="1600" b="1" i="0" u="none" strike="noStrike" baseline="0">
              <a:solidFill>
                <a:srgbClr val="375799"/>
              </a:solidFill>
              <a:latin typeface="+mn-lt"/>
              <a:ea typeface="+mn-ea"/>
              <a:cs typeface="Arial"/>
            </a:rPr>
            <a:t> </a:t>
          </a:r>
          <a:endParaRPr lang="en-US" sz="1600" b="1" i="0" u="none" strike="noStrike">
            <a:solidFill>
              <a:srgbClr val="375799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3</xdr:col>
      <xdr:colOff>145146</xdr:colOff>
      <xdr:row>26</xdr:row>
      <xdr:rowOff>81212</xdr:rowOff>
    </xdr:from>
    <xdr:to>
      <xdr:col>8</xdr:col>
      <xdr:colOff>162302</xdr:colOff>
      <xdr:row>30</xdr:row>
      <xdr:rowOff>69250</xdr:rowOff>
    </xdr:to>
    <xdr:grpSp>
      <xdr:nvGrpSpPr>
        <xdr:cNvPr id="68" name="Group 67"/>
        <xdr:cNvGrpSpPr/>
      </xdr:nvGrpSpPr>
      <xdr:grpSpPr>
        <a:xfrm>
          <a:off x="659496" y="4881812"/>
          <a:ext cx="3436631" cy="673838"/>
          <a:chOff x="1660696" y="4670648"/>
          <a:chExt cx="3440743" cy="679471"/>
        </a:xfrm>
      </xdr:grpSpPr>
      <xdr:sp macro="" textlink="$K$43">
        <xdr:nvSpPr>
          <xdr:cNvPr id="69" name="TextBox 68"/>
          <xdr:cNvSpPr txBox="1"/>
        </xdr:nvSpPr>
        <xdr:spPr>
          <a:xfrm>
            <a:off x="1660697" y="4670648"/>
            <a:ext cx="3432301" cy="3657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F61B5F2D-4AA9-4E5E-8577-3CE145BEAFE4}" type="TxLink"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pPr marL="0" indent="0" algn="ctr"/>
              <a:t>2019 ENGAGEMENT INDEX</a:t>
            </a:fld>
            <a:endParaRPr lang="en-US" sz="12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A$3">
        <xdr:nvSpPr>
          <xdr:cNvPr id="70" name="TextBox 69"/>
          <xdr:cNvSpPr txBox="1"/>
        </xdr:nvSpPr>
        <xdr:spPr>
          <a:xfrm>
            <a:off x="1660696" y="5016402"/>
            <a:ext cx="3440743" cy="33371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8D4868E8-ECF9-4CD2-8D0C-30FE74B44D6A}" type="TxLink">
              <a:rPr lang="en-US" sz="1600" b="1" i="0" u="none" strike="noStrike">
                <a:solidFill>
                  <a:srgbClr val="375799"/>
                </a:solidFill>
                <a:latin typeface="+mn-lt"/>
                <a:ea typeface="+mn-ea"/>
                <a:cs typeface="Arial"/>
              </a:rPr>
              <a:pPr marL="0" indent="0" algn="ctr"/>
              <a:t>71%</a:t>
            </a:fld>
            <a:endParaRPr lang="en-US" sz="16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3</xdr:col>
      <xdr:colOff>130493</xdr:colOff>
      <xdr:row>31</xdr:row>
      <xdr:rowOff>60460</xdr:rowOff>
    </xdr:from>
    <xdr:to>
      <xdr:col>8</xdr:col>
      <xdr:colOff>150310</xdr:colOff>
      <xdr:row>38</xdr:row>
      <xdr:rowOff>2536</xdr:rowOff>
    </xdr:to>
    <xdr:grpSp>
      <xdr:nvGrpSpPr>
        <xdr:cNvPr id="71" name="Group 70"/>
        <xdr:cNvGrpSpPr/>
      </xdr:nvGrpSpPr>
      <xdr:grpSpPr>
        <a:xfrm>
          <a:off x="644843" y="5708785"/>
          <a:ext cx="3439292" cy="1075551"/>
          <a:chOff x="1173448" y="5743185"/>
          <a:chExt cx="3437094" cy="1075586"/>
        </a:xfrm>
      </xdr:grpSpPr>
      <xdr:sp macro="" textlink="$K$44">
        <xdr:nvSpPr>
          <xdr:cNvPr id="72" name="TextBox 71"/>
          <xdr:cNvSpPr txBox="1"/>
        </xdr:nvSpPr>
        <xdr:spPr>
          <a:xfrm>
            <a:off x="1173448" y="5767459"/>
            <a:ext cx="1093931" cy="67108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8742AA4E-8C17-4577-99F4-C101EDBD1D8B}" type="TxLink"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pPr marL="0" indent="0" algn="ctr"/>
              <a:t>LEADERS LEAD</a:t>
            </a:fld>
            <a:endParaRPr lang="en-US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B$3">
        <xdr:nvSpPr>
          <xdr:cNvPr id="73" name="TextBox 72"/>
          <xdr:cNvSpPr txBox="1"/>
        </xdr:nvSpPr>
        <xdr:spPr>
          <a:xfrm>
            <a:off x="1173479" y="6446092"/>
            <a:ext cx="1093930" cy="36160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4747B923-8A78-4C22-A4D5-7FB36451E16F}" type="TxLink">
              <a:rPr lang="en-US" sz="1600" b="1" i="0" u="none" strike="noStrike">
                <a:solidFill>
                  <a:srgbClr val="375799"/>
                </a:solidFill>
                <a:latin typeface="+mn-lt"/>
                <a:ea typeface="+mn-ea"/>
                <a:cs typeface="Arial"/>
              </a:rPr>
              <a:pPr marL="0" indent="0" algn="ctr"/>
              <a:t>61%</a:t>
            </a:fld>
            <a:endParaRPr lang="en-US" sz="16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endParaRPr>
          </a:p>
        </xdr:txBody>
      </xdr:sp>
      <xdr:sp macro="" textlink="$K$45">
        <xdr:nvSpPr>
          <xdr:cNvPr id="74" name="TextBox 73"/>
          <xdr:cNvSpPr txBox="1"/>
        </xdr:nvSpPr>
        <xdr:spPr>
          <a:xfrm>
            <a:off x="2358722" y="5761099"/>
            <a:ext cx="1091878" cy="67213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95BCDE70-2989-4E22-88EC-D1B97D065046}" type="TxLink"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pPr marL="0" indent="0" algn="ctr"/>
              <a:t>SUPERVISORS</a:t>
            </a:fld>
            <a:endParaRPr lang="en-US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C$3">
        <xdr:nvSpPr>
          <xdr:cNvPr id="75" name="TextBox 74"/>
          <xdr:cNvSpPr txBox="1"/>
        </xdr:nvSpPr>
        <xdr:spPr>
          <a:xfrm>
            <a:off x="2361584" y="6440390"/>
            <a:ext cx="1064717" cy="37838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A48A7288-10C6-4F49-A62C-8924915088FF}" type="TxLink">
              <a:rPr lang="en-US" sz="1600" b="1" i="0" u="none" strike="noStrike">
                <a:solidFill>
                  <a:srgbClr val="375799"/>
                </a:solidFill>
                <a:latin typeface="+mn-lt"/>
                <a:ea typeface="+mn-ea"/>
                <a:cs typeface="Arial"/>
              </a:rPr>
              <a:pPr marL="0" indent="0" algn="ctr"/>
              <a:t>70%</a:t>
            </a:fld>
            <a:endParaRPr lang="en-US" sz="16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endParaRPr>
          </a:p>
        </xdr:txBody>
      </xdr:sp>
      <xdr:sp macro="" textlink="$K$46">
        <xdr:nvSpPr>
          <xdr:cNvPr id="76" name="TextBox 75"/>
          <xdr:cNvSpPr txBox="1"/>
        </xdr:nvSpPr>
        <xdr:spPr>
          <a:xfrm>
            <a:off x="3538463" y="5743185"/>
            <a:ext cx="1063668" cy="69453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BB522C53-D9D0-4834-9F9A-A2C8E3DF4A1B}" type="TxLink"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pPr marL="0" indent="0" algn="ctr"/>
              <a:t>INTRINSIC WORK EXPERIENCE</a:t>
            </a:fld>
            <a:endParaRPr lang="en-US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D$3">
        <xdr:nvSpPr>
          <xdr:cNvPr id="77" name="TextBox 76"/>
          <xdr:cNvSpPr txBox="1"/>
        </xdr:nvSpPr>
        <xdr:spPr>
          <a:xfrm>
            <a:off x="3533777" y="6446751"/>
            <a:ext cx="1076765" cy="36212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DE9F5776-225C-4A25-81FC-A9344675D545}" type="TxLink">
              <a:rPr lang="en-US" sz="1600" b="1" i="0" u="none" strike="noStrike">
                <a:solidFill>
                  <a:srgbClr val="375799"/>
                </a:solidFill>
                <a:latin typeface="+mn-lt"/>
                <a:ea typeface="+mn-ea"/>
                <a:cs typeface="Arial"/>
              </a:rPr>
              <a:pPr marL="0" indent="0" algn="ctr"/>
              <a:t>83%</a:t>
            </a:fld>
            <a:endParaRPr lang="en-US" sz="1600" b="1" i="0" u="none" strike="noStrike">
              <a:solidFill>
                <a:srgbClr val="375799"/>
              </a:solidFill>
              <a:latin typeface="+mn-lt"/>
              <a:ea typeface="+mn-ea"/>
              <a:cs typeface="Arial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39684</xdr:colOff>
      <xdr:row>35</xdr:row>
      <xdr:rowOff>146884</xdr:rowOff>
    </xdr:from>
    <xdr:to>
      <xdr:col>13</xdr:col>
      <xdr:colOff>362713</xdr:colOff>
      <xdr:row>39</xdr:row>
      <xdr:rowOff>39369</xdr:rowOff>
    </xdr:to>
    <xdr:sp macro="" textlink="">
      <xdr:nvSpPr>
        <xdr:cNvPr id="2" name="Rectangle 1"/>
        <xdr:cNvSpPr/>
      </xdr:nvSpPr>
      <xdr:spPr>
        <a:xfrm>
          <a:off x="2649534" y="6509584"/>
          <a:ext cx="5304604" cy="540185"/>
        </a:xfrm>
        <a:prstGeom prst="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39684</xdr:colOff>
      <xdr:row>29</xdr:row>
      <xdr:rowOff>78470</xdr:rowOff>
    </xdr:from>
    <xdr:to>
      <xdr:col>13</xdr:col>
      <xdr:colOff>362713</xdr:colOff>
      <xdr:row>32</xdr:row>
      <xdr:rowOff>126466</xdr:rowOff>
    </xdr:to>
    <xdr:sp macro="" textlink="">
      <xdr:nvSpPr>
        <xdr:cNvPr id="3" name="Rectangle 2"/>
        <xdr:cNvSpPr/>
      </xdr:nvSpPr>
      <xdr:spPr>
        <a:xfrm>
          <a:off x="2649534" y="5469620"/>
          <a:ext cx="5304604" cy="533771"/>
        </a:xfrm>
        <a:prstGeom prst="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39684</xdr:colOff>
      <xdr:row>23</xdr:row>
      <xdr:rowOff>112967</xdr:rowOff>
    </xdr:from>
    <xdr:to>
      <xdr:col>13</xdr:col>
      <xdr:colOff>359355</xdr:colOff>
      <xdr:row>26</xdr:row>
      <xdr:rowOff>152787</xdr:rowOff>
    </xdr:to>
    <xdr:sp macro="" textlink="">
      <xdr:nvSpPr>
        <xdr:cNvPr id="4" name="Rectangle 3"/>
        <xdr:cNvSpPr/>
      </xdr:nvSpPr>
      <xdr:spPr>
        <a:xfrm>
          <a:off x="2649534" y="4446842"/>
          <a:ext cx="5301246" cy="525595"/>
        </a:xfrm>
        <a:prstGeom prst="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461941</xdr:colOff>
      <xdr:row>22</xdr:row>
      <xdr:rowOff>23813</xdr:rowOff>
    </xdr:from>
    <xdr:to>
      <xdr:col>13</xdr:col>
      <xdr:colOff>296769</xdr:colOff>
      <xdr:row>38</xdr:row>
      <xdr:rowOff>67861</xdr:rowOff>
    </xdr:to>
    <xdr:grpSp>
      <xdr:nvGrpSpPr>
        <xdr:cNvPr id="5" name="Group 4"/>
        <xdr:cNvGrpSpPr/>
      </xdr:nvGrpSpPr>
      <xdr:grpSpPr>
        <a:xfrm>
          <a:off x="6100741" y="4195763"/>
          <a:ext cx="1787453" cy="2720573"/>
          <a:chOff x="6167441" y="1201916"/>
          <a:chExt cx="1791130" cy="2643467"/>
        </a:xfrm>
      </xdr:grpSpPr>
      <xdr:sp macro="" textlink="$AE$21">
        <xdr:nvSpPr>
          <xdr:cNvPr id="6" name="TextBox 5"/>
          <xdr:cNvSpPr txBox="1"/>
        </xdr:nvSpPr>
        <xdr:spPr>
          <a:xfrm>
            <a:off x="6167441" y="1571858"/>
            <a:ext cx="457009" cy="270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E65E3C01-06B8-4B83-B025-317007B37294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E$22">
        <xdr:nvSpPr>
          <xdr:cNvPr id="7" name="TextBox 6"/>
          <xdr:cNvSpPr txBox="1"/>
        </xdr:nvSpPr>
        <xdr:spPr>
          <a:xfrm>
            <a:off x="6167441" y="2065256"/>
            <a:ext cx="457009" cy="2622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409FD2DC-AAA1-4FE9-9B84-8DA5DF16BDDF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E$24">
        <xdr:nvSpPr>
          <xdr:cNvPr id="8" name="TextBox 7"/>
          <xdr:cNvSpPr txBox="1"/>
        </xdr:nvSpPr>
        <xdr:spPr>
          <a:xfrm>
            <a:off x="6167442" y="3089885"/>
            <a:ext cx="457009" cy="2382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BB786E45-25E8-4ED9-8FB0-4F7EFAEA7884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E$25">
        <xdr:nvSpPr>
          <xdr:cNvPr id="9" name="TextBox 8"/>
          <xdr:cNvSpPr txBox="1"/>
        </xdr:nvSpPr>
        <xdr:spPr>
          <a:xfrm>
            <a:off x="6167442" y="3603680"/>
            <a:ext cx="457009" cy="2417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F3440E80-4D01-476B-8A88-5E078696F561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F$21">
        <xdr:nvSpPr>
          <xdr:cNvPr id="10" name="TextBox 9"/>
          <xdr:cNvSpPr txBox="1"/>
        </xdr:nvSpPr>
        <xdr:spPr>
          <a:xfrm>
            <a:off x="6621631" y="1574343"/>
            <a:ext cx="457200" cy="2676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D8578B12-EB75-4A41-8D6D-814761ADEFCA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0" i="0" u="none" strike="noStrike">
              <a:solidFill>
                <a:srgbClr val="595959"/>
              </a:solidFill>
              <a:effectLst/>
              <a:latin typeface="+mn-lt"/>
              <a:ea typeface="+mn-ea"/>
              <a:cs typeface="Arial"/>
            </a:endParaRPr>
          </a:p>
        </xdr:txBody>
      </xdr:sp>
      <xdr:sp macro="" textlink="$AF$22">
        <xdr:nvSpPr>
          <xdr:cNvPr id="11" name="TextBox 10"/>
          <xdr:cNvSpPr txBox="1"/>
        </xdr:nvSpPr>
        <xdr:spPr>
          <a:xfrm>
            <a:off x="6621631" y="2065256"/>
            <a:ext cx="457200" cy="2622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4E7EB35A-AFD2-4DF8-80B6-A6EC1DF6D999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F$24">
        <xdr:nvSpPr>
          <xdr:cNvPr id="12" name="TextBox 11"/>
          <xdr:cNvSpPr txBox="1"/>
        </xdr:nvSpPr>
        <xdr:spPr>
          <a:xfrm>
            <a:off x="6621631" y="3089885"/>
            <a:ext cx="457200" cy="2382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F66718EB-BF64-4D3D-A1AF-C2994EE74E5C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F$25">
        <xdr:nvSpPr>
          <xdr:cNvPr id="13" name="TextBox 12"/>
          <xdr:cNvSpPr txBox="1"/>
        </xdr:nvSpPr>
        <xdr:spPr>
          <a:xfrm>
            <a:off x="6621631" y="3607407"/>
            <a:ext cx="457200" cy="2379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77DA7C8C-2794-4690-B02A-387D135DE1A6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G$21">
        <xdr:nvSpPr>
          <xdr:cNvPr id="14" name="TextBox 13"/>
          <xdr:cNvSpPr txBox="1"/>
        </xdr:nvSpPr>
        <xdr:spPr>
          <a:xfrm>
            <a:off x="7066863" y="1571858"/>
            <a:ext cx="449109" cy="270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54A12B9E-0C41-4333-A25D-3E823F208F6B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76%</a:t>
            </a:fld>
            <a:endParaRPr lang="en-US" sz="1050" b="0" i="0" u="none" strike="noStrike">
              <a:solidFill>
                <a:srgbClr val="595959"/>
              </a:solidFill>
              <a:effectLst/>
              <a:latin typeface="+mn-lt"/>
              <a:ea typeface="+mn-ea"/>
              <a:cs typeface="Arial"/>
            </a:endParaRPr>
          </a:p>
        </xdr:txBody>
      </xdr:sp>
      <xdr:sp macro="" textlink="$AG$22">
        <xdr:nvSpPr>
          <xdr:cNvPr id="15" name="TextBox 14"/>
          <xdr:cNvSpPr txBox="1"/>
        </xdr:nvSpPr>
        <xdr:spPr>
          <a:xfrm>
            <a:off x="7066863" y="2065256"/>
            <a:ext cx="449109" cy="2622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65370DA9-2352-4090-B996-CE51D77E1E73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69%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G$24">
        <xdr:nvSpPr>
          <xdr:cNvPr id="16" name="TextBox 15"/>
          <xdr:cNvSpPr txBox="1"/>
        </xdr:nvSpPr>
        <xdr:spPr>
          <a:xfrm>
            <a:off x="7066863" y="3089885"/>
            <a:ext cx="449109" cy="2382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69290064-92EF-447A-8AF0-58CCD8C172B9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76%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G$25">
        <xdr:nvSpPr>
          <xdr:cNvPr id="17" name="TextBox 16"/>
          <xdr:cNvSpPr txBox="1"/>
        </xdr:nvSpPr>
        <xdr:spPr>
          <a:xfrm>
            <a:off x="7066863" y="3603680"/>
            <a:ext cx="449109" cy="2417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5F25A2F4-061B-42D5-B495-21FFF126F2DB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62%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Y$28">
        <xdr:nvSpPr>
          <xdr:cNvPr id="18" name="TextBox 17"/>
          <xdr:cNvSpPr txBox="1"/>
        </xdr:nvSpPr>
        <xdr:spPr>
          <a:xfrm>
            <a:off x="7062347" y="1201916"/>
            <a:ext cx="457200" cy="2559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9398981C-3C71-4FF5-ACDE-390F25D0F2AA}" type="TxLink">
              <a:rPr lang="en-US" sz="1200" b="0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20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X$28">
        <xdr:nvSpPr>
          <xdr:cNvPr id="19" name="TextBox 18"/>
          <xdr:cNvSpPr txBox="1"/>
        </xdr:nvSpPr>
        <xdr:spPr>
          <a:xfrm>
            <a:off x="6624156" y="1201916"/>
            <a:ext cx="457200" cy="2559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11D2DFAF-E822-40BB-938B-45B98AE9F21F}" type="TxLink">
              <a:rPr lang="en-US" sz="1200" b="0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2017</a:t>
            </a:fld>
            <a:endParaRPr lang="en-US" sz="120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W$28">
        <xdr:nvSpPr>
          <xdr:cNvPr id="20" name="TextBox 19"/>
          <xdr:cNvSpPr txBox="1"/>
        </xdr:nvSpPr>
        <xdr:spPr>
          <a:xfrm>
            <a:off x="6172841" y="1201916"/>
            <a:ext cx="457200" cy="2559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43A0D45C-11A4-4832-8268-4A4D439D9BD3}" type="TxLink">
              <a:rPr lang="en-US" sz="1200" b="0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2016</a:t>
            </a:fld>
            <a:endParaRPr lang="en-US" sz="120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E$23">
        <xdr:nvSpPr>
          <xdr:cNvPr id="21" name="TextBox 20"/>
          <xdr:cNvSpPr txBox="1"/>
        </xdr:nvSpPr>
        <xdr:spPr>
          <a:xfrm>
            <a:off x="6167442" y="2568563"/>
            <a:ext cx="457009" cy="2568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2B4B78EE-6AEC-45F4-AF6F-506EBEAB5C1D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F$23">
        <xdr:nvSpPr>
          <xdr:cNvPr id="22" name="TextBox 21"/>
          <xdr:cNvSpPr txBox="1"/>
        </xdr:nvSpPr>
        <xdr:spPr>
          <a:xfrm>
            <a:off x="6621631" y="2568563"/>
            <a:ext cx="457200" cy="2568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3270F0F6-C167-48AD-BE11-C6E7572ADC6A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G$23">
        <xdr:nvSpPr>
          <xdr:cNvPr id="23" name="TextBox 22"/>
          <xdr:cNvSpPr txBox="1"/>
        </xdr:nvSpPr>
        <xdr:spPr>
          <a:xfrm>
            <a:off x="7066863" y="2566079"/>
            <a:ext cx="449109" cy="2593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72C4ECEB-B60F-4F49-B75E-76815C4EF814}" type="TxLink">
              <a:rPr lang="en-US" sz="1050" b="1" i="0" u="none" strike="noStrike">
                <a:solidFill>
                  <a:srgbClr val="595959"/>
                </a:solidFill>
                <a:effectLst/>
                <a:latin typeface="Calibri"/>
                <a:ea typeface="+mn-ea"/>
                <a:cs typeface="Arial"/>
              </a:rPr>
              <a:pPr marL="0" indent="0" algn="ctr"/>
              <a:t>52%</a:t>
            </a:fld>
            <a:endParaRPr lang="en-US" sz="1050" b="0" i="0" u="none" strike="noStrike">
              <a:solidFill>
                <a:srgbClr val="595959"/>
              </a:solidFill>
              <a:effectLst/>
              <a:latin typeface="Arial"/>
              <a:ea typeface="+mn-ea"/>
              <a:cs typeface="Arial"/>
            </a:endParaRPr>
          </a:p>
        </xdr:txBody>
      </xdr:sp>
      <xdr:grpSp>
        <xdr:nvGrpSpPr>
          <xdr:cNvPr id="24" name="Group 23"/>
          <xdr:cNvGrpSpPr/>
        </xdr:nvGrpSpPr>
        <xdr:grpSpPr>
          <a:xfrm>
            <a:off x="6167441" y="1201916"/>
            <a:ext cx="1791130" cy="2643467"/>
            <a:chOff x="6167441" y="1201916"/>
            <a:chExt cx="1791130" cy="2643467"/>
          </a:xfrm>
        </xdr:grpSpPr>
        <xdr:sp macro="" textlink="$W$29">
          <xdr:nvSpPr>
            <xdr:cNvPr id="25" name="TextBox 24"/>
            <xdr:cNvSpPr txBox="1"/>
          </xdr:nvSpPr>
          <xdr:spPr>
            <a:xfrm>
              <a:off x="6172840" y="1201916"/>
              <a:ext cx="457200" cy="25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581AB770-A01A-4CE3-BEB9-EACD65356B72}" type="TxLink">
                <a:rPr lang="en-US" sz="1200" b="1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 </a:t>
              </a:fld>
              <a:endParaRPr lang="en-US" sz="120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Y$29">
          <xdr:nvSpPr>
            <xdr:cNvPr id="26" name="TextBox 25"/>
            <xdr:cNvSpPr txBox="1"/>
          </xdr:nvSpPr>
          <xdr:spPr>
            <a:xfrm>
              <a:off x="7065206" y="1201916"/>
              <a:ext cx="457200" cy="25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DB37E940-7E7B-4CF1-B122-1EC6C6377DE0}" type="TxLink">
                <a:rPr lang="en-US" sz="1200" b="1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2018</a:t>
              </a:fld>
              <a:endParaRPr lang="en-US" sz="120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X$29">
          <xdr:nvSpPr>
            <xdr:cNvPr id="27" name="TextBox 26"/>
            <xdr:cNvSpPr txBox="1"/>
          </xdr:nvSpPr>
          <xdr:spPr>
            <a:xfrm>
              <a:off x="6621631" y="1201916"/>
              <a:ext cx="457200" cy="25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078E32A8-93FC-40B6-B242-202FA412E113}" type="TxLink">
                <a:rPr lang="en-US" sz="1200" b="1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 </a:t>
              </a:fld>
              <a:endParaRPr lang="en-US" sz="120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Z$23">
          <xdr:nvSpPr>
            <xdr:cNvPr id="28" name="TextBox 27"/>
            <xdr:cNvSpPr txBox="1"/>
          </xdr:nvSpPr>
          <xdr:spPr>
            <a:xfrm>
              <a:off x="7493568" y="2568563"/>
              <a:ext cx="465003" cy="256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BA12C3E3-6989-4E58-86CC-B42960C9D6FB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29%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23">
          <xdr:nvSpPr>
            <xdr:cNvPr id="29" name="TextBox 28"/>
            <xdr:cNvSpPr txBox="1"/>
          </xdr:nvSpPr>
          <xdr:spPr>
            <a:xfrm>
              <a:off x="6167442" y="2568563"/>
              <a:ext cx="457009" cy="256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0AB82152-1E5D-4BAD-871F-4E316FDD3AC9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43%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Z$21">
          <xdr:nvSpPr>
            <xdr:cNvPr id="30" name="TextBox 29"/>
            <xdr:cNvSpPr txBox="1"/>
          </xdr:nvSpPr>
          <xdr:spPr>
            <a:xfrm>
              <a:off x="7493568" y="1571858"/>
              <a:ext cx="465003" cy="270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B7329FC1-2C43-4EBC-B4F1-EEE320A7D0ED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43%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Z$22">
          <xdr:nvSpPr>
            <xdr:cNvPr id="31" name="TextBox 30"/>
            <xdr:cNvSpPr txBox="1"/>
          </xdr:nvSpPr>
          <xdr:spPr>
            <a:xfrm>
              <a:off x="7493568" y="2065256"/>
              <a:ext cx="465003" cy="262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BBA3CEB3-CF7A-4BEB-8126-3CB4124A067A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41%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B$23">
          <xdr:nvSpPr>
            <xdr:cNvPr id="32" name="TextBox 31"/>
            <xdr:cNvSpPr txBox="1"/>
          </xdr:nvSpPr>
          <xdr:spPr>
            <a:xfrm>
              <a:off x="6624156" y="2568563"/>
              <a:ext cx="457200" cy="256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F2A1EC56-FDD2-4FB0-9D91-B43E26DACBCE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49%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C$23">
          <xdr:nvSpPr>
            <xdr:cNvPr id="33" name="TextBox 32"/>
            <xdr:cNvSpPr txBox="1"/>
          </xdr:nvSpPr>
          <xdr:spPr>
            <a:xfrm>
              <a:off x="7062969" y="2566079"/>
              <a:ext cx="449109" cy="2593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854D8DD7-6B1A-4C18-A04F-33CB9530E895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 </a:t>
              </a:fld>
              <a:endParaRPr lang="en-US" sz="105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endParaRPr>
            </a:p>
          </xdr:txBody>
        </xdr:sp>
        <xdr:sp macro="" textlink="$Z$24">
          <xdr:nvSpPr>
            <xdr:cNvPr id="34" name="TextBox 33"/>
            <xdr:cNvSpPr txBox="1"/>
          </xdr:nvSpPr>
          <xdr:spPr>
            <a:xfrm>
              <a:off x="7493568" y="3089884"/>
              <a:ext cx="465003" cy="238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29AF4112-82A9-438A-B9CC-5758B1795301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54%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Z$25">
          <xdr:nvSpPr>
            <xdr:cNvPr id="35" name="TextBox 34"/>
            <xdr:cNvSpPr txBox="1"/>
          </xdr:nvSpPr>
          <xdr:spPr>
            <a:xfrm>
              <a:off x="7493568" y="3607407"/>
              <a:ext cx="465003" cy="237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37C238D5-3240-4DD4-8D0B-FDCB2DE1192E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42%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6" name="TextBox 35"/>
            <xdr:cNvSpPr txBox="1"/>
          </xdr:nvSpPr>
          <xdr:spPr>
            <a:xfrm>
              <a:off x="7495042" y="1201916"/>
              <a:ext cx="457200" cy="25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r>
                <a:rPr lang="en-US" sz="1200" b="1" i="0" u="none" strike="noStrike" baseline="0">
                  <a:solidFill>
                    <a:srgbClr val="375799"/>
                  </a:solidFill>
                  <a:effectLst/>
                  <a:latin typeface="+mn-lt"/>
                  <a:ea typeface="+mn-ea"/>
                  <a:cs typeface="Arial" panose="020B0604020202020204" pitchFamily="34" charset="0"/>
                </a:rPr>
                <a:t>2019	</a:t>
              </a:r>
              <a:endParaRPr lang="en-US" sz="120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Arial" panose="020B0604020202020204" pitchFamily="34" charset="0"/>
              </a:endParaRPr>
            </a:p>
          </xdr:txBody>
        </xdr:sp>
        <xdr:sp macro="" textlink="$AA$21">
          <xdr:nvSpPr>
            <xdr:cNvPr id="37" name="TextBox 36"/>
            <xdr:cNvSpPr txBox="1"/>
          </xdr:nvSpPr>
          <xdr:spPr>
            <a:xfrm>
              <a:off x="6167441" y="1574343"/>
              <a:ext cx="457009" cy="267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57CF9756-3B75-4327-8A3A-619CFAA3BFC3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63%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22">
          <xdr:nvSpPr>
            <xdr:cNvPr id="38" name="TextBox 37"/>
            <xdr:cNvSpPr txBox="1"/>
          </xdr:nvSpPr>
          <xdr:spPr>
            <a:xfrm>
              <a:off x="6167441" y="2065256"/>
              <a:ext cx="457009" cy="262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6E7CD778-5233-41A2-B176-B6CA0CA8CF7D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58%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24">
          <xdr:nvSpPr>
            <xdr:cNvPr id="39" name="TextBox 38"/>
            <xdr:cNvSpPr txBox="1"/>
          </xdr:nvSpPr>
          <xdr:spPr>
            <a:xfrm>
              <a:off x="6167442" y="3089884"/>
              <a:ext cx="457009" cy="238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D0ED4754-8FE7-4C68-90BC-8A6ED078EC30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61%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25">
          <xdr:nvSpPr>
            <xdr:cNvPr id="40" name="TextBox 39"/>
            <xdr:cNvSpPr txBox="1"/>
          </xdr:nvSpPr>
          <xdr:spPr>
            <a:xfrm>
              <a:off x="6167442" y="3603680"/>
              <a:ext cx="457009" cy="241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095570FA-D66C-4415-B225-16DB8A11DAE8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76%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B$21">
          <xdr:nvSpPr>
            <xdr:cNvPr id="41" name="TextBox 40"/>
            <xdr:cNvSpPr txBox="1"/>
          </xdr:nvSpPr>
          <xdr:spPr>
            <a:xfrm>
              <a:off x="6624156" y="1577485"/>
              <a:ext cx="457200" cy="264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5F421E66-57CA-4FC1-BE91-9FEFBCC4F811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66%</a:t>
              </a:fld>
              <a:endParaRPr lang="en-US" sz="105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endParaRPr>
            </a:p>
          </xdr:txBody>
        </xdr:sp>
        <xdr:sp macro="" textlink="$AC$21">
          <xdr:nvSpPr>
            <xdr:cNvPr id="42" name="TextBox 41"/>
            <xdr:cNvSpPr txBox="1"/>
          </xdr:nvSpPr>
          <xdr:spPr>
            <a:xfrm>
              <a:off x="7062969" y="1571858"/>
              <a:ext cx="449109" cy="270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64DFB4BB-3185-4B12-A886-82EA9716A746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 </a:t>
              </a:fld>
              <a:endParaRPr lang="en-US" sz="105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endParaRPr>
            </a:p>
          </xdr:txBody>
        </xdr:sp>
        <xdr:sp macro="" textlink="$AB$22">
          <xdr:nvSpPr>
            <xdr:cNvPr id="43" name="TextBox 42"/>
            <xdr:cNvSpPr txBox="1"/>
          </xdr:nvSpPr>
          <xdr:spPr>
            <a:xfrm>
              <a:off x="6624156" y="2065256"/>
              <a:ext cx="457200" cy="262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30CDA04B-A221-4BDB-90E6-C4F845A4E849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39%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C$22">
          <xdr:nvSpPr>
            <xdr:cNvPr id="44" name="TextBox 43"/>
            <xdr:cNvSpPr txBox="1"/>
          </xdr:nvSpPr>
          <xdr:spPr>
            <a:xfrm>
              <a:off x="7062969" y="2065256"/>
              <a:ext cx="449109" cy="262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D6408D88-C7CA-4FA6-A3A6-A99235261810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 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B$24">
          <xdr:nvSpPr>
            <xdr:cNvPr id="45" name="TextBox 44"/>
            <xdr:cNvSpPr txBox="1"/>
          </xdr:nvSpPr>
          <xdr:spPr>
            <a:xfrm>
              <a:off x="6624156" y="3089884"/>
              <a:ext cx="457200" cy="238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3440886D-B306-4678-A961-37B75EC16777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51%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C$24">
          <xdr:nvSpPr>
            <xdr:cNvPr id="46" name="TextBox 45"/>
            <xdr:cNvSpPr txBox="1"/>
          </xdr:nvSpPr>
          <xdr:spPr>
            <a:xfrm>
              <a:off x="7062969" y="3089884"/>
              <a:ext cx="449109" cy="238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93DBDC96-4D4B-4642-A0B4-66561B00498A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 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B$25">
          <xdr:nvSpPr>
            <xdr:cNvPr id="47" name="TextBox 46"/>
            <xdr:cNvSpPr txBox="1"/>
          </xdr:nvSpPr>
          <xdr:spPr>
            <a:xfrm>
              <a:off x="6624156" y="3607407"/>
              <a:ext cx="457200" cy="237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2C6DCC38-5A31-4A4C-8A48-9257F62AEF86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61%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C$25">
          <xdr:nvSpPr>
            <xdr:cNvPr id="48" name="TextBox 47"/>
            <xdr:cNvSpPr txBox="1"/>
          </xdr:nvSpPr>
          <xdr:spPr>
            <a:xfrm>
              <a:off x="7062969" y="3603680"/>
              <a:ext cx="449109" cy="241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201BF6F8-335C-4B4B-BF0C-B8E2C0F5B5EE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Calibri"/>
                  <a:ea typeface="+mn-ea"/>
                  <a:cs typeface="Arial"/>
                </a:rPr>
                <a:pPr marL="0" indent="0" algn="ctr"/>
                <a:t> 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xdr:grpSp>
    </xdr:grpSp>
    <xdr:clientData/>
  </xdr:twoCellAnchor>
  <xdr:twoCellAnchor>
    <xdr:from>
      <xdr:col>6</xdr:col>
      <xdr:colOff>45493</xdr:colOff>
      <xdr:row>17</xdr:row>
      <xdr:rowOff>151267</xdr:rowOff>
    </xdr:from>
    <xdr:to>
      <xdr:col>13</xdr:col>
      <xdr:colOff>368522</xdr:colOff>
      <xdr:row>21</xdr:row>
      <xdr:rowOff>45620</xdr:rowOff>
    </xdr:to>
    <xdr:sp macro="" textlink="">
      <xdr:nvSpPr>
        <xdr:cNvPr id="49" name="Rectangle 48"/>
        <xdr:cNvSpPr/>
      </xdr:nvSpPr>
      <xdr:spPr>
        <a:xfrm>
          <a:off x="2655343" y="3513592"/>
          <a:ext cx="5304604" cy="542053"/>
        </a:xfrm>
        <a:prstGeom prst="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45493</xdr:colOff>
      <xdr:row>11</xdr:row>
      <xdr:rowOff>209853</xdr:rowOff>
    </xdr:from>
    <xdr:to>
      <xdr:col>13</xdr:col>
      <xdr:colOff>368522</xdr:colOff>
      <xdr:row>14</xdr:row>
      <xdr:rowOff>146724</xdr:rowOff>
    </xdr:to>
    <xdr:sp macro="" textlink="">
      <xdr:nvSpPr>
        <xdr:cNvPr id="50" name="Rectangle 49"/>
        <xdr:cNvSpPr/>
      </xdr:nvSpPr>
      <xdr:spPr>
        <a:xfrm>
          <a:off x="2655343" y="2486328"/>
          <a:ext cx="5304604" cy="527421"/>
        </a:xfrm>
        <a:prstGeom prst="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45493</xdr:colOff>
      <xdr:row>7</xdr:row>
      <xdr:rowOff>24902</xdr:rowOff>
    </xdr:from>
    <xdr:to>
      <xdr:col>13</xdr:col>
      <xdr:colOff>365164</xdr:colOff>
      <xdr:row>9</xdr:row>
      <xdr:rowOff>125420</xdr:rowOff>
    </xdr:to>
    <xdr:sp macro="" textlink="">
      <xdr:nvSpPr>
        <xdr:cNvPr id="51" name="Rectangle 50"/>
        <xdr:cNvSpPr/>
      </xdr:nvSpPr>
      <xdr:spPr>
        <a:xfrm>
          <a:off x="2655343" y="1463177"/>
          <a:ext cx="5301246" cy="519618"/>
        </a:xfrm>
        <a:prstGeom prst="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467750</xdr:colOff>
      <xdr:row>6</xdr:row>
      <xdr:rowOff>14188</xdr:rowOff>
    </xdr:from>
    <xdr:to>
      <xdr:col>13</xdr:col>
      <xdr:colOff>302578</xdr:colOff>
      <xdr:row>20</xdr:row>
      <xdr:rowOff>72244</xdr:rowOff>
    </xdr:to>
    <xdr:grpSp>
      <xdr:nvGrpSpPr>
        <xdr:cNvPr id="52" name="Group 51"/>
        <xdr:cNvGrpSpPr/>
      </xdr:nvGrpSpPr>
      <xdr:grpSpPr>
        <a:xfrm>
          <a:off x="6106550" y="1214338"/>
          <a:ext cx="1787453" cy="2706006"/>
          <a:chOff x="6167441" y="1201916"/>
          <a:chExt cx="1791130" cy="2643467"/>
        </a:xfrm>
      </xdr:grpSpPr>
      <xdr:sp macro="" textlink="$AE$16">
        <xdr:nvSpPr>
          <xdr:cNvPr id="53" name="TextBox 52"/>
          <xdr:cNvSpPr txBox="1"/>
        </xdr:nvSpPr>
        <xdr:spPr>
          <a:xfrm>
            <a:off x="6167441" y="1569373"/>
            <a:ext cx="457009" cy="270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A9B3D889-6625-45B2-BA6A-824140CA4A2B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E$17">
        <xdr:nvSpPr>
          <xdr:cNvPr id="54" name="TextBox 53"/>
          <xdr:cNvSpPr txBox="1"/>
        </xdr:nvSpPr>
        <xdr:spPr>
          <a:xfrm>
            <a:off x="6167441" y="2088978"/>
            <a:ext cx="457009" cy="2622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B2B4F03F-E69E-4794-AB63-C9275C0CD02A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E$19">
        <xdr:nvSpPr>
          <xdr:cNvPr id="55" name="TextBox 54"/>
          <xdr:cNvSpPr txBox="1"/>
        </xdr:nvSpPr>
        <xdr:spPr>
          <a:xfrm>
            <a:off x="6167442" y="3113607"/>
            <a:ext cx="457009" cy="2382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B968D456-0CE0-49BF-9C77-24F4CD82A05C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E$20">
        <xdr:nvSpPr>
          <xdr:cNvPr id="56" name="TextBox 55"/>
          <xdr:cNvSpPr txBox="1"/>
        </xdr:nvSpPr>
        <xdr:spPr>
          <a:xfrm>
            <a:off x="6167442" y="3599953"/>
            <a:ext cx="457009" cy="2417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4C4DA529-7074-4B0F-8598-19ADE37323F0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F$16">
        <xdr:nvSpPr>
          <xdr:cNvPr id="57" name="TextBox 56"/>
          <xdr:cNvSpPr txBox="1"/>
        </xdr:nvSpPr>
        <xdr:spPr>
          <a:xfrm>
            <a:off x="6621631" y="1571858"/>
            <a:ext cx="457200" cy="2676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47201726-5B44-4AE8-BBBC-0709B3D260D7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050" b="0" i="0" u="none" strike="noStrike">
              <a:solidFill>
                <a:srgbClr val="595959"/>
              </a:solidFill>
              <a:effectLst/>
              <a:latin typeface="+mn-lt"/>
              <a:ea typeface="+mn-ea"/>
              <a:cs typeface="Arial"/>
            </a:endParaRPr>
          </a:p>
        </xdr:txBody>
      </xdr:sp>
      <xdr:sp macro="" textlink="$AF$17">
        <xdr:nvSpPr>
          <xdr:cNvPr id="58" name="TextBox 57"/>
          <xdr:cNvSpPr txBox="1"/>
        </xdr:nvSpPr>
        <xdr:spPr>
          <a:xfrm>
            <a:off x="6621631" y="2088978"/>
            <a:ext cx="457200" cy="2622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FB9110C1-E8CC-485C-82EC-4A5DA6EE997E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F$19">
        <xdr:nvSpPr>
          <xdr:cNvPr id="59" name="TextBox 58"/>
          <xdr:cNvSpPr txBox="1"/>
        </xdr:nvSpPr>
        <xdr:spPr>
          <a:xfrm>
            <a:off x="6621631" y="3113607"/>
            <a:ext cx="457200" cy="2382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856B6997-9620-414B-A4F2-F659AFB37842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F$20">
        <xdr:nvSpPr>
          <xdr:cNvPr id="60" name="TextBox 59"/>
          <xdr:cNvSpPr txBox="1"/>
        </xdr:nvSpPr>
        <xdr:spPr>
          <a:xfrm>
            <a:off x="6621631" y="3603680"/>
            <a:ext cx="457200" cy="2379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9DC0C1A9-71B7-4EB1-9556-1AF6997130DF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G$16">
        <xdr:nvSpPr>
          <xdr:cNvPr id="61" name="TextBox 60"/>
          <xdr:cNvSpPr txBox="1"/>
        </xdr:nvSpPr>
        <xdr:spPr>
          <a:xfrm>
            <a:off x="7066863" y="1571858"/>
            <a:ext cx="449109" cy="270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23181071-19F8-4C20-B0E7-505D7287891C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58%</a:t>
            </a:fld>
            <a:endParaRPr lang="en-US" sz="1050" b="0" i="0" u="none" strike="noStrike">
              <a:solidFill>
                <a:srgbClr val="595959"/>
              </a:solidFill>
              <a:effectLst/>
              <a:latin typeface="+mn-lt"/>
              <a:ea typeface="+mn-ea"/>
              <a:cs typeface="Arial"/>
            </a:endParaRPr>
          </a:p>
        </xdr:txBody>
      </xdr:sp>
      <xdr:sp macro="" textlink="$AG$17">
        <xdr:nvSpPr>
          <xdr:cNvPr id="62" name="TextBox 61"/>
          <xdr:cNvSpPr txBox="1"/>
        </xdr:nvSpPr>
        <xdr:spPr>
          <a:xfrm>
            <a:off x="7066863" y="2088978"/>
            <a:ext cx="449109" cy="2622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5C4D49E3-F963-42CA-BE4B-CCB5888BAF14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67%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G$19">
        <xdr:nvSpPr>
          <xdr:cNvPr id="63" name="TextBox 62"/>
          <xdr:cNvSpPr txBox="1"/>
        </xdr:nvSpPr>
        <xdr:spPr>
          <a:xfrm>
            <a:off x="7066863" y="3113607"/>
            <a:ext cx="449109" cy="2382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646E1CF5-5232-4E6E-8632-69D9FE2EC48D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53%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G$20">
        <xdr:nvSpPr>
          <xdr:cNvPr id="64" name="TextBox 63"/>
          <xdr:cNvSpPr txBox="1"/>
        </xdr:nvSpPr>
        <xdr:spPr>
          <a:xfrm>
            <a:off x="7066863" y="3603680"/>
            <a:ext cx="449109" cy="2417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CB251257-E4F1-4D36-BF1B-63A33E30DF37}" type="TxLink">
              <a:rPr lang="en-US" sz="1050" b="1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76%</a:t>
            </a:fld>
            <a:endParaRPr lang="en-US" sz="105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Y$26">
        <xdr:nvSpPr>
          <xdr:cNvPr id="65" name="TextBox 64"/>
          <xdr:cNvSpPr txBox="1"/>
        </xdr:nvSpPr>
        <xdr:spPr>
          <a:xfrm>
            <a:off x="7062347" y="1201916"/>
            <a:ext cx="457200" cy="2559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C9426FCA-576F-4B04-8D51-598F438F069A}" type="TxLink">
              <a:rPr lang="en-US" sz="120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 </a:t>
            </a:fld>
            <a:endParaRPr lang="en-US" sz="120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X$26">
        <xdr:nvSpPr>
          <xdr:cNvPr id="66" name="TextBox 65"/>
          <xdr:cNvSpPr txBox="1"/>
        </xdr:nvSpPr>
        <xdr:spPr>
          <a:xfrm>
            <a:off x="6624156" y="1201916"/>
            <a:ext cx="457200" cy="2559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68ECC316-7CBE-40F2-9593-3584D16026CB}" type="TxLink">
              <a:rPr lang="en-US" sz="120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2017</a:t>
            </a:fld>
            <a:endParaRPr lang="en-US" sz="120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W$26">
        <xdr:nvSpPr>
          <xdr:cNvPr id="67" name="TextBox 66"/>
          <xdr:cNvSpPr txBox="1"/>
        </xdr:nvSpPr>
        <xdr:spPr>
          <a:xfrm>
            <a:off x="6172841" y="1201916"/>
            <a:ext cx="457200" cy="2559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C8E70F4D-4AC8-44F2-8230-F8CCB66072DA}" type="TxLink">
              <a:rPr lang="en-US" sz="120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rPr>
              <a:pPr marL="0" indent="0" algn="ctr"/>
              <a:t>2016</a:t>
            </a:fld>
            <a:endParaRPr lang="en-US" sz="120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E$18">
        <xdr:nvSpPr>
          <xdr:cNvPr id="68" name="TextBox 67"/>
          <xdr:cNvSpPr txBox="1"/>
        </xdr:nvSpPr>
        <xdr:spPr>
          <a:xfrm>
            <a:off x="6167442" y="2573987"/>
            <a:ext cx="457009" cy="2568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81CDF5DA-4D40-41D5-8027-1CA66BE0B8C5}" type="TxLink">
              <a:rPr lang="en-US" sz="1000" b="1" i="0" u="none" strike="noStrike">
                <a:solidFill>
                  <a:srgbClr val="595959"/>
                </a:solidFill>
                <a:effectLst/>
                <a:latin typeface="Arial"/>
                <a:ea typeface="+mn-ea"/>
                <a:cs typeface="Arial"/>
              </a:rPr>
              <a:pPr marL="0" indent="0" algn="ctr"/>
              <a:t> </a:t>
            </a:fld>
            <a:endParaRPr lang="en-US" sz="180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F$18">
        <xdr:nvSpPr>
          <xdr:cNvPr id="69" name="TextBox 68"/>
          <xdr:cNvSpPr txBox="1"/>
        </xdr:nvSpPr>
        <xdr:spPr>
          <a:xfrm>
            <a:off x="6621631" y="2573987"/>
            <a:ext cx="457200" cy="2568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84A6638C-70F1-4327-9D46-DAAC9F60163C}" type="TxLink">
              <a:rPr lang="en-US" sz="1000" b="1" i="0" u="none" strike="noStrike">
                <a:solidFill>
                  <a:srgbClr val="595959"/>
                </a:solidFill>
                <a:effectLst/>
                <a:latin typeface="Arial"/>
                <a:ea typeface="+mn-ea"/>
                <a:cs typeface="Arial"/>
              </a:rPr>
              <a:pPr marL="0" indent="0" algn="ctr"/>
              <a:t> </a:t>
            </a:fld>
            <a:endParaRPr lang="en-US" sz="1800" b="1" i="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G$18">
        <xdr:nvSpPr>
          <xdr:cNvPr id="70" name="TextBox 69"/>
          <xdr:cNvSpPr txBox="1"/>
        </xdr:nvSpPr>
        <xdr:spPr>
          <a:xfrm>
            <a:off x="7066863" y="2573987"/>
            <a:ext cx="449109" cy="2593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CF326983-5440-4BD6-8BB0-A51E14E49EBE}" type="TxLink">
              <a:rPr lang="en-US" sz="1000" b="1" i="0" u="none" strike="noStrike">
                <a:solidFill>
                  <a:srgbClr val="595959"/>
                </a:solidFill>
                <a:effectLst/>
                <a:latin typeface="Arial"/>
                <a:ea typeface="+mn-ea"/>
                <a:cs typeface="Arial"/>
              </a:rPr>
              <a:pPr marL="0" indent="0" algn="ctr"/>
              <a:t>88%</a:t>
            </a:fld>
            <a:endParaRPr lang="en-US" sz="1000" b="0" i="0" u="none" strike="noStrike">
              <a:solidFill>
                <a:srgbClr val="595959"/>
              </a:solidFill>
              <a:effectLst/>
              <a:latin typeface="Arial"/>
              <a:ea typeface="+mn-ea"/>
              <a:cs typeface="Arial"/>
            </a:endParaRPr>
          </a:p>
        </xdr:txBody>
      </xdr:sp>
      <xdr:grpSp>
        <xdr:nvGrpSpPr>
          <xdr:cNvPr id="71" name="Group 70"/>
          <xdr:cNvGrpSpPr/>
        </xdr:nvGrpSpPr>
        <xdr:grpSpPr>
          <a:xfrm>
            <a:off x="6167441" y="1201916"/>
            <a:ext cx="1791130" cy="2636139"/>
            <a:chOff x="6167441" y="1201916"/>
            <a:chExt cx="1791130" cy="2636139"/>
          </a:xfrm>
        </xdr:grpSpPr>
        <xdr:sp macro="" textlink="$Z$18">
          <xdr:nvSpPr>
            <xdr:cNvPr id="72" name="TextBox 71"/>
            <xdr:cNvSpPr txBox="1"/>
          </xdr:nvSpPr>
          <xdr:spPr>
            <a:xfrm>
              <a:off x="7493568" y="2573986"/>
              <a:ext cx="465003" cy="256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D70BD515-3F3E-4C10-B09D-612093BF634D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100%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18">
          <xdr:nvSpPr>
            <xdr:cNvPr id="73" name="TextBox 72"/>
            <xdr:cNvSpPr txBox="1"/>
          </xdr:nvSpPr>
          <xdr:spPr>
            <a:xfrm>
              <a:off x="6167442" y="2573986"/>
              <a:ext cx="457009" cy="256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D9535E71-5F94-49C8-9B0C-677A9608B65B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87%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Z$16">
          <xdr:nvSpPr>
            <xdr:cNvPr id="74" name="TextBox 73"/>
            <xdr:cNvSpPr txBox="1"/>
          </xdr:nvSpPr>
          <xdr:spPr>
            <a:xfrm>
              <a:off x="7493568" y="1571858"/>
              <a:ext cx="465003" cy="270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333A7B7C-2BB3-4345-8D5E-CB7B3FE5BE08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83%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Z$17">
          <xdr:nvSpPr>
            <xdr:cNvPr id="75" name="TextBox 74"/>
            <xdr:cNvSpPr txBox="1"/>
          </xdr:nvSpPr>
          <xdr:spPr>
            <a:xfrm>
              <a:off x="7493568" y="2088978"/>
              <a:ext cx="465003" cy="262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0684C1DD-98B9-472C-8754-C602BFDC3E1A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80%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B$18">
          <xdr:nvSpPr>
            <xdr:cNvPr id="76" name="TextBox 75"/>
            <xdr:cNvSpPr txBox="1"/>
          </xdr:nvSpPr>
          <xdr:spPr>
            <a:xfrm>
              <a:off x="6624156" y="2573986"/>
              <a:ext cx="457200" cy="256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995914A2-9A40-4AEC-82D5-927FB28A083E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95%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C$18">
          <xdr:nvSpPr>
            <xdr:cNvPr id="77" name="TextBox 76"/>
            <xdr:cNvSpPr txBox="1"/>
          </xdr:nvSpPr>
          <xdr:spPr>
            <a:xfrm>
              <a:off x="7062969" y="2573986"/>
              <a:ext cx="449109" cy="2593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23FB5CA4-7C95-44D6-B992-B7A58506B952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 </a:t>
              </a:fld>
              <a:endParaRPr lang="en-US" sz="105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endParaRPr>
            </a:p>
          </xdr:txBody>
        </xdr:sp>
        <xdr:sp macro="" textlink="$Z$19">
          <xdr:nvSpPr>
            <xdr:cNvPr id="78" name="TextBox 77"/>
            <xdr:cNvSpPr txBox="1"/>
          </xdr:nvSpPr>
          <xdr:spPr>
            <a:xfrm>
              <a:off x="7493568" y="3113607"/>
              <a:ext cx="465003" cy="238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337557BE-06E9-41A9-A552-0867638443E4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64%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Z$20">
          <xdr:nvSpPr>
            <xdr:cNvPr id="79" name="TextBox 78"/>
            <xdr:cNvSpPr txBox="1"/>
          </xdr:nvSpPr>
          <xdr:spPr>
            <a:xfrm>
              <a:off x="7493568" y="3596352"/>
              <a:ext cx="465003" cy="237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594647B2-76BC-4D79-A854-1834C3210534}" type="TxLink">
                <a:rPr lang="en-US" sz="1050" b="1" i="0" u="none" strike="noStrike">
                  <a:solidFill>
                    <a:srgbClr val="37579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87%</a:t>
              </a:fld>
              <a:endParaRPr lang="en-US" sz="105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W$27">
          <xdr:nvSpPr>
            <xdr:cNvPr id="80" name="TextBox 79"/>
            <xdr:cNvSpPr txBox="1"/>
          </xdr:nvSpPr>
          <xdr:spPr>
            <a:xfrm>
              <a:off x="6172842" y="1201916"/>
              <a:ext cx="457200" cy="25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64D67407-6B4D-4AE8-9288-C453A020DC67}" type="TxLink">
                <a:rPr lang="en-US" sz="1200" b="1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 </a:t>
              </a:fld>
              <a:endParaRPr lang="en-US" sz="120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81" name="TextBox 80"/>
            <xdr:cNvSpPr txBox="1"/>
          </xdr:nvSpPr>
          <xdr:spPr>
            <a:xfrm>
              <a:off x="7495042" y="1201916"/>
              <a:ext cx="457200" cy="25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r>
                <a:rPr lang="en-US" sz="1200" b="1" i="0" u="none" strike="noStrike" baseline="0">
                  <a:solidFill>
                    <a:srgbClr val="375799"/>
                  </a:solidFill>
                  <a:effectLst/>
                  <a:latin typeface="+mn-lt"/>
                  <a:ea typeface="+mn-ea"/>
                  <a:cs typeface="Arial" panose="020B0604020202020204" pitchFamily="34" charset="0"/>
                </a:rPr>
                <a:t>2019</a:t>
              </a:r>
              <a:endParaRPr lang="en-US" sz="1200" b="1" i="0" u="none" strike="noStrike">
                <a:solidFill>
                  <a:srgbClr val="375799"/>
                </a:solidFill>
                <a:effectLst/>
                <a:latin typeface="+mn-lt"/>
                <a:ea typeface="+mn-ea"/>
                <a:cs typeface="Arial" panose="020B0604020202020204" pitchFamily="34" charset="0"/>
              </a:endParaRPr>
            </a:p>
          </xdr:txBody>
        </xdr:sp>
        <xdr:sp macro="" textlink="$Y$27">
          <xdr:nvSpPr>
            <xdr:cNvPr id="82" name="TextBox 81"/>
            <xdr:cNvSpPr txBox="1"/>
          </xdr:nvSpPr>
          <xdr:spPr>
            <a:xfrm>
              <a:off x="7065206" y="1201916"/>
              <a:ext cx="457200" cy="25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8A577688-02C1-4716-BCE9-76AAF23A7A30}" type="TxLink">
                <a:rPr lang="en-US" sz="1200" b="1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2018</a:t>
              </a:fld>
              <a:endParaRPr lang="en-US" sz="120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X$27">
          <xdr:nvSpPr>
            <xdr:cNvPr id="83" name="TextBox 82"/>
            <xdr:cNvSpPr txBox="1"/>
          </xdr:nvSpPr>
          <xdr:spPr>
            <a:xfrm>
              <a:off x="6621631" y="1201916"/>
              <a:ext cx="457200" cy="25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E86F7826-67DA-4A85-89AB-376BE941A36D}" type="TxLink">
                <a:rPr lang="en-US" sz="1200" b="1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 </a:t>
              </a:fld>
              <a:endParaRPr lang="en-US" sz="120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16">
          <xdr:nvSpPr>
            <xdr:cNvPr id="84" name="TextBox 83"/>
            <xdr:cNvSpPr txBox="1"/>
          </xdr:nvSpPr>
          <xdr:spPr>
            <a:xfrm>
              <a:off x="6167441" y="1571858"/>
              <a:ext cx="457009" cy="267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FC05440F-30BD-4BC0-886F-77BEE34626B0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79%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17">
          <xdr:nvSpPr>
            <xdr:cNvPr id="85" name="TextBox 84"/>
            <xdr:cNvSpPr txBox="1"/>
          </xdr:nvSpPr>
          <xdr:spPr>
            <a:xfrm>
              <a:off x="6167441" y="2088978"/>
              <a:ext cx="457009" cy="262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91A741A1-43C0-46E6-B9A4-51AD83C627B1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87%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19">
          <xdr:nvSpPr>
            <xdr:cNvPr id="86" name="TextBox 85"/>
            <xdr:cNvSpPr txBox="1"/>
          </xdr:nvSpPr>
          <xdr:spPr>
            <a:xfrm>
              <a:off x="6167442" y="3113607"/>
              <a:ext cx="457009" cy="238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19627C1D-D106-4373-87FC-2FB976D007BA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50%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A$20">
          <xdr:nvSpPr>
            <xdr:cNvPr id="87" name="TextBox 86"/>
            <xdr:cNvSpPr txBox="1"/>
          </xdr:nvSpPr>
          <xdr:spPr>
            <a:xfrm>
              <a:off x="6167442" y="3596352"/>
              <a:ext cx="457009" cy="241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A5F67D6C-1EA0-46A5-96BE-0EDC43E8D3A0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83%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B$16">
          <xdr:nvSpPr>
            <xdr:cNvPr id="88" name="TextBox 87"/>
            <xdr:cNvSpPr txBox="1"/>
          </xdr:nvSpPr>
          <xdr:spPr>
            <a:xfrm>
              <a:off x="6624156" y="1571858"/>
              <a:ext cx="457200" cy="264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8A3E08EE-9453-479C-B469-458093DAC3B5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58%</a:t>
              </a:fld>
              <a:endParaRPr lang="en-US" sz="105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endParaRPr>
            </a:p>
          </xdr:txBody>
        </xdr:sp>
        <xdr:sp macro="" textlink="$AC$16">
          <xdr:nvSpPr>
            <xdr:cNvPr id="89" name="TextBox 88"/>
            <xdr:cNvSpPr txBox="1"/>
          </xdr:nvSpPr>
          <xdr:spPr>
            <a:xfrm>
              <a:off x="7062969" y="1571858"/>
              <a:ext cx="449109" cy="270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BBA930C6-AA62-4A84-8C50-76F353F83B75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 </a:t>
              </a:fld>
              <a:endParaRPr lang="en-US" sz="1050" b="0" i="0" u="none" strike="noStrike">
                <a:solidFill>
                  <a:srgbClr val="595959"/>
                </a:solidFill>
                <a:effectLst/>
                <a:latin typeface="+mn-lt"/>
                <a:ea typeface="+mn-ea"/>
                <a:cs typeface="Arial"/>
              </a:endParaRPr>
            </a:p>
          </xdr:txBody>
        </xdr:sp>
        <xdr:sp macro="" textlink="$AB$17">
          <xdr:nvSpPr>
            <xdr:cNvPr id="90" name="TextBox 89"/>
            <xdr:cNvSpPr txBox="1"/>
          </xdr:nvSpPr>
          <xdr:spPr>
            <a:xfrm>
              <a:off x="6624156" y="2088978"/>
              <a:ext cx="457200" cy="262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868DD131-DF04-4E5A-8179-620388136F98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80%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C$17">
          <xdr:nvSpPr>
            <xdr:cNvPr id="91" name="TextBox 90"/>
            <xdr:cNvSpPr txBox="1"/>
          </xdr:nvSpPr>
          <xdr:spPr>
            <a:xfrm>
              <a:off x="7062969" y="2088978"/>
              <a:ext cx="449109" cy="262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ECD86870-335E-425B-B65F-DFCF59E98F35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 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B$19">
          <xdr:nvSpPr>
            <xdr:cNvPr id="92" name="TextBox 91"/>
            <xdr:cNvSpPr txBox="1"/>
          </xdr:nvSpPr>
          <xdr:spPr>
            <a:xfrm>
              <a:off x="6624156" y="3113607"/>
              <a:ext cx="457200" cy="238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73EFD372-B7AB-48FD-87F9-31A60EE6FC45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58%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C$19">
          <xdr:nvSpPr>
            <xdr:cNvPr id="93" name="TextBox 92"/>
            <xdr:cNvSpPr txBox="1"/>
          </xdr:nvSpPr>
          <xdr:spPr>
            <a:xfrm>
              <a:off x="7062969" y="3113607"/>
              <a:ext cx="449109" cy="238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34D68D8B-66BF-451B-ABED-12EE77839EA6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 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B$20">
          <xdr:nvSpPr>
            <xdr:cNvPr id="94" name="TextBox 93"/>
            <xdr:cNvSpPr txBox="1"/>
          </xdr:nvSpPr>
          <xdr:spPr>
            <a:xfrm>
              <a:off x="6624156" y="3596352"/>
              <a:ext cx="457200" cy="237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B38DFEA4-D989-4F6C-85C0-DEA1AF307364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70%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$AC$20">
          <xdr:nvSpPr>
            <xdr:cNvPr id="95" name="TextBox 94"/>
            <xdr:cNvSpPr txBox="1"/>
          </xdr:nvSpPr>
          <xdr:spPr>
            <a:xfrm>
              <a:off x="7062969" y="3596352"/>
              <a:ext cx="449109" cy="241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indent="0" algn="ctr"/>
              <a:fld id="{60D39A0D-74FC-41C6-A1AF-213100233D3B}" type="TxLink">
                <a:rPr lang="en-US" sz="1050" b="0" i="0" u="none" strike="noStrike">
                  <a:solidFill>
                    <a:srgbClr val="595959"/>
                  </a:solidFill>
                  <a:effectLst/>
                  <a:latin typeface="+mn-lt"/>
                  <a:ea typeface="+mn-ea"/>
                  <a:cs typeface="Arial"/>
                </a:rPr>
                <a:pPr marL="0" indent="0" algn="ctr"/>
                <a:t> </a:t>
              </a:fld>
              <a:endParaRPr lang="en-US" sz="1050" b="1" i="0" u="none" strike="noStrike">
                <a:solidFill>
                  <a:schemeClr val="bg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xdr:grpSp>
    </xdr:grpSp>
    <xdr:clientData/>
  </xdr:twoCellAnchor>
  <xdr:twoCellAnchor>
    <xdr:from>
      <xdr:col>6</xdr:col>
      <xdr:colOff>342519</xdr:colOff>
      <xdr:row>23</xdr:row>
      <xdr:rowOff>117615</xdr:rowOff>
    </xdr:from>
    <xdr:to>
      <xdr:col>10</xdr:col>
      <xdr:colOff>509572</xdr:colOff>
      <xdr:row>26</xdr:row>
      <xdr:rowOff>164390</xdr:rowOff>
    </xdr:to>
    <xdr:sp macro="" textlink="$X$14">
      <xdr:nvSpPr>
        <xdr:cNvPr id="96" name="TextBox 95"/>
        <xdr:cNvSpPr txBox="1"/>
      </xdr:nvSpPr>
      <xdr:spPr>
        <a:xfrm>
          <a:off x="2952369" y="4451490"/>
          <a:ext cx="3196003" cy="532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4846B8C9-A56E-40C2-B55B-30BBE65F571D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The skill level in my work unit has improved in the past year.</a:t>
          </a:fld>
          <a:endParaRPr lang="en-US" sz="9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oneCellAnchor>
    <xdr:from>
      <xdr:col>3</xdr:col>
      <xdr:colOff>209550</xdr:colOff>
      <xdr:row>6</xdr:row>
      <xdr:rowOff>219075</xdr:rowOff>
    </xdr:from>
    <xdr:ext cx="184731" cy="264560"/>
    <xdr:sp macro="" textlink="">
      <xdr:nvSpPr>
        <xdr:cNvPr id="97" name="TextBox 96"/>
        <xdr:cNvSpPr txBox="1"/>
      </xdr:nvSpPr>
      <xdr:spPr>
        <a:xfrm>
          <a:off x="723900" y="141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12003</xdr:colOff>
      <xdr:row>0</xdr:row>
      <xdr:rowOff>196535</xdr:rowOff>
    </xdr:from>
    <xdr:to>
      <xdr:col>18</xdr:col>
      <xdr:colOff>4267</xdr:colOff>
      <xdr:row>6</xdr:row>
      <xdr:rowOff>3061</xdr:rowOff>
    </xdr:to>
    <xdr:grpSp>
      <xdr:nvGrpSpPr>
        <xdr:cNvPr id="98" name="Group 97"/>
        <xdr:cNvGrpSpPr/>
      </xdr:nvGrpSpPr>
      <xdr:grpSpPr>
        <a:xfrm>
          <a:off x="212028" y="196535"/>
          <a:ext cx="10022089" cy="1006676"/>
          <a:chOff x="202503" y="206060"/>
          <a:chExt cx="10022089" cy="1006676"/>
        </a:xfrm>
      </xdr:grpSpPr>
      <xdr:pic>
        <xdr:nvPicPr>
          <xdr:cNvPr id="99" name="Picture 98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2503" y="206060"/>
            <a:ext cx="10022089" cy="990325"/>
          </a:xfrm>
          <a:prstGeom prst="rect">
            <a:avLst/>
          </a:prstGeom>
        </xdr:spPr>
      </xdr:pic>
      <xdr:sp macro="" textlink="">
        <xdr:nvSpPr>
          <xdr:cNvPr id="100" name="TextBox 99"/>
          <xdr:cNvSpPr txBox="1"/>
        </xdr:nvSpPr>
        <xdr:spPr>
          <a:xfrm>
            <a:off x="216591" y="938416"/>
            <a:ext cx="2708413" cy="2743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r>
              <a:rPr lang="en-US" sz="1200" b="0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Annual Employee Survey (AES) Report</a:t>
            </a:r>
          </a:p>
        </xdr:txBody>
      </xdr:sp>
      <xdr:sp macro="" textlink="$T$3">
        <xdr:nvSpPr>
          <xdr:cNvPr id="101" name="Rectangle 100"/>
          <xdr:cNvSpPr/>
        </xdr:nvSpPr>
        <xdr:spPr>
          <a:xfrm>
            <a:off x="3543300" y="922156"/>
            <a:ext cx="6583680" cy="2743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252479E-6BEC-46E8-B62C-65DDFB4CDD40}" type="TxLink">
              <a:rPr lang="en-US" sz="1200" b="0" i="0" u="none" strike="noStrike">
                <a:solidFill>
                  <a:srgbClr val="FFFFFF"/>
                </a:solidFill>
                <a:latin typeface="+mn-lt"/>
                <a:cs typeface="Arial"/>
              </a:rPr>
              <a:pPr algn="r"/>
              <a:t>Office of Navajo and Hopi Indian Relocation</a:t>
            </a:fld>
            <a:endParaRPr lang="en-US" sz="1200" b="0">
              <a:solidFill>
                <a:schemeClr val="bg1"/>
              </a:solidFill>
              <a:latin typeface="+mn-lt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6</xdr:col>
      <xdr:colOff>34948</xdr:colOff>
      <xdr:row>11</xdr:row>
      <xdr:rowOff>205586</xdr:rowOff>
    </xdr:from>
    <xdr:to>
      <xdr:col>6</xdr:col>
      <xdr:colOff>444644</xdr:colOff>
      <xdr:row>13</xdr:row>
      <xdr:rowOff>18814</xdr:rowOff>
    </xdr:to>
    <xdr:sp macro="" textlink="$AA$13">
      <xdr:nvSpPr>
        <xdr:cNvPr id="102" name="TextBox 101"/>
        <xdr:cNvSpPr txBox="1"/>
      </xdr:nvSpPr>
      <xdr:spPr>
        <a:xfrm>
          <a:off x="2644798" y="2482061"/>
          <a:ext cx="409696" cy="2323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A9A1C247-B851-4194-875E-A455D824BB95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Q12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34948</xdr:colOff>
      <xdr:row>14</xdr:row>
      <xdr:rowOff>142712</xdr:rowOff>
    </xdr:from>
    <xdr:to>
      <xdr:col>6</xdr:col>
      <xdr:colOff>444644</xdr:colOff>
      <xdr:row>16</xdr:row>
      <xdr:rowOff>42406</xdr:rowOff>
    </xdr:to>
    <xdr:sp macro="" textlink="$AC$13">
      <xdr:nvSpPr>
        <xdr:cNvPr id="103" name="TextBox 102"/>
        <xdr:cNvSpPr txBox="1"/>
      </xdr:nvSpPr>
      <xdr:spPr>
        <a:xfrm>
          <a:off x="2644798" y="3009737"/>
          <a:ext cx="409696" cy="233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F144F840-15FF-47B1-83B5-B75CBC629D9C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Q50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34948</xdr:colOff>
      <xdr:row>17</xdr:row>
      <xdr:rowOff>143422</xdr:rowOff>
    </xdr:from>
    <xdr:to>
      <xdr:col>6</xdr:col>
      <xdr:colOff>444644</xdr:colOff>
      <xdr:row>19</xdr:row>
      <xdr:rowOff>54321</xdr:rowOff>
    </xdr:to>
    <xdr:sp macro="" textlink="$AE$13">
      <xdr:nvSpPr>
        <xdr:cNvPr id="104" name="TextBox 103"/>
        <xdr:cNvSpPr txBox="1"/>
      </xdr:nvSpPr>
      <xdr:spPr>
        <a:xfrm>
          <a:off x="2644798" y="3505747"/>
          <a:ext cx="409696" cy="234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21EDD172-A750-48DA-A985-E33DCDF2ACD1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Q42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9</xdr:row>
      <xdr:rowOff>97857</xdr:rowOff>
    </xdr:from>
    <xdr:to>
      <xdr:col>10</xdr:col>
      <xdr:colOff>509572</xdr:colOff>
      <xdr:row>12</xdr:row>
      <xdr:rowOff>19455</xdr:rowOff>
    </xdr:to>
    <xdr:sp macro="" textlink="$Z$13">
      <xdr:nvSpPr>
        <xdr:cNvPr id="105" name="TextBox 104"/>
        <xdr:cNvSpPr txBox="1"/>
      </xdr:nvSpPr>
      <xdr:spPr>
        <a:xfrm>
          <a:off x="2952369" y="1955232"/>
          <a:ext cx="3196003" cy="5502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61C49F52-F96C-479E-80F0-5BFDC9623453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My work unit has the job-relevant knowledge and skills necessary to accomplish organizational goals.</a:t>
          </a:fld>
          <a:endParaRPr lang="en-US" sz="900" b="0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14</xdr:row>
      <xdr:rowOff>142712</xdr:rowOff>
    </xdr:from>
    <xdr:to>
      <xdr:col>10</xdr:col>
      <xdr:colOff>509572</xdr:colOff>
      <xdr:row>18</xdr:row>
      <xdr:rowOff>29231</xdr:rowOff>
    </xdr:to>
    <xdr:sp macro="" textlink="$AD$13">
      <xdr:nvSpPr>
        <xdr:cNvPr id="106" name="TextBox 105"/>
        <xdr:cNvSpPr txBox="1"/>
      </xdr:nvSpPr>
      <xdr:spPr>
        <a:xfrm>
          <a:off x="2952369" y="3009737"/>
          <a:ext cx="3196003" cy="543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C1A06C20-9A01-467D-A2E3-A7D535FD535F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In the last six months, my supervisor has talked with me about my performance.</a:t>
          </a:fld>
          <a:endParaRPr lang="en-US" sz="900" b="0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17</xdr:row>
      <xdr:rowOff>143421</xdr:rowOff>
    </xdr:from>
    <xdr:to>
      <xdr:col>10</xdr:col>
      <xdr:colOff>509572</xdr:colOff>
      <xdr:row>21</xdr:row>
      <xdr:rowOff>38223</xdr:rowOff>
    </xdr:to>
    <xdr:sp macro="" textlink="$AF$13">
      <xdr:nvSpPr>
        <xdr:cNvPr id="107" name="TextBox 106"/>
        <xdr:cNvSpPr txBox="1"/>
      </xdr:nvSpPr>
      <xdr:spPr>
        <a:xfrm>
          <a:off x="2952369" y="3505746"/>
          <a:ext cx="3196003" cy="542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8DA9D387-C384-41A3-9BF6-2D0F5F123678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My supervisor supports my need to balance work and other life issues.</a:t>
          </a:fld>
          <a:endParaRPr lang="en-US" sz="900" b="0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34948</xdr:colOff>
      <xdr:row>7</xdr:row>
      <xdr:rowOff>23504</xdr:rowOff>
    </xdr:from>
    <xdr:to>
      <xdr:col>6</xdr:col>
      <xdr:colOff>444644</xdr:colOff>
      <xdr:row>8</xdr:row>
      <xdr:rowOff>45948</xdr:rowOff>
    </xdr:to>
    <xdr:sp macro="" textlink="$W$13">
      <xdr:nvSpPr>
        <xdr:cNvPr id="108" name="TextBox 107"/>
        <xdr:cNvSpPr txBox="1"/>
      </xdr:nvSpPr>
      <xdr:spPr>
        <a:xfrm>
          <a:off x="2644798" y="1461779"/>
          <a:ext cx="409696" cy="231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A4B7D6F5-414F-455A-BC32-074ECDCEFACA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Q1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34948</xdr:colOff>
      <xdr:row>9</xdr:row>
      <xdr:rowOff>97857</xdr:rowOff>
    </xdr:from>
    <xdr:to>
      <xdr:col>6</xdr:col>
      <xdr:colOff>444644</xdr:colOff>
      <xdr:row>10</xdr:row>
      <xdr:rowOff>126051</xdr:rowOff>
    </xdr:to>
    <xdr:sp macro="" textlink="$Y$13">
      <xdr:nvSpPr>
        <xdr:cNvPr id="109" name="TextBox 108"/>
        <xdr:cNvSpPr txBox="1"/>
      </xdr:nvSpPr>
      <xdr:spPr>
        <a:xfrm>
          <a:off x="2644798" y="1955232"/>
          <a:ext cx="409696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6E3355D5-479C-481E-AE2C-B02DD13CFADA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Q29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7</xdr:row>
      <xdr:rowOff>24901</xdr:rowOff>
    </xdr:from>
    <xdr:to>
      <xdr:col>10</xdr:col>
      <xdr:colOff>509572</xdr:colOff>
      <xdr:row>9</xdr:row>
      <xdr:rowOff>154538</xdr:rowOff>
    </xdr:to>
    <xdr:sp macro="" textlink="$X$13">
      <xdr:nvSpPr>
        <xdr:cNvPr id="110" name="TextBox 109"/>
        <xdr:cNvSpPr txBox="1"/>
      </xdr:nvSpPr>
      <xdr:spPr>
        <a:xfrm>
          <a:off x="2952369" y="1463176"/>
          <a:ext cx="3196003" cy="548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5B74239B-3997-4FFA-BD19-172B542B6671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I am given a real opportunity to improve my skills in my organization.</a:t>
          </a:fld>
          <a:endParaRPr lang="en-US" sz="9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11</xdr:row>
      <xdr:rowOff>209852</xdr:rowOff>
    </xdr:from>
    <xdr:to>
      <xdr:col>10</xdr:col>
      <xdr:colOff>509572</xdr:colOff>
      <xdr:row>15</xdr:row>
      <xdr:rowOff>13544</xdr:rowOff>
    </xdr:to>
    <xdr:sp macro="" textlink="$AB$13">
      <xdr:nvSpPr>
        <xdr:cNvPr id="111" name="TextBox 110"/>
        <xdr:cNvSpPr txBox="1"/>
      </xdr:nvSpPr>
      <xdr:spPr>
        <a:xfrm>
          <a:off x="2952369" y="2486327"/>
          <a:ext cx="3196003" cy="556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D35583D-D6D9-4E01-8925-7B635B0C23C3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I know how my work relates to the agency's goals.</a:t>
          </a:fld>
          <a:endParaRPr lang="en-US" sz="900" b="0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1</xdr:col>
      <xdr:colOff>29305</xdr:colOff>
      <xdr:row>7</xdr:row>
      <xdr:rowOff>57150</xdr:rowOff>
    </xdr:from>
    <xdr:to>
      <xdr:col>3</xdr:col>
      <xdr:colOff>359823</xdr:colOff>
      <xdr:row>8</xdr:row>
      <xdr:rowOff>125095</xdr:rowOff>
    </xdr:to>
    <xdr:sp macro="" textlink="">
      <xdr:nvSpPr>
        <xdr:cNvPr id="112" name="TextBox 111"/>
        <xdr:cNvSpPr txBox="1"/>
      </xdr:nvSpPr>
      <xdr:spPr>
        <a:xfrm>
          <a:off x="229330" y="1495425"/>
          <a:ext cx="644843" cy="277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tx1">
                  <a:lumMod val="65000"/>
                  <a:lumOff val="35000"/>
                </a:schemeClr>
              </a:solidFill>
            </a:rPr>
            <a:t>Select: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260350</xdr:colOff>
          <xdr:row>7</xdr:row>
          <xdr:rowOff>57150</xdr:rowOff>
        </xdr:from>
        <xdr:to>
          <xdr:col>5</xdr:col>
          <xdr:colOff>666750</xdr:colOff>
          <xdr:row>8</xdr:row>
          <xdr:rowOff>88900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absolute">
    <xdr:from>
      <xdr:col>13</xdr:col>
      <xdr:colOff>334108</xdr:colOff>
      <xdr:row>6</xdr:row>
      <xdr:rowOff>202471</xdr:rowOff>
    </xdr:from>
    <xdr:to>
      <xdr:col>17</xdr:col>
      <xdr:colOff>57912</xdr:colOff>
      <xdr:row>21</xdr:row>
      <xdr:rowOff>11280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43704</xdr:colOff>
      <xdr:row>21</xdr:row>
      <xdr:rowOff>147898</xdr:rowOff>
    </xdr:from>
    <xdr:to>
      <xdr:col>16</xdr:col>
      <xdr:colOff>474010</xdr:colOff>
      <xdr:row>22</xdr:row>
      <xdr:rowOff>21979</xdr:rowOff>
    </xdr:to>
    <xdr:cxnSp macro="">
      <xdr:nvCxnSpPr>
        <xdr:cNvPr id="115" name="Straight Connector 114"/>
        <xdr:cNvCxnSpPr/>
      </xdr:nvCxnSpPr>
      <xdr:spPr>
        <a:xfrm flipV="1">
          <a:off x="558054" y="4157923"/>
          <a:ext cx="9279031" cy="36006"/>
        </a:xfrm>
        <a:prstGeom prst="line">
          <a:avLst/>
        </a:prstGeom>
        <a:ln w="25400">
          <a:solidFill>
            <a:schemeClr val="tx1">
              <a:lumMod val="50000"/>
              <a:lumOff val="5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29305</xdr:colOff>
      <xdr:row>23</xdr:row>
      <xdr:rowOff>159889</xdr:rowOff>
    </xdr:from>
    <xdr:to>
      <xdr:col>3</xdr:col>
      <xdr:colOff>359823</xdr:colOff>
      <xdr:row>25</xdr:row>
      <xdr:rowOff>113534</xdr:rowOff>
    </xdr:to>
    <xdr:sp macro="" textlink="">
      <xdr:nvSpPr>
        <xdr:cNvPr id="116" name="TextBox 115"/>
        <xdr:cNvSpPr txBox="1"/>
      </xdr:nvSpPr>
      <xdr:spPr>
        <a:xfrm>
          <a:off x="229330" y="4493764"/>
          <a:ext cx="644843" cy="277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tx1">
                  <a:lumMod val="65000"/>
                  <a:lumOff val="35000"/>
                </a:schemeClr>
              </a:solidFill>
            </a:rPr>
            <a:t>Select: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260350</xdr:colOff>
          <xdr:row>24</xdr:row>
          <xdr:rowOff>0</xdr:rowOff>
        </xdr:from>
        <xdr:to>
          <xdr:col>5</xdr:col>
          <xdr:colOff>666750</xdr:colOff>
          <xdr:row>25</xdr:row>
          <xdr:rowOff>88900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6</xdr:col>
      <xdr:colOff>34948</xdr:colOff>
      <xdr:row>29</xdr:row>
      <xdr:rowOff>85381</xdr:rowOff>
    </xdr:from>
    <xdr:to>
      <xdr:col>6</xdr:col>
      <xdr:colOff>444644</xdr:colOff>
      <xdr:row>30</xdr:row>
      <xdr:rowOff>164928</xdr:rowOff>
    </xdr:to>
    <xdr:sp macro="" textlink="$AA$14">
      <xdr:nvSpPr>
        <xdr:cNvPr id="118" name="TextBox 117"/>
        <xdr:cNvSpPr txBox="1"/>
      </xdr:nvSpPr>
      <xdr:spPr>
        <a:xfrm>
          <a:off x="2644798" y="5476531"/>
          <a:ext cx="409696" cy="241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30066E19-798C-4910-8B71-0EFD48AC6696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Q24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34948</xdr:colOff>
      <xdr:row>32</xdr:row>
      <xdr:rowOff>113015</xdr:rowOff>
    </xdr:from>
    <xdr:to>
      <xdr:col>6</xdr:col>
      <xdr:colOff>444644</xdr:colOff>
      <xdr:row>34</xdr:row>
      <xdr:rowOff>20698</xdr:rowOff>
    </xdr:to>
    <xdr:sp macro="" textlink="$AC$14">
      <xdr:nvSpPr>
        <xdr:cNvPr id="119" name="TextBox 118"/>
        <xdr:cNvSpPr txBox="1"/>
      </xdr:nvSpPr>
      <xdr:spPr>
        <a:xfrm>
          <a:off x="2644798" y="5989940"/>
          <a:ext cx="409696" cy="2315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4C927102-437B-4B47-B1D9-77B41C429C6C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Q37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34948</xdr:colOff>
      <xdr:row>35</xdr:row>
      <xdr:rowOff>158626</xdr:rowOff>
    </xdr:from>
    <xdr:to>
      <xdr:col>6</xdr:col>
      <xdr:colOff>444644</xdr:colOff>
      <xdr:row>37</xdr:row>
      <xdr:rowOff>65065</xdr:rowOff>
    </xdr:to>
    <xdr:sp macro="" textlink="$AE$14">
      <xdr:nvSpPr>
        <xdr:cNvPr id="120" name="TextBox 119"/>
        <xdr:cNvSpPr txBox="1"/>
      </xdr:nvSpPr>
      <xdr:spPr>
        <a:xfrm>
          <a:off x="2644798" y="6521326"/>
          <a:ext cx="409696" cy="230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7D61C0E4-9F84-490F-862E-061E19AB279F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Q30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26</xdr:row>
      <xdr:rowOff>135143</xdr:rowOff>
    </xdr:from>
    <xdr:to>
      <xdr:col>10</xdr:col>
      <xdr:colOff>509572</xdr:colOff>
      <xdr:row>29</xdr:row>
      <xdr:rowOff>137956</xdr:rowOff>
    </xdr:to>
    <xdr:sp macro="" textlink="$Z$14">
      <xdr:nvSpPr>
        <xdr:cNvPr id="121" name="TextBox 120"/>
        <xdr:cNvSpPr txBox="1"/>
      </xdr:nvSpPr>
      <xdr:spPr>
        <a:xfrm>
          <a:off x="2952369" y="4954793"/>
          <a:ext cx="3196003" cy="574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E038FB78-E173-4609-8FD9-F03ACF972FA6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My training needs are assessed.</a:t>
          </a:fld>
          <a:endParaRPr lang="en-US" sz="900" b="0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32</xdr:row>
      <xdr:rowOff>113015</xdr:rowOff>
    </xdr:from>
    <xdr:to>
      <xdr:col>10</xdr:col>
      <xdr:colOff>509572</xdr:colOff>
      <xdr:row>35</xdr:row>
      <xdr:rowOff>164252</xdr:rowOff>
    </xdr:to>
    <xdr:sp macro="" textlink="$AD$14">
      <xdr:nvSpPr>
        <xdr:cNvPr id="122" name="TextBox 121"/>
        <xdr:cNvSpPr txBox="1"/>
      </xdr:nvSpPr>
      <xdr:spPr>
        <a:xfrm>
          <a:off x="2952369" y="5989940"/>
          <a:ext cx="3196003" cy="5370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CF819527-ADAC-400A-9708-9248570D5E50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Arbitrary action, personal favoritism and coercion for partisan political purposes are not tolerated.</a:t>
          </a:fld>
          <a:endParaRPr lang="en-US" sz="900" b="0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35</xdr:row>
      <xdr:rowOff>161883</xdr:rowOff>
    </xdr:from>
    <xdr:to>
      <xdr:col>10</xdr:col>
      <xdr:colOff>509572</xdr:colOff>
      <xdr:row>39</xdr:row>
      <xdr:rowOff>43005</xdr:rowOff>
    </xdr:to>
    <xdr:sp macro="" textlink="$AF$14">
      <xdr:nvSpPr>
        <xdr:cNvPr id="123" name="TextBox 122"/>
        <xdr:cNvSpPr txBox="1"/>
      </xdr:nvSpPr>
      <xdr:spPr>
        <a:xfrm>
          <a:off x="2952369" y="6524583"/>
          <a:ext cx="3196003" cy="5288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3053F333-59B4-4E75-99F3-948E4A97A5F2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Employees have a feeling of personal empowerment with respect to work processes.</a:t>
          </a:fld>
          <a:endParaRPr lang="en-US" sz="900" b="0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34948</xdr:colOff>
      <xdr:row>23</xdr:row>
      <xdr:rowOff>117615</xdr:rowOff>
    </xdr:from>
    <xdr:to>
      <xdr:col>6</xdr:col>
      <xdr:colOff>444644</xdr:colOff>
      <xdr:row>25</xdr:row>
      <xdr:rowOff>36479</xdr:rowOff>
    </xdr:to>
    <xdr:sp macro="" textlink="$W$14">
      <xdr:nvSpPr>
        <xdr:cNvPr id="124" name="TextBox 123"/>
        <xdr:cNvSpPr txBox="1"/>
      </xdr:nvSpPr>
      <xdr:spPr>
        <a:xfrm>
          <a:off x="2644798" y="4451490"/>
          <a:ext cx="409696" cy="242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B7891ED-2E38-4D9B-867A-B762BB512C2C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Q27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34948</xdr:colOff>
      <xdr:row>26</xdr:row>
      <xdr:rowOff>135143</xdr:rowOff>
    </xdr:from>
    <xdr:to>
      <xdr:col>6</xdr:col>
      <xdr:colOff>444644</xdr:colOff>
      <xdr:row>28</xdr:row>
      <xdr:rowOff>22947</xdr:rowOff>
    </xdr:to>
    <xdr:sp macro="" textlink="$Y$14">
      <xdr:nvSpPr>
        <xdr:cNvPr id="125" name="TextBox 124"/>
        <xdr:cNvSpPr txBox="1"/>
      </xdr:nvSpPr>
      <xdr:spPr>
        <a:xfrm>
          <a:off x="2644798" y="4954793"/>
          <a:ext cx="409696" cy="287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524BF0C2-FB43-45E4-BC53-4CEF0B098D58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r"/>
            <a:t>Q18</a:t>
          </a:fld>
          <a:endParaRPr lang="en-US" sz="1100" b="1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342519</xdr:colOff>
      <xdr:row>29</xdr:row>
      <xdr:rowOff>85381</xdr:rowOff>
    </xdr:from>
    <xdr:to>
      <xdr:col>10</xdr:col>
      <xdr:colOff>509572</xdr:colOff>
      <xdr:row>32</xdr:row>
      <xdr:rowOff>136616</xdr:rowOff>
    </xdr:to>
    <xdr:sp macro="" textlink="$AB$14">
      <xdr:nvSpPr>
        <xdr:cNvPr id="126" name="TextBox 125"/>
        <xdr:cNvSpPr txBox="1"/>
      </xdr:nvSpPr>
      <xdr:spPr>
        <a:xfrm>
          <a:off x="2952369" y="5476531"/>
          <a:ext cx="3196003" cy="537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BE59B16B-3483-49F1-B030-0D5EACB9B29C}" type="TxLink">
            <a:rPr lang="en-US" sz="900" b="0" i="0" u="none" strike="noStrike">
              <a:solidFill>
                <a:sysClr val="windowText" lastClr="000000"/>
              </a:solidFill>
              <a:latin typeface="Calibri"/>
              <a:ea typeface="+mn-ea"/>
              <a:cs typeface="Arial"/>
            </a:rPr>
            <a:pPr marL="0" indent="0" algn="l"/>
            <a:t>In my work unit, differences in performance are recognized in a meaningful way.</a:t>
          </a:fld>
          <a:endParaRPr lang="en-US" sz="900" b="0" i="0" u="none" strike="noStrike">
            <a:solidFill>
              <a:sysClr val="windowText" lastClr="00000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2</xdr:col>
      <xdr:colOff>41456</xdr:colOff>
      <xdr:row>8</xdr:row>
      <xdr:rowOff>200026</xdr:rowOff>
    </xdr:from>
    <xdr:to>
      <xdr:col>5</xdr:col>
      <xdr:colOff>702491</xdr:colOff>
      <xdr:row>14</xdr:row>
      <xdr:rowOff>133350</xdr:rowOff>
    </xdr:to>
    <xdr:sp macro="" textlink="$V$11">
      <xdr:nvSpPr>
        <xdr:cNvPr id="127" name="TextBox 126"/>
        <xdr:cNvSpPr txBox="1"/>
      </xdr:nvSpPr>
      <xdr:spPr>
        <a:xfrm>
          <a:off x="355781" y="1847851"/>
          <a:ext cx="2194560" cy="115252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63AEBFB2-6975-4C1A-96AA-ECC152007AAC}" type="TxLink">
            <a:rPr lang="en-US" sz="2000" b="1" i="0" u="none" strike="noStrike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pPr marL="0" indent="0" algn="ctr"/>
            <a:t>Largest Increases in Percent Positive since 2018</a:t>
          </a:fld>
          <a:endParaRPr lang="en-US" sz="2000" b="1" i="0" u="none" strike="noStrike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42210</xdr:colOff>
      <xdr:row>26</xdr:row>
      <xdr:rowOff>19048</xdr:rowOff>
    </xdr:from>
    <xdr:to>
      <xdr:col>5</xdr:col>
      <xdr:colOff>703245</xdr:colOff>
      <xdr:row>32</xdr:row>
      <xdr:rowOff>124585</xdr:rowOff>
    </xdr:to>
    <xdr:sp macro="" textlink="$V$12">
      <xdr:nvSpPr>
        <xdr:cNvPr id="128" name="TextBox 127"/>
        <xdr:cNvSpPr txBox="1"/>
      </xdr:nvSpPr>
      <xdr:spPr>
        <a:xfrm>
          <a:off x="356535" y="4838698"/>
          <a:ext cx="2194560" cy="116281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18E0A6E3-3AD2-48A0-BE2A-9E8C9769EE07}" type="TxLink">
            <a:rPr lang="en-US" sz="2000" b="1" i="0" u="none" strike="noStrike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pPr marL="0" indent="0" algn="ctr"/>
            <a:t>Largest Decreases in Percent Positive since 2018</a:t>
          </a:fld>
          <a:endParaRPr lang="en-US" sz="2000" b="1" i="0" u="none" strike="noStrike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9527</xdr:colOff>
      <xdr:row>14</xdr:row>
      <xdr:rowOff>95250</xdr:rowOff>
    </xdr:from>
    <xdr:to>
      <xdr:col>5</xdr:col>
      <xdr:colOff>360682</xdr:colOff>
      <xdr:row>19</xdr:row>
      <xdr:rowOff>108585</xdr:rowOff>
    </xdr:to>
    <xdr:sp macro="" textlink="$V$31">
      <xdr:nvSpPr>
        <xdr:cNvPr id="129" name="TextBox 128"/>
        <xdr:cNvSpPr txBox="1"/>
      </xdr:nvSpPr>
      <xdr:spPr>
        <a:xfrm>
          <a:off x="1114427" y="2962275"/>
          <a:ext cx="1094105" cy="832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/>
          <a:fld id="{2C32C0DB-9C2D-4E2D-9009-0EC8979974E5}" type="TxLink">
            <a:rPr lang="en-US" sz="1200" b="0" i="0" u="none" strike="noStrike">
              <a:solidFill>
                <a:srgbClr val="696969"/>
              </a:solidFill>
              <a:effectLst/>
              <a:latin typeface="Calibri"/>
              <a:ea typeface="+mn-ea"/>
              <a:cs typeface="+mn-cs"/>
            </a:rPr>
            <a:pPr marL="0" indent="0"/>
            <a:t>items increased since 2018</a:t>
          </a:fld>
          <a:endParaRPr lang="en-US" sz="1200" b="1" i="0">
            <a:solidFill>
              <a:srgbClr val="696969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9527</xdr:colOff>
      <xdr:row>32</xdr:row>
      <xdr:rowOff>76200</xdr:rowOff>
    </xdr:from>
    <xdr:to>
      <xdr:col>5</xdr:col>
      <xdr:colOff>360682</xdr:colOff>
      <xdr:row>37</xdr:row>
      <xdr:rowOff>105410</xdr:rowOff>
    </xdr:to>
    <xdr:sp macro="" textlink="$V$32">
      <xdr:nvSpPr>
        <xdr:cNvPr id="130" name="TextBox 129"/>
        <xdr:cNvSpPr txBox="1"/>
      </xdr:nvSpPr>
      <xdr:spPr>
        <a:xfrm>
          <a:off x="1114427" y="5953125"/>
          <a:ext cx="1094105" cy="8388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/>
          <a:fld id="{3C003C30-9B27-452C-B50E-C3488B3AEC52}" type="TxLink">
            <a:rPr lang="en-US" sz="1200" b="0" i="0" u="none" strike="noStrike">
              <a:solidFill>
                <a:srgbClr val="696969"/>
              </a:solidFill>
              <a:effectLst/>
              <a:latin typeface="Calibri"/>
              <a:ea typeface="+mn-ea"/>
              <a:cs typeface="+mn-cs"/>
            </a:rPr>
            <a:pPr marL="0" indent="0"/>
            <a:t>items decreased since 2018</a:t>
          </a:fld>
          <a:endParaRPr lang="en-US" sz="1200" b="0" i="0" u="none" strike="noStrike">
            <a:solidFill>
              <a:srgbClr val="696969"/>
            </a:solidFill>
            <a:effectLst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61217</xdr:colOff>
      <xdr:row>6</xdr:row>
      <xdr:rowOff>10617</xdr:rowOff>
    </xdr:from>
    <xdr:to>
      <xdr:col>16</xdr:col>
      <xdr:colOff>458993</xdr:colOff>
      <xdr:row>7</xdr:row>
      <xdr:rowOff>16246</xdr:rowOff>
    </xdr:to>
    <xdr:sp macro="" textlink="">
      <xdr:nvSpPr>
        <xdr:cNvPr id="131" name="TextBox 130"/>
        <xdr:cNvSpPr txBox="1"/>
      </xdr:nvSpPr>
      <xdr:spPr>
        <a:xfrm>
          <a:off x="8243192" y="1210767"/>
          <a:ext cx="1578876" cy="243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noAutofit/>
        </a:bodyPr>
        <a:lstStyle/>
        <a:p>
          <a:pPr marL="0" indent="0" algn="ctr"/>
          <a:r>
            <a:rPr lang="en-US" sz="1000">
              <a:solidFill>
                <a:srgbClr val="696969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Percentage Point Change</a:t>
          </a:r>
          <a:endParaRPr lang="en-US" sz="1000" b="1" i="0" u="none" strike="noStrike">
            <a:solidFill>
              <a:srgbClr val="696969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61217</xdr:colOff>
      <xdr:row>22</xdr:row>
      <xdr:rowOff>46968</xdr:rowOff>
    </xdr:from>
    <xdr:to>
      <xdr:col>16</xdr:col>
      <xdr:colOff>458993</xdr:colOff>
      <xdr:row>23</xdr:row>
      <xdr:rowOff>132693</xdr:rowOff>
    </xdr:to>
    <xdr:sp macro="" textlink="">
      <xdr:nvSpPr>
        <xdr:cNvPr id="132" name="TextBox 131"/>
        <xdr:cNvSpPr txBox="1"/>
      </xdr:nvSpPr>
      <xdr:spPr>
        <a:xfrm>
          <a:off x="8243192" y="4218918"/>
          <a:ext cx="1578876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noAutofit/>
        </a:bodyPr>
        <a:lstStyle/>
        <a:p>
          <a:pPr marL="0" indent="0" algn="ctr"/>
          <a:r>
            <a:rPr lang="en-US" sz="1000">
              <a:solidFill>
                <a:srgbClr val="696969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Percentage Point Change</a:t>
          </a:r>
        </a:p>
      </xdr:txBody>
    </xdr:sp>
    <xdr:clientData/>
  </xdr:twoCellAnchor>
  <xdr:twoCellAnchor editAs="absolute">
    <xdr:from>
      <xdr:col>13</xdr:col>
      <xdr:colOff>363415</xdr:colOff>
      <xdr:row>23</xdr:row>
      <xdr:rowOff>95250</xdr:rowOff>
    </xdr:from>
    <xdr:to>
      <xdr:col>17</xdr:col>
      <xdr:colOff>61546</xdr:colOff>
      <xdr:row>39</xdr:row>
      <xdr:rowOff>32303</xdr:rowOff>
    </xdr:to>
    <xdr:graphicFrame macro="">
      <xdr:nvGraphicFramePr>
        <xdr:cNvPr id="133" name="Chart 1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180975</xdr:colOff>
      <xdr:row>14</xdr:row>
      <xdr:rowOff>142875</xdr:rowOff>
    </xdr:from>
    <xdr:to>
      <xdr:col>4</xdr:col>
      <xdr:colOff>19050</xdr:colOff>
      <xdr:row>19</xdr:row>
      <xdr:rowOff>19050</xdr:rowOff>
    </xdr:to>
    <xdr:sp macro="" textlink="">
      <xdr:nvSpPr>
        <xdr:cNvPr id="134" name="Rounded Rectangle 133"/>
        <xdr:cNvSpPr/>
      </xdr:nvSpPr>
      <xdr:spPr>
        <a:xfrm>
          <a:off x="495300" y="3009900"/>
          <a:ext cx="628650" cy="695325"/>
        </a:xfrm>
        <a:prstGeom prst="roundRect">
          <a:avLst/>
        </a:prstGeom>
        <a:noFill/>
        <a:ln w="571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180975</xdr:colOff>
      <xdr:row>32</xdr:row>
      <xdr:rowOff>142875</xdr:rowOff>
    </xdr:from>
    <xdr:to>
      <xdr:col>4</xdr:col>
      <xdr:colOff>19050</xdr:colOff>
      <xdr:row>37</xdr:row>
      <xdr:rowOff>28575</xdr:rowOff>
    </xdr:to>
    <xdr:sp macro="" textlink="">
      <xdr:nvSpPr>
        <xdr:cNvPr id="135" name="Rounded Rectangle 134"/>
        <xdr:cNvSpPr/>
      </xdr:nvSpPr>
      <xdr:spPr>
        <a:xfrm>
          <a:off x="495300" y="6019800"/>
          <a:ext cx="628650" cy="695325"/>
        </a:xfrm>
        <a:prstGeom prst="roundRect">
          <a:avLst/>
        </a:prstGeom>
        <a:noFill/>
        <a:ln w="571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528179</xdr:colOff>
      <xdr:row>39</xdr:row>
      <xdr:rowOff>133911</xdr:rowOff>
    </xdr:from>
    <xdr:to>
      <xdr:col>11</xdr:col>
      <xdr:colOff>355901</xdr:colOff>
      <xdr:row>41</xdr:row>
      <xdr:rowOff>42404</xdr:rowOff>
    </xdr:to>
    <xdr:sp macro="" textlink="$AE$25">
      <xdr:nvSpPr>
        <xdr:cNvPr id="136" name="TextBox 135"/>
        <xdr:cNvSpPr txBox="1"/>
      </xdr:nvSpPr>
      <xdr:spPr>
        <a:xfrm>
          <a:off x="6166979" y="7144311"/>
          <a:ext cx="456372" cy="251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fld id="{EE93E270-3A7F-4EF5-8DB9-C4290EC67949}" type="TxLink">
            <a:rPr lang="en-US" sz="1000" b="1" i="0" u="none" strike="noStrike">
              <a:solidFill>
                <a:srgbClr val="595959"/>
              </a:solidFill>
              <a:effectLst/>
              <a:latin typeface="Arial"/>
              <a:ea typeface="+mn-ea"/>
              <a:cs typeface="Arial"/>
            </a:rPr>
            <a:pPr marL="0" indent="0" algn="ctr"/>
            <a:t> </a:t>
          </a:fld>
          <a:endParaRPr lang="en-US" sz="1800" b="1" i="0" u="none" strike="noStrike">
            <a:solidFill>
              <a:schemeClr val="bg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2018\Report%20Production\Template\AES\FEVS%20AES%20Mock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2019\Report%20Production\Mockups\AES\2019%20AES_Mockup%2005-15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SHBOARD_DEMOGRAPHICS"/>
      <sheetName val="DASHBOARD_TRENDING"/>
      <sheetName val="CORE SURVEY"/>
      <sheetName val="WORK LIFE-TELEWORK"/>
      <sheetName val="DEMOGRAPHICS"/>
      <sheetName val="TREND CORE SURVEY"/>
      <sheetName val="ASI"/>
      <sheetName val="ITEM CHANGES"/>
    </sheetNames>
    <sheetDataSet>
      <sheetData sheetId="0" refreshError="1"/>
      <sheetData sheetId="1">
        <row r="42">
          <cell r="D42" t="str">
            <v>25 and under</v>
          </cell>
          <cell r="E42">
            <v>0</v>
          </cell>
        </row>
        <row r="43">
          <cell r="E43">
            <v>0.14799999999999999</v>
          </cell>
        </row>
        <row r="44">
          <cell r="E44" t="str">
            <v>--</v>
          </cell>
        </row>
        <row r="45">
          <cell r="E45">
            <v>0.37</v>
          </cell>
        </row>
        <row r="46">
          <cell r="E46">
            <v>0.33</v>
          </cell>
        </row>
        <row r="47">
          <cell r="E47" t="str">
            <v>--</v>
          </cell>
        </row>
        <row r="48">
          <cell r="E48">
            <v>0</v>
          </cell>
        </row>
        <row r="49">
          <cell r="E49">
            <v>0</v>
          </cell>
        </row>
        <row r="50">
          <cell r="B50">
            <v>6</v>
          </cell>
          <cell r="E50" t="str">
            <v>--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SHBOARD-Demographics"/>
      <sheetName val="DASHBOARD-Trending"/>
      <sheetName val="Core Survey"/>
      <sheetName val="Performance"/>
      <sheetName val="Partial Shutdown"/>
      <sheetName val="Telework &amp; Work-Life"/>
      <sheetName val="Demographics"/>
      <sheetName val="Trend Core Survey"/>
      <sheetName val="Trend Telework &amp; Work-Life"/>
      <sheetName val="ASI"/>
      <sheetName val="Item Changes"/>
    </sheetNames>
    <sheetDataSet>
      <sheetData sheetId="0">
        <row r="53">
          <cell r="O53">
            <v>0.96</v>
          </cell>
        </row>
      </sheetData>
      <sheetData sheetId="1">
        <row r="42">
          <cell r="D42" t="str">
            <v>25 and under</v>
          </cell>
          <cell r="E42">
            <v>0</v>
          </cell>
        </row>
        <row r="43">
          <cell r="D43" t="str">
            <v>26-29
years old</v>
          </cell>
          <cell r="E43">
            <v>0.03</v>
          </cell>
        </row>
        <row r="44">
          <cell r="D44" t="str">
            <v>30-39
years old</v>
          </cell>
          <cell r="E44">
            <v>0.24</v>
          </cell>
        </row>
        <row r="45">
          <cell r="D45" t="str">
            <v>40-49
years old</v>
          </cell>
          <cell r="E45">
            <v>0.28999999999999998</v>
          </cell>
        </row>
        <row r="46">
          <cell r="D46" t="str">
            <v>50-59
years old</v>
          </cell>
          <cell r="E46">
            <v>0.3</v>
          </cell>
        </row>
        <row r="47">
          <cell r="D47" t="str">
            <v>60 years
or older</v>
          </cell>
          <cell r="E47">
            <v>0.15</v>
          </cell>
        </row>
        <row r="48">
          <cell r="D48">
            <v>0</v>
          </cell>
          <cell r="E48">
            <v>0</v>
          </cell>
        </row>
        <row r="49">
          <cell r="D49">
            <v>0</v>
          </cell>
          <cell r="E49">
            <v>0</v>
          </cell>
        </row>
        <row r="50">
          <cell r="B50">
            <v>6</v>
          </cell>
          <cell r="D50" t="str">
            <v>Less than 1
year</v>
          </cell>
          <cell r="E50">
            <v>0</v>
          </cell>
        </row>
        <row r="51">
          <cell r="B51">
            <v>7</v>
          </cell>
          <cell r="D51" t="str">
            <v>1 to 3
years</v>
          </cell>
          <cell r="E51">
            <v>0.2</v>
          </cell>
        </row>
        <row r="52">
          <cell r="D52" t="str">
            <v>4 to 5
years</v>
          </cell>
          <cell r="E52">
            <v>0.08</v>
          </cell>
        </row>
        <row r="53">
          <cell r="D53" t="str">
            <v>6 to 10
years</v>
          </cell>
          <cell r="E53">
            <v>0.24</v>
          </cell>
        </row>
        <row r="54">
          <cell r="D54" t="str">
            <v>11 to 14
years</v>
          </cell>
          <cell r="E54">
            <v>0.14000000000000001</v>
          </cell>
        </row>
        <row r="55">
          <cell r="D55" t="str">
            <v>15 to 20
years</v>
          </cell>
          <cell r="E55">
            <v>0.11</v>
          </cell>
        </row>
        <row r="56">
          <cell r="D56" t="str">
            <v>More than 20
years</v>
          </cell>
          <cell r="E56">
            <v>0.23</v>
          </cell>
        </row>
      </sheetData>
      <sheetData sheetId="2">
        <row r="11">
          <cell r="X11">
            <v>10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B9C4DB"/>
    <pageSetUpPr autoPageBreaks="0"/>
  </sheetPr>
  <dimension ref="A1:BX220"/>
  <sheetViews>
    <sheetView showGridLines="0" showRowColHeaders="0" tabSelected="1" zoomScaleNormal="100" zoomScalePageLayoutView="200" workbookViewId="0">
      <selection activeCell="A250" sqref="A250"/>
    </sheetView>
  </sheetViews>
  <sheetFormatPr defaultColWidth="8.81640625" defaultRowHeight="13" x14ac:dyDescent="0.3"/>
  <cols>
    <col min="1" max="1" width="3" style="2" customWidth="1"/>
    <col min="2" max="2" width="1.7265625" style="2" customWidth="1"/>
    <col min="3" max="3" width="3" style="2" customWidth="1"/>
    <col min="4" max="4" width="8.81640625" style="2"/>
    <col min="5" max="5" width="11.1796875" style="2" customWidth="1"/>
    <col min="6" max="6" width="11.453125" style="2" customWidth="1"/>
    <col min="7" max="7" width="12" style="2" customWidth="1"/>
    <col min="8" max="8" width="7.81640625" style="2" customWidth="1"/>
    <col min="9" max="9" width="9.1796875" style="2" customWidth="1"/>
    <col min="10" max="10" width="16.453125" style="2" customWidth="1"/>
    <col min="11" max="11" width="9.453125" style="2" customWidth="1"/>
    <col min="12" max="12" width="12" style="2" customWidth="1"/>
    <col min="13" max="13" width="7.81640625" style="2" customWidth="1"/>
    <col min="14" max="16" width="8.81640625" style="2"/>
    <col min="17" max="17" width="10.26953125" style="2" customWidth="1"/>
    <col min="18" max="19" width="2.7265625" style="2" customWidth="1"/>
    <col min="20" max="37" width="2.7265625" style="4" customWidth="1"/>
    <col min="38" max="38" width="2.7265625" style="6" customWidth="1"/>
    <col min="39" max="39" width="2.7265625" style="5" customWidth="1"/>
    <col min="40" max="44" width="2.7265625" style="6" customWidth="1"/>
    <col min="45" max="46" width="2.54296875" style="6" customWidth="1"/>
    <col min="47" max="56" width="2.7265625" style="6" customWidth="1"/>
    <col min="57" max="60" width="2.7265625" style="46" customWidth="1"/>
    <col min="61" max="62" width="2.81640625" style="46" customWidth="1"/>
    <col min="63" max="71" width="2.81640625" style="2" customWidth="1"/>
    <col min="72" max="76" width="8.81640625" style="2" hidden="1" customWidth="1"/>
    <col min="77" max="77" width="0" style="2" hidden="1" customWidth="1"/>
    <col min="78" max="16384" width="8.81640625" style="2"/>
  </cols>
  <sheetData>
    <row r="1" spans="2:53" ht="15.75" customHeight="1" thickBot="1" x14ac:dyDescent="0.35">
      <c r="S1" s="3"/>
      <c r="X1" s="3"/>
      <c r="Y1" s="3"/>
      <c r="Z1" s="3"/>
      <c r="AA1" s="3"/>
      <c r="AF1" s="3"/>
      <c r="AG1" s="3"/>
      <c r="AH1" s="3"/>
      <c r="AI1" s="3"/>
      <c r="AJ1" s="3"/>
      <c r="AK1" s="5"/>
      <c r="AL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2:53" ht="15" customHeight="1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3"/>
      <c r="T2" s="138" t="s">
        <v>0</v>
      </c>
      <c r="U2" s="138" t="s">
        <v>1</v>
      </c>
      <c r="V2" s="138" t="s">
        <v>2</v>
      </c>
      <c r="W2" s="138" t="s">
        <v>3</v>
      </c>
      <c r="X2" s="138" t="s">
        <v>4</v>
      </c>
      <c r="Y2" s="138" t="s">
        <v>5</v>
      </c>
      <c r="Z2" s="138" t="s">
        <v>6</v>
      </c>
      <c r="AA2" s="138" t="s">
        <v>7</v>
      </c>
      <c r="AB2" s="138" t="s">
        <v>8</v>
      </c>
      <c r="AC2" s="138" t="s">
        <v>9</v>
      </c>
      <c r="AD2" s="138" t="s">
        <v>10</v>
      </c>
      <c r="AE2" s="138" t="s">
        <v>11</v>
      </c>
      <c r="AF2" s="3"/>
      <c r="AG2" s="3"/>
      <c r="AH2" s="3"/>
      <c r="AI2" s="3"/>
      <c r="AJ2" s="3"/>
      <c r="AK2" s="5"/>
      <c r="AL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2:53" ht="21.75" customHeight="1" x14ac:dyDescent="0.6">
      <c r="B3" s="10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4"/>
      <c r="S3" s="3"/>
      <c r="T3" s="15" t="s">
        <v>164</v>
      </c>
      <c r="U3" s="3" t="s">
        <v>165</v>
      </c>
      <c r="V3" s="16">
        <v>14</v>
      </c>
      <c r="W3" s="16">
        <v>27</v>
      </c>
      <c r="X3" s="17">
        <v>0.51900000000000002</v>
      </c>
      <c r="Y3" s="3">
        <v>33</v>
      </c>
      <c r="Z3" s="3">
        <v>0</v>
      </c>
      <c r="AA3" s="18">
        <v>0.71</v>
      </c>
      <c r="AB3" s="18">
        <v>0.61</v>
      </c>
      <c r="AC3" s="18">
        <v>0.7</v>
      </c>
      <c r="AD3" s="18">
        <v>0.83</v>
      </c>
      <c r="AE3" s="3" t="s">
        <v>166</v>
      </c>
      <c r="AF3" s="3"/>
      <c r="AG3" s="3"/>
      <c r="AH3" s="3"/>
      <c r="AI3" s="3"/>
      <c r="AJ3" s="3"/>
      <c r="AK3" s="6"/>
      <c r="AM3" s="6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2:53" ht="15" customHeight="1" x14ac:dyDescent="0.3"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4"/>
      <c r="S4" s="3"/>
      <c r="T4" s="138" t="s">
        <v>12</v>
      </c>
      <c r="U4" s="138" t="s">
        <v>13</v>
      </c>
      <c r="V4" s="138" t="s">
        <v>12</v>
      </c>
      <c r="W4" s="138" t="s">
        <v>13</v>
      </c>
      <c r="X4" s="138" t="s">
        <v>12</v>
      </c>
      <c r="Y4" s="138" t="s">
        <v>13</v>
      </c>
      <c r="Z4" s="138" t="s">
        <v>12</v>
      </c>
      <c r="AA4" s="138" t="s">
        <v>13</v>
      </c>
      <c r="AB4" s="138" t="s">
        <v>12</v>
      </c>
      <c r="AC4" s="138" t="s">
        <v>13</v>
      </c>
      <c r="AD4" s="138" t="s">
        <v>12</v>
      </c>
      <c r="AE4" s="138" t="s">
        <v>13</v>
      </c>
      <c r="AF4" s="3"/>
      <c r="AG4" s="3"/>
      <c r="AH4" s="3"/>
      <c r="AI4" s="3"/>
      <c r="AJ4" s="3"/>
      <c r="AK4" s="6"/>
      <c r="AM4" s="6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2:53" x14ac:dyDescent="0.3">
      <c r="B5" s="10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4"/>
      <c r="S5" s="3"/>
      <c r="T5" s="3">
        <v>8</v>
      </c>
      <c r="U5" s="18">
        <v>1</v>
      </c>
      <c r="V5" s="3">
        <v>33</v>
      </c>
      <c r="W5" s="18">
        <v>0.23</v>
      </c>
      <c r="X5" s="3">
        <v>33</v>
      </c>
      <c r="Y5" s="18">
        <v>0.34</v>
      </c>
      <c r="Z5" s="3">
        <v>1</v>
      </c>
      <c r="AA5" s="18">
        <v>0</v>
      </c>
      <c r="AB5" s="3">
        <v>7</v>
      </c>
      <c r="AC5" s="18">
        <v>0.6</v>
      </c>
      <c r="AD5" s="3">
        <v>41</v>
      </c>
      <c r="AE5" s="18">
        <v>0.23</v>
      </c>
      <c r="AF5" s="3"/>
      <c r="AG5" s="3"/>
      <c r="AH5" s="3"/>
      <c r="AI5" s="3"/>
      <c r="AJ5" s="3"/>
      <c r="AK5" s="6"/>
      <c r="AM5" s="6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2:53" x14ac:dyDescent="0.3">
      <c r="B6" s="10"/>
      <c r="C6" s="12"/>
      <c r="D6" s="12"/>
      <c r="E6" s="12"/>
      <c r="F6" s="12"/>
      <c r="G6" s="12"/>
      <c r="H6" s="12"/>
      <c r="I6" s="12"/>
      <c r="J6" s="19"/>
      <c r="K6" s="12"/>
      <c r="L6" s="12"/>
      <c r="M6" s="12"/>
      <c r="N6" s="12"/>
      <c r="O6" s="12"/>
      <c r="P6" s="12"/>
      <c r="Q6" s="12"/>
      <c r="R6" s="14"/>
      <c r="S6" s="3"/>
      <c r="T6" s="3">
        <v>12</v>
      </c>
      <c r="U6" s="18">
        <v>1</v>
      </c>
      <c r="V6" s="3">
        <v>21</v>
      </c>
      <c r="W6" s="18">
        <v>0.28999999999999998</v>
      </c>
      <c r="X6" s="3">
        <v>41</v>
      </c>
      <c r="Y6" s="18">
        <v>0.32</v>
      </c>
      <c r="Z6" s="3">
        <v>3</v>
      </c>
      <c r="AA6" s="18">
        <v>0</v>
      </c>
      <c r="AB6" s="3">
        <v>28</v>
      </c>
      <c r="AC6" s="18">
        <v>0.52</v>
      </c>
      <c r="AD6" s="3">
        <v>23</v>
      </c>
      <c r="AE6" s="18">
        <v>0.21</v>
      </c>
      <c r="AF6" s="3"/>
      <c r="AG6" s="3"/>
      <c r="AH6" s="3"/>
      <c r="AI6" s="3"/>
      <c r="AJ6" s="3"/>
      <c r="AK6" s="6"/>
      <c r="AM6" s="6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2:53" ht="18.5" x14ac:dyDescent="0.3">
      <c r="B7" s="10"/>
      <c r="C7" s="12"/>
      <c r="D7" s="20"/>
      <c r="E7" s="20"/>
      <c r="F7" s="21"/>
      <c r="G7" s="21"/>
      <c r="H7" s="129"/>
      <c r="I7" s="129"/>
      <c r="J7" s="12"/>
      <c r="K7" s="12"/>
      <c r="L7" s="12"/>
      <c r="M7" s="12"/>
      <c r="N7" s="12"/>
      <c r="O7" s="12"/>
      <c r="P7" s="12"/>
      <c r="Q7" s="12"/>
      <c r="R7" s="14"/>
      <c r="S7" s="3"/>
      <c r="T7" s="3">
        <v>9</v>
      </c>
      <c r="U7" s="18">
        <v>0.94</v>
      </c>
      <c r="V7" s="3">
        <v>24</v>
      </c>
      <c r="W7" s="18">
        <v>0.28999999999999998</v>
      </c>
      <c r="X7" s="3">
        <v>23</v>
      </c>
      <c r="Y7" s="18">
        <v>0.3</v>
      </c>
      <c r="Z7" s="3">
        <v>6</v>
      </c>
      <c r="AA7" s="18">
        <v>0</v>
      </c>
      <c r="AB7" s="3">
        <v>42</v>
      </c>
      <c r="AC7" s="18">
        <v>0.49</v>
      </c>
      <c r="AD7" s="3">
        <v>33</v>
      </c>
      <c r="AE7" s="18">
        <v>0.19</v>
      </c>
      <c r="AF7" s="3"/>
      <c r="AG7" s="3"/>
      <c r="AH7" s="3"/>
      <c r="AI7" s="3"/>
      <c r="AJ7" s="3"/>
      <c r="AK7" s="6"/>
      <c r="AM7" s="6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2:53" ht="16.5" customHeight="1" x14ac:dyDescent="0.35">
      <c r="B8" s="10"/>
      <c r="C8" s="12"/>
      <c r="D8" s="22"/>
      <c r="E8" s="23"/>
      <c r="F8" s="24"/>
      <c r="G8" s="25"/>
      <c r="H8" s="130"/>
      <c r="I8" s="130"/>
      <c r="J8" s="12"/>
      <c r="K8" s="12"/>
      <c r="L8" s="12"/>
      <c r="M8" s="12"/>
      <c r="N8" s="12"/>
      <c r="O8" s="12"/>
      <c r="P8" s="12"/>
      <c r="Q8" s="12"/>
      <c r="R8" s="14"/>
      <c r="S8" s="3"/>
      <c r="T8" s="3">
        <v>14</v>
      </c>
      <c r="U8" s="18">
        <v>0.94</v>
      </c>
      <c r="V8" s="3">
        <v>25</v>
      </c>
      <c r="W8" s="18">
        <v>0.28999999999999998</v>
      </c>
      <c r="X8" s="3">
        <v>31</v>
      </c>
      <c r="Y8" s="18">
        <v>0.23</v>
      </c>
      <c r="Z8" s="3">
        <v>7</v>
      </c>
      <c r="AA8" s="18">
        <v>0</v>
      </c>
      <c r="AB8" s="3">
        <v>48</v>
      </c>
      <c r="AC8" s="18">
        <v>0.49</v>
      </c>
      <c r="AD8" s="3">
        <v>60</v>
      </c>
      <c r="AE8" s="18">
        <v>0.19</v>
      </c>
      <c r="AF8" s="3"/>
      <c r="AG8" s="3"/>
      <c r="AH8" s="3"/>
      <c r="AI8" s="3"/>
      <c r="AJ8" s="3"/>
      <c r="AK8" s="6"/>
      <c r="AM8" s="6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2:53" ht="16.5" customHeight="1" x14ac:dyDescent="0.35">
      <c r="B9" s="10"/>
      <c r="C9" s="12"/>
      <c r="D9" s="22"/>
      <c r="E9" s="23"/>
      <c r="F9" s="26"/>
      <c r="G9" s="25"/>
      <c r="H9" s="130"/>
      <c r="I9" s="130"/>
      <c r="J9" s="12"/>
      <c r="K9" s="12"/>
      <c r="L9" s="12"/>
      <c r="M9" s="12"/>
      <c r="N9" s="12"/>
      <c r="O9" s="12"/>
      <c r="P9" s="12"/>
      <c r="Q9" s="12"/>
      <c r="R9" s="14"/>
      <c r="S9" s="3"/>
      <c r="T9" s="3">
        <v>6</v>
      </c>
      <c r="U9" s="18">
        <v>0.93</v>
      </c>
      <c r="V9" s="3">
        <v>67</v>
      </c>
      <c r="W9" s="18">
        <v>0.28999999999999998</v>
      </c>
      <c r="X9" s="3">
        <v>50</v>
      </c>
      <c r="Y9" s="18">
        <v>0.23</v>
      </c>
      <c r="Z9" s="3">
        <v>8</v>
      </c>
      <c r="AA9" s="18">
        <v>0</v>
      </c>
      <c r="AB9" s="3">
        <v>52</v>
      </c>
      <c r="AC9" s="18">
        <v>0.49</v>
      </c>
      <c r="AD9" s="3">
        <v>17</v>
      </c>
      <c r="AE9" s="18">
        <v>0.14000000000000001</v>
      </c>
      <c r="AF9" s="3"/>
      <c r="AG9" s="3"/>
      <c r="AH9" s="3"/>
      <c r="AI9" s="27"/>
      <c r="AJ9" s="28"/>
      <c r="AK9" s="28"/>
      <c r="AL9" s="28"/>
      <c r="AM9" s="28"/>
      <c r="AN9" s="28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2:53" ht="16.5" customHeight="1" x14ac:dyDescent="0.35">
      <c r="B10" s="10"/>
      <c r="C10" s="12"/>
      <c r="D10" s="23"/>
      <c r="E10" s="23"/>
      <c r="F10" s="26"/>
      <c r="G10" s="25"/>
      <c r="H10" s="130"/>
      <c r="I10" s="130"/>
      <c r="J10" s="12"/>
      <c r="K10" s="12"/>
      <c r="L10" s="12"/>
      <c r="M10" s="12"/>
      <c r="N10" s="12"/>
      <c r="O10" s="12"/>
      <c r="P10" s="12"/>
      <c r="Q10" s="12"/>
      <c r="R10" s="14"/>
      <c r="S10" s="3"/>
      <c r="AF10" s="3"/>
      <c r="AG10" s="3"/>
      <c r="AH10" s="3"/>
      <c r="AI10" s="27"/>
      <c r="AJ10" s="28"/>
      <c r="AK10" s="28"/>
      <c r="AL10" s="28"/>
      <c r="AM10" s="28"/>
      <c r="AN10" s="28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2:53" ht="16.5" customHeight="1" x14ac:dyDescent="0.35">
      <c r="B11" s="10"/>
      <c r="C11" s="12"/>
      <c r="D11" s="23"/>
      <c r="E11" s="23"/>
      <c r="F11" s="26"/>
      <c r="G11" s="25"/>
      <c r="H11" s="130"/>
      <c r="I11" s="130"/>
      <c r="J11" s="12"/>
      <c r="K11" s="12"/>
      <c r="L11" s="12"/>
      <c r="M11" s="12"/>
      <c r="N11" s="12"/>
      <c r="O11" s="12"/>
      <c r="P11" s="12"/>
      <c r="Q11" s="12"/>
      <c r="R11" s="14"/>
      <c r="S11" s="3"/>
      <c r="T11" s="3"/>
      <c r="U11" s="27"/>
      <c r="V11" s="3"/>
      <c r="W11" s="18"/>
      <c r="X11" s="3"/>
      <c r="Y11" s="18"/>
      <c r="Z11" s="3"/>
      <c r="AA11" s="18"/>
      <c r="AB11" s="3"/>
      <c r="AC11" s="18"/>
      <c r="AD11" s="3"/>
      <c r="AE11" s="18"/>
      <c r="AF11" s="3"/>
      <c r="AG11" s="3"/>
      <c r="AH11" s="3"/>
      <c r="AI11" s="27"/>
      <c r="AJ11" s="28"/>
      <c r="AK11" s="28"/>
      <c r="AL11" s="28"/>
      <c r="AM11" s="28"/>
      <c r="AN11" s="28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2:53" ht="16.5" customHeight="1" x14ac:dyDescent="0.35">
      <c r="B12" s="10"/>
      <c r="C12" s="12"/>
      <c r="D12" s="23"/>
      <c r="E12" s="23"/>
      <c r="F12" s="26"/>
      <c r="G12" s="25"/>
      <c r="H12" s="130"/>
      <c r="I12" s="130"/>
      <c r="J12" s="12"/>
      <c r="K12" s="12"/>
      <c r="L12" s="12"/>
      <c r="M12" s="12"/>
      <c r="N12" s="12"/>
      <c r="O12" s="12"/>
      <c r="P12" s="12"/>
      <c r="Q12" s="12"/>
      <c r="R12" s="14"/>
      <c r="AF12" s="3"/>
      <c r="AG12" s="3"/>
      <c r="AH12" s="3"/>
      <c r="AI12" s="27"/>
      <c r="AJ12" s="28"/>
      <c r="AK12" s="28"/>
      <c r="AL12" s="28"/>
      <c r="AM12" s="28"/>
      <c r="AN12" s="28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2:53" ht="16.5" customHeight="1" x14ac:dyDescent="0.35">
      <c r="B13" s="10"/>
      <c r="C13" s="12"/>
      <c r="D13" s="126"/>
      <c r="E13" s="126"/>
      <c r="F13" s="29"/>
      <c r="G13" s="30"/>
      <c r="H13" s="127"/>
      <c r="I13" s="127"/>
      <c r="J13" s="12"/>
      <c r="K13" s="12"/>
      <c r="L13" s="12"/>
      <c r="M13" s="12"/>
      <c r="N13" s="12"/>
      <c r="O13" s="12"/>
      <c r="P13" s="12"/>
      <c r="Q13" s="12"/>
      <c r="R13" s="14"/>
      <c r="AF13" s="3"/>
      <c r="AG13" s="3"/>
      <c r="AH13" s="3"/>
      <c r="AI13" s="27"/>
      <c r="AJ13" s="28"/>
      <c r="AK13" s="28"/>
      <c r="AL13" s="28"/>
      <c r="AM13" s="28"/>
      <c r="AN13" s="28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2:53" ht="13.5" customHeight="1" x14ac:dyDescent="0.3">
      <c r="B14" s="10"/>
      <c r="C14" s="12"/>
      <c r="D14" s="31"/>
      <c r="E14" s="31"/>
      <c r="F14" s="31"/>
      <c r="G14" s="31"/>
      <c r="H14" s="31"/>
      <c r="I14" s="31"/>
      <c r="J14" s="12"/>
      <c r="K14" s="12"/>
      <c r="L14" s="32"/>
      <c r="M14" s="12"/>
      <c r="N14" s="12"/>
      <c r="O14" s="12"/>
      <c r="P14" s="12"/>
      <c r="Q14" s="12"/>
      <c r="R14" s="14"/>
      <c r="AF14" s="3"/>
      <c r="AG14" s="27"/>
      <c r="AH14" s="27"/>
      <c r="AI14" s="27"/>
      <c r="AJ14" s="33"/>
      <c r="AK14" s="33"/>
      <c r="AL14" s="33"/>
      <c r="AM14" s="33"/>
      <c r="AN14" s="33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2:53" x14ac:dyDescent="0.3">
      <c r="B15" s="10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4"/>
      <c r="AF15" s="3"/>
      <c r="AG15" s="27"/>
      <c r="AH15" s="27"/>
      <c r="AI15" s="3"/>
      <c r="AJ15" s="3"/>
      <c r="AK15" s="6"/>
      <c r="AM15" s="6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2:53" ht="13.5" customHeight="1" x14ac:dyDescent="0.3">
      <c r="B16" s="10"/>
      <c r="C16" s="12"/>
      <c r="D16" s="34"/>
      <c r="E16" s="35"/>
      <c r="F16" s="36"/>
      <c r="G16" s="36"/>
      <c r="H16" s="12"/>
      <c r="I16" s="35"/>
      <c r="J16" s="35"/>
      <c r="K16" s="36"/>
      <c r="L16" s="36"/>
      <c r="M16" s="12"/>
      <c r="N16" s="12"/>
      <c r="O16" s="12"/>
      <c r="P16" s="12"/>
      <c r="Q16" s="12"/>
      <c r="R16" s="14"/>
      <c r="S16" s="3"/>
      <c r="AD16" s="3"/>
      <c r="AE16" s="18"/>
      <c r="AF16" s="3"/>
      <c r="AG16" s="27"/>
      <c r="AH16" s="27"/>
      <c r="AI16" s="3"/>
      <c r="AJ16" s="3"/>
      <c r="AK16" s="6"/>
      <c r="AM16" s="6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2:53" ht="12.75" customHeight="1" x14ac:dyDescent="0.35">
      <c r="B17" s="10"/>
      <c r="C17" s="12"/>
      <c r="D17" s="12"/>
      <c r="E17" s="12"/>
      <c r="F17" s="37"/>
      <c r="G17" s="38"/>
      <c r="H17" s="12"/>
      <c r="I17" s="12"/>
      <c r="J17" s="12"/>
      <c r="K17" s="37"/>
      <c r="L17" s="38"/>
      <c r="M17" s="12"/>
      <c r="N17" s="12"/>
      <c r="O17" s="12"/>
      <c r="P17" s="12"/>
      <c r="Q17" s="12"/>
      <c r="R17" s="14"/>
      <c r="S17" s="3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"/>
      <c r="AE17" s="18"/>
      <c r="AF17" s="3"/>
      <c r="AG17" s="27"/>
      <c r="AH17" s="27"/>
      <c r="AI17" s="27"/>
      <c r="AJ17" s="3"/>
      <c r="AK17" s="6"/>
      <c r="AM17" s="6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2:53" ht="12.75" customHeight="1" x14ac:dyDescent="0.35">
      <c r="B18" s="10"/>
      <c r="C18" s="12"/>
      <c r="D18" s="12"/>
      <c r="E18" s="12"/>
      <c r="F18" s="37"/>
      <c r="G18" s="38"/>
      <c r="H18" s="12"/>
      <c r="I18" s="12"/>
      <c r="J18" s="12"/>
      <c r="K18" s="37"/>
      <c r="L18" s="38"/>
      <c r="M18" s="12"/>
      <c r="N18" s="12"/>
      <c r="O18" s="12"/>
      <c r="P18" s="12"/>
      <c r="Q18" s="12"/>
      <c r="R18" s="14"/>
      <c r="S18" s="3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27"/>
      <c r="AE18" s="27"/>
      <c r="AF18" s="3"/>
      <c r="AG18" s="27"/>
      <c r="AH18" s="27"/>
      <c r="AI18" s="3"/>
      <c r="AJ18" s="3"/>
      <c r="AK18" s="6"/>
      <c r="AM18" s="6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2:53" ht="12.75" customHeight="1" x14ac:dyDescent="0.35">
      <c r="B19" s="10"/>
      <c r="C19" s="12"/>
      <c r="D19" s="12"/>
      <c r="E19" s="12"/>
      <c r="F19" s="37"/>
      <c r="G19" s="38"/>
      <c r="H19" s="12"/>
      <c r="I19" s="12"/>
      <c r="J19" s="12"/>
      <c r="K19" s="37"/>
      <c r="L19" s="38"/>
      <c r="M19" s="12"/>
      <c r="N19" s="12"/>
      <c r="O19" s="12"/>
      <c r="P19" s="12"/>
      <c r="Q19" s="12"/>
      <c r="R19" s="14"/>
      <c r="S19" s="3"/>
      <c r="T19" s="39"/>
      <c r="U19" s="39"/>
      <c r="V19" s="39"/>
      <c r="W19" s="39"/>
      <c r="X19" s="39"/>
      <c r="Y19" s="39"/>
      <c r="Z19" s="39"/>
      <c r="AA19" s="27"/>
      <c r="AB19" s="27"/>
      <c r="AC19" s="27"/>
      <c r="AD19" s="27"/>
      <c r="AE19" s="27"/>
      <c r="AF19" s="27"/>
      <c r="AG19" s="3"/>
      <c r="AH19" s="3"/>
      <c r="AI19" s="3"/>
      <c r="AJ19" s="3"/>
      <c r="AK19" s="6"/>
      <c r="AM19" s="6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2:53" ht="12.75" customHeight="1" x14ac:dyDescent="0.35">
      <c r="B20" s="10"/>
      <c r="C20" s="12"/>
      <c r="D20" s="12"/>
      <c r="E20" s="12"/>
      <c r="F20" s="37"/>
      <c r="G20" s="38"/>
      <c r="H20" s="12"/>
      <c r="I20" s="12"/>
      <c r="J20" s="12"/>
      <c r="K20" s="37"/>
      <c r="L20" s="38"/>
      <c r="M20" s="12"/>
      <c r="N20" s="12"/>
      <c r="O20" s="12"/>
      <c r="P20" s="12"/>
      <c r="Q20" s="12"/>
      <c r="R20" s="14"/>
      <c r="S20" s="3"/>
      <c r="T20" s="40"/>
      <c r="U20" s="40"/>
      <c r="V20" s="40"/>
      <c r="W20" s="40"/>
      <c r="X20" s="40"/>
      <c r="Y20" s="40"/>
      <c r="Z20" s="40"/>
      <c r="AA20" s="27"/>
      <c r="AB20" s="27"/>
      <c r="AC20" s="27"/>
      <c r="AD20" s="27"/>
      <c r="AE20" s="27"/>
      <c r="AF20" s="27"/>
      <c r="AG20" s="3"/>
      <c r="AH20" s="3"/>
      <c r="AI20" s="3"/>
      <c r="AJ20" s="3"/>
      <c r="AK20" s="6"/>
      <c r="AM20" s="6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2:53" ht="12.75" customHeight="1" x14ac:dyDescent="0.3">
      <c r="B21" s="10"/>
      <c r="C21" s="12"/>
      <c r="D21" s="12"/>
      <c r="E21" s="12"/>
      <c r="F21" s="37"/>
      <c r="G21" s="38"/>
      <c r="H21" s="12"/>
      <c r="I21" s="12"/>
      <c r="J21" s="41"/>
      <c r="K21" s="37"/>
      <c r="L21" s="38"/>
      <c r="M21" s="12"/>
      <c r="N21" s="12"/>
      <c r="O21" s="12"/>
      <c r="P21" s="12"/>
      <c r="Q21" s="12"/>
      <c r="R21" s="14"/>
      <c r="S21" s="3"/>
      <c r="X21" s="27"/>
      <c r="Y21" s="27"/>
      <c r="Z21" s="27"/>
      <c r="AA21" s="27"/>
      <c r="AB21" s="27"/>
      <c r="AC21" s="27"/>
      <c r="AD21" s="27"/>
      <c r="AE21" s="27"/>
      <c r="AF21" s="27"/>
      <c r="AG21" s="3"/>
      <c r="AH21" s="3"/>
      <c r="AI21" s="3"/>
      <c r="AJ21" s="3"/>
      <c r="AK21" s="6"/>
      <c r="AM21" s="6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2:53" ht="12.75" customHeight="1" x14ac:dyDescent="0.3">
      <c r="B22" s="10"/>
      <c r="C22" s="12"/>
      <c r="D22" s="12"/>
      <c r="E22" s="12"/>
      <c r="F22" s="37"/>
      <c r="G22" s="38"/>
      <c r="H22" s="12"/>
      <c r="I22" s="12"/>
      <c r="J22" s="12"/>
      <c r="K22" s="37"/>
      <c r="L22" s="38"/>
      <c r="M22" s="12"/>
      <c r="N22" s="12"/>
      <c r="O22" s="12"/>
      <c r="P22" s="12"/>
      <c r="Q22" s="12"/>
      <c r="R22" s="14"/>
      <c r="S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6"/>
      <c r="AM22" s="6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2:53" ht="12.75" customHeight="1" x14ac:dyDescent="0.3">
      <c r="B23" s="10"/>
      <c r="C23" s="12"/>
      <c r="D23" s="12"/>
      <c r="E23" s="12"/>
      <c r="F23" s="37"/>
      <c r="G23" s="38"/>
      <c r="H23" s="12"/>
      <c r="I23" s="12"/>
      <c r="J23" s="12"/>
      <c r="K23" s="37"/>
      <c r="L23" s="38"/>
      <c r="M23" s="12"/>
      <c r="N23" s="12"/>
      <c r="O23" s="12"/>
      <c r="P23" s="12"/>
      <c r="Q23" s="12"/>
      <c r="R23" s="14"/>
      <c r="S23" s="3"/>
      <c r="V23" s="3"/>
      <c r="W23" s="3"/>
      <c r="X23" s="42"/>
      <c r="Y23" s="42"/>
      <c r="Z23" s="27"/>
      <c r="AA23" s="27"/>
      <c r="AB23" s="27"/>
      <c r="AC23" s="27"/>
      <c r="AD23" s="3"/>
      <c r="AE23" s="3"/>
      <c r="AF23" s="3"/>
      <c r="AG23" s="3"/>
      <c r="AH23" s="3"/>
      <c r="AI23" s="3"/>
      <c r="AJ23" s="3"/>
      <c r="AK23" s="6"/>
      <c r="AM23" s="6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2:53" ht="12.75" customHeight="1" x14ac:dyDescent="0.3">
      <c r="B24" s="10"/>
      <c r="C24" s="12"/>
      <c r="D24" s="12"/>
      <c r="E24" s="12"/>
      <c r="F24" s="37"/>
      <c r="G24" s="38"/>
      <c r="H24" s="12"/>
      <c r="I24" s="12"/>
      <c r="J24" s="12"/>
      <c r="K24" s="37"/>
      <c r="L24" s="38"/>
      <c r="M24" s="12"/>
      <c r="N24" s="12"/>
      <c r="O24" s="12"/>
      <c r="P24" s="12"/>
      <c r="Q24" s="12"/>
      <c r="R24" s="14"/>
      <c r="S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6"/>
      <c r="AM24" s="6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2:53" ht="12.75" customHeight="1" x14ac:dyDescent="0.3">
      <c r="B25" s="10"/>
      <c r="C25" s="12"/>
      <c r="D25" s="12"/>
      <c r="E25" s="12"/>
      <c r="F25" s="37"/>
      <c r="G25" s="38"/>
      <c r="H25" s="12"/>
      <c r="I25" s="12"/>
      <c r="J25" s="12"/>
      <c r="K25" s="37"/>
      <c r="L25" s="38"/>
      <c r="M25" s="12"/>
      <c r="N25" s="12"/>
      <c r="O25" s="12"/>
      <c r="P25" s="12"/>
      <c r="Q25" s="12"/>
      <c r="R25" s="14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6"/>
      <c r="AM25" s="6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2:53" ht="12.75" customHeight="1" x14ac:dyDescent="0.3">
      <c r="B26" s="10"/>
      <c r="C26" s="12"/>
      <c r="D26" s="12"/>
      <c r="E26" s="12"/>
      <c r="F26" s="37"/>
      <c r="G26" s="38"/>
      <c r="H26" s="12"/>
      <c r="I26" s="12"/>
      <c r="J26" s="12"/>
      <c r="K26" s="37"/>
      <c r="L26" s="38"/>
      <c r="M26" s="12"/>
      <c r="N26" s="12"/>
      <c r="O26" s="12"/>
      <c r="P26" s="12"/>
      <c r="Q26" s="12"/>
      <c r="R26" s="14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6"/>
      <c r="AM26" s="6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2:53" ht="14.5" x14ac:dyDescent="0.35">
      <c r="B27" s="1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4"/>
      <c r="S27" s="3"/>
      <c r="T27" s="3"/>
      <c r="U27" s="3"/>
      <c r="V27" s="3"/>
      <c r="W27" s="43"/>
      <c r="X27" s="27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6"/>
      <c r="AM27" s="6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2:53" x14ac:dyDescent="0.3">
      <c r="B28" s="10"/>
      <c r="C28" s="12"/>
      <c r="D28" s="44"/>
      <c r="E28" s="44"/>
      <c r="F28" s="44"/>
      <c r="G28" s="44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4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27"/>
      <c r="AE28" s="27"/>
      <c r="AF28" s="27"/>
      <c r="AG28" s="27"/>
      <c r="AH28" s="27"/>
      <c r="AI28" s="27"/>
      <c r="AJ28" s="27"/>
      <c r="AK28" s="6"/>
      <c r="AM28" s="6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spans="2:53" ht="13.5" customHeight="1" x14ac:dyDescent="0.3">
      <c r="B29" s="10"/>
      <c r="C29" s="12"/>
      <c r="D29" s="35"/>
      <c r="E29" s="35"/>
      <c r="F29" s="36"/>
      <c r="G29" s="36"/>
      <c r="H29" s="12"/>
      <c r="I29" s="35"/>
      <c r="J29" s="35"/>
      <c r="K29" s="36"/>
      <c r="L29" s="36"/>
      <c r="M29" s="12"/>
      <c r="N29" s="12"/>
      <c r="O29" s="12"/>
      <c r="P29" s="12"/>
      <c r="Q29" s="12"/>
      <c r="R29" s="14"/>
      <c r="S29" s="3"/>
      <c r="T29" s="3"/>
      <c r="U29" s="42"/>
      <c r="V29" s="45"/>
      <c r="W29" s="42"/>
      <c r="X29" s="45"/>
      <c r="Y29" s="42"/>
      <c r="Z29" s="45"/>
      <c r="AA29" s="42"/>
      <c r="AB29" s="45"/>
      <c r="AC29" s="42"/>
      <c r="AD29" s="45"/>
      <c r="AE29" s="27"/>
      <c r="AF29" s="27"/>
      <c r="AG29" s="27"/>
      <c r="AH29" s="27"/>
      <c r="AI29" s="27"/>
      <c r="AJ29" s="27"/>
      <c r="AK29" s="6"/>
      <c r="AM29" s="6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spans="2:53" ht="12.75" customHeight="1" x14ac:dyDescent="0.3">
      <c r="B30" s="10"/>
      <c r="C30" s="12"/>
      <c r="D30" s="12"/>
      <c r="E30" s="12"/>
      <c r="F30" s="37"/>
      <c r="G30" s="38"/>
      <c r="H30" s="12"/>
      <c r="I30" s="12"/>
      <c r="J30" s="12"/>
      <c r="K30" s="37"/>
      <c r="L30" s="38"/>
      <c r="M30" s="12"/>
      <c r="N30" s="12"/>
      <c r="O30" s="12"/>
      <c r="P30" s="12"/>
      <c r="Q30" s="12"/>
      <c r="R30" s="14"/>
      <c r="S30" s="3"/>
      <c r="T30" s="3"/>
      <c r="U30" s="42"/>
      <c r="V30" s="45"/>
      <c r="W30" s="42"/>
      <c r="X30" s="45"/>
      <c r="Y30" s="42"/>
      <c r="Z30" s="45"/>
      <c r="AA30" s="42"/>
      <c r="AB30" s="45"/>
      <c r="AC30" s="42"/>
      <c r="AD30" s="45"/>
      <c r="AE30" s="27"/>
      <c r="AF30" s="27"/>
      <c r="AG30" s="27"/>
      <c r="AH30" s="27"/>
      <c r="AI30" s="27"/>
      <c r="AJ30" s="27"/>
      <c r="AK30" s="6"/>
      <c r="AM30" s="6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spans="2:53" ht="12.75" customHeight="1" x14ac:dyDescent="0.3">
      <c r="B31" s="10"/>
      <c r="C31" s="12"/>
      <c r="D31" s="12"/>
      <c r="E31" s="12"/>
      <c r="F31" s="37"/>
      <c r="G31" s="38"/>
      <c r="H31" s="12"/>
      <c r="I31" s="12"/>
      <c r="J31" s="12"/>
      <c r="K31" s="37"/>
      <c r="L31" s="38"/>
      <c r="M31" s="12"/>
      <c r="N31" s="12"/>
      <c r="O31" s="12"/>
      <c r="P31" s="12"/>
      <c r="Q31" s="12"/>
      <c r="R31" s="14"/>
      <c r="S31" s="3"/>
      <c r="T31" s="3"/>
      <c r="U31" s="42"/>
      <c r="V31" s="45"/>
      <c r="W31" s="42"/>
      <c r="X31" s="45"/>
      <c r="Y31" s="42"/>
      <c r="Z31" s="45"/>
      <c r="AA31" s="42"/>
      <c r="AB31" s="45"/>
      <c r="AC31" s="42"/>
      <c r="AD31" s="45"/>
      <c r="AE31" s="27"/>
      <c r="AF31" s="27"/>
      <c r="AG31" s="27"/>
      <c r="AH31" s="27"/>
      <c r="AI31" s="27"/>
      <c r="AJ31" s="27"/>
      <c r="AK31" s="6"/>
      <c r="AM31" s="6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spans="2:53" ht="12.75" customHeight="1" x14ac:dyDescent="0.3">
      <c r="B32" s="10"/>
      <c r="C32" s="12"/>
      <c r="D32" s="12"/>
      <c r="E32" s="12"/>
      <c r="F32" s="37"/>
      <c r="G32" s="38"/>
      <c r="H32" s="12"/>
      <c r="I32" s="12"/>
      <c r="J32" s="12"/>
      <c r="K32" s="37"/>
      <c r="L32" s="38"/>
      <c r="M32" s="12"/>
      <c r="N32" s="12"/>
      <c r="O32" s="12"/>
      <c r="P32" s="12"/>
      <c r="Q32" s="12"/>
      <c r="R32" s="14"/>
      <c r="S32" s="3"/>
      <c r="T32" s="3"/>
      <c r="U32" s="42"/>
      <c r="V32" s="45"/>
      <c r="W32" s="42"/>
      <c r="X32" s="45"/>
      <c r="Y32" s="42"/>
      <c r="Z32" s="45"/>
      <c r="AA32" s="42"/>
      <c r="AB32" s="45"/>
      <c r="AC32" s="42"/>
      <c r="AD32" s="45"/>
      <c r="AE32" s="27"/>
      <c r="AF32" s="27"/>
      <c r="AG32" s="27"/>
      <c r="AH32" s="27"/>
      <c r="AI32" s="27"/>
      <c r="AJ32" s="27"/>
      <c r="AK32" s="6"/>
      <c r="AM32" s="6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70" ht="12.75" customHeight="1" x14ac:dyDescent="0.3">
      <c r="B33" s="10"/>
      <c r="C33" s="12"/>
      <c r="D33" s="12"/>
      <c r="E33" s="12"/>
      <c r="F33" s="37"/>
      <c r="G33" s="38"/>
      <c r="H33" s="12"/>
      <c r="I33" s="12"/>
      <c r="J33" s="12"/>
      <c r="K33" s="37"/>
      <c r="L33" s="38"/>
      <c r="M33" s="12"/>
      <c r="N33" s="12"/>
      <c r="O33" s="12"/>
      <c r="P33" s="12"/>
      <c r="Q33" s="12"/>
      <c r="R33" s="14"/>
      <c r="S33" s="3"/>
      <c r="T33" s="3"/>
      <c r="U33" s="42"/>
      <c r="V33" s="45"/>
      <c r="W33" s="42"/>
      <c r="X33" s="45"/>
      <c r="Y33" s="42"/>
      <c r="Z33" s="45"/>
      <c r="AA33" s="42"/>
      <c r="AB33" s="45"/>
      <c r="AC33" s="42"/>
      <c r="AD33" s="45"/>
      <c r="AE33" s="3"/>
      <c r="AF33" s="3">
        <v>1</v>
      </c>
      <c r="AG33" s="3"/>
      <c r="AH33" s="3"/>
      <c r="AI33" s="3"/>
      <c r="AJ33" s="3"/>
      <c r="AK33" s="6"/>
      <c r="AM33" s="6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70" ht="12.75" customHeight="1" x14ac:dyDescent="0.3">
      <c r="B34" s="10"/>
      <c r="C34" s="12"/>
      <c r="D34" s="12"/>
      <c r="E34" s="12"/>
      <c r="F34" s="37"/>
      <c r="G34" s="38"/>
      <c r="H34" s="12"/>
      <c r="I34" s="12"/>
      <c r="J34" s="12"/>
      <c r="K34" s="37"/>
      <c r="L34" s="38"/>
      <c r="M34" s="12"/>
      <c r="N34" s="12"/>
      <c r="O34" s="12"/>
      <c r="P34" s="12"/>
      <c r="Q34" s="12"/>
      <c r="R34" s="14"/>
      <c r="S34" s="3"/>
      <c r="T34" s="3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3"/>
      <c r="AF34" s="3"/>
      <c r="AG34" s="3"/>
      <c r="AH34" s="3"/>
      <c r="AI34" s="3"/>
      <c r="AJ34" s="3"/>
      <c r="AK34" s="6"/>
      <c r="AM34" s="6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70" ht="12.75" customHeight="1" x14ac:dyDescent="0.3">
      <c r="B35" s="10"/>
      <c r="C35" s="12"/>
      <c r="D35" s="12"/>
      <c r="E35" s="12"/>
      <c r="F35" s="37"/>
      <c r="G35" s="38"/>
      <c r="H35" s="12"/>
      <c r="I35" s="12"/>
      <c r="J35" s="12"/>
      <c r="K35" s="37"/>
      <c r="L35" s="38"/>
      <c r="M35" s="12"/>
      <c r="N35" s="12"/>
      <c r="O35" s="12"/>
      <c r="P35" s="12"/>
      <c r="Q35" s="12"/>
      <c r="R35" s="14"/>
      <c r="S35" s="3"/>
      <c r="T35" s="3"/>
      <c r="U35" s="47"/>
      <c r="V35" s="18"/>
      <c r="W35" s="47"/>
      <c r="X35" s="18"/>
      <c r="Y35" s="47"/>
      <c r="Z35" s="18"/>
      <c r="AA35" s="47"/>
      <c r="AB35" s="18"/>
      <c r="AC35" s="47"/>
      <c r="AD35" s="18"/>
      <c r="AE35" s="3"/>
      <c r="AF35" s="3"/>
      <c r="AG35" s="3"/>
      <c r="AH35" s="3"/>
      <c r="AI35" s="3"/>
      <c r="AJ35" s="3"/>
      <c r="AK35" s="6"/>
      <c r="AM35" s="6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70" ht="12.75" customHeight="1" x14ac:dyDescent="0.3">
      <c r="B36" s="10"/>
      <c r="C36" s="12"/>
      <c r="D36" s="12"/>
      <c r="E36" s="12"/>
      <c r="F36" s="37"/>
      <c r="G36" s="38"/>
      <c r="H36" s="12"/>
      <c r="I36" s="12"/>
      <c r="J36" s="12"/>
      <c r="K36" s="37"/>
      <c r="L36" s="38"/>
      <c r="M36" s="12"/>
      <c r="N36" s="12"/>
      <c r="O36" s="12"/>
      <c r="P36" s="12"/>
      <c r="Q36" s="12"/>
      <c r="R36" s="14"/>
      <c r="S36" s="3"/>
      <c r="T36" s="3"/>
      <c r="U36" s="47"/>
      <c r="V36" s="18"/>
      <c r="W36" s="47"/>
      <c r="X36" s="18"/>
      <c r="Y36" s="47"/>
      <c r="Z36" s="18"/>
      <c r="AA36" s="47"/>
      <c r="AB36" s="18"/>
      <c r="AC36" s="47"/>
      <c r="AD36" s="18"/>
      <c r="AE36" s="3"/>
      <c r="AF36" s="3"/>
      <c r="AG36" s="3"/>
      <c r="AH36" s="3"/>
      <c r="AI36" s="3"/>
      <c r="AJ36" s="3"/>
      <c r="AK36" s="6"/>
      <c r="AM36" s="6"/>
      <c r="AR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6"/>
      <c r="BK36" s="6"/>
      <c r="BL36" s="6"/>
      <c r="BM36" s="46"/>
      <c r="BN36" s="46"/>
      <c r="BO36" s="46"/>
      <c r="BP36" s="46"/>
      <c r="BQ36" s="46"/>
      <c r="BR36" s="46"/>
    </row>
    <row r="37" spans="1:70" ht="12.75" customHeight="1" x14ac:dyDescent="0.3">
      <c r="B37" s="10"/>
      <c r="C37" s="12"/>
      <c r="D37" s="12"/>
      <c r="E37" s="12"/>
      <c r="F37" s="37"/>
      <c r="G37" s="38"/>
      <c r="H37" s="12"/>
      <c r="I37" s="12"/>
      <c r="J37" s="12"/>
      <c r="K37" s="37"/>
      <c r="L37" s="38"/>
      <c r="M37" s="12"/>
      <c r="N37" s="12"/>
      <c r="O37" s="12"/>
      <c r="P37" s="12"/>
      <c r="Q37" s="12"/>
      <c r="R37" s="14"/>
      <c r="S37" s="3"/>
      <c r="T37" s="3"/>
      <c r="U37" s="27"/>
      <c r="V37" s="3"/>
      <c r="W37" s="3"/>
      <c r="X37" s="3"/>
      <c r="Y37" s="3"/>
      <c r="Z37" s="3"/>
      <c r="AA37" s="27"/>
      <c r="AB37" s="27"/>
      <c r="AC37" s="3"/>
      <c r="AD37" s="3"/>
      <c r="AE37" s="3"/>
      <c r="AF37" s="3"/>
      <c r="AG37" s="3"/>
      <c r="AH37" s="3"/>
      <c r="AI37" s="3"/>
      <c r="AJ37" s="3"/>
      <c r="AK37" s="6"/>
      <c r="AM37" s="6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6"/>
      <c r="BK37" s="6"/>
      <c r="BL37" s="6"/>
      <c r="BM37" s="46"/>
      <c r="BN37" s="46"/>
      <c r="BO37" s="46"/>
      <c r="BP37" s="46"/>
      <c r="BQ37" s="46"/>
      <c r="BR37" s="46"/>
    </row>
    <row r="38" spans="1:70" ht="12.75" customHeight="1" x14ac:dyDescent="0.3">
      <c r="B38" s="10"/>
      <c r="C38" s="12"/>
      <c r="D38" s="12"/>
      <c r="E38" s="12"/>
      <c r="F38" s="37"/>
      <c r="G38" s="38"/>
      <c r="H38" s="12"/>
      <c r="I38" s="12"/>
      <c r="J38" s="12"/>
      <c r="K38" s="37"/>
      <c r="L38" s="38"/>
      <c r="M38" s="12"/>
      <c r="N38" s="12"/>
      <c r="O38" s="12"/>
      <c r="P38" s="12"/>
      <c r="Q38" s="12"/>
      <c r="R38" s="14"/>
      <c r="S38" s="3"/>
      <c r="T38" s="3"/>
      <c r="U38" s="27"/>
      <c r="V38" s="3"/>
      <c r="W38" s="3"/>
      <c r="X38" s="3"/>
      <c r="Y38" s="3"/>
      <c r="Z38" s="3"/>
      <c r="AA38" s="27"/>
      <c r="AB38" s="27"/>
      <c r="AC38" s="3"/>
      <c r="AD38" s="3"/>
      <c r="AE38" s="3"/>
      <c r="AF38" s="3"/>
      <c r="AG38" s="3"/>
      <c r="AH38" s="3"/>
      <c r="AI38" s="3"/>
      <c r="AJ38" s="3"/>
      <c r="AK38" s="6"/>
      <c r="AM38" s="6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6"/>
      <c r="BK38" s="6"/>
      <c r="BL38" s="6"/>
      <c r="BM38" s="46"/>
      <c r="BN38" s="46"/>
      <c r="BO38" s="46"/>
      <c r="BP38" s="46"/>
      <c r="BQ38" s="46"/>
      <c r="BR38" s="46"/>
    </row>
    <row r="39" spans="1:70" ht="12.75" customHeight="1" x14ac:dyDescent="0.3">
      <c r="B39" s="10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4"/>
      <c r="S39" s="3"/>
      <c r="T39" s="3"/>
      <c r="U39" s="27"/>
      <c r="V39" s="3"/>
      <c r="W39" s="3"/>
      <c r="X39" s="3"/>
      <c r="Y39" s="3"/>
      <c r="Z39" s="3"/>
      <c r="AA39" s="27"/>
      <c r="AB39" s="27"/>
      <c r="AC39" s="3"/>
      <c r="AD39" s="3"/>
      <c r="AE39" s="3"/>
      <c r="AF39" s="3"/>
      <c r="AG39" s="3"/>
      <c r="AH39" s="3"/>
      <c r="AI39" s="3"/>
      <c r="AJ39" s="3"/>
      <c r="AK39" s="6"/>
      <c r="AM39" s="6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6"/>
      <c r="BK39" s="6"/>
      <c r="BL39" s="6"/>
      <c r="BM39" s="46"/>
      <c r="BN39" s="46"/>
      <c r="BO39" s="46"/>
      <c r="BP39" s="46"/>
      <c r="BQ39" s="46"/>
      <c r="BR39" s="46"/>
    </row>
    <row r="40" spans="1:70" ht="14.25" customHeight="1" thickBot="1" x14ac:dyDescent="0.35">
      <c r="B40" s="48"/>
      <c r="C40" s="49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49"/>
      <c r="O40" s="49"/>
      <c r="P40" s="49"/>
      <c r="Q40" s="49"/>
      <c r="R40" s="50"/>
      <c r="S40" s="3"/>
      <c r="T40" s="3"/>
      <c r="U40" s="27"/>
      <c r="V40" s="3"/>
      <c r="W40" s="3"/>
      <c r="X40" s="3"/>
      <c r="Y40" s="3"/>
      <c r="Z40" s="3"/>
      <c r="AA40" s="27"/>
      <c r="AB40" s="27"/>
      <c r="AC40" s="3"/>
      <c r="AD40" s="3"/>
      <c r="AE40" s="3"/>
      <c r="AF40" s="3"/>
      <c r="AG40" s="3"/>
      <c r="AH40" s="3"/>
      <c r="AI40" s="3"/>
      <c r="AJ40" s="3"/>
      <c r="AK40" s="6"/>
      <c r="AM40" s="6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6"/>
      <c r="BK40" s="6"/>
      <c r="BL40" s="6"/>
      <c r="BM40" s="46"/>
      <c r="BN40" s="46"/>
      <c r="BO40" s="46"/>
      <c r="BP40" s="46"/>
      <c r="BQ40" s="46"/>
      <c r="BR40" s="46"/>
    </row>
    <row r="41" spans="1:70" ht="11.25" customHeight="1" x14ac:dyDescent="0.3">
      <c r="S41" s="6"/>
      <c r="T41" s="6"/>
      <c r="V41" s="6"/>
      <c r="W41" s="6"/>
      <c r="X41" s="6"/>
      <c r="Y41" s="6"/>
      <c r="Z41" s="6"/>
      <c r="AC41" s="6"/>
      <c r="AD41" s="6"/>
      <c r="AE41" s="6"/>
      <c r="AF41" s="6"/>
      <c r="AG41" s="6"/>
      <c r="AH41" s="6"/>
      <c r="AI41" s="6"/>
      <c r="AJ41" s="6"/>
      <c r="AK41" s="6"/>
      <c r="AM41" s="6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6"/>
      <c r="BK41" s="6"/>
      <c r="BL41" s="6"/>
      <c r="BM41" s="46"/>
      <c r="BN41" s="46"/>
      <c r="BO41" s="46"/>
      <c r="BP41" s="46"/>
      <c r="BQ41" s="46"/>
      <c r="BR41" s="46"/>
    </row>
    <row r="42" spans="1:70" ht="11.25" customHeight="1" x14ac:dyDescent="0.3">
      <c r="A42" s="51"/>
      <c r="B42" s="138" t="s">
        <v>14</v>
      </c>
      <c r="C42" s="138" t="s">
        <v>15</v>
      </c>
      <c r="D42" s="3"/>
      <c r="E42" s="3"/>
      <c r="F42" s="6"/>
      <c r="G42" s="6"/>
      <c r="H42" s="6"/>
      <c r="I42" s="6"/>
      <c r="J42" s="6"/>
      <c r="L42" s="6"/>
      <c r="M42" s="6"/>
      <c r="N42" s="6"/>
      <c r="O42" s="6"/>
      <c r="P42" s="6"/>
      <c r="Q42" s="6"/>
      <c r="S42" s="6"/>
      <c r="T42" s="6"/>
      <c r="V42" s="6"/>
      <c r="W42" s="6"/>
      <c r="X42" s="6"/>
      <c r="Y42" s="6"/>
      <c r="Z42" s="6"/>
      <c r="AC42" s="6"/>
      <c r="AD42" s="6"/>
      <c r="AE42" s="6"/>
      <c r="AF42" s="6"/>
      <c r="AG42" s="6"/>
      <c r="AH42" s="6"/>
      <c r="AI42" s="6"/>
      <c r="AJ42" s="6"/>
      <c r="AK42" s="6"/>
      <c r="AM42" s="6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6"/>
      <c r="BK42" s="6"/>
      <c r="BL42" s="6"/>
      <c r="BM42" s="46"/>
      <c r="BN42" s="46"/>
      <c r="BO42" s="46"/>
      <c r="BP42" s="46"/>
      <c r="BQ42" s="46"/>
      <c r="BR42" s="46"/>
    </row>
    <row r="43" spans="1:70" ht="11.25" customHeight="1" x14ac:dyDescent="0.3">
      <c r="A43" s="51"/>
      <c r="B43" s="52">
        <v>1</v>
      </c>
      <c r="C43" s="53" t="s">
        <v>16</v>
      </c>
      <c r="D43" s="3"/>
      <c r="E43" s="3"/>
      <c r="F43" s="6"/>
      <c r="G43" s="6"/>
      <c r="H43" s="6"/>
      <c r="I43" s="6"/>
      <c r="J43" s="6"/>
      <c r="K43" s="3" t="s">
        <v>17</v>
      </c>
      <c r="L43" s="6"/>
      <c r="M43" s="6"/>
      <c r="N43" s="6"/>
      <c r="O43" s="6"/>
      <c r="P43" s="6"/>
      <c r="Q43" s="6"/>
      <c r="S43" s="6"/>
      <c r="T43" s="6"/>
      <c r="V43" s="6"/>
      <c r="W43" s="6"/>
      <c r="X43" s="6"/>
      <c r="Y43" s="6"/>
      <c r="Z43" s="6"/>
      <c r="AC43" s="6"/>
      <c r="AD43" s="6"/>
      <c r="AE43" s="6"/>
      <c r="AF43" s="6"/>
      <c r="AG43" s="6"/>
      <c r="AH43" s="6"/>
      <c r="AI43" s="6"/>
      <c r="AJ43" s="6"/>
      <c r="AK43" s="6"/>
      <c r="AM43" s="6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6"/>
      <c r="BK43" s="6"/>
      <c r="BL43" s="6"/>
      <c r="BM43" s="46"/>
      <c r="BN43" s="46"/>
      <c r="BO43" s="46"/>
      <c r="BP43" s="46"/>
      <c r="BQ43" s="46"/>
      <c r="BR43" s="46"/>
    </row>
    <row r="44" spans="1:70" ht="11.25" customHeight="1" x14ac:dyDescent="0.3">
      <c r="A44" s="51"/>
      <c r="B44" s="52">
        <v>2</v>
      </c>
      <c r="C44" s="53" t="s">
        <v>18</v>
      </c>
      <c r="D44" s="3"/>
      <c r="E44" s="3"/>
      <c r="F44" s="6"/>
      <c r="G44" s="6"/>
      <c r="H44" s="6"/>
      <c r="I44" s="6"/>
      <c r="J44" s="6"/>
      <c r="K44" s="3" t="s">
        <v>19</v>
      </c>
      <c r="L44" s="6"/>
      <c r="M44" s="6"/>
      <c r="N44" s="6"/>
      <c r="O44" s="6"/>
      <c r="P44" s="6"/>
      <c r="Q44" s="6"/>
      <c r="S44" s="6"/>
      <c r="T44" s="6"/>
      <c r="V44" s="6"/>
      <c r="W44" s="6"/>
      <c r="X44" s="6"/>
      <c r="Y44" s="6"/>
      <c r="Z44" s="6"/>
      <c r="AC44" s="6"/>
      <c r="AD44" s="6"/>
      <c r="AE44" s="6"/>
      <c r="AF44" s="6"/>
      <c r="AG44" s="6"/>
      <c r="AH44" s="6"/>
      <c r="AI44" s="6"/>
      <c r="AJ44" s="6"/>
      <c r="AK44" s="6"/>
      <c r="AM44" s="6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6"/>
      <c r="BK44" s="6"/>
      <c r="BL44" s="6"/>
      <c r="BM44" s="46"/>
      <c r="BN44" s="46"/>
      <c r="BO44" s="46"/>
      <c r="BP44" s="46"/>
      <c r="BQ44" s="46"/>
      <c r="BR44" s="46"/>
    </row>
    <row r="45" spans="1:70" ht="11.25" customHeight="1" x14ac:dyDescent="0.3">
      <c r="A45" s="51"/>
      <c r="B45" s="52">
        <v>3</v>
      </c>
      <c r="C45" s="53" t="s">
        <v>20</v>
      </c>
      <c r="D45" s="3"/>
      <c r="E45" s="3"/>
      <c r="F45" s="6"/>
      <c r="G45" s="6"/>
      <c r="H45" s="6"/>
      <c r="I45" s="6"/>
      <c r="J45" s="6"/>
      <c r="K45" s="3" t="s">
        <v>21</v>
      </c>
      <c r="L45" s="6"/>
      <c r="M45" s="6"/>
      <c r="N45" s="6"/>
      <c r="O45" s="6"/>
      <c r="P45" s="6"/>
      <c r="Q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M45" s="6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70" ht="11.25" customHeight="1" x14ac:dyDescent="0.3">
      <c r="A46" s="51"/>
      <c r="B46" s="52">
        <v>4</v>
      </c>
      <c r="C46" s="53" t="s">
        <v>22</v>
      </c>
      <c r="D46" s="3"/>
      <c r="E46" s="3"/>
      <c r="F46" s="6"/>
      <c r="G46" s="6"/>
      <c r="H46" s="6"/>
      <c r="I46" s="6"/>
      <c r="J46" s="6"/>
      <c r="K46" s="3" t="s">
        <v>23</v>
      </c>
      <c r="L46" s="6"/>
      <c r="M46" s="6"/>
      <c r="N46" s="6"/>
      <c r="O46" s="6"/>
      <c r="P46" s="6"/>
      <c r="Q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M46" s="6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70" ht="11.25" customHeight="1" x14ac:dyDescent="0.3">
      <c r="A47" s="51"/>
      <c r="B47" s="52">
        <v>5</v>
      </c>
      <c r="C47" s="53" t="s">
        <v>24</v>
      </c>
      <c r="D47" s="3"/>
      <c r="E47" s="3"/>
      <c r="F47" s="6"/>
      <c r="G47" s="6"/>
      <c r="H47" s="6"/>
      <c r="I47" s="6"/>
      <c r="J47" s="6"/>
      <c r="K47" s="3" t="s">
        <v>25</v>
      </c>
      <c r="L47" s="3" t="s">
        <v>26</v>
      </c>
      <c r="M47" s="6"/>
      <c r="N47" s="6"/>
      <c r="O47" s="6"/>
      <c r="P47" s="6"/>
      <c r="Q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M47" s="6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70" ht="11.25" customHeight="1" x14ac:dyDescent="0.3">
      <c r="A48" s="51"/>
      <c r="B48" s="52">
        <v>6</v>
      </c>
      <c r="C48" s="53" t="s">
        <v>27</v>
      </c>
      <c r="D48" s="3"/>
      <c r="E48" s="3"/>
      <c r="F48" s="6"/>
      <c r="G48" s="6"/>
      <c r="H48" s="6"/>
      <c r="I48" s="6"/>
      <c r="J48" s="6"/>
      <c r="K48" s="3" t="s">
        <v>28</v>
      </c>
      <c r="L48" s="3" t="s">
        <v>29</v>
      </c>
      <c r="M48" s="6"/>
      <c r="N48" s="6"/>
      <c r="O48" s="6"/>
      <c r="P48" s="6"/>
      <c r="Q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M48" s="6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ht="11.25" customHeight="1" x14ac:dyDescent="0.3">
      <c r="A49" s="51"/>
      <c r="B49" s="52">
        <v>7</v>
      </c>
      <c r="C49" s="53" t="s">
        <v>30</v>
      </c>
      <c r="D49" s="3"/>
      <c r="E49" s="3"/>
      <c r="F49" s="6"/>
      <c r="G49" s="6"/>
      <c r="H49" s="6"/>
      <c r="I49" s="6"/>
      <c r="J49" s="6"/>
      <c r="K49" s="27" t="s">
        <v>31</v>
      </c>
      <c r="L49" s="27" t="s">
        <v>32</v>
      </c>
      <c r="M49" s="6"/>
      <c r="N49" s="6"/>
      <c r="O49" s="6"/>
      <c r="P49" s="6"/>
      <c r="Q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M49" s="6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spans="1:53" ht="11.25" customHeight="1" x14ac:dyDescent="0.3">
      <c r="A50" s="51"/>
      <c r="B50" s="52">
        <v>8</v>
      </c>
      <c r="C50" s="53" t="s">
        <v>33</v>
      </c>
      <c r="D50" s="3"/>
      <c r="E50" s="3"/>
      <c r="F50" s="6"/>
      <c r="G50" s="6"/>
      <c r="H50" s="6"/>
      <c r="I50" s="6"/>
      <c r="J50" s="6"/>
      <c r="K50" s="27" t="s">
        <v>34</v>
      </c>
      <c r="L50" s="27" t="s">
        <v>35</v>
      </c>
      <c r="M50" s="6"/>
      <c r="N50" s="6"/>
      <c r="O50" s="6"/>
      <c r="P50" s="6"/>
      <c r="Q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M50" s="6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spans="1:53" ht="11.25" customHeight="1" x14ac:dyDescent="0.3">
      <c r="A51" s="51"/>
      <c r="B51" s="52">
        <v>9</v>
      </c>
      <c r="C51" s="53" t="s">
        <v>167</v>
      </c>
      <c r="D51" s="3"/>
      <c r="E51" s="3"/>
      <c r="F51" s="6"/>
      <c r="G51" s="6"/>
      <c r="H51" s="6"/>
      <c r="I51" s="6"/>
      <c r="J51" s="6"/>
      <c r="K51" s="3" t="s">
        <v>36</v>
      </c>
      <c r="L51" s="3" t="s">
        <v>37</v>
      </c>
      <c r="M51" s="6"/>
      <c r="N51" s="6"/>
      <c r="O51" s="6"/>
      <c r="P51" s="6"/>
      <c r="Q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M51" s="6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1.25" customHeight="1" x14ac:dyDescent="0.3">
      <c r="A52" s="51"/>
      <c r="B52" s="52">
        <v>10</v>
      </c>
      <c r="C52" s="53" t="s">
        <v>38</v>
      </c>
      <c r="D52" s="3"/>
      <c r="E52" s="3"/>
      <c r="F52" s="6"/>
      <c r="G52" s="6"/>
      <c r="H52" s="6"/>
      <c r="I52" s="6"/>
      <c r="J52" s="6"/>
      <c r="K52" s="3" t="s">
        <v>39</v>
      </c>
      <c r="L52" s="3" t="s">
        <v>40</v>
      </c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M52" s="6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1.25" customHeight="1" x14ac:dyDescent="0.3">
      <c r="A53" s="51"/>
      <c r="B53" s="52">
        <v>11</v>
      </c>
      <c r="C53" s="53" t="s">
        <v>41</v>
      </c>
      <c r="D53" s="3"/>
      <c r="E53" s="3"/>
      <c r="F53" s="6"/>
      <c r="G53" s="6"/>
      <c r="H53" s="6"/>
      <c r="I53" s="6"/>
      <c r="J53" s="6"/>
      <c r="K53" s="54" t="s">
        <v>42</v>
      </c>
      <c r="L53" s="54">
        <v>1</v>
      </c>
      <c r="M53" s="54" t="str">
        <f>CHOOSE(L53, L47, L48,L49,L50,L51,L52)</f>
        <v>Highest % Positive Items</v>
      </c>
      <c r="N53" s="54">
        <f>CHOOSE(L53, T5, V5,X5,Z5,AB5,AD5)</f>
        <v>8</v>
      </c>
      <c r="O53" s="55">
        <f>CHOOSE(L53, U5, W5,Y5,AA5,AC5,AE5)</f>
        <v>1</v>
      </c>
      <c r="P53" s="54">
        <f>CHOOSE(L53, T6, V6,X6,Z6,AB6,AD6)</f>
        <v>12</v>
      </c>
      <c r="Q53" s="55">
        <f>CHOOSE(L53, U6, W6,Y6,AA6,AC6,AE6)</f>
        <v>1</v>
      </c>
      <c r="R53" s="54">
        <f>CHOOSE(L53, T7, V7,X7,Z7,AB7,AD7)</f>
        <v>9</v>
      </c>
      <c r="S53" s="55">
        <f>CHOOSE(L53, U7, W7,Y7,AA7,AC7,AE7)</f>
        <v>0.94</v>
      </c>
      <c r="T53" s="54">
        <f>CHOOSE(L53, T8, V8,X8,Z8,AB8,AD8)</f>
        <v>14</v>
      </c>
      <c r="U53" s="55">
        <f>CHOOSE(L53, U8, W8,Y8,AA8,AC8,AE8)</f>
        <v>0.94</v>
      </c>
      <c r="V53" s="54">
        <f>CHOOSE(L53, T9, V9,X9,Z9,AB9,AD9)</f>
        <v>6</v>
      </c>
      <c r="W53" s="55">
        <f>CHOOSE(L53, U9, W9,Y9,AA9,AC9,AE9)</f>
        <v>0.93</v>
      </c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M53" s="6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1.25" customHeight="1" x14ac:dyDescent="0.3">
      <c r="A54" s="51"/>
      <c r="B54" s="52">
        <v>12</v>
      </c>
      <c r="C54" s="53" t="s">
        <v>43</v>
      </c>
      <c r="D54" s="3"/>
      <c r="E54" s="3"/>
      <c r="F54" s="6"/>
      <c r="G54" s="6"/>
      <c r="H54" s="6"/>
      <c r="I54" s="6"/>
      <c r="J54" s="6"/>
      <c r="K54" s="54" t="s">
        <v>44</v>
      </c>
      <c r="L54" s="54">
        <v>3</v>
      </c>
      <c r="M54" s="54" t="str">
        <f>CHOOSE(L54, L47, L48, L49,L50,L51,L52)</f>
        <v>Highest % Negative Items</v>
      </c>
      <c r="N54" s="54">
        <f>CHOOSE(L54, T5, V5, X5,Z5,AB5,AD5)</f>
        <v>33</v>
      </c>
      <c r="O54" s="55">
        <f>CHOOSE(L54, U5, W5, Y5,AA5,AC5,AE5)</f>
        <v>0.34</v>
      </c>
      <c r="P54" s="54">
        <f>CHOOSE(L54, T6, V6, X6,Z6,AB6,AD6)</f>
        <v>41</v>
      </c>
      <c r="Q54" s="55">
        <f>CHOOSE(L54, U6, W6, Y6,AA6,AC6,AE6)</f>
        <v>0.32</v>
      </c>
      <c r="R54" s="54">
        <f>CHOOSE(L54, T7, V7, X7,Z7,AB7,AD7)</f>
        <v>23</v>
      </c>
      <c r="S54" s="55">
        <f>CHOOSE(L54, U7, W7, Y7,AA7,AC7,AE7)</f>
        <v>0.3</v>
      </c>
      <c r="T54" s="54">
        <f>CHOOSE(L54, T8, V8, X8,Z8,AB8,AD8)</f>
        <v>31</v>
      </c>
      <c r="U54" s="55">
        <f>CHOOSE(L54, U8, W8, Y8,AA8,AC8,AE8)</f>
        <v>0.23</v>
      </c>
      <c r="V54" s="54">
        <f>CHOOSE(L54, T9, V9, X9,Z9,AB9,AD9)</f>
        <v>50</v>
      </c>
      <c r="W54" s="55">
        <f>CHOOSE(L54, U9, W9, Y9,AA9,AC9,AE9)</f>
        <v>0.23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M54" s="6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11.25" customHeight="1" x14ac:dyDescent="0.35">
      <c r="A55" s="51"/>
      <c r="B55" s="52">
        <v>13</v>
      </c>
      <c r="C55" s="53" t="s">
        <v>45</v>
      </c>
      <c r="D55" s="3"/>
      <c r="E55" s="3"/>
      <c r="F55" s="6"/>
      <c r="G55" s="6"/>
      <c r="H55" s="6"/>
      <c r="I55" s="6"/>
      <c r="J55" s="6"/>
      <c r="K55" s="54"/>
      <c r="L55" s="56"/>
      <c r="M55" s="56"/>
      <c r="N55" s="56" t="str">
        <f>CONCATENATE("Q"&amp;N53)</f>
        <v>Q8</v>
      </c>
      <c r="O55" s="57" t="str">
        <f>VLOOKUP(N53, B43:C126, 2,FALSE)</f>
        <v>I am constantly looking for ways to do my job better.</v>
      </c>
      <c r="P55" s="56" t="str">
        <f>CONCATENATE("Q"&amp;P53)</f>
        <v>Q12</v>
      </c>
      <c r="Q55" s="57" t="str">
        <f>VLOOKUP(P53,  B43:C126, 2,FALSE)</f>
        <v>I know how my work relates to the agency's goals.</v>
      </c>
      <c r="R55" s="56" t="str">
        <f>CONCATENATE("Q"&amp;R53)</f>
        <v>Q9</v>
      </c>
      <c r="S55" s="57" t="str">
        <f>VLOOKUP(R53, B43:C126, 2,FALSE)</f>
        <v>I have sufficient resources to get my job done.</v>
      </c>
      <c r="T55" s="56" t="str">
        <f>CONCATENATE("Q"&amp;T53)</f>
        <v>Q14</v>
      </c>
      <c r="U55" s="57" t="str">
        <f>VLOOKUP(T53,B43:C126, 2,FALSE)</f>
        <v>Physical conditions allow employees to perform their jobs well.</v>
      </c>
      <c r="V55" s="56" t="str">
        <f>CONCATENATE("Q"&amp;V53)</f>
        <v>Q6</v>
      </c>
      <c r="W55" s="57" t="str">
        <f>VLOOKUP(V53,B43:C126, 2,FALSE)</f>
        <v>I know what is expected of me on the job.</v>
      </c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M55" s="6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11.25" customHeight="1" x14ac:dyDescent="0.35">
      <c r="A56" s="51"/>
      <c r="B56" s="52">
        <v>14</v>
      </c>
      <c r="C56" s="53" t="s">
        <v>168</v>
      </c>
      <c r="D56" s="3"/>
      <c r="E56" s="3"/>
      <c r="F56" s="6"/>
      <c r="G56" s="6"/>
      <c r="H56" s="6"/>
      <c r="I56" s="6"/>
      <c r="J56" s="6"/>
      <c r="K56" s="54"/>
      <c r="L56" s="56"/>
      <c r="M56" s="56"/>
      <c r="N56" s="56" t="str">
        <f>CONCATENATE("Q"&amp;N54)</f>
        <v>Q33</v>
      </c>
      <c r="O56" s="57" t="str">
        <f>VLOOKUP(N54,B43:C126, 2,FALSE)</f>
        <v>Pay raises depend on how well employees perform their jobs.</v>
      </c>
      <c r="P56" s="56" t="str">
        <f>CONCATENATE("Q"&amp;P54)</f>
        <v>Q41</v>
      </c>
      <c r="Q56" s="57" t="str">
        <f>VLOOKUP(P54,B43:C126, 2,FALSE)</f>
        <v>I believe the results of this survey will be used to make my agency a better place to work.</v>
      </c>
      <c r="R56" s="56" t="str">
        <f>CONCATENATE("Q"&amp;R54)</f>
        <v>Q23</v>
      </c>
      <c r="S56" s="57" t="str">
        <f>VLOOKUP(R54,B43:C126, 2,FALSE)</f>
        <v>In my work unit, steps are taken to deal with a poor performer who cannot or will not improve.</v>
      </c>
      <c r="T56" s="56" t="str">
        <f>CONCATENATE("Q"&amp;T54)</f>
        <v>Q31</v>
      </c>
      <c r="U56" s="57" t="str">
        <f>VLOOKUP(T54,B43:C126, 2,FALSE)</f>
        <v>Employees are recognized for providing high quality products and services.</v>
      </c>
      <c r="V56" s="56" t="str">
        <f>CONCATENATE("Q"&amp;V54)</f>
        <v>Q50</v>
      </c>
      <c r="W56" s="57" t="str">
        <f>VLOOKUP(V54,B43:C126, 2,FALSE)</f>
        <v>In the last six months, my supervisor has talked with me about my performance.</v>
      </c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M56" s="6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11.25" customHeight="1" x14ac:dyDescent="0.3">
      <c r="A57" s="51"/>
      <c r="B57" s="52">
        <v>15</v>
      </c>
      <c r="C57" s="53" t="s">
        <v>46</v>
      </c>
      <c r="D57" s="3"/>
      <c r="E57" s="3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M57" s="6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11.25" customHeight="1" x14ac:dyDescent="0.3">
      <c r="A58" s="51"/>
      <c r="B58" s="52">
        <v>16</v>
      </c>
      <c r="C58" s="53" t="s">
        <v>47</v>
      </c>
      <c r="D58" s="3"/>
      <c r="E58" s="3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11.25" customHeight="1" x14ac:dyDescent="0.3">
      <c r="A59" s="51"/>
      <c r="B59" s="52">
        <v>17</v>
      </c>
      <c r="C59" s="53" t="s">
        <v>48</v>
      </c>
      <c r="D59" s="3"/>
      <c r="E59" s="3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11.25" customHeight="1" x14ac:dyDescent="0.3">
      <c r="A60" s="51"/>
      <c r="B60" s="52">
        <v>18</v>
      </c>
      <c r="C60" s="53" t="s">
        <v>49</v>
      </c>
      <c r="D60" s="3"/>
      <c r="E60" s="3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53" ht="11.25" customHeight="1" x14ac:dyDescent="0.3">
      <c r="A61" s="51"/>
      <c r="B61" s="52">
        <v>19</v>
      </c>
      <c r="C61" s="53" t="s">
        <v>169</v>
      </c>
      <c r="D61" s="3"/>
      <c r="E61" s="3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53" ht="11.25" customHeight="1" x14ac:dyDescent="0.3">
      <c r="A62" s="51"/>
      <c r="B62" s="52">
        <v>20</v>
      </c>
      <c r="C62" s="53" t="s">
        <v>50</v>
      </c>
      <c r="D62" s="3"/>
      <c r="E62" s="3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53" ht="11.25" customHeight="1" x14ac:dyDescent="0.3">
      <c r="A63" s="51"/>
      <c r="B63" s="52">
        <v>21</v>
      </c>
      <c r="C63" s="53" t="s">
        <v>51</v>
      </c>
      <c r="D63" s="3"/>
      <c r="E63" s="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53" ht="11.25" customHeight="1" x14ac:dyDescent="0.3">
      <c r="A64" s="51"/>
      <c r="B64" s="52">
        <v>22</v>
      </c>
      <c r="C64" s="53" t="s">
        <v>52</v>
      </c>
      <c r="D64" s="3"/>
      <c r="E64" s="3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ht="11.25" customHeight="1" x14ac:dyDescent="0.3">
      <c r="A65" s="51"/>
      <c r="B65" s="52">
        <v>23</v>
      </c>
      <c r="C65" s="53" t="s">
        <v>53</v>
      </c>
      <c r="D65" s="3"/>
      <c r="E65" s="3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ht="11.25" customHeight="1" x14ac:dyDescent="0.3">
      <c r="A66" s="51"/>
      <c r="B66" s="52">
        <v>24</v>
      </c>
      <c r="C66" s="53" t="s">
        <v>54</v>
      </c>
      <c r="D66" s="3"/>
      <c r="E66" s="3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ht="11.25" customHeight="1" x14ac:dyDescent="0.3">
      <c r="A67" s="51"/>
      <c r="B67" s="52">
        <v>25</v>
      </c>
      <c r="C67" s="53" t="s">
        <v>55</v>
      </c>
      <c r="D67" s="3"/>
      <c r="E67" s="3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ht="11.25" customHeight="1" x14ac:dyDescent="0.3">
      <c r="A68" s="51"/>
      <c r="B68" s="52">
        <v>26</v>
      </c>
      <c r="C68" s="53" t="s">
        <v>56</v>
      </c>
      <c r="D68" s="3"/>
      <c r="E68" s="3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ht="11.25" customHeight="1" x14ac:dyDescent="0.3">
      <c r="A69" s="51"/>
      <c r="B69" s="52">
        <v>27</v>
      </c>
      <c r="C69" s="53" t="s">
        <v>57</v>
      </c>
      <c r="D69" s="3"/>
      <c r="E69" s="3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ht="11.25" customHeight="1" x14ac:dyDescent="0.3">
      <c r="A70" s="51"/>
      <c r="B70" s="52">
        <v>28</v>
      </c>
      <c r="C70" s="53" t="s">
        <v>58</v>
      </c>
      <c r="D70" s="3"/>
      <c r="E70" s="3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ht="11.25" customHeight="1" x14ac:dyDescent="0.3">
      <c r="A71" s="51"/>
      <c r="B71" s="52">
        <v>29</v>
      </c>
      <c r="C71" s="53" t="s">
        <v>59</v>
      </c>
      <c r="D71" s="3"/>
      <c r="E71" s="3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ht="11.25" customHeight="1" x14ac:dyDescent="0.3">
      <c r="A72" s="51"/>
      <c r="B72" s="52">
        <v>30</v>
      </c>
      <c r="C72" s="53" t="s">
        <v>60</v>
      </c>
      <c r="D72" s="3"/>
      <c r="E72" s="3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ht="11.25" customHeight="1" x14ac:dyDescent="0.3">
      <c r="A73" s="51"/>
      <c r="B73" s="52">
        <v>31</v>
      </c>
      <c r="C73" s="53" t="s">
        <v>61</v>
      </c>
      <c r="D73" s="3"/>
      <c r="E73" s="3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ht="11.25" customHeight="1" x14ac:dyDescent="0.3">
      <c r="A74" s="51"/>
      <c r="B74" s="52">
        <v>32</v>
      </c>
      <c r="C74" s="53" t="s">
        <v>62</v>
      </c>
      <c r="D74" s="3"/>
      <c r="E74" s="3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ht="11.25" customHeight="1" x14ac:dyDescent="0.3">
      <c r="A75" s="51"/>
      <c r="B75" s="52">
        <v>33</v>
      </c>
      <c r="C75" s="53" t="s">
        <v>63</v>
      </c>
      <c r="D75" s="3"/>
      <c r="E75" s="3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ht="11.25" customHeight="1" x14ac:dyDescent="0.3">
      <c r="A76" s="51"/>
      <c r="B76" s="52">
        <v>34</v>
      </c>
      <c r="C76" s="53" t="s">
        <v>170</v>
      </c>
      <c r="D76" s="3"/>
      <c r="E76" s="3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ht="11.25" customHeight="1" x14ac:dyDescent="0.3">
      <c r="A77" s="51"/>
      <c r="B77" s="52">
        <v>35</v>
      </c>
      <c r="C77" s="53" t="s">
        <v>64</v>
      </c>
      <c r="D77" s="3"/>
      <c r="E77" s="3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ht="11.25" customHeight="1" x14ac:dyDescent="0.3">
      <c r="A78" s="51"/>
      <c r="B78" s="52">
        <v>36</v>
      </c>
      <c r="C78" s="53" t="s">
        <v>65</v>
      </c>
      <c r="D78" s="3"/>
      <c r="E78" s="3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ht="11.25" customHeight="1" x14ac:dyDescent="0.3">
      <c r="A79" s="51"/>
      <c r="B79" s="52">
        <v>37</v>
      </c>
      <c r="C79" s="53" t="s">
        <v>66</v>
      </c>
      <c r="D79" s="3"/>
      <c r="E79" s="3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ht="11.25" customHeight="1" x14ac:dyDescent="0.3">
      <c r="A80" s="51"/>
      <c r="B80" s="52">
        <v>38</v>
      </c>
      <c r="C80" s="53" t="s">
        <v>171</v>
      </c>
      <c r="D80" s="3"/>
      <c r="E80" s="3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ht="11.25" customHeight="1" x14ac:dyDescent="0.3">
      <c r="A81" s="51"/>
      <c r="B81" s="52">
        <v>39</v>
      </c>
      <c r="C81" s="53" t="s">
        <v>67</v>
      </c>
      <c r="D81" s="3"/>
      <c r="E81" s="3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7" ht="11.25" customHeight="1" x14ac:dyDescent="0.3">
      <c r="A82" s="51"/>
      <c r="B82" s="52">
        <v>40</v>
      </c>
      <c r="C82" s="53" t="s">
        <v>68</v>
      </c>
      <c r="D82" s="3"/>
      <c r="E82" s="3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ht="11.25" customHeight="1" x14ac:dyDescent="0.3">
      <c r="A83" s="51"/>
      <c r="B83" s="52">
        <v>41</v>
      </c>
      <c r="C83" s="53" t="s">
        <v>69</v>
      </c>
      <c r="D83" s="3"/>
      <c r="E83" s="3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ht="11.25" customHeight="1" x14ac:dyDescent="0.3">
      <c r="A84" s="51"/>
      <c r="B84" s="52">
        <v>42</v>
      </c>
      <c r="C84" s="53" t="s">
        <v>70</v>
      </c>
      <c r="D84" s="3"/>
      <c r="E84" s="3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ht="11.25" customHeight="1" x14ac:dyDescent="0.3">
      <c r="A85" s="51"/>
      <c r="B85" s="52">
        <v>43</v>
      </c>
      <c r="C85" s="53" t="s">
        <v>71</v>
      </c>
      <c r="D85" s="3"/>
      <c r="E85" s="3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ht="11.25" customHeight="1" x14ac:dyDescent="0.3">
      <c r="A86" s="51"/>
      <c r="B86" s="52">
        <v>44</v>
      </c>
      <c r="C86" s="53" t="s">
        <v>72</v>
      </c>
      <c r="D86" s="3"/>
      <c r="E86" s="3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ht="11.25" customHeight="1" x14ac:dyDescent="0.3">
      <c r="A87" s="51"/>
      <c r="B87" s="52">
        <v>45</v>
      </c>
      <c r="C87" s="53" t="s">
        <v>73</v>
      </c>
      <c r="D87" s="3"/>
      <c r="E87" s="3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ht="11.25" customHeight="1" x14ac:dyDescent="0.3">
      <c r="A88" s="51"/>
      <c r="B88" s="52">
        <v>46</v>
      </c>
      <c r="C88" s="53" t="s">
        <v>74</v>
      </c>
      <c r="D88" s="3"/>
      <c r="E88" s="3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ht="11.25" customHeight="1" x14ac:dyDescent="0.3">
      <c r="A89" s="51"/>
      <c r="B89" s="52">
        <v>47</v>
      </c>
      <c r="C89" s="53" t="s">
        <v>75</v>
      </c>
      <c r="D89" s="3"/>
      <c r="E89" s="3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1:17" ht="11.25" customHeight="1" x14ac:dyDescent="0.3">
      <c r="A90" s="51"/>
      <c r="B90" s="52">
        <v>48</v>
      </c>
      <c r="C90" s="53" t="s">
        <v>76</v>
      </c>
      <c r="D90" s="3"/>
      <c r="E90" s="3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ht="11.25" customHeight="1" x14ac:dyDescent="0.3">
      <c r="A91" s="51"/>
      <c r="B91" s="52">
        <v>49</v>
      </c>
      <c r="C91" s="53" t="s">
        <v>77</v>
      </c>
      <c r="D91" s="3"/>
      <c r="E91" s="3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ht="11.25" customHeight="1" x14ac:dyDescent="0.3">
      <c r="A92" s="51"/>
      <c r="B92" s="52">
        <v>50</v>
      </c>
      <c r="C92" s="53" t="s">
        <v>78</v>
      </c>
      <c r="D92" s="3"/>
      <c r="E92" s="3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1:17" ht="11.25" customHeight="1" x14ac:dyDescent="0.3">
      <c r="A93" s="51"/>
      <c r="B93" s="52">
        <v>51</v>
      </c>
      <c r="C93" s="53" t="s">
        <v>79</v>
      </c>
      <c r="D93" s="3"/>
      <c r="E93" s="3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1:17" ht="11.25" customHeight="1" x14ac:dyDescent="0.3">
      <c r="A94" s="51"/>
      <c r="B94" s="52">
        <v>52</v>
      </c>
      <c r="C94" s="53" t="s">
        <v>80</v>
      </c>
      <c r="D94" s="3"/>
      <c r="E94" s="3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 ht="11.25" customHeight="1" x14ac:dyDescent="0.3">
      <c r="A95" s="51"/>
      <c r="B95" s="52">
        <v>53</v>
      </c>
      <c r="C95" s="53" t="s">
        <v>81</v>
      </c>
      <c r="D95" s="3"/>
      <c r="E95" s="3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1:17" ht="11.25" customHeight="1" x14ac:dyDescent="0.3">
      <c r="A96" s="51"/>
      <c r="B96" s="52">
        <v>54</v>
      </c>
      <c r="C96" s="53" t="s">
        <v>82</v>
      </c>
      <c r="D96" s="3"/>
      <c r="E96" s="3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1:17" ht="11.25" customHeight="1" x14ac:dyDescent="0.3">
      <c r="A97" s="51"/>
      <c r="B97" s="52">
        <v>55</v>
      </c>
      <c r="C97" s="53" t="s">
        <v>83</v>
      </c>
      <c r="D97" s="3"/>
      <c r="E97" s="3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spans="1:17" ht="11.25" customHeight="1" x14ac:dyDescent="0.3">
      <c r="A98" s="51"/>
      <c r="B98" s="52">
        <v>56</v>
      </c>
      <c r="C98" s="53" t="s">
        <v>84</v>
      </c>
      <c r="D98" s="3"/>
      <c r="E98" s="3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1:17" ht="11.25" customHeight="1" x14ac:dyDescent="0.3">
      <c r="A99" s="51"/>
      <c r="B99" s="52">
        <v>57</v>
      </c>
      <c r="C99" s="53" t="s">
        <v>85</v>
      </c>
      <c r="D99" s="3"/>
      <c r="E99" s="3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1:17" ht="11.25" customHeight="1" x14ac:dyDescent="0.3">
      <c r="A100" s="51"/>
      <c r="B100" s="52">
        <v>58</v>
      </c>
      <c r="C100" s="53" t="s">
        <v>172</v>
      </c>
      <c r="D100" s="3"/>
      <c r="E100" s="3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1:17" ht="11.25" customHeight="1" x14ac:dyDescent="0.3">
      <c r="A101" s="51"/>
      <c r="B101" s="52">
        <v>59</v>
      </c>
      <c r="C101" s="53" t="s">
        <v>86</v>
      </c>
      <c r="D101" s="3"/>
      <c r="E101" s="3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1:17" ht="11.25" customHeight="1" x14ac:dyDescent="0.3">
      <c r="A102" s="51"/>
      <c r="B102" s="52">
        <v>60</v>
      </c>
      <c r="C102" s="53" t="s">
        <v>87</v>
      </c>
      <c r="D102" s="3"/>
      <c r="E102" s="3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 spans="1:17" ht="11.25" customHeight="1" x14ac:dyDescent="0.3">
      <c r="A103" s="51"/>
      <c r="B103" s="52">
        <v>61</v>
      </c>
      <c r="C103" s="53" t="s">
        <v>88</v>
      </c>
      <c r="D103" s="3"/>
      <c r="E103" s="3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spans="1:17" ht="11.25" customHeight="1" x14ac:dyDescent="0.3">
      <c r="A104" s="51"/>
      <c r="B104" s="52">
        <v>62</v>
      </c>
      <c r="C104" s="53" t="s">
        <v>155</v>
      </c>
      <c r="D104" s="3"/>
      <c r="E104" s="3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spans="1:17" ht="11.25" customHeight="1" x14ac:dyDescent="0.3">
      <c r="A105" s="51"/>
      <c r="B105" s="52">
        <v>63</v>
      </c>
      <c r="C105" s="53" t="s">
        <v>173</v>
      </c>
      <c r="D105" s="3"/>
      <c r="E105" s="3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spans="1:17" ht="11.25" customHeight="1" x14ac:dyDescent="0.3">
      <c r="A106" s="51"/>
      <c r="B106" s="52">
        <v>64</v>
      </c>
      <c r="C106" s="53" t="s">
        <v>89</v>
      </c>
      <c r="D106" s="3"/>
      <c r="E106" s="3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spans="1:17" ht="11.25" customHeight="1" x14ac:dyDescent="0.3">
      <c r="A107" s="51"/>
      <c r="B107" s="52">
        <v>65</v>
      </c>
      <c r="C107" s="53" t="s">
        <v>90</v>
      </c>
      <c r="D107" s="3"/>
      <c r="E107" s="3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 spans="1:17" ht="11.25" customHeight="1" x14ac:dyDescent="0.3">
      <c r="A108" s="51"/>
      <c r="B108" s="52">
        <v>66</v>
      </c>
      <c r="C108" s="53" t="s">
        <v>91</v>
      </c>
      <c r="D108" s="3"/>
      <c r="E108" s="3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1:17" ht="11.25" customHeight="1" x14ac:dyDescent="0.3">
      <c r="A109" s="51"/>
      <c r="B109" s="52">
        <v>67</v>
      </c>
      <c r="C109" s="53" t="s">
        <v>92</v>
      </c>
      <c r="D109" s="3"/>
      <c r="E109" s="3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1:17" ht="11.25" customHeight="1" x14ac:dyDescent="0.3">
      <c r="A110" s="51"/>
      <c r="B110" s="52">
        <v>68</v>
      </c>
      <c r="C110" s="53" t="s">
        <v>93</v>
      </c>
      <c r="D110" s="3"/>
      <c r="E110" s="3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1:17" ht="11.25" customHeight="1" x14ac:dyDescent="0.3">
      <c r="A111" s="51"/>
      <c r="B111" s="52">
        <v>69</v>
      </c>
      <c r="C111" s="53" t="s">
        <v>94</v>
      </c>
      <c r="D111" s="3"/>
      <c r="E111" s="3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1:17" ht="11.25" customHeight="1" x14ac:dyDescent="0.3">
      <c r="A112" s="51"/>
      <c r="B112" s="52">
        <v>70</v>
      </c>
      <c r="C112" s="53" t="s">
        <v>95</v>
      </c>
      <c r="D112" s="3"/>
      <c r="E112" s="3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1:17" ht="11.25" customHeight="1" x14ac:dyDescent="0.3">
      <c r="A113" s="51"/>
      <c r="B113" s="52">
        <v>71</v>
      </c>
      <c r="C113" s="53" t="s">
        <v>96</v>
      </c>
      <c r="D113" s="3"/>
      <c r="E113" s="3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 ht="11.25" customHeight="1" x14ac:dyDescent="0.3">
      <c r="A114" s="51"/>
      <c r="B114" s="52">
        <v>72</v>
      </c>
      <c r="C114" s="53" t="s">
        <v>156</v>
      </c>
      <c r="D114" s="3"/>
      <c r="E114" s="3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spans="1:17" ht="11.25" customHeight="1" x14ac:dyDescent="0.3">
      <c r="A115" s="51"/>
      <c r="B115" s="52">
        <v>73</v>
      </c>
      <c r="C115" s="58" t="s">
        <v>174</v>
      </c>
      <c r="D115" s="3"/>
      <c r="E115" s="3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1:17" ht="11.25" customHeight="1" x14ac:dyDescent="0.3">
      <c r="A116" s="51"/>
      <c r="B116" s="52">
        <v>74</v>
      </c>
      <c r="C116" s="58" t="s">
        <v>157</v>
      </c>
      <c r="D116" s="3"/>
      <c r="E116" s="3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ht="11.25" customHeight="1" x14ac:dyDescent="0.3">
      <c r="A117" s="51"/>
      <c r="B117" s="52">
        <v>75</v>
      </c>
      <c r="C117" s="58" t="s">
        <v>175</v>
      </c>
      <c r="D117" s="3"/>
      <c r="E117" s="3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 spans="1:17" ht="11.25" customHeight="1" x14ac:dyDescent="0.3">
      <c r="A118" s="51"/>
      <c r="B118" s="52">
        <v>76</v>
      </c>
      <c r="C118" s="58" t="s">
        <v>158</v>
      </c>
      <c r="D118" s="3"/>
      <c r="E118" s="3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 ht="11.25" customHeight="1" x14ac:dyDescent="0.3">
      <c r="A119" s="51"/>
      <c r="B119" s="52">
        <v>77</v>
      </c>
      <c r="C119" s="58" t="s">
        <v>159</v>
      </c>
      <c r="D119" s="51"/>
      <c r="E119" s="51"/>
    </row>
    <row r="120" spans="1:17" ht="11.25" customHeight="1" x14ac:dyDescent="0.3">
      <c r="A120" s="51"/>
      <c r="B120" s="52">
        <v>78</v>
      </c>
      <c r="C120" s="58" t="s">
        <v>97</v>
      </c>
      <c r="D120" s="51"/>
      <c r="E120" s="51"/>
    </row>
    <row r="121" spans="1:17" ht="11.25" customHeight="1" x14ac:dyDescent="0.3">
      <c r="A121" s="51"/>
      <c r="B121" s="52">
        <v>79</v>
      </c>
      <c r="C121" s="58" t="s">
        <v>160</v>
      </c>
      <c r="D121" s="51"/>
      <c r="E121" s="51"/>
    </row>
    <row r="122" spans="1:17" ht="11.25" customHeight="1" x14ac:dyDescent="0.3">
      <c r="A122" s="51"/>
      <c r="B122" s="52">
        <v>80</v>
      </c>
      <c r="C122" s="58" t="s">
        <v>161</v>
      </c>
      <c r="D122" s="51"/>
      <c r="E122" s="51"/>
    </row>
    <row r="123" spans="1:17" ht="11.25" customHeight="1" x14ac:dyDescent="0.3">
      <c r="A123" s="51"/>
      <c r="B123" s="52">
        <v>81</v>
      </c>
      <c r="C123" s="58" t="s">
        <v>176</v>
      </c>
      <c r="D123" s="51"/>
      <c r="E123" s="51"/>
    </row>
    <row r="124" spans="1:17" ht="11.25" customHeight="1" x14ac:dyDescent="0.3">
      <c r="A124" s="51"/>
      <c r="B124" s="52">
        <v>82</v>
      </c>
      <c r="C124" s="58" t="s">
        <v>177</v>
      </c>
      <c r="D124" s="51"/>
      <c r="E124" s="51"/>
    </row>
    <row r="125" spans="1:17" ht="14.5" x14ac:dyDescent="0.3">
      <c r="A125" s="51"/>
      <c r="B125" s="52">
        <v>83</v>
      </c>
      <c r="C125" s="58" t="s">
        <v>178</v>
      </c>
      <c r="D125" s="51"/>
      <c r="E125" s="51"/>
    </row>
    <row r="126" spans="1:17" ht="14.5" x14ac:dyDescent="0.3">
      <c r="A126" s="51"/>
      <c r="B126" s="52">
        <v>84</v>
      </c>
      <c r="C126" s="58" t="s">
        <v>179</v>
      </c>
      <c r="D126" s="51"/>
      <c r="E126" s="51"/>
    </row>
    <row r="127" spans="1:17" ht="14.5" x14ac:dyDescent="0.3">
      <c r="A127" s="51"/>
      <c r="B127" s="52">
        <v>85</v>
      </c>
      <c r="C127" s="58" t="s">
        <v>180</v>
      </c>
      <c r="D127" s="51"/>
      <c r="E127" s="51"/>
    </row>
    <row r="128" spans="1:17" x14ac:dyDescent="0.3">
      <c r="A128" s="51"/>
      <c r="B128" s="51"/>
      <c r="C128" s="51"/>
      <c r="D128" s="51"/>
      <c r="E128" s="51"/>
    </row>
    <row r="129" spans="1:5" x14ac:dyDescent="0.3">
      <c r="A129" s="51"/>
      <c r="B129" s="51"/>
      <c r="C129" s="51"/>
      <c r="D129" s="51"/>
      <c r="E129" s="51"/>
    </row>
    <row r="130" spans="1:5" x14ac:dyDescent="0.3">
      <c r="A130" s="51"/>
      <c r="B130" s="51"/>
      <c r="C130" s="51"/>
      <c r="D130" s="51"/>
      <c r="E130" s="51"/>
    </row>
    <row r="131" spans="1:5" x14ac:dyDescent="0.3">
      <c r="A131" s="51"/>
      <c r="B131" s="51"/>
      <c r="C131" s="51"/>
      <c r="D131" s="51"/>
      <c r="E131" s="51"/>
    </row>
    <row r="132" spans="1:5" x14ac:dyDescent="0.3">
      <c r="A132" s="51"/>
      <c r="B132" s="51"/>
      <c r="C132" s="51"/>
      <c r="D132" s="51"/>
      <c r="E132" s="51"/>
    </row>
    <row r="133" spans="1:5" x14ac:dyDescent="0.3">
      <c r="A133" s="51"/>
      <c r="B133" s="51"/>
      <c r="C133" s="51"/>
      <c r="D133" s="51"/>
      <c r="E133" s="51"/>
    </row>
    <row r="134" spans="1:5" x14ac:dyDescent="0.3">
      <c r="A134" s="51"/>
      <c r="B134" s="51"/>
      <c r="C134" s="51"/>
      <c r="D134" s="51"/>
      <c r="E134" s="51"/>
    </row>
    <row r="135" spans="1:5" x14ac:dyDescent="0.3">
      <c r="A135" s="51"/>
      <c r="B135" s="51"/>
      <c r="C135" s="51"/>
      <c r="D135" s="51"/>
      <c r="E135" s="51"/>
    </row>
    <row r="136" spans="1:5" x14ac:dyDescent="0.3">
      <c r="A136" s="51"/>
      <c r="B136" s="51"/>
      <c r="C136" s="51"/>
      <c r="D136" s="51"/>
      <c r="E136" s="51"/>
    </row>
    <row r="137" spans="1:5" x14ac:dyDescent="0.3">
      <c r="A137" s="51"/>
      <c r="B137" s="51"/>
      <c r="C137" s="51"/>
      <c r="D137" s="51"/>
      <c r="E137" s="51"/>
    </row>
    <row r="138" spans="1:5" x14ac:dyDescent="0.3">
      <c r="A138" s="51"/>
      <c r="B138" s="51"/>
      <c r="C138" s="51"/>
      <c r="D138" s="51"/>
      <c r="E138" s="51"/>
    </row>
    <row r="139" spans="1:5" x14ac:dyDescent="0.3">
      <c r="A139" s="51"/>
      <c r="B139" s="51"/>
      <c r="C139" s="51"/>
      <c r="D139" s="51"/>
      <c r="E139" s="51"/>
    </row>
    <row r="140" spans="1:5" x14ac:dyDescent="0.3">
      <c r="A140" s="51"/>
      <c r="B140" s="51"/>
      <c r="C140" s="51"/>
      <c r="D140" s="51"/>
      <c r="E140" s="51"/>
    </row>
    <row r="141" spans="1:5" x14ac:dyDescent="0.3">
      <c r="A141" s="51"/>
      <c r="B141" s="51"/>
      <c r="C141" s="51"/>
      <c r="D141" s="51"/>
      <c r="E141" s="51"/>
    </row>
    <row r="142" spans="1:5" x14ac:dyDescent="0.3">
      <c r="A142" s="51"/>
      <c r="B142" s="51"/>
      <c r="C142" s="51"/>
      <c r="D142" s="51"/>
      <c r="E142" s="51"/>
    </row>
    <row r="143" spans="1:5" x14ac:dyDescent="0.3">
      <c r="A143" s="51"/>
      <c r="B143" s="51"/>
      <c r="C143" s="51"/>
      <c r="D143" s="51"/>
      <c r="E143" s="51"/>
    </row>
    <row r="144" spans="1:5" x14ac:dyDescent="0.3">
      <c r="A144" s="51"/>
      <c r="B144" s="51"/>
      <c r="C144" s="51"/>
      <c r="D144" s="51"/>
      <c r="E144" s="51"/>
    </row>
    <row r="145" spans="1:5" x14ac:dyDescent="0.3">
      <c r="A145" s="51"/>
      <c r="B145" s="51"/>
      <c r="C145" s="51"/>
      <c r="D145" s="51"/>
      <c r="E145" s="51"/>
    </row>
    <row r="146" spans="1:5" x14ac:dyDescent="0.3">
      <c r="A146" s="51"/>
      <c r="B146" s="51"/>
      <c r="C146" s="51"/>
      <c r="D146" s="51"/>
      <c r="E146" s="51"/>
    </row>
    <row r="147" spans="1:5" x14ac:dyDescent="0.3">
      <c r="A147" s="51"/>
      <c r="B147" s="51"/>
      <c r="C147" s="51"/>
      <c r="D147" s="51"/>
      <c r="E147" s="51"/>
    </row>
    <row r="148" spans="1:5" x14ac:dyDescent="0.3">
      <c r="A148" s="51"/>
      <c r="B148" s="51"/>
      <c r="C148" s="51"/>
      <c r="D148" s="51"/>
      <c r="E148" s="51"/>
    </row>
    <row r="149" spans="1:5" x14ac:dyDescent="0.3">
      <c r="A149" s="51"/>
      <c r="B149" s="51"/>
      <c r="C149" s="51"/>
      <c r="D149" s="51"/>
      <c r="E149" s="51"/>
    </row>
    <row r="150" spans="1:5" x14ac:dyDescent="0.3">
      <c r="A150" s="51"/>
      <c r="B150" s="51"/>
      <c r="C150" s="51"/>
      <c r="D150" s="51"/>
      <c r="E150" s="51"/>
    </row>
    <row r="151" spans="1:5" x14ac:dyDescent="0.3">
      <c r="A151" s="51"/>
      <c r="B151" s="51"/>
      <c r="C151" s="51"/>
      <c r="D151" s="51"/>
      <c r="E151" s="51"/>
    </row>
    <row r="152" spans="1:5" x14ac:dyDescent="0.3">
      <c r="A152" s="51"/>
      <c r="B152" s="51"/>
      <c r="C152" s="51"/>
      <c r="D152" s="51"/>
      <c r="E152" s="51"/>
    </row>
    <row r="153" spans="1:5" x14ac:dyDescent="0.3">
      <c r="A153" s="51"/>
      <c r="B153" s="51"/>
      <c r="C153" s="51"/>
      <c r="D153" s="51"/>
      <c r="E153" s="51"/>
    </row>
    <row r="154" spans="1:5" x14ac:dyDescent="0.3">
      <c r="A154" s="51"/>
      <c r="B154" s="51"/>
      <c r="C154" s="51"/>
      <c r="D154" s="51"/>
      <c r="E154" s="51"/>
    </row>
    <row r="155" spans="1:5" x14ac:dyDescent="0.3">
      <c r="A155" s="51"/>
      <c r="B155" s="51"/>
      <c r="C155" s="51"/>
      <c r="D155" s="51"/>
      <c r="E155" s="51"/>
    </row>
    <row r="156" spans="1:5" x14ac:dyDescent="0.3">
      <c r="A156" s="51"/>
      <c r="B156" s="51"/>
      <c r="C156" s="51"/>
      <c r="D156" s="51"/>
      <c r="E156" s="51"/>
    </row>
    <row r="157" spans="1:5" x14ac:dyDescent="0.3">
      <c r="A157" s="51"/>
      <c r="B157" s="51"/>
      <c r="C157" s="51"/>
      <c r="D157" s="51"/>
      <c r="E157" s="51"/>
    </row>
    <row r="158" spans="1:5" x14ac:dyDescent="0.3">
      <c r="A158" s="51"/>
      <c r="B158" s="51"/>
      <c r="C158" s="51"/>
      <c r="D158" s="51"/>
      <c r="E158" s="51"/>
    </row>
    <row r="159" spans="1:5" x14ac:dyDescent="0.3">
      <c r="A159" s="51"/>
      <c r="B159" s="51"/>
      <c r="C159" s="51"/>
      <c r="D159" s="51"/>
      <c r="E159" s="51"/>
    </row>
    <row r="160" spans="1:5" x14ac:dyDescent="0.3">
      <c r="A160" s="51"/>
      <c r="B160" s="51"/>
      <c r="C160" s="51"/>
      <c r="D160" s="51"/>
      <c r="E160" s="51"/>
    </row>
    <row r="161" spans="1:5" x14ac:dyDescent="0.3">
      <c r="A161" s="51"/>
      <c r="B161" s="51"/>
      <c r="C161" s="51"/>
      <c r="D161" s="51"/>
      <c r="E161" s="51"/>
    </row>
    <row r="162" spans="1:5" x14ac:dyDescent="0.3">
      <c r="A162" s="51"/>
      <c r="B162" s="51"/>
      <c r="C162" s="51"/>
      <c r="D162" s="51"/>
      <c r="E162" s="51"/>
    </row>
    <row r="163" spans="1:5" x14ac:dyDescent="0.3">
      <c r="A163" s="51"/>
      <c r="B163" s="51"/>
      <c r="C163" s="51"/>
      <c r="D163" s="51"/>
      <c r="E163" s="51"/>
    </row>
    <row r="164" spans="1:5" x14ac:dyDescent="0.3">
      <c r="A164" s="51"/>
      <c r="B164" s="51"/>
      <c r="C164" s="51"/>
      <c r="D164" s="51"/>
      <c r="E164" s="51"/>
    </row>
    <row r="165" spans="1:5" x14ac:dyDescent="0.3">
      <c r="A165" s="51"/>
      <c r="B165" s="51"/>
      <c r="C165" s="51"/>
      <c r="D165" s="51"/>
      <c r="E165" s="51"/>
    </row>
    <row r="166" spans="1:5" x14ac:dyDescent="0.3">
      <c r="A166" s="51"/>
      <c r="B166" s="51"/>
      <c r="C166" s="51"/>
      <c r="D166" s="51"/>
      <c r="E166" s="51"/>
    </row>
    <row r="167" spans="1:5" x14ac:dyDescent="0.3">
      <c r="A167" s="51"/>
      <c r="B167" s="51"/>
      <c r="C167" s="51"/>
      <c r="D167" s="51"/>
      <c r="E167" s="51"/>
    </row>
    <row r="168" spans="1:5" x14ac:dyDescent="0.3">
      <c r="A168" s="51"/>
      <c r="B168" s="51"/>
      <c r="C168" s="51"/>
      <c r="D168" s="51"/>
      <c r="E168" s="51"/>
    </row>
    <row r="169" spans="1:5" x14ac:dyDescent="0.3">
      <c r="A169" s="51"/>
      <c r="B169" s="51"/>
      <c r="C169" s="51"/>
      <c r="D169" s="51"/>
      <c r="E169" s="51"/>
    </row>
    <row r="170" spans="1:5" x14ac:dyDescent="0.3">
      <c r="A170" s="51"/>
      <c r="B170" s="51"/>
      <c r="C170" s="51"/>
      <c r="D170" s="51"/>
      <c r="E170" s="51"/>
    </row>
    <row r="171" spans="1:5" x14ac:dyDescent="0.3">
      <c r="A171" s="51"/>
      <c r="B171" s="51"/>
      <c r="C171" s="51"/>
      <c r="D171" s="51"/>
      <c r="E171" s="51"/>
    </row>
    <row r="172" spans="1:5" x14ac:dyDescent="0.3">
      <c r="A172" s="51"/>
      <c r="B172" s="51"/>
      <c r="C172" s="51"/>
      <c r="D172" s="51"/>
      <c r="E172" s="51"/>
    </row>
    <row r="173" spans="1:5" x14ac:dyDescent="0.3">
      <c r="A173" s="51"/>
      <c r="B173" s="51"/>
      <c r="C173" s="51"/>
      <c r="D173" s="51"/>
      <c r="E173" s="51"/>
    </row>
    <row r="174" spans="1:5" x14ac:dyDescent="0.3">
      <c r="A174" s="51"/>
      <c r="B174" s="51"/>
      <c r="C174" s="51"/>
      <c r="D174" s="51"/>
      <c r="E174" s="51"/>
    </row>
    <row r="175" spans="1:5" x14ac:dyDescent="0.3">
      <c r="A175" s="51"/>
      <c r="B175" s="51"/>
      <c r="C175" s="51"/>
      <c r="D175" s="51"/>
      <c r="E175" s="51"/>
    </row>
    <row r="176" spans="1:5" x14ac:dyDescent="0.3">
      <c r="A176" s="51"/>
      <c r="B176" s="51"/>
      <c r="C176" s="51"/>
      <c r="D176" s="51"/>
      <c r="E176" s="51"/>
    </row>
    <row r="177" spans="1:5" x14ac:dyDescent="0.3">
      <c r="A177" s="51"/>
      <c r="B177" s="51"/>
      <c r="C177" s="51"/>
      <c r="D177" s="51"/>
      <c r="E177" s="51"/>
    </row>
    <row r="178" spans="1:5" x14ac:dyDescent="0.3">
      <c r="A178" s="51"/>
      <c r="B178" s="51"/>
      <c r="C178" s="51"/>
      <c r="D178" s="51"/>
      <c r="E178" s="51"/>
    </row>
    <row r="179" spans="1:5" x14ac:dyDescent="0.3">
      <c r="A179" s="51"/>
      <c r="B179" s="51"/>
      <c r="C179" s="51"/>
      <c r="D179" s="51"/>
      <c r="E179" s="51"/>
    </row>
    <row r="180" spans="1:5" x14ac:dyDescent="0.3">
      <c r="A180" s="51"/>
      <c r="B180" s="51"/>
      <c r="C180" s="51"/>
      <c r="D180" s="51"/>
      <c r="E180" s="51"/>
    </row>
    <row r="181" spans="1:5" x14ac:dyDescent="0.3">
      <c r="A181" s="51"/>
      <c r="B181" s="51"/>
      <c r="C181" s="51"/>
      <c r="D181" s="51"/>
      <c r="E181" s="51"/>
    </row>
    <row r="182" spans="1:5" x14ac:dyDescent="0.3">
      <c r="A182" s="51"/>
      <c r="B182" s="51"/>
      <c r="C182" s="51"/>
      <c r="D182" s="51"/>
      <c r="E182" s="51"/>
    </row>
    <row r="183" spans="1:5" x14ac:dyDescent="0.3">
      <c r="A183" s="51"/>
      <c r="B183" s="51"/>
      <c r="C183" s="51"/>
      <c r="D183" s="51"/>
      <c r="E183" s="51"/>
    </row>
    <row r="184" spans="1:5" x14ac:dyDescent="0.3">
      <c r="A184" s="51"/>
      <c r="B184" s="51"/>
      <c r="C184" s="51"/>
      <c r="D184" s="51"/>
      <c r="E184" s="51"/>
    </row>
    <row r="185" spans="1:5" x14ac:dyDescent="0.3">
      <c r="A185" s="51"/>
      <c r="B185" s="51"/>
      <c r="C185" s="51"/>
      <c r="D185" s="51"/>
      <c r="E185" s="51"/>
    </row>
    <row r="186" spans="1:5" x14ac:dyDescent="0.3">
      <c r="A186" s="51"/>
      <c r="B186" s="51"/>
      <c r="C186" s="51"/>
      <c r="D186" s="51"/>
      <c r="E186" s="51"/>
    </row>
    <row r="187" spans="1:5" x14ac:dyDescent="0.3">
      <c r="A187" s="51"/>
      <c r="B187" s="51"/>
      <c r="C187" s="51"/>
      <c r="D187" s="51"/>
      <c r="E187" s="51"/>
    </row>
    <row r="188" spans="1:5" x14ac:dyDescent="0.3">
      <c r="A188" s="51"/>
      <c r="B188" s="51"/>
      <c r="C188" s="51"/>
      <c r="D188" s="51"/>
      <c r="E188" s="51"/>
    </row>
    <row r="189" spans="1:5" x14ac:dyDescent="0.3">
      <c r="A189" s="51"/>
      <c r="B189" s="51"/>
      <c r="C189" s="51"/>
      <c r="D189" s="51"/>
      <c r="E189" s="51"/>
    </row>
    <row r="190" spans="1:5" x14ac:dyDescent="0.3">
      <c r="A190" s="51"/>
      <c r="B190" s="51"/>
      <c r="C190" s="51"/>
      <c r="D190" s="51"/>
      <c r="E190" s="51"/>
    </row>
    <row r="191" spans="1:5" x14ac:dyDescent="0.3">
      <c r="A191" s="51"/>
      <c r="B191" s="51"/>
      <c r="C191" s="51"/>
      <c r="D191" s="51"/>
      <c r="E191" s="51"/>
    </row>
    <row r="192" spans="1:5" x14ac:dyDescent="0.3">
      <c r="A192" s="51"/>
      <c r="B192" s="51"/>
      <c r="C192" s="51"/>
      <c r="D192" s="51"/>
      <c r="E192" s="51"/>
    </row>
    <row r="193" spans="1:5" x14ac:dyDescent="0.3">
      <c r="A193" s="51"/>
      <c r="B193" s="51"/>
      <c r="C193" s="51"/>
      <c r="D193" s="51"/>
      <c r="E193" s="51"/>
    </row>
    <row r="194" spans="1:5" x14ac:dyDescent="0.3">
      <c r="A194" s="51"/>
      <c r="B194" s="51"/>
      <c r="C194" s="51"/>
      <c r="D194" s="51"/>
      <c r="E194" s="51"/>
    </row>
    <row r="195" spans="1:5" ht="12" customHeight="1" x14ac:dyDescent="0.3">
      <c r="A195" s="51"/>
      <c r="B195" s="51"/>
      <c r="C195" s="51"/>
      <c r="D195" s="51"/>
      <c r="E195" s="51"/>
    </row>
    <row r="196" spans="1:5" hidden="1" x14ac:dyDescent="0.3">
      <c r="A196" s="51"/>
      <c r="B196" s="51"/>
      <c r="C196" s="51"/>
      <c r="D196" s="51"/>
      <c r="E196" s="51"/>
    </row>
    <row r="197" spans="1:5" x14ac:dyDescent="0.3">
      <c r="A197" s="51"/>
      <c r="B197" s="51"/>
      <c r="C197" s="51"/>
      <c r="D197" s="51"/>
      <c r="E197" s="51"/>
    </row>
    <row r="198" spans="1:5" x14ac:dyDescent="0.3">
      <c r="A198" s="51"/>
      <c r="B198" s="51"/>
      <c r="C198" s="51"/>
      <c r="D198" s="51"/>
      <c r="E198" s="51"/>
    </row>
    <row r="199" spans="1:5" x14ac:dyDescent="0.3">
      <c r="A199" s="51"/>
      <c r="B199" s="51"/>
      <c r="C199" s="51"/>
      <c r="D199" s="51"/>
      <c r="E199" s="51"/>
    </row>
    <row r="200" spans="1:5" x14ac:dyDescent="0.3">
      <c r="A200" s="51"/>
      <c r="B200" s="51"/>
      <c r="C200" s="51"/>
      <c r="D200" s="51"/>
      <c r="E200" s="51"/>
    </row>
    <row r="201" spans="1:5" x14ac:dyDescent="0.3">
      <c r="A201" s="51"/>
      <c r="B201" s="51"/>
      <c r="C201" s="51"/>
      <c r="D201" s="51"/>
      <c r="E201" s="51"/>
    </row>
    <row r="202" spans="1:5" x14ac:dyDescent="0.3">
      <c r="A202" s="51"/>
      <c r="B202" s="51"/>
      <c r="C202" s="51"/>
      <c r="D202" s="51"/>
      <c r="E202" s="51"/>
    </row>
    <row r="203" spans="1:5" x14ac:dyDescent="0.3">
      <c r="A203" s="51"/>
      <c r="B203" s="51"/>
      <c r="C203" s="51"/>
      <c r="D203" s="51"/>
      <c r="E203" s="51"/>
    </row>
    <row r="204" spans="1:5" x14ac:dyDescent="0.3">
      <c r="A204" s="51"/>
      <c r="B204" s="51"/>
      <c r="C204" s="51"/>
      <c r="D204" s="51"/>
      <c r="E204" s="51"/>
    </row>
    <row r="205" spans="1:5" x14ac:dyDescent="0.3">
      <c r="A205" s="51"/>
      <c r="B205" s="51"/>
      <c r="C205" s="51"/>
      <c r="D205" s="51"/>
      <c r="E205" s="51"/>
    </row>
    <row r="206" spans="1:5" x14ac:dyDescent="0.3">
      <c r="A206" s="51"/>
      <c r="B206" s="51"/>
      <c r="C206" s="51"/>
      <c r="D206" s="51"/>
      <c r="E206" s="51"/>
    </row>
    <row r="207" spans="1:5" x14ac:dyDescent="0.3">
      <c r="A207" s="51"/>
      <c r="B207" s="51"/>
      <c r="C207" s="51"/>
      <c r="D207" s="51"/>
      <c r="E207" s="51"/>
    </row>
    <row r="208" spans="1:5" x14ac:dyDescent="0.3">
      <c r="A208" s="51"/>
      <c r="B208" s="51"/>
      <c r="C208" s="51"/>
      <c r="D208" s="51"/>
      <c r="E208" s="51"/>
    </row>
    <row r="209" spans="1:5" x14ac:dyDescent="0.3">
      <c r="A209" s="51"/>
      <c r="B209" s="51"/>
      <c r="C209" s="51"/>
      <c r="D209" s="51"/>
      <c r="E209" s="51"/>
    </row>
    <row r="210" spans="1:5" x14ac:dyDescent="0.3">
      <c r="A210" s="51"/>
      <c r="B210" s="51"/>
      <c r="C210" s="51"/>
      <c r="D210" s="51"/>
      <c r="E210" s="51"/>
    </row>
    <row r="211" spans="1:5" x14ac:dyDescent="0.3">
      <c r="A211" s="51"/>
      <c r="B211" s="51"/>
      <c r="C211" s="51"/>
      <c r="D211" s="51"/>
      <c r="E211" s="51"/>
    </row>
    <row r="212" spans="1:5" x14ac:dyDescent="0.3">
      <c r="A212" s="51"/>
      <c r="B212" s="51"/>
      <c r="C212" s="51"/>
      <c r="D212" s="51"/>
      <c r="E212" s="51"/>
    </row>
    <row r="213" spans="1:5" x14ac:dyDescent="0.3">
      <c r="A213" s="51"/>
      <c r="B213" s="51"/>
      <c r="C213" s="51"/>
      <c r="D213" s="51"/>
      <c r="E213" s="51"/>
    </row>
    <row r="214" spans="1:5" x14ac:dyDescent="0.3">
      <c r="A214" s="51"/>
      <c r="B214" s="51"/>
      <c r="C214" s="51"/>
      <c r="D214" s="51"/>
      <c r="E214" s="51"/>
    </row>
    <row r="215" spans="1:5" x14ac:dyDescent="0.3">
      <c r="A215" s="51"/>
      <c r="B215" s="51"/>
      <c r="C215" s="51"/>
      <c r="D215" s="51"/>
      <c r="E215" s="51"/>
    </row>
    <row r="216" spans="1:5" x14ac:dyDescent="0.3">
      <c r="A216" s="51"/>
      <c r="B216" s="51"/>
      <c r="C216" s="51"/>
      <c r="D216" s="51"/>
      <c r="E216" s="51"/>
    </row>
    <row r="217" spans="1:5" x14ac:dyDescent="0.3">
      <c r="A217" s="51"/>
      <c r="B217" s="51"/>
      <c r="C217" s="51"/>
      <c r="D217" s="51"/>
      <c r="E217" s="51"/>
    </row>
    <row r="218" spans="1:5" x14ac:dyDescent="0.3">
      <c r="A218" s="51"/>
      <c r="B218" s="51"/>
      <c r="C218" s="51"/>
      <c r="D218" s="51"/>
      <c r="E218" s="51"/>
    </row>
    <row r="219" spans="1:5" x14ac:dyDescent="0.3">
      <c r="A219" s="51"/>
      <c r="B219" s="51"/>
      <c r="C219" s="51"/>
      <c r="D219" s="51"/>
      <c r="E219" s="51"/>
    </row>
    <row r="220" spans="1:5" x14ac:dyDescent="0.3">
      <c r="A220" s="51"/>
      <c r="B220" s="51"/>
      <c r="C220" s="51"/>
      <c r="D220" s="51"/>
      <c r="E220" s="51"/>
    </row>
  </sheetData>
  <mergeCells count="9">
    <mergeCell ref="D13:E13"/>
    <mergeCell ref="H13:I13"/>
    <mergeCell ref="D40:M40"/>
    <mergeCell ref="H7:I7"/>
    <mergeCell ref="H8:I8"/>
    <mergeCell ref="H9:I9"/>
    <mergeCell ref="H10:I10"/>
    <mergeCell ref="H11:I11"/>
    <mergeCell ref="H12:I12"/>
  </mergeCells>
  <conditionalFormatting sqref="F8">
    <cfRule type="iconSet" priority="1">
      <iconSet iconSet="3Arrows">
        <cfvo type="percent" val="0"/>
        <cfvo type="percent" val="#REF!" gte="0"/>
        <cfvo type="percent" val="#REF!" gte="0"/>
      </iconSet>
    </cfRule>
  </conditionalFormatting>
  <pageMargins left="0.7" right="0.7" top="0.75" bottom="0.75" header="0.3" footer="0.3"/>
  <pageSetup scale="80" orientation="landscape" r:id="rId1"/>
  <ignoredErrors>
    <ignoredError sqref="O55:O56 Q55:Q56 S55:S56 U55:U5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locked="0" defaultSize="0" autoLine="0" autoPict="0">
                <anchor>
                  <from>
                    <xdr:col>14</xdr:col>
                    <xdr:colOff>247650</xdr:colOff>
                    <xdr:row>6</xdr:row>
                    <xdr:rowOff>127000</xdr:rowOff>
                  </from>
                  <to>
                    <xdr:col>17</xdr:col>
                    <xdr:colOff>0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>
                  <from>
                    <xdr:col>14</xdr:col>
                    <xdr:colOff>260350</xdr:colOff>
                    <xdr:row>22</xdr:row>
                    <xdr:rowOff>69850</xdr:rowOff>
                  </from>
                  <to>
                    <xdr:col>17</xdr:col>
                    <xdr:colOff>12700</xdr:colOff>
                    <xdr:row>23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B9C4DB"/>
    <pageSetUpPr autoPageBreaks="0"/>
  </sheetPr>
  <dimension ref="A1:BW229"/>
  <sheetViews>
    <sheetView showGridLines="0" showRowColHeaders="0" zoomScaleNormal="100" zoomScalePageLayoutView="200" workbookViewId="0">
      <selection activeCell="A250" sqref="A250"/>
    </sheetView>
  </sheetViews>
  <sheetFormatPr defaultColWidth="8.81640625" defaultRowHeight="12.5" x14ac:dyDescent="0.25"/>
  <cols>
    <col min="1" max="1" width="3" style="62" customWidth="1"/>
    <col min="2" max="2" width="1.7265625" style="62" customWidth="1"/>
    <col min="3" max="3" width="3" style="62" customWidth="1"/>
    <col min="4" max="4" width="8.81640625" style="62"/>
    <col min="5" max="5" width="11.1796875" style="62" customWidth="1"/>
    <col min="6" max="6" width="11.453125" style="62" customWidth="1"/>
    <col min="7" max="7" width="12" style="62" customWidth="1"/>
    <col min="8" max="8" width="7.81640625" style="62" customWidth="1"/>
    <col min="9" max="9" width="9.1796875" style="62" customWidth="1"/>
    <col min="10" max="10" width="16.453125" style="62" customWidth="1"/>
    <col min="11" max="11" width="9.453125" style="62" customWidth="1"/>
    <col min="12" max="12" width="12" style="62" customWidth="1"/>
    <col min="13" max="13" width="7.81640625" style="62" customWidth="1"/>
    <col min="14" max="16" width="8.81640625" style="62"/>
    <col min="17" max="17" width="10.26953125" style="62" customWidth="1"/>
    <col min="18" max="19" width="2.7265625" style="62" customWidth="1"/>
    <col min="20" max="37" width="2.7265625" style="63" customWidth="1"/>
    <col min="38" max="38" width="2.7265625" style="64" customWidth="1"/>
    <col min="39" max="39" width="2.7265625" style="65" customWidth="1"/>
    <col min="40" max="56" width="2.7265625" style="64" customWidth="1"/>
    <col min="57" max="62" width="2.7265625" style="104" customWidth="1"/>
    <col min="63" max="76" width="2.7265625" style="62" customWidth="1"/>
    <col min="77" max="16384" width="8.81640625" style="62"/>
  </cols>
  <sheetData>
    <row r="1" spans="2:53" ht="15.75" customHeight="1" thickBot="1" x14ac:dyDescent="0.35">
      <c r="S1" s="6"/>
      <c r="U1" s="4"/>
      <c r="V1" s="4"/>
      <c r="W1" s="4"/>
      <c r="X1" s="4"/>
      <c r="Y1" s="4"/>
      <c r="Z1" s="5"/>
      <c r="AA1" s="5"/>
      <c r="AB1" s="5"/>
      <c r="AC1" s="5"/>
      <c r="AD1" s="64"/>
      <c r="AE1" s="64"/>
      <c r="AF1" s="64"/>
      <c r="AG1" s="64"/>
      <c r="AH1" s="64"/>
      <c r="AI1" s="64"/>
      <c r="AJ1" s="65"/>
      <c r="AK1" s="65"/>
      <c r="AL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</row>
    <row r="2" spans="2:53" ht="15" customHeight="1" x14ac:dyDescent="0.3">
      <c r="B2" s="66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/>
      <c r="S2" s="6"/>
      <c r="T2" s="6" t="s">
        <v>0</v>
      </c>
      <c r="U2" s="6" t="s">
        <v>98</v>
      </c>
      <c r="V2" s="6" t="s">
        <v>99</v>
      </c>
      <c r="W2" s="4" t="s">
        <v>100</v>
      </c>
      <c r="X2" s="4" t="s">
        <v>101</v>
      </c>
      <c r="Y2" s="4" t="s">
        <v>181</v>
      </c>
      <c r="Z2" s="4" t="s">
        <v>182</v>
      </c>
      <c r="AA2" s="69"/>
      <c r="AB2" s="69"/>
      <c r="AC2" s="69"/>
      <c r="AD2" s="69"/>
      <c r="AE2" s="69"/>
      <c r="AF2" s="69"/>
      <c r="AG2" s="6"/>
      <c r="AH2" s="6"/>
      <c r="AI2" s="6"/>
      <c r="AJ2" s="5"/>
      <c r="AK2" s="65"/>
      <c r="AL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</row>
    <row r="3" spans="2:53" ht="25.5" customHeight="1" x14ac:dyDescent="0.45">
      <c r="B3" s="70"/>
      <c r="C3" s="71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3"/>
      <c r="R3" s="74"/>
      <c r="S3" s="6"/>
      <c r="T3" s="6" t="s">
        <v>164</v>
      </c>
      <c r="U3" s="75">
        <v>25</v>
      </c>
      <c r="V3" s="76">
        <v>43</v>
      </c>
      <c r="W3" s="76">
        <v>31</v>
      </c>
      <c r="X3" s="76">
        <v>37</v>
      </c>
      <c r="Y3" s="76">
        <v>16</v>
      </c>
      <c r="Z3" s="6">
        <v>51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64"/>
      <c r="AM3" s="64"/>
      <c r="AR3" s="65"/>
      <c r="AS3" s="65"/>
      <c r="AT3" s="65"/>
      <c r="AU3" s="65"/>
      <c r="AV3" s="65"/>
      <c r="AW3" s="65"/>
      <c r="AX3" s="65"/>
      <c r="AY3" s="65"/>
      <c r="AZ3" s="65"/>
      <c r="BA3" s="65"/>
    </row>
    <row r="4" spans="2:53" ht="12.75" customHeight="1" x14ac:dyDescent="0.3">
      <c r="B4" s="70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4"/>
      <c r="S4" s="6"/>
      <c r="T4" s="3" t="s">
        <v>12</v>
      </c>
      <c r="U4" s="4" t="s">
        <v>102</v>
      </c>
      <c r="V4" s="4" t="s">
        <v>12</v>
      </c>
      <c r="W4" s="4" t="s">
        <v>103</v>
      </c>
      <c r="X4" s="4" t="s">
        <v>12</v>
      </c>
      <c r="Y4" s="4" t="s">
        <v>104</v>
      </c>
      <c r="Z4" s="4" t="s">
        <v>12</v>
      </c>
      <c r="AA4" s="4" t="s">
        <v>102</v>
      </c>
      <c r="AB4" s="4" t="s">
        <v>12</v>
      </c>
      <c r="AC4" s="4" t="s">
        <v>103</v>
      </c>
      <c r="AD4" s="4" t="s">
        <v>12</v>
      </c>
      <c r="AE4" s="4" t="s">
        <v>104</v>
      </c>
      <c r="AF4" s="4"/>
      <c r="AG4" s="4"/>
      <c r="AH4" s="4"/>
      <c r="AI4" s="4"/>
      <c r="AJ4" s="4"/>
      <c r="AK4" s="64"/>
      <c r="AM4" s="64"/>
      <c r="AR4" s="65"/>
      <c r="AS4" s="65"/>
      <c r="AT4" s="65"/>
      <c r="AU4" s="65"/>
      <c r="AV4" s="65"/>
      <c r="AW4" s="65"/>
      <c r="AX4" s="65"/>
      <c r="AY4" s="65"/>
      <c r="AZ4" s="65"/>
      <c r="BA4" s="65"/>
    </row>
    <row r="5" spans="2:53" ht="12.75" customHeight="1" x14ac:dyDescent="0.3">
      <c r="B5" s="70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4"/>
      <c r="S5" s="6"/>
      <c r="T5" s="3">
        <v>1</v>
      </c>
      <c r="U5" s="77">
        <v>25</v>
      </c>
      <c r="V5" s="3">
        <v>1</v>
      </c>
      <c r="W5" s="77">
        <v>25</v>
      </c>
      <c r="X5" s="3">
        <v>43</v>
      </c>
      <c r="Y5" s="77">
        <v>22</v>
      </c>
      <c r="Z5" s="3">
        <v>27</v>
      </c>
      <c r="AA5" s="77">
        <v>-33</v>
      </c>
      <c r="AB5" s="3">
        <v>41</v>
      </c>
      <c r="AC5" s="77">
        <v>-36</v>
      </c>
      <c r="AD5" s="4">
        <v>41</v>
      </c>
      <c r="AE5" s="77">
        <v>-47</v>
      </c>
      <c r="AF5" s="4"/>
      <c r="AG5" s="4"/>
      <c r="AH5" s="4"/>
      <c r="AI5" s="4"/>
      <c r="AJ5" s="4"/>
      <c r="AK5" s="64"/>
      <c r="AM5" s="64"/>
      <c r="AR5" s="65"/>
      <c r="AS5" s="65"/>
      <c r="AT5" s="65"/>
      <c r="AU5" s="65"/>
      <c r="AV5" s="65"/>
      <c r="AW5" s="65"/>
      <c r="AX5" s="65"/>
      <c r="AY5" s="65"/>
      <c r="AZ5" s="65"/>
      <c r="BA5" s="65"/>
    </row>
    <row r="6" spans="2:53" ht="12.75" customHeight="1" x14ac:dyDescent="0.3">
      <c r="B6" s="70"/>
      <c r="C6" s="72"/>
      <c r="D6" s="72"/>
      <c r="E6" s="72"/>
      <c r="F6" s="72"/>
      <c r="G6" s="72"/>
      <c r="H6" s="72"/>
      <c r="I6" s="72"/>
      <c r="J6" s="78"/>
      <c r="K6" s="72"/>
      <c r="L6" s="72"/>
      <c r="M6" s="72"/>
      <c r="N6" s="72"/>
      <c r="O6" s="72"/>
      <c r="P6" s="72"/>
      <c r="Q6" s="72"/>
      <c r="R6" s="74"/>
      <c r="S6" s="6"/>
      <c r="T6" s="3">
        <v>29</v>
      </c>
      <c r="U6" s="77">
        <v>13</v>
      </c>
      <c r="V6" s="3">
        <v>44</v>
      </c>
      <c r="W6" s="77">
        <v>19</v>
      </c>
      <c r="X6" s="3">
        <v>10</v>
      </c>
      <c r="Y6" s="77">
        <v>15</v>
      </c>
      <c r="Z6" s="3">
        <v>18</v>
      </c>
      <c r="AA6" s="77">
        <v>-28</v>
      </c>
      <c r="AB6" s="3">
        <v>15</v>
      </c>
      <c r="AC6" s="77">
        <v>-29</v>
      </c>
      <c r="AD6" s="4">
        <v>30</v>
      </c>
      <c r="AE6" s="77">
        <v>-34</v>
      </c>
      <c r="AF6" s="4"/>
      <c r="AG6" s="4"/>
      <c r="AH6" s="4"/>
      <c r="AI6" s="4"/>
      <c r="AJ6" s="4"/>
      <c r="AK6" s="64"/>
      <c r="AM6" s="64"/>
      <c r="AR6" s="65"/>
      <c r="AS6" s="65"/>
      <c r="AT6" s="65"/>
      <c r="AU6" s="65"/>
      <c r="AV6" s="65"/>
      <c r="AW6" s="65"/>
      <c r="AX6" s="65"/>
      <c r="AY6" s="65"/>
      <c r="AZ6" s="65"/>
      <c r="BA6" s="65"/>
    </row>
    <row r="7" spans="2:53" ht="18.75" customHeight="1" x14ac:dyDescent="0.3">
      <c r="B7" s="70"/>
      <c r="C7" s="72"/>
      <c r="D7" s="79"/>
      <c r="E7" s="79"/>
      <c r="F7" s="80"/>
      <c r="G7" s="80"/>
      <c r="H7" s="136"/>
      <c r="I7" s="136"/>
      <c r="J7" s="72"/>
      <c r="K7" s="72"/>
      <c r="L7" s="72"/>
      <c r="M7" s="72"/>
      <c r="N7" s="72"/>
      <c r="O7" s="72"/>
      <c r="P7" s="72"/>
      <c r="Q7" s="72"/>
      <c r="R7" s="74"/>
      <c r="S7" s="6"/>
      <c r="T7" s="3">
        <v>12</v>
      </c>
      <c r="U7" s="77">
        <v>12</v>
      </c>
      <c r="V7" s="3">
        <v>42</v>
      </c>
      <c r="W7" s="77">
        <v>17</v>
      </c>
      <c r="X7" s="3">
        <v>48</v>
      </c>
      <c r="Y7" s="77">
        <v>15</v>
      </c>
      <c r="Z7" s="3">
        <v>24</v>
      </c>
      <c r="AA7" s="77">
        <v>-23</v>
      </c>
      <c r="AB7" s="3">
        <v>67</v>
      </c>
      <c r="AC7" s="77">
        <v>-26</v>
      </c>
      <c r="AD7" s="4">
        <v>31</v>
      </c>
      <c r="AE7" s="77">
        <v>-25</v>
      </c>
      <c r="AF7" s="4"/>
      <c r="AG7" s="4"/>
      <c r="AH7" s="4"/>
      <c r="AI7" s="4"/>
      <c r="AJ7" s="4"/>
      <c r="AK7" s="64"/>
      <c r="AM7" s="64"/>
      <c r="AR7" s="65"/>
      <c r="AS7" s="65"/>
      <c r="AT7" s="65"/>
      <c r="AU7" s="65"/>
      <c r="AV7" s="65"/>
      <c r="AW7" s="65"/>
      <c r="AX7" s="65"/>
      <c r="AY7" s="65"/>
      <c r="AZ7" s="65"/>
      <c r="BA7" s="65"/>
    </row>
    <row r="8" spans="2:53" ht="16.5" customHeight="1" x14ac:dyDescent="0.35">
      <c r="B8" s="70"/>
      <c r="C8" s="72"/>
      <c r="D8" s="22"/>
      <c r="E8" s="23"/>
      <c r="F8" s="24"/>
      <c r="G8" s="25"/>
      <c r="H8" s="130"/>
      <c r="I8" s="130"/>
      <c r="J8" s="72"/>
      <c r="K8" s="72"/>
      <c r="L8" s="72"/>
      <c r="M8" s="72"/>
      <c r="N8" s="72"/>
      <c r="O8" s="72"/>
      <c r="P8" s="72"/>
      <c r="Q8" s="72"/>
      <c r="R8" s="74"/>
      <c r="S8" s="6"/>
      <c r="T8" s="3">
        <v>50</v>
      </c>
      <c r="U8" s="77">
        <v>11</v>
      </c>
      <c r="V8" s="3">
        <v>43</v>
      </c>
      <c r="W8" s="77">
        <v>16</v>
      </c>
      <c r="X8" s="3">
        <v>9</v>
      </c>
      <c r="Y8" s="77">
        <v>15</v>
      </c>
      <c r="Z8" s="3">
        <v>37</v>
      </c>
      <c r="AA8" s="77">
        <v>-22</v>
      </c>
      <c r="AB8" s="3">
        <v>27</v>
      </c>
      <c r="AC8" s="77">
        <v>-23</v>
      </c>
      <c r="AD8" s="4">
        <v>27</v>
      </c>
      <c r="AE8" s="77">
        <v>-20</v>
      </c>
      <c r="AF8" s="77"/>
      <c r="AG8" s="4"/>
      <c r="AH8" s="77"/>
      <c r="AI8" s="4"/>
      <c r="AJ8" s="4"/>
      <c r="AK8" s="64"/>
      <c r="AM8" s="64"/>
      <c r="AR8" s="65"/>
      <c r="AS8" s="65"/>
      <c r="AT8" s="65"/>
      <c r="AU8" s="65"/>
      <c r="AV8" s="65"/>
      <c r="AW8" s="65"/>
      <c r="AX8" s="65"/>
      <c r="AY8" s="65"/>
      <c r="AZ8" s="65"/>
      <c r="BA8" s="65"/>
    </row>
    <row r="9" spans="2:53" ht="16.5" customHeight="1" x14ac:dyDescent="0.35">
      <c r="B9" s="70"/>
      <c r="C9" s="72"/>
      <c r="D9" s="22"/>
      <c r="E9" s="23"/>
      <c r="F9" s="26"/>
      <c r="G9" s="25"/>
      <c r="H9" s="130"/>
      <c r="I9" s="130"/>
      <c r="J9" s="72"/>
      <c r="K9" s="72"/>
      <c r="L9" s="72"/>
      <c r="M9" s="72"/>
      <c r="N9" s="72"/>
      <c r="O9" s="72"/>
      <c r="P9" s="72"/>
      <c r="Q9" s="72"/>
      <c r="R9" s="74"/>
      <c r="S9" s="6"/>
      <c r="T9" s="3">
        <v>42</v>
      </c>
      <c r="U9" s="77">
        <v>11</v>
      </c>
      <c r="V9" s="3">
        <v>34</v>
      </c>
      <c r="W9" s="77">
        <v>16</v>
      </c>
      <c r="X9" s="3">
        <v>50</v>
      </c>
      <c r="Y9" s="77">
        <v>14</v>
      </c>
      <c r="Z9" s="3">
        <v>30</v>
      </c>
      <c r="AA9" s="77">
        <v>-20</v>
      </c>
      <c r="AB9" s="3">
        <v>11</v>
      </c>
      <c r="AC9" s="77">
        <v>-22</v>
      </c>
      <c r="AD9" s="4">
        <v>39</v>
      </c>
      <c r="AE9" s="77">
        <v>-18</v>
      </c>
      <c r="AF9" s="4"/>
      <c r="AG9" s="4"/>
      <c r="AH9" s="4"/>
      <c r="AI9" s="4"/>
      <c r="AJ9" s="4"/>
      <c r="AK9" s="81"/>
      <c r="AL9" s="81"/>
      <c r="AM9" s="81"/>
      <c r="AN9" s="81"/>
      <c r="AR9" s="65"/>
      <c r="AS9" s="65"/>
      <c r="AT9" s="65"/>
      <c r="AU9" s="65"/>
      <c r="AV9" s="65"/>
      <c r="AW9" s="65"/>
      <c r="AX9" s="65"/>
      <c r="AY9" s="65"/>
      <c r="AZ9" s="65"/>
      <c r="BA9" s="65"/>
    </row>
    <row r="10" spans="2:53" ht="16.5" customHeight="1" x14ac:dyDescent="0.35">
      <c r="B10" s="70"/>
      <c r="C10" s="72"/>
      <c r="D10" s="23"/>
      <c r="E10" s="23"/>
      <c r="F10" s="26"/>
      <c r="G10" s="25"/>
      <c r="H10" s="130"/>
      <c r="I10" s="130"/>
      <c r="J10" s="72"/>
      <c r="K10" s="72"/>
      <c r="L10" s="72"/>
      <c r="M10" s="82"/>
      <c r="N10" s="72"/>
      <c r="O10" s="72"/>
      <c r="P10" s="72"/>
      <c r="Q10" s="72"/>
      <c r="R10" s="74"/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18"/>
      <c r="AG10" s="4"/>
      <c r="AH10" s="4"/>
      <c r="AI10" s="4"/>
      <c r="AJ10" s="4"/>
      <c r="AK10" s="81"/>
      <c r="AL10" s="81"/>
      <c r="AM10" s="81"/>
      <c r="AN10" s="81"/>
      <c r="AR10" s="65"/>
      <c r="AS10" s="65"/>
      <c r="AT10" s="65"/>
      <c r="AU10" s="65"/>
      <c r="AV10" s="65"/>
      <c r="AW10" s="65"/>
      <c r="AX10" s="65"/>
      <c r="AY10" s="65"/>
      <c r="AZ10" s="65"/>
      <c r="BA10" s="65"/>
    </row>
    <row r="11" spans="2:53" ht="16.5" customHeight="1" x14ac:dyDescent="0.35">
      <c r="B11" s="70"/>
      <c r="C11" s="72"/>
      <c r="D11" s="23"/>
      <c r="E11" s="23"/>
      <c r="F11" s="26"/>
      <c r="G11" s="25"/>
      <c r="H11" s="130"/>
      <c r="I11" s="130"/>
      <c r="J11" s="72"/>
      <c r="K11" s="72"/>
      <c r="L11" s="72"/>
      <c r="M11" s="72"/>
      <c r="N11" s="72"/>
      <c r="O11" s="72"/>
      <c r="P11" s="72"/>
      <c r="Q11" s="72"/>
      <c r="R11" s="74"/>
      <c r="S11" s="6"/>
      <c r="T11" s="3" t="s">
        <v>42</v>
      </c>
      <c r="U11" s="3">
        <v>1</v>
      </c>
      <c r="V11" s="3" t="str">
        <f>CHOOSE(U11, W33, W34,W35, W36, W37, W38)</f>
        <v>Largest Increases in Percent Positive since 2018</v>
      </c>
      <c r="W11" s="3">
        <f>CHOOSE(U11, T5,V5,X5,Z5,AB5,AD5)</f>
        <v>1</v>
      </c>
      <c r="X11" s="77">
        <f>CHOOSE(U11,U5,W5,Y5, AA5,AC5,AE5)</f>
        <v>25</v>
      </c>
      <c r="Y11" s="3">
        <f>CHOOSE(U11, T6,V6,X6,Z6,AB6,AD6)</f>
        <v>29</v>
      </c>
      <c r="Z11" s="77">
        <f>CHOOSE(U11, U6,W6,Y6,AA6,AC6,AE6)</f>
        <v>13</v>
      </c>
      <c r="AA11" s="3">
        <f>CHOOSE(U11, T7, V7, X7,Z7,AB7,AD7)</f>
        <v>12</v>
      </c>
      <c r="AB11" s="77">
        <f>CHOOSE(U11, U7,W7,Y7,AA7,AC7,AE7)</f>
        <v>12</v>
      </c>
      <c r="AC11" s="3">
        <f>CHOOSE(U11, T8,V8,X8,Z8,AB8,AD8)</f>
        <v>50</v>
      </c>
      <c r="AD11" s="77">
        <f>CHOOSE(U11, U8,W8,Y8,AA8,AC8,AE8)</f>
        <v>11</v>
      </c>
      <c r="AE11" s="3">
        <f>CHOOSE(U11, T9,V9,X9,Z9,AB9,AD9)</f>
        <v>42</v>
      </c>
      <c r="AF11" s="77">
        <f>CHOOSE(U11, U9,W9,Y9,AA9,AC9,AE9)</f>
        <v>11</v>
      </c>
      <c r="AG11" s="4"/>
      <c r="AH11" s="4"/>
      <c r="AI11" s="4"/>
      <c r="AJ11" s="4"/>
      <c r="AK11" s="81"/>
      <c r="AL11" s="81"/>
      <c r="AM11" s="81"/>
      <c r="AN11" s="81"/>
      <c r="AR11" s="65"/>
      <c r="AS11" s="65"/>
      <c r="AT11" s="65"/>
      <c r="AU11" s="65"/>
      <c r="AV11" s="65"/>
      <c r="AW11" s="65"/>
      <c r="AX11" s="65"/>
      <c r="AY11" s="65"/>
      <c r="AZ11" s="65"/>
      <c r="BA11" s="65"/>
    </row>
    <row r="12" spans="2:53" ht="16.5" customHeight="1" x14ac:dyDescent="0.35">
      <c r="B12" s="70"/>
      <c r="C12" s="72"/>
      <c r="D12" s="23"/>
      <c r="E12" s="23"/>
      <c r="F12" s="26"/>
      <c r="G12" s="25"/>
      <c r="H12" s="130"/>
      <c r="I12" s="130"/>
      <c r="J12" s="72"/>
      <c r="K12" s="72"/>
      <c r="L12" s="72"/>
      <c r="M12" s="72"/>
      <c r="N12" s="72"/>
      <c r="O12" s="72"/>
      <c r="P12" s="72"/>
      <c r="Q12" s="72"/>
      <c r="R12" s="74"/>
      <c r="S12" s="6"/>
      <c r="T12" s="3" t="s">
        <v>44</v>
      </c>
      <c r="U12" s="3">
        <v>4</v>
      </c>
      <c r="V12" s="3" t="str">
        <f>CHOOSE(U12, W33, W34, W35, W36, W37, W38)</f>
        <v>Largest Decreases in Percent Positive since 2018</v>
      </c>
      <c r="W12" s="3">
        <f>CHOOSE(U12, T5,V5,X5,Z5,AB5,AD5)</f>
        <v>27</v>
      </c>
      <c r="X12" s="77">
        <f>CHOOSE(U12,U5,W5,Y5, AA5,AC5,AE5)</f>
        <v>-33</v>
      </c>
      <c r="Y12" s="3">
        <f>CHOOSE(U12, T6,V6,X6,Z6,AB6,AD6)</f>
        <v>18</v>
      </c>
      <c r="Z12" s="77">
        <f>CHOOSE(U12,U6,W6,Y6,AA6,AC6,AE6)</f>
        <v>-28</v>
      </c>
      <c r="AA12" s="3">
        <f>CHOOSE(U12, T7,V7,X7,Z7,AB7,AD7)</f>
        <v>24</v>
      </c>
      <c r="AB12" s="77">
        <f>CHOOSE(U12, U7,W7,Y7,AA7,AC7,AE7)</f>
        <v>-23</v>
      </c>
      <c r="AC12" s="3">
        <f>CHOOSE(U12,T8,V8,X8, Z8,AB8,AD8)</f>
        <v>37</v>
      </c>
      <c r="AD12" s="77">
        <f>CHOOSE(U12, U8,W8,Y8,AA8,AC8,AE8)</f>
        <v>-22</v>
      </c>
      <c r="AE12" s="3">
        <f>CHOOSE(U12, T9,V9,X9,Z9,AB9,AD9)</f>
        <v>30</v>
      </c>
      <c r="AF12" s="77">
        <f>CHOOSE(U12, U9,W9,Y9,AA9,AC9,AE9)</f>
        <v>-20</v>
      </c>
      <c r="AG12" s="6"/>
      <c r="AH12" s="6"/>
      <c r="AI12" s="4"/>
      <c r="AJ12" s="28"/>
      <c r="AK12" s="81"/>
      <c r="AL12" s="81"/>
      <c r="AM12" s="81"/>
      <c r="AN12" s="81"/>
      <c r="AR12" s="65"/>
      <c r="AS12" s="65"/>
      <c r="AT12" s="65"/>
      <c r="AU12" s="65"/>
      <c r="AV12" s="65"/>
      <c r="AW12" s="65"/>
      <c r="AX12" s="65"/>
      <c r="AY12" s="65"/>
      <c r="AZ12" s="65"/>
      <c r="BA12" s="65"/>
    </row>
    <row r="13" spans="2:53" ht="16.5" customHeight="1" x14ac:dyDescent="0.35">
      <c r="B13" s="70"/>
      <c r="C13" s="72"/>
      <c r="D13" s="126"/>
      <c r="E13" s="126"/>
      <c r="F13" s="29"/>
      <c r="G13" s="30"/>
      <c r="H13" s="127"/>
      <c r="I13" s="127"/>
      <c r="J13" s="72"/>
      <c r="K13" s="72"/>
      <c r="L13" s="72"/>
      <c r="M13" s="72"/>
      <c r="N13" s="72"/>
      <c r="O13" s="72"/>
      <c r="P13" s="72"/>
      <c r="Q13" s="72"/>
      <c r="R13" s="74"/>
      <c r="S13" s="6"/>
      <c r="T13" s="3"/>
      <c r="U13" s="27"/>
      <c r="V13" s="3" t="s">
        <v>42</v>
      </c>
      <c r="W13" s="27" t="str">
        <f>IF(W11=0,"",CONCATENATE("Q"&amp;W11))</f>
        <v>Q1</v>
      </c>
      <c r="X13" s="15" t="str">
        <f>IF(W11=0,IF(AND(U31&lt;5, U31&lt;&gt;0),"",IF(U31="--","No trending data available",IF(U11&lt;4,"No items increased", "No items decreased"))),VLOOKUP(W11,B43:C126,2,FALSE))</f>
        <v>I am given a real opportunity to improve my skills in my organization.</v>
      </c>
      <c r="Y13" s="27" t="str">
        <f>IF(Y11=0,"",CONCATENATE("Q"&amp;Y11))</f>
        <v>Q29</v>
      </c>
      <c r="Z13" s="15" t="str">
        <f>IF(Y11=0,"",VLOOKUP(Y11,B43:C126,2,FALSE))</f>
        <v>My work unit has the job-relevant knowledge and skills necessary to accomplish organizational goals.</v>
      </c>
      <c r="AA13" s="27" t="str">
        <f>IF(AA11=0,"",CONCATENATE("Q"&amp;AA11))</f>
        <v>Q12</v>
      </c>
      <c r="AB13" s="15" t="str">
        <f>IF(AA11=0,"",VLOOKUP(AA11,B43:C126,2,FALSE))</f>
        <v>I know how my work relates to the agency's goals.</v>
      </c>
      <c r="AC13" s="27" t="str">
        <f>IF(AC11=0,"",CONCATENATE("Q"&amp;AC11))</f>
        <v>Q50</v>
      </c>
      <c r="AD13" s="15" t="str">
        <f>IF(AC11=0,"",VLOOKUP(AC11,B43:C126,2,FALSE))</f>
        <v>In the last six months, my supervisor has talked with me about my performance.</v>
      </c>
      <c r="AE13" s="27" t="str">
        <f>IF(AE11=0,"",CONCATENATE("Q"&amp;AE11))</f>
        <v>Q42</v>
      </c>
      <c r="AF13" s="15" t="str">
        <f>IF(AE11=0,"",VLOOKUP(AE11,B43:C126,2,FALSE))</f>
        <v>My supervisor supports my need to balance work and other life issues.</v>
      </c>
      <c r="AG13" s="6"/>
      <c r="AH13" s="6"/>
      <c r="AI13" s="4"/>
      <c r="AJ13" s="28"/>
      <c r="AK13" s="81"/>
      <c r="AL13" s="81"/>
      <c r="AM13" s="81"/>
      <c r="AN13" s="81"/>
      <c r="AR13" s="65"/>
      <c r="AS13" s="65"/>
      <c r="AT13" s="65"/>
      <c r="AU13" s="65"/>
      <c r="AV13" s="65"/>
      <c r="AW13" s="65"/>
      <c r="AX13" s="65"/>
      <c r="AY13" s="65"/>
      <c r="AZ13" s="65"/>
      <c r="BA13" s="65"/>
    </row>
    <row r="14" spans="2:53" ht="13.5" customHeight="1" x14ac:dyDescent="0.35">
      <c r="B14" s="70"/>
      <c r="C14" s="72"/>
      <c r="D14" s="83"/>
      <c r="E14" s="83"/>
      <c r="F14" s="83"/>
      <c r="G14" s="83"/>
      <c r="H14" s="83"/>
      <c r="I14" s="83"/>
      <c r="J14" s="72"/>
      <c r="K14" s="72"/>
      <c r="L14" s="84"/>
      <c r="M14" s="72"/>
      <c r="N14" s="72"/>
      <c r="O14" s="72"/>
      <c r="P14" s="72"/>
      <c r="Q14" s="72"/>
      <c r="R14" s="74"/>
      <c r="S14" s="6"/>
      <c r="T14" s="3"/>
      <c r="U14" s="27"/>
      <c r="V14" s="3" t="s">
        <v>44</v>
      </c>
      <c r="W14" s="27" t="str">
        <f>IF(W12=0,"",CONCATENATE("Q"&amp;W12))</f>
        <v>Q27</v>
      </c>
      <c r="X14" s="15" t="str">
        <f>IF(W12=0,IF(AND(U32&lt;5, U32&lt;&gt;0),"",IF(U32="--","No trending data available",IF(U12&lt;4,"No items increased", "No items decreased"))),VLOOKUP(W12,B43:C126,2,FALSE))</f>
        <v>The skill level in my work unit has improved in the past year.</v>
      </c>
      <c r="Y14" s="27" t="str">
        <f>IF(Y12=0,"",CONCATENATE("Q"&amp;Y12))</f>
        <v>Q18</v>
      </c>
      <c r="Z14" s="15" t="str">
        <f>IF(Y12=0,"",VLOOKUP(Y12,B43:C126,2,FALSE))</f>
        <v>My training needs are assessed.</v>
      </c>
      <c r="AA14" s="27" t="str">
        <f>IF(AA12=0,"",CONCATENATE("Q"&amp;AA12))</f>
        <v>Q24</v>
      </c>
      <c r="AB14" s="15" t="str">
        <f>IF(AA12=0,"",VLOOKUP(AA12,B43:C126,2,FALSE))</f>
        <v>In my work unit, differences in performance are recognized in a meaningful way.</v>
      </c>
      <c r="AC14" s="27" t="str">
        <f>IF(AC12=0,"",CONCATENATE("Q"&amp;AC12))</f>
        <v>Q37</v>
      </c>
      <c r="AD14" s="15" t="str">
        <f>IF(AC12=0,"",VLOOKUP(AC12,B43:C126,2,FALSE))</f>
        <v>Arbitrary action, personal favoritism and coercion for partisan political purposes are not tolerated.</v>
      </c>
      <c r="AE14" s="27" t="str">
        <f>IF(AE12=0,"",CONCATENATE("Q"&amp;AE12))</f>
        <v>Q30</v>
      </c>
      <c r="AF14" s="15" t="str">
        <f>IF(AE12=0,"",VLOOKUP(AE12,B43:C126,2,FALSE))</f>
        <v>Employees have a feeling of personal empowerment with respect to work processes.</v>
      </c>
      <c r="AG14" s="4"/>
      <c r="AH14" s="4"/>
      <c r="AI14" s="4"/>
      <c r="AJ14" s="33"/>
      <c r="AK14" s="85"/>
      <c r="AL14" s="85"/>
      <c r="AM14" s="85"/>
      <c r="AN14" s="85"/>
      <c r="AR14" s="65"/>
      <c r="AS14" s="65"/>
      <c r="AT14" s="65"/>
      <c r="AU14" s="65"/>
      <c r="AV14" s="65"/>
      <c r="AW14" s="65"/>
      <c r="AX14" s="65"/>
      <c r="AY14" s="65"/>
      <c r="AZ14" s="65"/>
      <c r="BA14" s="65"/>
    </row>
    <row r="15" spans="2:53" ht="12.75" customHeight="1" x14ac:dyDescent="0.3">
      <c r="B15" s="70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4"/>
      <c r="S15" s="6"/>
      <c r="T15" s="4"/>
      <c r="U15" s="60"/>
      <c r="V15" s="3"/>
      <c r="W15" s="4"/>
      <c r="X15" s="4"/>
      <c r="Y15" s="4"/>
      <c r="Z15" s="4"/>
      <c r="AA15" s="6"/>
      <c r="AB15" s="61"/>
      <c r="AC15" s="28"/>
      <c r="AD15" s="61"/>
      <c r="AE15" s="59"/>
      <c r="AF15" s="6"/>
      <c r="AG15" s="4"/>
      <c r="AH15" s="4"/>
      <c r="AI15" s="6"/>
      <c r="AJ15" s="6"/>
      <c r="AK15" s="64"/>
      <c r="AM15" s="64"/>
      <c r="AR15" s="65"/>
      <c r="AS15" s="65"/>
      <c r="AT15" s="65"/>
      <c r="AU15" s="65"/>
      <c r="AV15" s="65"/>
      <c r="AW15" s="65"/>
      <c r="AX15" s="65"/>
      <c r="AY15" s="65"/>
      <c r="AZ15" s="65"/>
      <c r="BA15" s="65"/>
    </row>
    <row r="16" spans="2:53" ht="13.5" customHeight="1" x14ac:dyDescent="0.3">
      <c r="B16" s="70"/>
      <c r="C16" s="72"/>
      <c r="D16" s="131">
        <f>U31</f>
        <v>25</v>
      </c>
      <c r="E16" s="86"/>
      <c r="F16" s="87"/>
      <c r="G16" s="87"/>
      <c r="H16" s="72"/>
      <c r="I16" s="86"/>
      <c r="J16" s="86"/>
      <c r="K16" s="87"/>
      <c r="L16" s="87"/>
      <c r="M16" s="72"/>
      <c r="N16" s="72"/>
      <c r="O16" s="72"/>
      <c r="P16" s="72"/>
      <c r="Q16" s="72"/>
      <c r="R16" s="74"/>
      <c r="S16" s="6"/>
      <c r="T16" s="4"/>
      <c r="U16" s="60"/>
      <c r="V16" s="61" t="s">
        <v>42</v>
      </c>
      <c r="W16" s="59">
        <f>IF(W11=0, "",IF(VLOOKUP(W11, B43:G126, 3,FALSE) &lt;&gt; "", VLOOKUP(W11, B43:G126, 3,FALSE),  "--"))</f>
        <v>0.79</v>
      </c>
      <c r="X16" s="59">
        <f>IF(W11=0, "",IF(VLOOKUP(W11, B43:G126, 4,FALSE) &lt;&gt; "", VLOOKUP(W11, B43:G126, 4,FALSE),  "--"))</f>
        <v>0.57999999999999996</v>
      </c>
      <c r="Y16" s="59">
        <f>IF(W11=0, "",IF(VLOOKUP(W11, B43:G126, 5,FALSE) &lt;&gt; "", VLOOKUP(W11, B43:G126, 5,FALSE),  "--"))</f>
        <v>0.57999999999999996</v>
      </c>
      <c r="Z16" s="59">
        <f>IF(W11=0, "",IF(VLOOKUP(W11, B43:G126,6,FALSE) &lt;&gt; "", VLOOKUP(W11, B43:G126, 6,FALSE),  "--"))</f>
        <v>0.83</v>
      </c>
      <c r="AA16" s="88">
        <f>IF(OR(U11 = 3, U11=6),"", W16)</f>
        <v>0.79</v>
      </c>
      <c r="AB16" s="88">
        <f>IF(OR(U11 = 2, U11=5),"", X16)</f>
        <v>0.57999999999999996</v>
      </c>
      <c r="AC16" s="88" t="str">
        <f>IF(OR(U11 = 1, U11=4),"", Y16)</f>
        <v/>
      </c>
      <c r="AD16" s="88"/>
      <c r="AE16" s="89" t="str">
        <f>IF(OR(U11 = 3, U11=6),W16, "")</f>
        <v/>
      </c>
      <c r="AF16" s="89" t="str">
        <f>IF(OR(U11 = 2, U11=5),X16, "")</f>
        <v/>
      </c>
      <c r="AG16" s="89">
        <f>IF(OR(U11 = 1, U11=4),Y16, "")</f>
        <v>0.57999999999999996</v>
      </c>
      <c r="AH16" s="89"/>
      <c r="AI16" s="89" t="str">
        <f t="shared" ref="AI16:AJ16" si="0">IF(Y11=1,AA16, "")</f>
        <v/>
      </c>
      <c r="AJ16" s="89" t="str">
        <f t="shared" si="0"/>
        <v/>
      </c>
      <c r="AK16" s="90"/>
      <c r="AL16" s="90"/>
      <c r="AM16" s="64"/>
      <c r="AR16" s="65"/>
      <c r="AS16" s="65"/>
      <c r="AT16" s="65"/>
      <c r="AU16" s="65"/>
      <c r="AV16" s="65"/>
      <c r="AW16" s="65"/>
      <c r="AX16" s="65"/>
      <c r="AY16" s="65"/>
      <c r="AZ16" s="65"/>
      <c r="BA16" s="65"/>
    </row>
    <row r="17" spans="2:53" ht="12.75" customHeight="1" x14ac:dyDescent="0.35">
      <c r="B17" s="70"/>
      <c r="C17" s="72"/>
      <c r="D17" s="132"/>
      <c r="E17" s="91"/>
      <c r="F17" s="92"/>
      <c r="G17" s="93"/>
      <c r="H17" s="72"/>
      <c r="I17" s="91"/>
      <c r="J17" s="91"/>
      <c r="K17" s="92"/>
      <c r="L17" s="93"/>
      <c r="M17" s="72"/>
      <c r="N17" s="72"/>
      <c r="O17" s="72"/>
      <c r="P17" s="72"/>
      <c r="Q17" s="72"/>
      <c r="R17" s="74"/>
      <c r="S17" s="6"/>
      <c r="T17" s="6"/>
      <c r="U17" s="60"/>
      <c r="V17" s="4"/>
      <c r="W17" s="59">
        <f>IF(Y11=0, "",IF(VLOOKUP(Y11, B43:G126, 3,FALSE) &lt;&gt; "", VLOOKUP(Y11, B43:G126, 3,FALSE),  "--"))</f>
        <v>0.87</v>
      </c>
      <c r="X17" s="59">
        <f>IF(Y11=0, "",IF(VLOOKUP(Y11, B43:G126, 4,FALSE) &lt;&gt;"", VLOOKUP(Y11, B43:G126, 4,FALSE),  "--"))</f>
        <v>0.8</v>
      </c>
      <c r="Y17" s="59">
        <f>IF(Y11=0, "",IF(VLOOKUP(Y11, B43:G126, 5,FALSE) &lt;&gt; "", VLOOKUP(Y11, B43:G126,5,FALSE),  "--"))</f>
        <v>0.67</v>
      </c>
      <c r="Z17" s="59">
        <f>IF(Y11=0, "",IF(VLOOKUP(Y11, B43:G126, 6,FALSE) &lt;&gt; "", VLOOKUP(Y11, B43:G126, 6,FALSE),  "--"))</f>
        <v>0.8</v>
      </c>
      <c r="AA17" s="88">
        <f>IF(OR(U11 = 3, U11=6),"", W17)</f>
        <v>0.87</v>
      </c>
      <c r="AB17" s="88">
        <f>IF(OR(U11 = 2, U11=5),"", X17)</f>
        <v>0.8</v>
      </c>
      <c r="AC17" s="88" t="str">
        <f>IF(OR(U11 = 1, U11=4),"", Y17)</f>
        <v/>
      </c>
      <c r="AD17" s="61"/>
      <c r="AE17" s="89" t="str">
        <f>IF(OR(U11 = 3, U11=6),W17, "")</f>
        <v/>
      </c>
      <c r="AF17" s="89" t="str">
        <f>IF(OR(U11 = 2, U11=5),X17, "")</f>
        <v/>
      </c>
      <c r="AG17" s="89">
        <f>IF(OR(U11 = 1, U11=4),Y17, "")</f>
        <v>0.67</v>
      </c>
      <c r="AH17" s="94"/>
      <c r="AI17" s="94"/>
      <c r="AJ17" s="95"/>
      <c r="AK17" s="90"/>
      <c r="AL17" s="90"/>
      <c r="AM17" s="64"/>
      <c r="AR17" s="65"/>
      <c r="AS17" s="65"/>
      <c r="AT17" s="65"/>
      <c r="AU17" s="65"/>
      <c r="AV17" s="65"/>
      <c r="AW17" s="65"/>
      <c r="AX17" s="65"/>
      <c r="AY17" s="65"/>
      <c r="AZ17" s="65"/>
      <c r="BA17" s="65"/>
    </row>
    <row r="18" spans="2:53" ht="12.75" customHeight="1" x14ac:dyDescent="0.35">
      <c r="B18" s="70"/>
      <c r="C18" s="72"/>
      <c r="D18" s="132"/>
      <c r="E18" s="91"/>
      <c r="F18" s="92"/>
      <c r="G18" s="93"/>
      <c r="H18" s="72"/>
      <c r="I18" s="91"/>
      <c r="J18" s="91"/>
      <c r="K18" s="92"/>
      <c r="L18" s="93"/>
      <c r="M18" s="72"/>
      <c r="N18" s="72"/>
      <c r="O18" s="72"/>
      <c r="P18" s="72"/>
      <c r="Q18" s="72"/>
      <c r="R18" s="74"/>
      <c r="S18" s="6"/>
      <c r="T18" s="6"/>
      <c r="U18" s="6"/>
      <c r="V18" s="4"/>
      <c r="W18" s="59">
        <f>IF(AA11=0, "",IF(VLOOKUP(AA11, B43:G126, 3,FALSE) &lt;&gt; "", VLOOKUP(AA11, B43:G126, 3,FALSE),  "--"))</f>
        <v>0.87</v>
      </c>
      <c r="X18" s="59">
        <f>IF(AA11=0, "",IF(VLOOKUP(AA11, B43:G126,4,FALSE) &lt;&gt; "", VLOOKUP(AA11, B43:G126, 4,FALSE),  "--"))</f>
        <v>0.95</v>
      </c>
      <c r="Y18" s="59">
        <f>IF(AA11=0, "",IF(VLOOKUP(AA11, B43:G126, 5,FALSE) &lt;&gt; "", VLOOKUP(AA11, B43:G126, 5,FALSE),  "--"))</f>
        <v>0.88</v>
      </c>
      <c r="Z18" s="59">
        <f>IF(AA11=0, "",IF(VLOOKUP(AA11, B43:G126, 6,FALSE) &lt;&gt;"", VLOOKUP(AA11, B43:G126, 6,FALSE),  "--"))</f>
        <v>1</v>
      </c>
      <c r="AA18" s="88">
        <f>IF(OR(U11 = 3, U11=6),"", W18)</f>
        <v>0.87</v>
      </c>
      <c r="AB18" s="88">
        <f>IF(OR(U11 = 2, U11=5),"", X18)</f>
        <v>0.95</v>
      </c>
      <c r="AC18" s="88" t="str">
        <f>IF(OR(U11 = 1, U11=4),"", Y18)</f>
        <v/>
      </c>
      <c r="AD18" s="28"/>
      <c r="AE18" s="89" t="str">
        <f>IF(OR(U11 = 3, U11=6),W18, "")</f>
        <v/>
      </c>
      <c r="AF18" s="89" t="str">
        <f>IF(OR(U11 = 2, U11=5),X18, "")</f>
        <v/>
      </c>
      <c r="AG18" s="89">
        <f>IF(OR(U11 = 1, U11=4),Y18, "")</f>
        <v>0.88</v>
      </c>
      <c r="AH18" s="94"/>
      <c r="AI18" s="95"/>
      <c r="AJ18" s="95"/>
      <c r="AK18" s="90"/>
      <c r="AL18" s="90"/>
      <c r="AM18" s="64"/>
      <c r="AR18" s="65"/>
      <c r="AS18" s="65"/>
      <c r="AT18" s="65"/>
      <c r="AU18" s="65"/>
      <c r="AV18" s="65"/>
      <c r="AW18" s="65"/>
      <c r="AX18" s="65"/>
      <c r="AY18" s="65"/>
      <c r="AZ18" s="65"/>
      <c r="BA18" s="65"/>
    </row>
    <row r="19" spans="2:53" ht="12.75" customHeight="1" x14ac:dyDescent="0.35">
      <c r="B19" s="70"/>
      <c r="C19" s="72"/>
      <c r="D19" s="133"/>
      <c r="E19" s="91"/>
      <c r="F19" s="92"/>
      <c r="G19" s="93"/>
      <c r="H19" s="72"/>
      <c r="I19" s="91"/>
      <c r="J19" s="91"/>
      <c r="K19" s="92"/>
      <c r="L19" s="93"/>
      <c r="M19" s="72"/>
      <c r="N19" s="72"/>
      <c r="O19" s="72"/>
      <c r="P19" s="72"/>
      <c r="Q19" s="72"/>
      <c r="R19" s="74"/>
      <c r="S19" s="6"/>
      <c r="T19" s="6"/>
      <c r="U19" s="6"/>
      <c r="V19" s="4"/>
      <c r="W19" s="59">
        <f>IF(AC11=0, "",IF(VLOOKUP(AC11, B43:G126, 3,FALSE) &lt;&gt; "", VLOOKUP(AC11, B43:G126, 3,FALSE),  "--"))</f>
        <v>0.5</v>
      </c>
      <c r="X19" s="59">
        <f>IF(AC11=0, "",IF(VLOOKUP(AC11, B43:G126, 4,FALSE) &lt;&gt; "", VLOOKUP(AC11, B43:G126,4,FALSE),  "--"))</f>
        <v>0.57999999999999996</v>
      </c>
      <c r="Y19" s="59">
        <f>IF(AC11=0, "",IF(VLOOKUP(AC11, B43:G126, 5,FALSE) &lt;&gt; "", VLOOKUP(AC11, B43:G126,5,FALSE),  "--"))</f>
        <v>0.53</v>
      </c>
      <c r="Z19" s="59">
        <f>IF(AC11=0, "",IF(VLOOKUP(AC11, B43:G126, 6,FALSE) &lt;&gt; "", VLOOKUP(AC11, B43:G126,6,FALSE),  "--"))</f>
        <v>0.64</v>
      </c>
      <c r="AA19" s="88">
        <f>IF(OR(U11 = 3, U11=6),"", W19)</f>
        <v>0.5</v>
      </c>
      <c r="AB19" s="88">
        <f>IF(OR(U11 = 2, U11=5),"", X19)</f>
        <v>0.57999999999999996</v>
      </c>
      <c r="AC19" s="88" t="str">
        <f>IF(OR(U11 = 1, U11=4),"", Y19)</f>
        <v/>
      </c>
      <c r="AD19" s="28"/>
      <c r="AE19" s="89" t="str">
        <f>IF(OR(U11 = 3, U11=6),W19, "")</f>
        <v/>
      </c>
      <c r="AF19" s="89" t="str">
        <f>IF(OR(U11 = 2, U11=5),X19, "")</f>
        <v/>
      </c>
      <c r="AG19" s="89">
        <f>IF(OR(U11 = 1, U11=4),Y19, "")</f>
        <v>0.53</v>
      </c>
      <c r="AH19" s="95"/>
      <c r="AI19" s="95"/>
      <c r="AJ19" s="95"/>
      <c r="AK19" s="90"/>
      <c r="AL19" s="90"/>
      <c r="AM19" s="64"/>
      <c r="AR19" s="65"/>
      <c r="AS19" s="65"/>
      <c r="AT19" s="65"/>
      <c r="AU19" s="65"/>
      <c r="AV19" s="65"/>
      <c r="AW19" s="65"/>
      <c r="AX19" s="65"/>
      <c r="AY19" s="65"/>
      <c r="AZ19" s="65"/>
      <c r="BA19" s="65"/>
    </row>
    <row r="20" spans="2:53" ht="12.75" customHeight="1" x14ac:dyDescent="0.35">
      <c r="B20" s="70"/>
      <c r="C20" s="72"/>
      <c r="D20" s="91"/>
      <c r="E20" s="91"/>
      <c r="F20" s="92"/>
      <c r="G20" s="93"/>
      <c r="H20" s="72"/>
      <c r="I20" s="91"/>
      <c r="J20" s="91"/>
      <c r="K20" s="92"/>
      <c r="L20" s="93"/>
      <c r="M20" s="72"/>
      <c r="N20" s="72"/>
      <c r="O20" s="72"/>
      <c r="P20" s="72"/>
      <c r="Q20" s="72"/>
      <c r="R20" s="74"/>
      <c r="S20" s="6"/>
      <c r="T20" s="4"/>
      <c r="U20" s="6"/>
      <c r="V20" s="4"/>
      <c r="W20" s="59">
        <f>IF(AE11=0, "",IF(VLOOKUP(AE11, B43:G126, 3,FALSE) &lt;&gt; "", VLOOKUP(AE11, B43:G126, 3,FALSE),  "--"))</f>
        <v>0.83</v>
      </c>
      <c r="X20" s="59">
        <f>IF(AE11=0, "",IF(VLOOKUP(AE11, B43:G126, 4,FALSE) &lt;&gt;"", VLOOKUP(AE11, B43:G126, 4,FALSE),  "--"))</f>
        <v>0.7</v>
      </c>
      <c r="Y20" s="59">
        <f>IF(AE11=0, "",IF(VLOOKUP(AE11, B43:G126,5,FALSE) &lt;&gt; "", VLOOKUP(AE11, B43:G126,5,FALSE),  "--"))</f>
        <v>0.76</v>
      </c>
      <c r="Z20" s="59">
        <f>IF(AE11=0, "",IF(VLOOKUP(AE11, B43:G126, 6,FALSE) &lt;&gt; "", VLOOKUP(AE11, B43:G126, 6,FALSE),  "--"))</f>
        <v>0.87</v>
      </c>
      <c r="AA20" s="88">
        <f>IF(OR(U11 = 3, U11=6),"", W20)</f>
        <v>0.83</v>
      </c>
      <c r="AB20" s="88">
        <f>IF(OR(U11 = 2, U11=5),"", X20)</f>
        <v>0.7</v>
      </c>
      <c r="AC20" s="88" t="str">
        <f>IF(OR(U11 = 1, U11=4),"", Y20)</f>
        <v/>
      </c>
      <c r="AD20" s="6"/>
      <c r="AE20" s="89" t="str">
        <f>IF(OR(U11 = 3, U11=6),W20, "")</f>
        <v/>
      </c>
      <c r="AF20" s="89" t="str">
        <f>IF(OR(U11 = 2, U11=5),X20, "")</f>
        <v/>
      </c>
      <c r="AG20" s="89">
        <f>IF(OR(U11 = 1, U11=4),Y20, "")</f>
        <v>0.76</v>
      </c>
      <c r="AH20" s="95"/>
      <c r="AI20" s="95"/>
      <c r="AJ20" s="95"/>
      <c r="AK20" s="90"/>
      <c r="AL20" s="90"/>
      <c r="AM20" s="64"/>
      <c r="AR20" s="65"/>
      <c r="AS20" s="65"/>
      <c r="AT20" s="65"/>
      <c r="AU20" s="65"/>
      <c r="AV20" s="65"/>
      <c r="AW20" s="65"/>
      <c r="AX20" s="65"/>
      <c r="AY20" s="65"/>
      <c r="AZ20" s="65"/>
      <c r="BA20" s="65"/>
    </row>
    <row r="21" spans="2:53" ht="12.75" customHeight="1" x14ac:dyDescent="0.35">
      <c r="B21" s="70"/>
      <c r="C21" s="72"/>
      <c r="D21" s="91"/>
      <c r="E21" s="91"/>
      <c r="F21" s="92"/>
      <c r="G21" s="93"/>
      <c r="H21" s="72"/>
      <c r="I21" s="91"/>
      <c r="J21" s="91"/>
      <c r="K21" s="92"/>
      <c r="L21" s="93"/>
      <c r="M21" s="72"/>
      <c r="N21" s="72"/>
      <c r="O21" s="72"/>
      <c r="P21" s="72"/>
      <c r="Q21" s="72"/>
      <c r="R21" s="74"/>
      <c r="S21" s="6"/>
      <c r="T21" s="4"/>
      <c r="U21" s="6"/>
      <c r="V21" s="4" t="s">
        <v>44</v>
      </c>
      <c r="W21" s="59">
        <f>IF(W12=0, "",IF(VLOOKUP(W12, B43:G126, 3,FALSE) &lt;&gt; "", VLOOKUP(W12, B43:G126, 3,FALSE),  "--"))</f>
        <v>0.63</v>
      </c>
      <c r="X21" s="59">
        <f>IF(W12=0, "",IF(VLOOKUP(W12, B43:G126, 4,FALSE) &lt;&gt; "", VLOOKUP(W12, B43:G126, 4,FALSE),  "--"))</f>
        <v>0.66</v>
      </c>
      <c r="Y21" s="59">
        <f>IF(W12=0, "",IF(VLOOKUP(W12, B43:G126, 5,FALSE) &lt;&gt; "", VLOOKUP(W12, B43:G126, 5,FALSE),  "--"))</f>
        <v>0.76</v>
      </c>
      <c r="Z21" s="59">
        <f>IF(W12=0, "",IF(VLOOKUP(W12, B43:G126, 6,FALSE) &lt;&gt; "", VLOOKUP(W12, B43:G126, 6,FALSE),  "--"))</f>
        <v>0.43</v>
      </c>
      <c r="AA21" s="88">
        <f>IF(OR(U12 = 3, U12=6),"", W21)</f>
        <v>0.63</v>
      </c>
      <c r="AB21" s="88">
        <f>IF(OR(U12 = 2, U12=5),"", X21)</f>
        <v>0.66</v>
      </c>
      <c r="AC21" s="88" t="str">
        <f>IF(OR(U12 = 1, U12=4),"", Y21)</f>
        <v/>
      </c>
      <c r="AD21" s="6"/>
      <c r="AE21" s="89" t="str">
        <f>IF(OR(U12 = 3, U12=6),W21, "")</f>
        <v/>
      </c>
      <c r="AF21" s="89" t="str">
        <f>IF(OR(U12 = 2, U12=5),X21, "")</f>
        <v/>
      </c>
      <c r="AG21" s="89">
        <f>IF(OR(U12 = 1, U12=4),Y21, "")</f>
        <v>0.76</v>
      </c>
      <c r="AH21" s="95"/>
      <c r="AI21" s="95"/>
      <c r="AJ21" s="95"/>
      <c r="AK21" s="90"/>
      <c r="AL21" s="90"/>
      <c r="AM21" s="64"/>
      <c r="AR21" s="65"/>
      <c r="AS21" s="65"/>
      <c r="AT21" s="65"/>
      <c r="AU21" s="65"/>
      <c r="AV21" s="65"/>
      <c r="AW21" s="65"/>
      <c r="AX21" s="65"/>
      <c r="AY21" s="65"/>
      <c r="AZ21" s="65"/>
      <c r="BA21" s="65"/>
    </row>
    <row r="22" spans="2:53" ht="12.75" customHeight="1" x14ac:dyDescent="0.35">
      <c r="B22" s="70"/>
      <c r="C22" s="72"/>
      <c r="D22" s="91"/>
      <c r="E22" s="91"/>
      <c r="F22" s="92"/>
      <c r="G22" s="93"/>
      <c r="H22" s="72"/>
      <c r="I22" s="91"/>
      <c r="J22" s="91"/>
      <c r="K22" s="92"/>
      <c r="L22" s="93"/>
      <c r="M22" s="72"/>
      <c r="N22" s="72"/>
      <c r="O22" s="72"/>
      <c r="P22" s="72"/>
      <c r="Q22" s="72"/>
      <c r="R22" s="74"/>
      <c r="S22" s="6"/>
      <c r="T22" s="6"/>
      <c r="U22" s="6"/>
      <c r="V22" s="4"/>
      <c r="W22" s="59">
        <f>IF(Y12=0, "",IF(VLOOKUP(Y12, B43:G126, 3,FALSE) &lt;&gt; "", VLOOKUP(Y12, B43:G126, 3,FALSE),  "--"))</f>
        <v>0.57999999999999996</v>
      </c>
      <c r="X22" s="59">
        <f>IF(Y12=0, "",IF(VLOOKUP(Y12, B43:G126, 4,FALSE) &lt;&gt; "", VLOOKUP(Y12, B43:G126, 4,FALSE),  "--"))</f>
        <v>0.39</v>
      </c>
      <c r="Y22" s="59">
        <f>IF(Y12=0, "",IF(VLOOKUP(Y12, B43:G126, 5,FALSE) &lt;&gt; "", VLOOKUP(Y12, B43:G126, 5,FALSE),  "--"))</f>
        <v>0.69</v>
      </c>
      <c r="Z22" s="59">
        <f>IF(Y12=0, "",IF(VLOOKUP(Y12, B43:G126, 6,FALSE) &lt;&gt; "", VLOOKUP(Y12, B43:G126,6,FALSE),  "--"))</f>
        <v>0.41</v>
      </c>
      <c r="AA22" s="88">
        <f>IF(OR(U12 = 3, U12=6),"", W22)</f>
        <v>0.57999999999999996</v>
      </c>
      <c r="AB22" s="88">
        <f>IF(OR(U12 = 2, U12=5),"", X22)</f>
        <v>0.39</v>
      </c>
      <c r="AC22" s="88" t="str">
        <f>IF(OR(U12 = 1, U12=4),"", Y22)</f>
        <v/>
      </c>
      <c r="AD22" s="6"/>
      <c r="AE22" s="89" t="str">
        <f>IF(OR(U12 = 3, U12=6),W22, "")</f>
        <v/>
      </c>
      <c r="AF22" s="89" t="str">
        <f>IF(OR(U12 = 2, U12=5),X22, "")</f>
        <v/>
      </c>
      <c r="AG22" s="89">
        <f>IF(OR(U12 = 1, U12=4),Y22, "")</f>
        <v>0.69</v>
      </c>
      <c r="AH22" s="95"/>
      <c r="AI22" s="95"/>
      <c r="AJ22" s="95"/>
      <c r="AK22" s="90"/>
      <c r="AL22" s="90"/>
      <c r="AM22" s="64"/>
      <c r="AR22" s="65"/>
      <c r="AS22" s="65"/>
      <c r="AT22" s="65"/>
      <c r="AU22" s="65"/>
      <c r="AV22" s="65"/>
      <c r="AW22" s="65"/>
      <c r="AX22" s="65"/>
      <c r="AY22" s="65"/>
      <c r="AZ22" s="65"/>
      <c r="BA22" s="65"/>
    </row>
    <row r="23" spans="2:53" ht="12.75" customHeight="1" x14ac:dyDescent="0.35">
      <c r="B23" s="70"/>
      <c r="C23" s="72"/>
      <c r="D23" s="91"/>
      <c r="E23" s="91"/>
      <c r="F23" s="92"/>
      <c r="G23" s="93"/>
      <c r="H23" s="72"/>
      <c r="I23" s="91"/>
      <c r="J23" s="91"/>
      <c r="K23" s="92"/>
      <c r="L23" s="93"/>
      <c r="M23" s="72"/>
      <c r="N23" s="72"/>
      <c r="O23" s="72"/>
      <c r="P23" s="72"/>
      <c r="Q23" s="72"/>
      <c r="R23" s="74"/>
      <c r="S23" s="6"/>
      <c r="T23" s="6"/>
      <c r="U23" s="6"/>
      <c r="V23" s="96"/>
      <c r="W23" s="59">
        <f>IF(AA12=0, "",IF(VLOOKUP(AA12, B43:G126, 3,FALSE) &lt;&gt; "", VLOOKUP(AA12, B43:G126, 3,FALSE),  "--"))</f>
        <v>0.43</v>
      </c>
      <c r="X23" s="59">
        <f>IF(AA12=0, "",IF(VLOOKUP(AA12, B43:G126, 4,FALSE) &lt;&gt; "", VLOOKUP(AA12, B43:G126, 4,FALSE),  "--"))</f>
        <v>0.49</v>
      </c>
      <c r="Y23" s="59">
        <f>IF(AA12=0, "",IF(VLOOKUP(AA12, B43:G126,5,FALSE) &lt;&gt; "", VLOOKUP(AA12, B43:G126, 5,FALSE),  "--"))</f>
        <v>0.52</v>
      </c>
      <c r="Z23" s="59">
        <f>IF(AA12=0, "",IF(VLOOKUP(AA12, B43:G126, 6,FALSE) &lt;&gt; "", VLOOKUP(AA12, B43:G126,6,FALSE),  "--"))</f>
        <v>0.28999999999999998</v>
      </c>
      <c r="AA23" s="88">
        <f>IF(OR(U12 = 3, U12=6),"", W23)</f>
        <v>0.43</v>
      </c>
      <c r="AB23" s="88">
        <f>IF(OR(U12 = 2, U12=5),"", X23)</f>
        <v>0.49</v>
      </c>
      <c r="AC23" s="88" t="str">
        <f>IF(OR(U12 = 1, U12=4),"", Y23)</f>
        <v/>
      </c>
      <c r="AD23" s="6"/>
      <c r="AE23" s="89" t="str">
        <f>IF(OR(U12 = 3, U12=6),W23, "")</f>
        <v/>
      </c>
      <c r="AF23" s="89" t="str">
        <f>IF(OR(U12 = 2, U12=5),X23, "")</f>
        <v/>
      </c>
      <c r="AG23" s="89">
        <f>IF(OR(U12 = 1, U12=4),Y23, "")</f>
        <v>0.52</v>
      </c>
      <c r="AH23" s="95"/>
      <c r="AI23" s="95"/>
      <c r="AJ23" s="95"/>
      <c r="AK23" s="90"/>
      <c r="AL23" s="90"/>
      <c r="AM23" s="64"/>
      <c r="AR23" s="65"/>
      <c r="AS23" s="65"/>
      <c r="AT23" s="65"/>
      <c r="AU23" s="65"/>
      <c r="AV23" s="65"/>
      <c r="AW23" s="65"/>
      <c r="AX23" s="65"/>
      <c r="AY23" s="65"/>
      <c r="AZ23" s="65"/>
      <c r="BA23" s="65"/>
    </row>
    <row r="24" spans="2:53" ht="12.75" customHeight="1" x14ac:dyDescent="0.35">
      <c r="B24" s="70"/>
      <c r="C24" s="72"/>
      <c r="D24" s="91"/>
      <c r="E24" s="91"/>
      <c r="F24" s="92"/>
      <c r="G24" s="93"/>
      <c r="H24" s="72"/>
      <c r="I24" s="91"/>
      <c r="J24" s="91"/>
      <c r="K24" s="92"/>
      <c r="L24" s="93"/>
      <c r="M24" s="72"/>
      <c r="N24" s="72"/>
      <c r="O24" s="72"/>
      <c r="P24" s="72"/>
      <c r="Q24" s="72"/>
      <c r="R24" s="74"/>
      <c r="S24" s="6"/>
      <c r="T24" s="6"/>
      <c r="U24" s="3"/>
      <c r="V24" s="96"/>
      <c r="W24" s="59">
        <f>IF(AC12=0, "",IF(VLOOKUP(AC12, B43:G126, 3,FALSE) &lt;&gt; "", VLOOKUP(AC12, B43:G126, 3,FALSE),  "--"))</f>
        <v>0.61</v>
      </c>
      <c r="X24" s="59">
        <f>IF(AC12=0, "",IF(VLOOKUP(AC12, B43:G126, 4,FALSE) &lt;&gt; "", VLOOKUP(AC12, B43:G126, 4,FALSE),  "--"))</f>
        <v>0.51</v>
      </c>
      <c r="Y24" s="59">
        <f>IF(AC12=0, "",IF(VLOOKUP(AC12, B43:G126, 5,FALSE) &lt;&gt; "", VLOOKUP(AC12, B43:G126, 5,FALSE),  "--"))</f>
        <v>0.76</v>
      </c>
      <c r="Z24" s="59">
        <f>IF(AC12=0, "",IF(VLOOKUP(AC12, B43:G126, 6,FALSE) &lt;&gt; "", VLOOKUP(AC12, B43:G126, 6,FALSE),  "--"))</f>
        <v>0.54</v>
      </c>
      <c r="AA24" s="88">
        <f>IF(OR(U12 = 3, U12=6),"", W24)</f>
        <v>0.61</v>
      </c>
      <c r="AB24" s="88">
        <f>IF(OR(U12 = 2, U12=5),"", X24)</f>
        <v>0.51</v>
      </c>
      <c r="AC24" s="88" t="str">
        <f>IF(OR(U12 = 1, U12=4),"", Y24)</f>
        <v/>
      </c>
      <c r="AD24" s="3"/>
      <c r="AE24" s="89" t="str">
        <f>IF(OR(U12 = 3, U12=6),W24, "")</f>
        <v/>
      </c>
      <c r="AF24" s="89" t="str">
        <f>IF(OR(U12 = 2, U12=5),X24, "")</f>
        <v/>
      </c>
      <c r="AG24" s="89">
        <f>IF(OR(U12 = 1, U12=4),Y24, "")</f>
        <v>0.76</v>
      </c>
      <c r="AH24" s="95"/>
      <c r="AI24" s="95"/>
      <c r="AJ24" s="95"/>
      <c r="AK24" s="90"/>
      <c r="AL24" s="90"/>
      <c r="AM24" s="64"/>
      <c r="AR24" s="65"/>
      <c r="AS24" s="65"/>
      <c r="AT24" s="65"/>
      <c r="AU24" s="65"/>
      <c r="AV24" s="65"/>
      <c r="AW24" s="65"/>
      <c r="AX24" s="65"/>
      <c r="AY24" s="65"/>
      <c r="AZ24" s="65"/>
      <c r="BA24" s="65"/>
    </row>
    <row r="25" spans="2:53" ht="12.75" customHeight="1" x14ac:dyDescent="0.35">
      <c r="B25" s="70"/>
      <c r="C25" s="72"/>
      <c r="D25" s="91"/>
      <c r="E25" s="91"/>
      <c r="F25" s="92"/>
      <c r="G25" s="93"/>
      <c r="H25" s="72"/>
      <c r="I25" s="91"/>
      <c r="J25" s="91"/>
      <c r="K25" s="92"/>
      <c r="L25" s="93"/>
      <c r="M25" s="72"/>
      <c r="N25" s="72"/>
      <c r="O25" s="72"/>
      <c r="P25" s="72"/>
      <c r="Q25" s="72"/>
      <c r="R25" s="74"/>
      <c r="S25" s="6"/>
      <c r="T25" s="6"/>
      <c r="U25" s="3"/>
      <c r="V25" s="96"/>
      <c r="W25" s="59">
        <f>IF(AE12=0, "",IF(VLOOKUP(AE12, B43:G126, 3,FALSE) &lt;&gt; "", VLOOKUP(AE12, B43:G126, 3,FALSE),  "--"))</f>
        <v>0.76</v>
      </c>
      <c r="X25" s="59">
        <f>IF(AE12=0, "",IF(VLOOKUP(AE12, B43:G126, 4,FALSE) &lt;&gt; "", VLOOKUP(AE12, B43:G126,4,FALSE),  "--"))</f>
        <v>0.61</v>
      </c>
      <c r="Y25" s="59">
        <f>IF(AE12=0, "",IF(VLOOKUP(AE12, B43:G126, 5,FALSE) &lt;&gt; "", VLOOKUP(AE12, B43:G126, 5,FALSE),  "--"))</f>
        <v>0.62</v>
      </c>
      <c r="Z25" s="59">
        <f>IF(AE12=0, "",IF(VLOOKUP(AE12, B43:G126, 6,FALSE) &lt;&gt; "", VLOOKUP(AE12, B43:G126,6,FALSE),  "--"))</f>
        <v>0.42</v>
      </c>
      <c r="AA25" s="88">
        <f>IF(OR(U12 = 3, U12=6),"", W25)</f>
        <v>0.76</v>
      </c>
      <c r="AB25" s="88">
        <f>IF(OR(U12 = 2, U12=5),"", X25)</f>
        <v>0.61</v>
      </c>
      <c r="AC25" s="88" t="str">
        <f>IF(OR(U12 = 1, U12=4),"", Y25)</f>
        <v/>
      </c>
      <c r="AD25" s="3"/>
      <c r="AE25" s="89" t="str">
        <f>IF(OR(U12 = 3, U12=6),W25, "")</f>
        <v/>
      </c>
      <c r="AF25" s="89" t="str">
        <f>IF(OR(U12 = 2, U12=5),X25, "")</f>
        <v/>
      </c>
      <c r="AG25" s="89">
        <f>IF(OR(U12 = 1, U12=4),Y25, "")</f>
        <v>0.62</v>
      </c>
      <c r="AH25" s="95"/>
      <c r="AI25" s="95"/>
      <c r="AJ25" s="95"/>
      <c r="AK25" s="90"/>
      <c r="AL25" s="90"/>
      <c r="AM25" s="64"/>
      <c r="AR25" s="65"/>
      <c r="AS25" s="65"/>
      <c r="AT25" s="65"/>
      <c r="AU25" s="65"/>
      <c r="AV25" s="65"/>
      <c r="AW25" s="65"/>
      <c r="AX25" s="65"/>
      <c r="AY25" s="65"/>
      <c r="AZ25" s="65"/>
      <c r="BA25" s="65"/>
    </row>
    <row r="26" spans="2:53" ht="12.75" customHeight="1" x14ac:dyDescent="0.35">
      <c r="B26" s="70"/>
      <c r="C26" s="72"/>
      <c r="D26" s="91"/>
      <c r="E26" s="91"/>
      <c r="F26" s="92"/>
      <c r="G26" s="93"/>
      <c r="H26" s="72"/>
      <c r="I26" s="91"/>
      <c r="J26" s="91"/>
      <c r="K26" s="92"/>
      <c r="L26" s="93"/>
      <c r="M26" s="72"/>
      <c r="N26" s="72"/>
      <c r="O26" s="72"/>
      <c r="P26" s="72"/>
      <c r="Q26" s="72"/>
      <c r="R26" s="74"/>
      <c r="S26" s="6"/>
      <c r="T26" s="6"/>
      <c r="U26" s="3"/>
      <c r="V26" s="61"/>
      <c r="W26" s="97" t="str">
        <f>IF(OR(U11 = 3, U11=6),"","2016")</f>
        <v>2016</v>
      </c>
      <c r="X26" s="97" t="str">
        <f>IF(OR(U11 = 2, U11=5),"", "2017")</f>
        <v>2017</v>
      </c>
      <c r="Y26" s="97" t="str">
        <f>IF(OR(U11 = 1, U11=4), "", "2018")</f>
        <v/>
      </c>
      <c r="Z26" s="97">
        <v>2019</v>
      </c>
      <c r="AA26" s="3"/>
      <c r="AB26" s="3"/>
      <c r="AC26" s="3"/>
      <c r="AD26" s="3"/>
      <c r="AE26" s="6"/>
      <c r="AF26" s="6"/>
      <c r="AG26" s="6"/>
      <c r="AH26" s="6"/>
      <c r="AI26" s="6"/>
      <c r="AJ26" s="6"/>
      <c r="AK26" s="64"/>
      <c r="AM26" s="64"/>
      <c r="AR26" s="65"/>
      <c r="AS26" s="65"/>
      <c r="AT26" s="65"/>
      <c r="AU26" s="65"/>
      <c r="AV26" s="65"/>
      <c r="AW26" s="65"/>
      <c r="AX26" s="65"/>
      <c r="AY26" s="65"/>
      <c r="AZ26" s="65"/>
      <c r="BA26" s="65"/>
    </row>
    <row r="27" spans="2:53" ht="15.5" x14ac:dyDescent="0.35">
      <c r="B27" s="70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4"/>
      <c r="S27" s="6"/>
      <c r="T27" s="6"/>
      <c r="U27" s="3"/>
      <c r="V27" s="96"/>
      <c r="W27" s="98" t="str">
        <f>IF(OR(U11 = 3, U11=6),"2016", "")</f>
        <v/>
      </c>
      <c r="X27" s="98" t="str">
        <f>IF(OR(U11 =2, U11=5),"2017", "")</f>
        <v/>
      </c>
      <c r="Y27" s="98" t="str">
        <f>IF(OR(U11 = 1, U11=4),"2018", "")</f>
        <v>2018</v>
      </c>
      <c r="Z27" s="99"/>
      <c r="AA27" s="3"/>
      <c r="AB27" s="3"/>
      <c r="AC27" s="3"/>
      <c r="AD27" s="3"/>
      <c r="AE27" s="6"/>
      <c r="AF27" s="6"/>
      <c r="AG27" s="6"/>
      <c r="AH27" s="6"/>
      <c r="AI27" s="6"/>
      <c r="AJ27" s="6"/>
      <c r="AK27" s="64"/>
      <c r="AM27" s="64"/>
      <c r="AR27" s="65"/>
      <c r="AS27" s="65"/>
      <c r="AT27" s="65"/>
      <c r="AU27" s="65"/>
      <c r="AV27" s="65"/>
      <c r="AW27" s="65"/>
      <c r="AX27" s="65"/>
      <c r="AY27" s="65"/>
      <c r="AZ27" s="65"/>
      <c r="BA27" s="65"/>
    </row>
    <row r="28" spans="2:53" ht="15.5" x14ac:dyDescent="0.35">
      <c r="B28" s="70"/>
      <c r="C28" s="72"/>
      <c r="D28" s="100"/>
      <c r="E28" s="100"/>
      <c r="F28" s="100"/>
      <c r="G28" s="100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4"/>
      <c r="S28" s="6"/>
      <c r="T28" s="6"/>
      <c r="U28" s="3"/>
      <c r="V28" s="4"/>
      <c r="W28" s="97" t="str">
        <f>IF(OR(U12 = 3, U12=6),"", "2016")</f>
        <v>2016</v>
      </c>
      <c r="X28" s="97" t="str">
        <f>IF(OR(U12 = 2, U12=5),"", "2017")</f>
        <v>2017</v>
      </c>
      <c r="Y28" s="97" t="str">
        <f>IF(OR(U12 = 1, U12=4), "", "2018")</f>
        <v/>
      </c>
      <c r="Z28" s="97">
        <v>2019</v>
      </c>
      <c r="AA28" s="3"/>
      <c r="AB28" s="3"/>
      <c r="AC28" s="3"/>
      <c r="AD28" s="27"/>
      <c r="AE28" s="4"/>
      <c r="AF28" s="4"/>
      <c r="AG28" s="4"/>
      <c r="AH28" s="4"/>
      <c r="AI28" s="4"/>
      <c r="AJ28" s="4"/>
      <c r="AK28" s="64"/>
      <c r="AM28" s="64"/>
      <c r="AR28" s="65"/>
      <c r="AS28" s="65"/>
      <c r="AT28" s="65"/>
      <c r="AU28" s="65"/>
      <c r="AV28" s="65"/>
      <c r="AW28" s="65"/>
      <c r="AX28" s="65"/>
      <c r="AY28" s="65"/>
      <c r="AZ28" s="65"/>
      <c r="BA28" s="65"/>
    </row>
    <row r="29" spans="2:53" ht="13.5" customHeight="1" x14ac:dyDescent="0.35">
      <c r="B29" s="70"/>
      <c r="C29" s="72"/>
      <c r="D29" s="86"/>
      <c r="E29" s="86"/>
      <c r="F29" s="87"/>
      <c r="G29" s="87"/>
      <c r="H29" s="72"/>
      <c r="I29" s="86"/>
      <c r="J29" s="86"/>
      <c r="K29" s="87"/>
      <c r="L29" s="87"/>
      <c r="M29" s="72"/>
      <c r="N29" s="72"/>
      <c r="O29" s="72"/>
      <c r="P29" s="72"/>
      <c r="Q29" s="72"/>
      <c r="R29" s="74"/>
      <c r="S29" s="6"/>
      <c r="T29" s="6"/>
      <c r="U29" s="42"/>
      <c r="V29" s="96"/>
      <c r="W29" s="98" t="str">
        <f>IF(OR(U12 = 3, U12=6),"2016", "")</f>
        <v/>
      </c>
      <c r="X29" s="98" t="str">
        <f>IF(OR(U12 = 2, U12=5),"2017", "")</f>
        <v/>
      </c>
      <c r="Y29" s="98" t="str">
        <f>IF(OR(U12 = 1, U12=4),"2018", "")</f>
        <v>2018</v>
      </c>
      <c r="Z29" s="99"/>
      <c r="AA29" s="42"/>
      <c r="AB29" s="45"/>
      <c r="AC29" s="42"/>
      <c r="AD29" s="45"/>
      <c r="AE29" s="4"/>
      <c r="AF29" s="4"/>
      <c r="AG29" s="4"/>
      <c r="AH29" s="4"/>
      <c r="AI29" s="4"/>
      <c r="AJ29" s="4"/>
      <c r="AK29" s="64"/>
      <c r="AM29" s="64"/>
      <c r="AR29" s="65"/>
      <c r="AS29" s="65"/>
      <c r="AT29" s="65"/>
      <c r="AU29" s="65"/>
      <c r="AV29" s="65"/>
      <c r="AW29" s="65"/>
      <c r="AX29" s="65"/>
      <c r="AY29" s="65"/>
      <c r="AZ29" s="65"/>
      <c r="BA29" s="65"/>
    </row>
    <row r="30" spans="2:53" ht="12.75" customHeight="1" x14ac:dyDescent="0.35">
      <c r="B30" s="70"/>
      <c r="C30" s="72"/>
      <c r="D30" s="91"/>
      <c r="E30" s="91"/>
      <c r="F30" s="92"/>
      <c r="G30" s="93"/>
      <c r="H30" s="72"/>
      <c r="I30" s="91"/>
      <c r="J30" s="91"/>
      <c r="K30" s="92"/>
      <c r="L30" s="93"/>
      <c r="M30" s="72"/>
      <c r="N30" s="72"/>
      <c r="O30" s="72"/>
      <c r="P30" s="72"/>
      <c r="Q30" s="72"/>
      <c r="R30" s="74"/>
      <c r="S30" s="6"/>
      <c r="T30" s="6"/>
      <c r="U30" s="42"/>
      <c r="V30" s="96"/>
      <c r="W30" s="42"/>
      <c r="X30" s="45"/>
      <c r="Y30" s="42"/>
      <c r="Z30" s="45"/>
      <c r="AA30" s="42"/>
      <c r="AB30" s="45"/>
      <c r="AC30" s="42"/>
      <c r="AD30" s="45"/>
      <c r="AE30" s="4"/>
      <c r="AF30" s="4"/>
      <c r="AG30" s="4"/>
      <c r="AH30" s="4"/>
      <c r="AI30" s="4"/>
      <c r="AJ30" s="4"/>
      <c r="AK30" s="64"/>
      <c r="AM30" s="64"/>
      <c r="AR30" s="65"/>
      <c r="AS30" s="65"/>
      <c r="AT30" s="65"/>
      <c r="AU30" s="65"/>
      <c r="AV30" s="65"/>
      <c r="AW30" s="65"/>
      <c r="AX30" s="65"/>
      <c r="AY30" s="65"/>
      <c r="AZ30" s="65"/>
      <c r="BA30" s="65"/>
    </row>
    <row r="31" spans="2:53" ht="12.75" customHeight="1" x14ac:dyDescent="0.35">
      <c r="B31" s="70"/>
      <c r="C31" s="72"/>
      <c r="D31" s="91"/>
      <c r="E31" s="91"/>
      <c r="F31" s="92"/>
      <c r="G31" s="93"/>
      <c r="H31" s="72"/>
      <c r="I31" s="91"/>
      <c r="J31" s="91"/>
      <c r="K31" s="92"/>
      <c r="L31" s="93"/>
      <c r="M31" s="72"/>
      <c r="N31" s="72"/>
      <c r="O31" s="72"/>
      <c r="P31" s="72"/>
      <c r="Q31" s="72"/>
      <c r="R31" s="74"/>
      <c r="S31" s="6"/>
      <c r="T31" s="6"/>
      <c r="U31" s="4">
        <f>CHOOSE(U11, U3,W3,Y3,V3,X3,Z3)</f>
        <v>25</v>
      </c>
      <c r="V31" s="4" t="str">
        <f>CHOOSE(U11,U33,U35,U37,U34, U36,U38)</f>
        <v>items increased since 2018</v>
      </c>
      <c r="W31" s="42"/>
      <c r="X31" s="45"/>
      <c r="Y31" s="42"/>
      <c r="Z31" s="45"/>
      <c r="AA31" s="42"/>
      <c r="AB31" s="45"/>
      <c r="AC31" s="42"/>
      <c r="AD31" s="45"/>
      <c r="AE31" s="4"/>
      <c r="AF31" s="4"/>
      <c r="AG31" s="4"/>
      <c r="AH31" s="4"/>
      <c r="AI31" s="4"/>
      <c r="AJ31" s="4"/>
      <c r="AK31" s="64"/>
      <c r="AM31" s="64"/>
      <c r="AR31" s="65"/>
      <c r="AS31" s="65"/>
      <c r="AT31" s="65"/>
      <c r="AU31" s="65"/>
      <c r="AV31" s="65"/>
      <c r="AW31" s="65"/>
      <c r="AX31" s="65"/>
      <c r="AY31" s="65"/>
      <c r="AZ31" s="65"/>
      <c r="BA31" s="65"/>
    </row>
    <row r="32" spans="2:53" ht="12.75" customHeight="1" x14ac:dyDescent="0.35">
      <c r="B32" s="70"/>
      <c r="C32" s="72"/>
      <c r="D32" s="91"/>
      <c r="E32" s="91"/>
      <c r="F32" s="92"/>
      <c r="G32" s="93"/>
      <c r="H32" s="72"/>
      <c r="I32" s="91"/>
      <c r="J32" s="91"/>
      <c r="K32" s="92"/>
      <c r="L32" s="93"/>
      <c r="M32" s="72"/>
      <c r="N32" s="72"/>
      <c r="O32" s="72"/>
      <c r="P32" s="72"/>
      <c r="Q32" s="72"/>
      <c r="R32" s="74"/>
      <c r="S32" s="6"/>
      <c r="T32" s="6"/>
      <c r="U32" s="27">
        <f>CHOOSE(U12,U3,W3,Y3,V3, X3,Z3)</f>
        <v>43</v>
      </c>
      <c r="V32" s="4" t="str">
        <f>CHOOSE(U12,U33,U35,U37,U34, U36,U38)</f>
        <v>items decreased since 2018</v>
      </c>
      <c r="W32" s="42"/>
      <c r="X32" s="45"/>
      <c r="Y32" s="42"/>
      <c r="Z32" s="45"/>
      <c r="AA32" s="42"/>
      <c r="AB32" s="45"/>
      <c r="AC32" s="42"/>
      <c r="AD32" s="45"/>
      <c r="AE32" s="4"/>
      <c r="AF32" s="4"/>
      <c r="AG32" s="4"/>
      <c r="AH32" s="4"/>
      <c r="AI32" s="4"/>
      <c r="AJ32" s="4"/>
      <c r="AK32" s="64"/>
      <c r="AM32" s="64"/>
      <c r="AR32" s="65"/>
      <c r="AS32" s="65"/>
      <c r="AT32" s="65"/>
      <c r="AU32" s="65"/>
      <c r="AV32" s="65"/>
      <c r="AW32" s="65"/>
      <c r="AX32" s="65"/>
      <c r="AY32" s="65"/>
      <c r="AZ32" s="65"/>
      <c r="BA32" s="65"/>
    </row>
    <row r="33" spans="1:75" ht="12.75" customHeight="1" x14ac:dyDescent="0.35">
      <c r="B33" s="70"/>
      <c r="C33" s="72"/>
      <c r="D33" s="91"/>
      <c r="E33" s="91"/>
      <c r="F33" s="92"/>
      <c r="G33" s="93"/>
      <c r="H33" s="72"/>
      <c r="I33" s="91"/>
      <c r="J33" s="91"/>
      <c r="K33" s="92"/>
      <c r="L33" s="93"/>
      <c r="M33" s="72"/>
      <c r="N33" s="72"/>
      <c r="O33" s="72"/>
      <c r="P33" s="72"/>
      <c r="Q33" s="72"/>
      <c r="R33" s="74"/>
      <c r="S33" s="64"/>
      <c r="T33" s="64"/>
      <c r="U33" s="101" t="str">
        <f>IF(U3=1, "item increased since 2018", "items increased since 2018")</f>
        <v>items increased since 2018</v>
      </c>
      <c r="V33" s="3" t="s">
        <v>105</v>
      </c>
      <c r="W33" s="3" t="s">
        <v>106</v>
      </c>
      <c r="X33" s="102"/>
      <c r="Y33" s="103"/>
      <c r="Z33" s="102"/>
      <c r="AA33" s="103"/>
      <c r="AB33" s="102"/>
      <c r="AC33" s="103"/>
      <c r="AD33" s="102"/>
      <c r="AE33" s="64"/>
      <c r="AF33" s="64"/>
      <c r="AG33" s="64"/>
      <c r="AH33" s="64"/>
      <c r="AI33" s="64"/>
      <c r="AJ33" s="64"/>
      <c r="AK33" s="64"/>
      <c r="AM33" s="64"/>
      <c r="AR33" s="65"/>
      <c r="AS33" s="65"/>
      <c r="AT33" s="65"/>
      <c r="AU33" s="65"/>
      <c r="AV33" s="65"/>
      <c r="AW33" s="65"/>
      <c r="AX33" s="65"/>
      <c r="AY33" s="65"/>
      <c r="AZ33" s="65"/>
      <c r="BA33" s="65"/>
    </row>
    <row r="34" spans="1:75" ht="12.75" customHeight="1" x14ac:dyDescent="0.35">
      <c r="B34" s="70"/>
      <c r="C34" s="72"/>
      <c r="D34" s="134">
        <f>U32</f>
        <v>43</v>
      </c>
      <c r="E34" s="91"/>
      <c r="F34" s="92"/>
      <c r="G34" s="93"/>
      <c r="H34" s="72"/>
      <c r="I34" s="91"/>
      <c r="J34" s="91"/>
      <c r="K34" s="92"/>
      <c r="L34" s="93"/>
      <c r="M34" s="72"/>
      <c r="N34" s="72"/>
      <c r="O34" s="72"/>
      <c r="P34" s="72"/>
      <c r="Q34" s="72"/>
      <c r="R34" s="74"/>
      <c r="S34" s="64"/>
      <c r="T34" s="64"/>
      <c r="U34" s="101" t="str">
        <f>IF(V3=1, "item decreased since 2018", "items decreased since 2018")</f>
        <v>items decreased since 2018</v>
      </c>
      <c r="V34" s="3" t="s">
        <v>107</v>
      </c>
      <c r="W34" s="3" t="s">
        <v>108</v>
      </c>
      <c r="X34" s="103"/>
      <c r="Y34" s="103"/>
      <c r="Z34" s="103"/>
      <c r="AA34" s="103"/>
      <c r="AB34" s="103"/>
      <c r="AC34" s="103"/>
      <c r="AD34" s="103"/>
      <c r="AE34" s="64"/>
      <c r="AF34" s="64"/>
      <c r="AG34" s="64"/>
      <c r="AH34" s="64"/>
      <c r="AI34" s="64"/>
      <c r="AJ34" s="64"/>
      <c r="AK34" s="64"/>
      <c r="AM34" s="64"/>
      <c r="AR34" s="65"/>
      <c r="AS34" s="65"/>
      <c r="AT34" s="65"/>
      <c r="AU34" s="65"/>
      <c r="AV34" s="65"/>
      <c r="AW34" s="65"/>
      <c r="AX34" s="65"/>
      <c r="AY34" s="65"/>
      <c r="AZ34" s="65"/>
      <c r="BA34" s="65"/>
    </row>
    <row r="35" spans="1:75" ht="12.75" customHeight="1" x14ac:dyDescent="0.35">
      <c r="B35" s="70"/>
      <c r="C35" s="72"/>
      <c r="D35" s="134"/>
      <c r="E35" s="91"/>
      <c r="F35" s="92"/>
      <c r="G35" s="93"/>
      <c r="H35" s="72"/>
      <c r="I35" s="91"/>
      <c r="J35" s="91"/>
      <c r="K35" s="92"/>
      <c r="L35" s="93"/>
      <c r="M35" s="72"/>
      <c r="N35" s="72"/>
      <c r="O35" s="72"/>
      <c r="P35" s="72"/>
      <c r="Q35" s="72"/>
      <c r="R35" s="74"/>
      <c r="S35" s="64"/>
      <c r="T35" s="64"/>
      <c r="U35" s="101" t="str">
        <f>IF(W3=1, "item increased since 2017", "items increased since 2017")</f>
        <v>items increased since 2017</v>
      </c>
      <c r="V35" s="27" t="s">
        <v>109</v>
      </c>
      <c r="W35" s="27" t="s">
        <v>110</v>
      </c>
      <c r="X35" s="105"/>
      <c r="Y35" s="106"/>
      <c r="Z35" s="105"/>
      <c r="AA35" s="106"/>
      <c r="AB35" s="105"/>
      <c r="AC35" s="106"/>
      <c r="AD35" s="105"/>
      <c r="AE35" s="64"/>
      <c r="AF35" s="64"/>
      <c r="AG35" s="64"/>
      <c r="AH35" s="64"/>
      <c r="AI35" s="64"/>
      <c r="AJ35" s="64"/>
      <c r="AK35" s="64"/>
      <c r="AM35" s="64"/>
      <c r="AR35" s="65"/>
      <c r="AS35" s="65"/>
      <c r="AT35" s="65"/>
      <c r="AU35" s="65"/>
      <c r="AV35" s="65"/>
      <c r="AW35" s="65"/>
      <c r="AX35" s="65"/>
      <c r="AY35" s="65"/>
      <c r="AZ35" s="65"/>
      <c r="BA35" s="65"/>
    </row>
    <row r="36" spans="1:75" ht="12.75" customHeight="1" x14ac:dyDescent="0.35">
      <c r="B36" s="70"/>
      <c r="C36" s="72"/>
      <c r="D36" s="134"/>
      <c r="E36" s="91"/>
      <c r="F36" s="92"/>
      <c r="G36" s="93"/>
      <c r="H36" s="72"/>
      <c r="I36" s="91"/>
      <c r="J36" s="91"/>
      <c r="K36" s="92"/>
      <c r="L36" s="93"/>
      <c r="M36" s="72"/>
      <c r="N36" s="72"/>
      <c r="O36" s="72"/>
      <c r="P36" s="72"/>
      <c r="Q36" s="72"/>
      <c r="R36" s="74"/>
      <c r="S36" s="64"/>
      <c r="T36" s="64"/>
      <c r="U36" s="101" t="str">
        <f>IF(X3 = 1, "item decreased since 2017", "items decreased since 2017")</f>
        <v>items decreased since 2017</v>
      </c>
      <c r="V36" s="27" t="s">
        <v>111</v>
      </c>
      <c r="W36" s="27" t="s">
        <v>112</v>
      </c>
      <c r="X36" s="105"/>
      <c r="Y36" s="106"/>
      <c r="Z36" s="105"/>
      <c r="AA36" s="106"/>
      <c r="AB36" s="105"/>
      <c r="AC36" s="106"/>
      <c r="AD36" s="105"/>
      <c r="AE36" s="64"/>
      <c r="AF36" s="64"/>
      <c r="AG36" s="64"/>
      <c r="AH36" s="64"/>
      <c r="AI36" s="64"/>
      <c r="AJ36" s="64"/>
      <c r="AK36" s="64"/>
      <c r="AM36" s="64"/>
      <c r="AR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4"/>
      <c r="BK36" s="64"/>
      <c r="BL36" s="64"/>
      <c r="BM36" s="104"/>
      <c r="BN36" s="104"/>
      <c r="BO36" s="104"/>
      <c r="BP36" s="104"/>
      <c r="BQ36" s="104"/>
      <c r="BR36" s="104"/>
    </row>
    <row r="37" spans="1:75" ht="12.75" customHeight="1" x14ac:dyDescent="0.35">
      <c r="B37" s="70"/>
      <c r="C37" s="72"/>
      <c r="D37" s="134"/>
      <c r="E37" s="91"/>
      <c r="F37" s="92"/>
      <c r="G37" s="93"/>
      <c r="H37" s="72"/>
      <c r="I37" s="91"/>
      <c r="J37" s="91"/>
      <c r="K37" s="92"/>
      <c r="L37" s="93"/>
      <c r="M37" s="72"/>
      <c r="N37" s="72"/>
      <c r="O37" s="72"/>
      <c r="P37" s="72"/>
      <c r="Q37" s="72"/>
      <c r="R37" s="74"/>
      <c r="S37" s="64"/>
      <c r="T37" s="64"/>
      <c r="U37" s="101" t="str">
        <f>IF(Y3 = 1, "item increased since 2016", "items increased since 2016")</f>
        <v>items increased since 2016</v>
      </c>
      <c r="V37" s="3" t="s">
        <v>113</v>
      </c>
      <c r="W37" s="3" t="s">
        <v>114</v>
      </c>
      <c r="X37" s="64"/>
      <c r="Y37" s="64"/>
      <c r="Z37" s="64"/>
      <c r="AC37" s="64"/>
      <c r="AD37" s="64"/>
      <c r="AE37" s="64"/>
      <c r="AF37" s="64"/>
      <c r="AG37" s="64"/>
      <c r="AH37" s="64"/>
      <c r="AI37" s="64"/>
      <c r="AJ37" s="64"/>
      <c r="AK37" s="64"/>
      <c r="AM37" s="64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4"/>
      <c r="BK37" s="64"/>
      <c r="BL37" s="64"/>
      <c r="BM37" s="104"/>
      <c r="BN37" s="104"/>
      <c r="BO37" s="104"/>
      <c r="BP37" s="104"/>
      <c r="BQ37" s="104"/>
      <c r="BR37" s="104"/>
    </row>
    <row r="38" spans="1:75" ht="12.75" customHeight="1" x14ac:dyDescent="0.35">
      <c r="B38" s="70"/>
      <c r="C38" s="72"/>
      <c r="D38" s="91"/>
      <c r="E38" s="91"/>
      <c r="F38" s="92"/>
      <c r="G38" s="93"/>
      <c r="H38" s="72"/>
      <c r="I38" s="91"/>
      <c r="J38" s="91"/>
      <c r="K38" s="92"/>
      <c r="L38" s="93"/>
      <c r="M38" s="72"/>
      <c r="N38" s="72"/>
      <c r="O38" s="72"/>
      <c r="P38" s="72"/>
      <c r="Q38" s="72"/>
      <c r="R38" s="74"/>
      <c r="S38" s="64"/>
      <c r="T38" s="64"/>
      <c r="U38" s="101" t="str">
        <f>IF(Z3 = 1, "item decreased since 2016", "items decreased since 2016")</f>
        <v>items decreased since 2016</v>
      </c>
      <c r="V38" s="3" t="s">
        <v>115</v>
      </c>
      <c r="W38" s="3" t="s">
        <v>116</v>
      </c>
      <c r="X38" s="64"/>
      <c r="Y38" s="64"/>
      <c r="Z38" s="64"/>
      <c r="AC38" s="64"/>
      <c r="AD38" s="64"/>
      <c r="AE38" s="64"/>
      <c r="AF38" s="64"/>
      <c r="AG38" s="64"/>
      <c r="AH38" s="64"/>
      <c r="AI38" s="64"/>
      <c r="AJ38" s="64"/>
      <c r="AK38" s="64"/>
      <c r="AM38" s="64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4"/>
      <c r="BK38" s="64"/>
      <c r="BL38" s="64"/>
      <c r="BM38" s="104"/>
      <c r="BN38" s="104"/>
      <c r="BO38" s="104"/>
      <c r="BP38" s="104"/>
      <c r="BQ38" s="104"/>
      <c r="BR38" s="104"/>
    </row>
    <row r="39" spans="1:75" ht="12.75" customHeight="1" x14ac:dyDescent="0.35">
      <c r="A39" s="107"/>
      <c r="B39" s="70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4"/>
      <c r="S39" s="108"/>
      <c r="T39" s="64"/>
      <c r="V39" s="96"/>
      <c r="W39" s="64"/>
      <c r="X39" s="64"/>
      <c r="Y39" s="64"/>
      <c r="Z39" s="64"/>
      <c r="AC39" s="64"/>
      <c r="AD39" s="64"/>
      <c r="AE39" s="64"/>
      <c r="AF39" s="64"/>
      <c r="AG39" s="64"/>
      <c r="AH39" s="64"/>
      <c r="AI39" s="64"/>
      <c r="AJ39" s="64"/>
      <c r="AK39" s="64"/>
      <c r="AM39" s="64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4"/>
      <c r="BK39" s="64"/>
      <c r="BL39" s="64"/>
      <c r="BM39" s="104"/>
      <c r="BN39" s="104"/>
      <c r="BO39" s="104"/>
      <c r="BP39" s="104"/>
      <c r="BQ39" s="104"/>
      <c r="BR39" s="104"/>
    </row>
    <row r="40" spans="1:75" ht="14.25" customHeight="1" x14ac:dyDescent="0.35">
      <c r="A40" s="107"/>
      <c r="B40" s="109"/>
      <c r="C40" s="110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10"/>
      <c r="O40" s="110"/>
      <c r="P40" s="110"/>
      <c r="Q40" s="110"/>
      <c r="R40" s="111"/>
      <c r="S40" s="108"/>
      <c r="T40" s="64"/>
      <c r="V40" s="96"/>
      <c r="W40" s="64"/>
      <c r="X40" s="64"/>
      <c r="Y40" s="64"/>
      <c r="Z40" s="64"/>
      <c r="AC40" s="64"/>
      <c r="AD40" s="64"/>
      <c r="AE40" s="64"/>
      <c r="AF40" s="64"/>
      <c r="AG40" s="64"/>
      <c r="AH40" s="64"/>
      <c r="AI40" s="64"/>
      <c r="AJ40" s="64"/>
      <c r="AK40" s="64"/>
      <c r="AM40" s="64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4"/>
      <c r="BK40" s="64"/>
      <c r="BL40" s="64"/>
      <c r="BM40" s="104"/>
      <c r="BN40" s="104"/>
      <c r="BO40" s="104"/>
      <c r="BP40" s="104"/>
      <c r="BQ40" s="104"/>
      <c r="BR40" s="104"/>
    </row>
    <row r="41" spans="1:75" ht="12.75" customHeight="1" x14ac:dyDescent="0.35">
      <c r="A41" s="108"/>
      <c r="B41" s="108"/>
      <c r="C41" s="108"/>
      <c r="D41" s="64"/>
      <c r="E41" s="64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64"/>
      <c r="V41" s="96"/>
      <c r="W41" s="64"/>
      <c r="X41" s="64"/>
      <c r="Y41" s="64"/>
      <c r="Z41" s="64"/>
      <c r="AC41" s="64"/>
      <c r="AD41" s="64"/>
      <c r="AE41" s="64"/>
      <c r="AF41" s="64"/>
      <c r="AG41" s="64"/>
      <c r="AH41" s="64"/>
      <c r="AI41" s="64"/>
      <c r="AJ41" s="64"/>
      <c r="AK41" s="64"/>
      <c r="AM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</row>
    <row r="42" spans="1:75" ht="12.75" customHeight="1" x14ac:dyDescent="0.35">
      <c r="A42" s="64"/>
      <c r="B42" s="138" t="s">
        <v>14</v>
      </c>
      <c r="C42" s="138" t="s">
        <v>15</v>
      </c>
      <c r="D42" s="138" t="s">
        <v>117</v>
      </c>
      <c r="E42" s="138" t="s">
        <v>118</v>
      </c>
      <c r="F42" s="138" t="s">
        <v>119</v>
      </c>
      <c r="G42" s="138" t="s">
        <v>154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V42" s="96"/>
      <c r="W42" s="64"/>
      <c r="X42" s="64"/>
      <c r="Y42" s="64"/>
      <c r="Z42" s="64"/>
      <c r="AC42" s="64"/>
      <c r="AD42" s="64"/>
      <c r="AE42" s="64"/>
      <c r="AF42" s="64"/>
      <c r="AG42" s="64"/>
      <c r="AH42" s="64"/>
      <c r="AI42" s="64"/>
      <c r="AJ42" s="64"/>
      <c r="AK42" s="64"/>
      <c r="AM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</row>
    <row r="43" spans="1:75" ht="12.75" customHeight="1" x14ac:dyDescent="0.35">
      <c r="A43" s="64"/>
      <c r="B43" s="52">
        <v>1</v>
      </c>
      <c r="C43" s="53" t="s">
        <v>16</v>
      </c>
      <c r="D43" s="112">
        <v>0.79</v>
      </c>
      <c r="E43" s="112">
        <v>0.57999999999999996</v>
      </c>
      <c r="F43" s="112">
        <v>0.57999999999999996</v>
      </c>
      <c r="G43" s="112">
        <v>0.83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V43" s="96"/>
      <c r="W43" s="64"/>
      <c r="X43" s="64"/>
      <c r="Y43" s="64"/>
      <c r="Z43" s="64"/>
      <c r="AC43" s="64"/>
      <c r="AD43" s="64"/>
      <c r="AE43" s="64"/>
      <c r="AF43" s="64"/>
      <c r="AG43" s="64"/>
      <c r="AH43" s="64"/>
      <c r="AI43" s="64"/>
      <c r="AJ43" s="64"/>
      <c r="AK43" s="64"/>
      <c r="AM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</row>
    <row r="44" spans="1:75" ht="14.5" x14ac:dyDescent="0.35">
      <c r="A44" s="64"/>
      <c r="B44" s="52">
        <v>2</v>
      </c>
      <c r="C44" s="53" t="s">
        <v>18</v>
      </c>
      <c r="D44" s="112">
        <v>0.92</v>
      </c>
      <c r="E44" s="112">
        <v>0.85</v>
      </c>
      <c r="F44" s="112">
        <v>0.88</v>
      </c>
      <c r="G44" s="112">
        <v>0.87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V44" s="96"/>
      <c r="W44" s="64"/>
      <c r="X44" s="64"/>
      <c r="Y44" s="64"/>
      <c r="Z44" s="64"/>
      <c r="AC44" s="64"/>
      <c r="AD44" s="64"/>
      <c r="AE44" s="64"/>
      <c r="AF44" s="64"/>
      <c r="AG44" s="64"/>
      <c r="AH44" s="64"/>
      <c r="AI44" s="64"/>
      <c r="AJ44" s="64"/>
      <c r="AK44" s="64"/>
      <c r="AM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</row>
    <row r="45" spans="1:75" ht="14.5" x14ac:dyDescent="0.35">
      <c r="A45" s="64"/>
      <c r="B45" s="52">
        <v>3</v>
      </c>
      <c r="C45" s="53" t="s">
        <v>20</v>
      </c>
      <c r="D45" s="112">
        <v>0.79</v>
      </c>
      <c r="E45" s="112">
        <v>0.73</v>
      </c>
      <c r="F45" s="112">
        <v>0.59</v>
      </c>
      <c r="G45" s="112">
        <v>0.64</v>
      </c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96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M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</row>
    <row r="46" spans="1:75" ht="14.5" x14ac:dyDescent="0.35">
      <c r="A46" s="64"/>
      <c r="B46" s="52">
        <v>4</v>
      </c>
      <c r="C46" s="53" t="s">
        <v>22</v>
      </c>
      <c r="D46" s="112">
        <v>0.91</v>
      </c>
      <c r="E46" s="112">
        <v>0.8</v>
      </c>
      <c r="F46" s="112">
        <v>0.81</v>
      </c>
      <c r="G46" s="112">
        <v>0.87</v>
      </c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96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M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</row>
    <row r="47" spans="1:75" ht="14.5" x14ac:dyDescent="0.35">
      <c r="A47" s="64"/>
      <c r="B47" s="52">
        <v>5</v>
      </c>
      <c r="C47" s="53" t="s">
        <v>24</v>
      </c>
      <c r="D47" s="112">
        <v>0.91</v>
      </c>
      <c r="E47" s="112">
        <v>0.96</v>
      </c>
      <c r="F47" s="112">
        <v>0.87</v>
      </c>
      <c r="G47" s="112">
        <v>0.78</v>
      </c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96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M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</row>
    <row r="48" spans="1:75" ht="14.5" x14ac:dyDescent="0.35">
      <c r="A48" s="64"/>
      <c r="B48" s="52">
        <v>6</v>
      </c>
      <c r="C48" s="53" t="s">
        <v>27</v>
      </c>
      <c r="D48" s="112">
        <v>0.91</v>
      </c>
      <c r="E48" s="112">
        <v>0.95</v>
      </c>
      <c r="F48" s="112">
        <v>0.96</v>
      </c>
      <c r="G48" s="112">
        <v>0.93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96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M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</row>
    <row r="49" spans="1:75" ht="14.5" x14ac:dyDescent="0.35">
      <c r="A49" s="64"/>
      <c r="B49" s="52">
        <v>7</v>
      </c>
      <c r="C49" s="53" t="s">
        <v>30</v>
      </c>
      <c r="D49" s="112">
        <v>0.96</v>
      </c>
      <c r="E49" s="112">
        <v>0.88</v>
      </c>
      <c r="F49" s="112">
        <v>0.92</v>
      </c>
      <c r="G49" s="112">
        <v>0.92</v>
      </c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96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M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</row>
    <row r="50" spans="1:75" ht="14.5" x14ac:dyDescent="0.35">
      <c r="A50" s="64"/>
      <c r="B50" s="52">
        <v>8</v>
      </c>
      <c r="C50" s="53" t="s">
        <v>33</v>
      </c>
      <c r="D50" s="112">
        <v>1</v>
      </c>
      <c r="E50" s="112">
        <v>0.94</v>
      </c>
      <c r="F50" s="112">
        <v>0.93</v>
      </c>
      <c r="G50" s="112">
        <v>1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96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M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</row>
    <row r="51" spans="1:75" ht="14.5" x14ac:dyDescent="0.35">
      <c r="A51" s="64"/>
      <c r="B51" s="52">
        <v>9</v>
      </c>
      <c r="C51" s="53" t="s">
        <v>167</v>
      </c>
      <c r="D51" s="112">
        <v>0.79</v>
      </c>
      <c r="E51" s="112">
        <v>0.87</v>
      </c>
      <c r="F51" s="112">
        <v>0.88</v>
      </c>
      <c r="G51" s="112">
        <v>0.94</v>
      </c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96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M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</row>
    <row r="52" spans="1:75" ht="14.5" x14ac:dyDescent="0.35">
      <c r="A52" s="64"/>
      <c r="B52" s="52">
        <v>10</v>
      </c>
      <c r="C52" s="53" t="s">
        <v>38</v>
      </c>
      <c r="D52" s="112">
        <v>0.66</v>
      </c>
      <c r="E52" s="112">
        <v>0.81</v>
      </c>
      <c r="F52" s="112">
        <v>0.81</v>
      </c>
      <c r="G52" s="112">
        <v>0.81</v>
      </c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96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M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</row>
    <row r="53" spans="1:75" ht="14.5" x14ac:dyDescent="0.35">
      <c r="A53" s="64"/>
      <c r="B53" s="52">
        <v>11</v>
      </c>
      <c r="C53" s="53" t="s">
        <v>41</v>
      </c>
      <c r="D53" s="112">
        <v>0.69</v>
      </c>
      <c r="E53" s="112">
        <v>0.91</v>
      </c>
      <c r="F53" s="112">
        <v>0.83</v>
      </c>
      <c r="G53" s="112">
        <v>0.69</v>
      </c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96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M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</row>
    <row r="54" spans="1:75" ht="14.5" x14ac:dyDescent="0.35">
      <c r="A54" s="64"/>
      <c r="B54" s="52">
        <v>12</v>
      </c>
      <c r="C54" s="53" t="s">
        <v>43</v>
      </c>
      <c r="D54" s="112">
        <v>0.87</v>
      </c>
      <c r="E54" s="112">
        <v>0.95</v>
      </c>
      <c r="F54" s="112">
        <v>0.88</v>
      </c>
      <c r="G54" s="112">
        <v>1</v>
      </c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96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M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</row>
    <row r="55" spans="1:75" ht="14.5" x14ac:dyDescent="0.35">
      <c r="A55" s="64"/>
      <c r="B55" s="52">
        <v>13</v>
      </c>
      <c r="C55" s="53" t="s">
        <v>45</v>
      </c>
      <c r="D55" s="112">
        <v>0.91</v>
      </c>
      <c r="E55" s="112">
        <v>0.91</v>
      </c>
      <c r="F55" s="112">
        <v>0.88</v>
      </c>
      <c r="G55" s="112">
        <v>0.86</v>
      </c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96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M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</row>
    <row r="56" spans="1:75" ht="14.5" x14ac:dyDescent="0.35">
      <c r="A56" s="64"/>
      <c r="B56" s="52">
        <v>14</v>
      </c>
      <c r="C56" s="53" t="s">
        <v>168</v>
      </c>
      <c r="D56" s="112">
        <v>0.83</v>
      </c>
      <c r="E56" s="112">
        <v>0.85</v>
      </c>
      <c r="F56" s="112">
        <v>0.88</v>
      </c>
      <c r="G56" s="112">
        <v>0.94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96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M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</row>
    <row r="57" spans="1:75" ht="14.5" x14ac:dyDescent="0.35">
      <c r="A57" s="64"/>
      <c r="B57" s="52">
        <v>15</v>
      </c>
      <c r="C57" s="53" t="s">
        <v>46</v>
      </c>
      <c r="D57" s="112">
        <v>0.83</v>
      </c>
      <c r="E57" s="112">
        <v>0.96</v>
      </c>
      <c r="F57" s="112">
        <v>0.83</v>
      </c>
      <c r="G57" s="112">
        <v>0.67</v>
      </c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96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M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</row>
    <row r="58" spans="1:75" ht="14.5" x14ac:dyDescent="0.35">
      <c r="A58" s="64"/>
      <c r="B58" s="52">
        <v>16</v>
      </c>
      <c r="C58" s="53" t="s">
        <v>47</v>
      </c>
      <c r="D58" s="112">
        <v>0.78</v>
      </c>
      <c r="E58" s="112">
        <v>0.88</v>
      </c>
      <c r="F58" s="112">
        <v>0.88</v>
      </c>
      <c r="G58" s="112">
        <v>0.89</v>
      </c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96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M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</row>
    <row r="59" spans="1:75" ht="14.5" x14ac:dyDescent="0.35">
      <c r="A59" s="64"/>
      <c r="B59" s="52">
        <v>17</v>
      </c>
      <c r="C59" s="53" t="s">
        <v>48</v>
      </c>
      <c r="D59" s="112">
        <v>0.87</v>
      </c>
      <c r="E59" s="112">
        <v>0.8</v>
      </c>
      <c r="F59" s="112">
        <v>0.81</v>
      </c>
      <c r="G59" s="112">
        <v>0.69</v>
      </c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96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M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</row>
    <row r="60" spans="1:75" ht="14.5" x14ac:dyDescent="0.35">
      <c r="A60" s="64"/>
      <c r="B60" s="52">
        <v>18</v>
      </c>
      <c r="C60" s="53" t="s">
        <v>49</v>
      </c>
      <c r="D60" s="112">
        <v>0.57999999999999996</v>
      </c>
      <c r="E60" s="112">
        <v>0.39</v>
      </c>
      <c r="F60" s="112">
        <v>0.69</v>
      </c>
      <c r="G60" s="112">
        <v>0.41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V60" s="96"/>
      <c r="AM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</row>
    <row r="61" spans="1:75" ht="14.5" x14ac:dyDescent="0.35">
      <c r="A61" s="64"/>
      <c r="B61" s="52">
        <v>19</v>
      </c>
      <c r="C61" s="53" t="s">
        <v>169</v>
      </c>
      <c r="D61" s="112">
        <v>0.79</v>
      </c>
      <c r="E61" s="112">
        <v>0.69</v>
      </c>
      <c r="F61" s="112">
        <v>0.73</v>
      </c>
      <c r="G61" s="112">
        <v>0.66</v>
      </c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V61" s="96"/>
      <c r="AM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</row>
    <row r="62" spans="1:75" ht="14.5" x14ac:dyDescent="0.35">
      <c r="A62" s="64"/>
      <c r="B62" s="52">
        <v>20</v>
      </c>
      <c r="C62" s="53" t="s">
        <v>50</v>
      </c>
      <c r="D62" s="112">
        <v>0.57999999999999996</v>
      </c>
      <c r="E62" s="112">
        <v>0.76</v>
      </c>
      <c r="F62" s="112">
        <v>0.63</v>
      </c>
      <c r="G62" s="112">
        <v>0.63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V62" s="96"/>
      <c r="AM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</row>
    <row r="63" spans="1:75" ht="14.5" x14ac:dyDescent="0.35">
      <c r="A63" s="64"/>
      <c r="B63" s="52">
        <v>21</v>
      </c>
      <c r="C63" s="53" t="s">
        <v>51</v>
      </c>
      <c r="D63" s="112">
        <v>0.46</v>
      </c>
      <c r="E63" s="112">
        <v>0.32</v>
      </c>
      <c r="F63" s="112">
        <v>0.42</v>
      </c>
      <c r="G63" s="112">
        <v>0.28999999999999998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V63" s="96"/>
      <c r="AM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</row>
    <row r="64" spans="1:75" ht="14.5" x14ac:dyDescent="0.35">
      <c r="A64" s="64"/>
      <c r="B64" s="52">
        <v>22</v>
      </c>
      <c r="C64" s="53" t="s">
        <v>52</v>
      </c>
      <c r="D64" s="112">
        <v>0.4</v>
      </c>
      <c r="E64" s="112">
        <v>0.27</v>
      </c>
      <c r="F64" s="112">
        <v>0.39</v>
      </c>
      <c r="G64" s="112">
        <v>0.35</v>
      </c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V64" s="96"/>
      <c r="AM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</row>
    <row r="65" spans="1:75" ht="14.5" x14ac:dyDescent="0.35">
      <c r="A65" s="64"/>
      <c r="B65" s="52">
        <v>23</v>
      </c>
      <c r="C65" s="53" t="s">
        <v>53</v>
      </c>
      <c r="D65" s="112">
        <v>0.34</v>
      </c>
      <c r="E65" s="112">
        <v>0.43</v>
      </c>
      <c r="F65" s="112">
        <v>0.54</v>
      </c>
      <c r="G65" s="112">
        <v>0.47</v>
      </c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V65" s="96"/>
      <c r="AM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</row>
    <row r="66" spans="1:75" ht="14.5" x14ac:dyDescent="0.35">
      <c r="A66" s="64"/>
      <c r="B66" s="52">
        <v>24</v>
      </c>
      <c r="C66" s="53" t="s">
        <v>54</v>
      </c>
      <c r="D66" s="112">
        <v>0.43</v>
      </c>
      <c r="E66" s="112">
        <v>0.49</v>
      </c>
      <c r="F66" s="112">
        <v>0.52</v>
      </c>
      <c r="G66" s="112">
        <v>0.28999999999999998</v>
      </c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V66" s="96"/>
      <c r="AM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</row>
    <row r="67" spans="1:75" ht="14.5" x14ac:dyDescent="0.35">
      <c r="A67" s="64"/>
      <c r="B67" s="52">
        <v>25</v>
      </c>
      <c r="C67" s="53" t="s">
        <v>55</v>
      </c>
      <c r="D67" s="112">
        <v>0.42</v>
      </c>
      <c r="E67" s="112">
        <v>0.31</v>
      </c>
      <c r="F67" s="112">
        <v>0.45</v>
      </c>
      <c r="G67" s="112">
        <v>0.28999999999999998</v>
      </c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V67" s="96"/>
      <c r="AM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</row>
    <row r="68" spans="1:75" ht="14.5" x14ac:dyDescent="0.35">
      <c r="A68" s="64"/>
      <c r="B68" s="52">
        <v>26</v>
      </c>
      <c r="C68" s="53" t="s">
        <v>56</v>
      </c>
      <c r="D68" s="112">
        <v>0.62</v>
      </c>
      <c r="E68" s="112">
        <v>0.7</v>
      </c>
      <c r="F68" s="112">
        <v>0.51</v>
      </c>
      <c r="G68" s="112">
        <v>0.59</v>
      </c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AM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</row>
    <row r="69" spans="1:75" ht="14.5" x14ac:dyDescent="0.35">
      <c r="A69" s="64"/>
      <c r="B69" s="52">
        <v>27</v>
      </c>
      <c r="C69" s="53" t="s">
        <v>57</v>
      </c>
      <c r="D69" s="112">
        <v>0.63</v>
      </c>
      <c r="E69" s="112">
        <v>0.66</v>
      </c>
      <c r="F69" s="112">
        <v>0.76</v>
      </c>
      <c r="G69" s="112">
        <v>0.43</v>
      </c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AM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</row>
    <row r="70" spans="1:75" ht="14.5" x14ac:dyDescent="0.35">
      <c r="A70" s="64"/>
      <c r="B70" s="52">
        <v>28</v>
      </c>
      <c r="C70" s="53" t="s">
        <v>58</v>
      </c>
      <c r="D70" s="112">
        <v>0.83</v>
      </c>
      <c r="E70" s="112">
        <v>0.84</v>
      </c>
      <c r="F70" s="112">
        <v>0.74</v>
      </c>
      <c r="G70" s="112">
        <v>0.8</v>
      </c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AM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</row>
    <row r="71" spans="1:75" ht="14.5" x14ac:dyDescent="0.35">
      <c r="A71" s="64"/>
      <c r="B71" s="52">
        <v>29</v>
      </c>
      <c r="C71" s="53" t="s">
        <v>59</v>
      </c>
      <c r="D71" s="112">
        <v>0.87</v>
      </c>
      <c r="E71" s="112">
        <v>0.8</v>
      </c>
      <c r="F71" s="112">
        <v>0.67</v>
      </c>
      <c r="G71" s="112">
        <v>0.8</v>
      </c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AM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</row>
    <row r="72" spans="1:75" ht="14.5" x14ac:dyDescent="0.35">
      <c r="A72" s="64"/>
      <c r="B72" s="52">
        <v>30</v>
      </c>
      <c r="C72" s="53" t="s">
        <v>60</v>
      </c>
      <c r="D72" s="112">
        <v>0.76</v>
      </c>
      <c r="E72" s="112">
        <v>0.61</v>
      </c>
      <c r="F72" s="112">
        <v>0.62</v>
      </c>
      <c r="G72" s="112">
        <v>0.42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AM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</row>
    <row r="73" spans="1:75" ht="14.5" x14ac:dyDescent="0.35">
      <c r="A73" s="64"/>
      <c r="B73" s="52">
        <v>31</v>
      </c>
      <c r="C73" s="53" t="s">
        <v>61</v>
      </c>
      <c r="D73" s="112">
        <v>0.55000000000000004</v>
      </c>
      <c r="E73" s="112">
        <v>0.4</v>
      </c>
      <c r="F73" s="112">
        <v>0.45</v>
      </c>
      <c r="G73" s="112">
        <v>0.3</v>
      </c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AM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</row>
    <row r="74" spans="1:75" ht="14.5" x14ac:dyDescent="0.35">
      <c r="A74" s="64"/>
      <c r="B74" s="52">
        <v>32</v>
      </c>
      <c r="C74" s="53" t="s">
        <v>62</v>
      </c>
      <c r="D74" s="112">
        <v>0.42</v>
      </c>
      <c r="E74" s="112">
        <v>0.45</v>
      </c>
      <c r="F74" s="112">
        <v>0.51</v>
      </c>
      <c r="G74" s="112">
        <v>0.33</v>
      </c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AM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</row>
    <row r="75" spans="1:75" ht="14.5" x14ac:dyDescent="0.35">
      <c r="A75" s="64"/>
      <c r="B75" s="52">
        <v>33</v>
      </c>
      <c r="C75" s="53" t="s">
        <v>63</v>
      </c>
      <c r="D75" s="112">
        <v>0.27</v>
      </c>
      <c r="E75" s="112">
        <v>0.11</v>
      </c>
      <c r="F75" s="112">
        <v>0.36</v>
      </c>
      <c r="G75" s="112">
        <v>0.23</v>
      </c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AM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</row>
    <row r="76" spans="1:75" ht="14.5" x14ac:dyDescent="0.35">
      <c r="A76" s="64"/>
      <c r="B76" s="52">
        <v>34</v>
      </c>
      <c r="C76" s="53" t="s">
        <v>170</v>
      </c>
      <c r="D76" s="112">
        <v>0.4</v>
      </c>
      <c r="E76" s="112">
        <v>0.3</v>
      </c>
      <c r="F76" s="112">
        <v>0.4</v>
      </c>
      <c r="G76" s="112">
        <v>0.46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AM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</row>
    <row r="77" spans="1:75" ht="14.5" x14ac:dyDescent="0.35">
      <c r="A77" s="64"/>
      <c r="B77" s="52">
        <v>35</v>
      </c>
      <c r="C77" s="53" t="s">
        <v>64</v>
      </c>
      <c r="D77" s="112">
        <v>0.79</v>
      </c>
      <c r="E77" s="112">
        <v>0.87</v>
      </c>
      <c r="F77" s="112">
        <v>0.74</v>
      </c>
      <c r="G77" s="112">
        <v>0.79</v>
      </c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AM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</row>
    <row r="78" spans="1:75" ht="14.5" x14ac:dyDescent="0.35">
      <c r="A78" s="64"/>
      <c r="B78" s="52">
        <v>36</v>
      </c>
      <c r="C78" s="53" t="s">
        <v>65</v>
      </c>
      <c r="D78" s="112">
        <v>0.71</v>
      </c>
      <c r="E78" s="112">
        <v>0.67</v>
      </c>
      <c r="F78" s="112">
        <v>0.68</v>
      </c>
      <c r="G78" s="112">
        <v>0.53</v>
      </c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AM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</row>
    <row r="79" spans="1:75" ht="14.5" x14ac:dyDescent="0.35">
      <c r="A79" s="64"/>
      <c r="B79" s="52">
        <v>37</v>
      </c>
      <c r="C79" s="53" t="s">
        <v>66</v>
      </c>
      <c r="D79" s="112">
        <v>0.61</v>
      </c>
      <c r="E79" s="112">
        <v>0.51</v>
      </c>
      <c r="F79" s="112">
        <v>0.76</v>
      </c>
      <c r="G79" s="112">
        <v>0.54</v>
      </c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AM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</row>
    <row r="80" spans="1:75" ht="14.5" x14ac:dyDescent="0.35">
      <c r="A80" s="64"/>
      <c r="B80" s="52">
        <v>38</v>
      </c>
      <c r="C80" s="53" t="s">
        <v>171</v>
      </c>
      <c r="D80" s="112">
        <v>0.7</v>
      </c>
      <c r="E80" s="112">
        <v>0.69</v>
      </c>
      <c r="F80" s="112">
        <v>0.74</v>
      </c>
      <c r="G80" s="112">
        <v>0.72</v>
      </c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AM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</row>
    <row r="81" spans="1:75" ht="14.5" x14ac:dyDescent="0.35">
      <c r="A81" s="64"/>
      <c r="B81" s="52">
        <v>39</v>
      </c>
      <c r="C81" s="53" t="s">
        <v>67</v>
      </c>
      <c r="D81" s="112">
        <v>0.87</v>
      </c>
      <c r="E81" s="112">
        <v>0.9</v>
      </c>
      <c r="F81" s="112">
        <v>0.8</v>
      </c>
      <c r="G81" s="112">
        <v>0.69</v>
      </c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AM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</row>
    <row r="82" spans="1:75" ht="14.5" x14ac:dyDescent="0.35">
      <c r="A82" s="64"/>
      <c r="B82" s="52">
        <v>40</v>
      </c>
      <c r="C82" s="53" t="s">
        <v>68</v>
      </c>
      <c r="D82" s="112">
        <v>0.83</v>
      </c>
      <c r="E82" s="112">
        <v>0.8</v>
      </c>
      <c r="F82" s="112">
        <v>0.74</v>
      </c>
      <c r="G82" s="112">
        <v>0.77</v>
      </c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AM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</row>
    <row r="83" spans="1:75" ht="14.5" x14ac:dyDescent="0.35">
      <c r="A83" s="64"/>
      <c r="B83" s="52">
        <v>41</v>
      </c>
      <c r="C83" s="53" t="s">
        <v>69</v>
      </c>
      <c r="D83" s="112">
        <v>0.79</v>
      </c>
      <c r="E83" s="112">
        <v>0.68</v>
      </c>
      <c r="F83" s="112">
        <v>0.49</v>
      </c>
      <c r="G83" s="112">
        <v>0.32</v>
      </c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AM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</row>
    <row r="84" spans="1:75" ht="14.5" x14ac:dyDescent="0.35">
      <c r="A84" s="64"/>
      <c r="B84" s="52">
        <v>42</v>
      </c>
      <c r="C84" s="53" t="s">
        <v>70</v>
      </c>
      <c r="D84" s="112">
        <v>0.83</v>
      </c>
      <c r="E84" s="112">
        <v>0.7</v>
      </c>
      <c r="F84" s="112">
        <v>0.76</v>
      </c>
      <c r="G84" s="112">
        <v>0.87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AM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</row>
    <row r="85" spans="1:75" ht="14.5" x14ac:dyDescent="0.35">
      <c r="A85" s="64"/>
      <c r="B85" s="52">
        <v>43</v>
      </c>
      <c r="C85" s="53" t="s">
        <v>71</v>
      </c>
      <c r="D85" s="112">
        <v>0.63</v>
      </c>
      <c r="E85" s="112">
        <v>0.69</v>
      </c>
      <c r="F85" s="112">
        <v>0.8</v>
      </c>
      <c r="G85" s="112">
        <v>0.85</v>
      </c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AM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</row>
    <row r="86" spans="1:75" ht="14.5" x14ac:dyDescent="0.35">
      <c r="A86" s="64"/>
      <c r="B86" s="52">
        <v>44</v>
      </c>
      <c r="C86" s="53" t="s">
        <v>72</v>
      </c>
      <c r="D86" s="112">
        <v>0.66</v>
      </c>
      <c r="E86" s="112">
        <v>0.45</v>
      </c>
      <c r="F86" s="112">
        <v>0.55000000000000004</v>
      </c>
      <c r="G86" s="112">
        <v>0.64</v>
      </c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AM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</row>
    <row r="87" spans="1:75" ht="14.5" x14ac:dyDescent="0.35">
      <c r="A87" s="64"/>
      <c r="B87" s="52">
        <v>45</v>
      </c>
      <c r="C87" s="53" t="s">
        <v>73</v>
      </c>
      <c r="D87" s="112">
        <v>0.71</v>
      </c>
      <c r="E87" s="112">
        <v>0.51</v>
      </c>
      <c r="F87" s="112">
        <v>0.72</v>
      </c>
      <c r="G87" s="112">
        <v>0.65</v>
      </c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AM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</row>
    <row r="88" spans="1:75" ht="14.5" x14ac:dyDescent="0.35">
      <c r="A88" s="64"/>
      <c r="B88" s="52">
        <v>46</v>
      </c>
      <c r="C88" s="53" t="s">
        <v>74</v>
      </c>
      <c r="D88" s="112">
        <v>0.66</v>
      </c>
      <c r="E88" s="112">
        <v>0.55000000000000004</v>
      </c>
      <c r="F88" s="112">
        <v>0.68</v>
      </c>
      <c r="G88" s="112">
        <v>0.56999999999999995</v>
      </c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AM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</row>
    <row r="89" spans="1:75" ht="14.5" x14ac:dyDescent="0.35">
      <c r="A89" s="64"/>
      <c r="B89" s="52">
        <v>47</v>
      </c>
      <c r="C89" s="53" t="s">
        <v>75</v>
      </c>
      <c r="D89" s="112">
        <v>0.62</v>
      </c>
      <c r="E89" s="112">
        <v>0.48</v>
      </c>
      <c r="F89" s="112">
        <v>0.65</v>
      </c>
      <c r="G89" s="112">
        <v>0.56999999999999995</v>
      </c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AM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</row>
    <row r="90" spans="1:75" ht="14.5" x14ac:dyDescent="0.35">
      <c r="A90" s="64"/>
      <c r="B90" s="52">
        <v>48</v>
      </c>
      <c r="C90" s="53" t="s">
        <v>76</v>
      </c>
      <c r="D90" s="112">
        <v>0.7</v>
      </c>
      <c r="E90" s="112">
        <v>0.74</v>
      </c>
      <c r="F90" s="112">
        <v>0.88</v>
      </c>
      <c r="G90" s="112">
        <v>0.85</v>
      </c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AM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</row>
    <row r="91" spans="1:75" ht="14.5" x14ac:dyDescent="0.35">
      <c r="A91" s="64"/>
      <c r="B91" s="52">
        <v>49</v>
      </c>
      <c r="C91" s="53" t="s">
        <v>77</v>
      </c>
      <c r="D91" s="112">
        <v>0.79</v>
      </c>
      <c r="E91" s="112">
        <v>0.87</v>
      </c>
      <c r="F91" s="112">
        <v>0.67</v>
      </c>
      <c r="G91" s="112">
        <v>0.77</v>
      </c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AM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</row>
    <row r="92" spans="1:75" ht="14.5" x14ac:dyDescent="0.35">
      <c r="A92" s="64"/>
      <c r="B92" s="52">
        <v>50</v>
      </c>
      <c r="C92" s="53" t="s">
        <v>78</v>
      </c>
      <c r="D92" s="112">
        <v>0.5</v>
      </c>
      <c r="E92" s="112">
        <v>0.57999999999999996</v>
      </c>
      <c r="F92" s="112">
        <v>0.53</v>
      </c>
      <c r="G92" s="112">
        <v>0.64</v>
      </c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AM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</row>
    <row r="93" spans="1:75" ht="14.5" x14ac:dyDescent="0.35">
      <c r="A93" s="64"/>
      <c r="B93" s="52">
        <v>51</v>
      </c>
      <c r="C93" s="53" t="s">
        <v>79</v>
      </c>
      <c r="D93" s="112">
        <v>0.66</v>
      </c>
      <c r="E93" s="112">
        <v>0.63</v>
      </c>
      <c r="F93" s="112">
        <v>0.56000000000000005</v>
      </c>
      <c r="G93" s="112">
        <v>0.64</v>
      </c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AM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</row>
    <row r="94" spans="1:75" ht="14.5" x14ac:dyDescent="0.35">
      <c r="A94" s="64"/>
      <c r="B94" s="52">
        <v>52</v>
      </c>
      <c r="C94" s="53" t="s">
        <v>80</v>
      </c>
      <c r="D94" s="112">
        <v>0.71</v>
      </c>
      <c r="E94" s="112">
        <v>0.74</v>
      </c>
      <c r="F94" s="112">
        <v>0.78</v>
      </c>
      <c r="G94" s="112">
        <v>0.64</v>
      </c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AM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</row>
    <row r="95" spans="1:75" ht="14.5" x14ac:dyDescent="0.35">
      <c r="A95" s="64"/>
      <c r="B95" s="52">
        <v>53</v>
      </c>
      <c r="C95" s="53" t="s">
        <v>81</v>
      </c>
      <c r="D95" s="112">
        <v>0.56999999999999995</v>
      </c>
      <c r="E95" s="112">
        <v>0.65</v>
      </c>
      <c r="F95" s="112">
        <v>0.59</v>
      </c>
      <c r="G95" s="112">
        <v>0.56000000000000005</v>
      </c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AM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</row>
    <row r="96" spans="1:75" ht="14.5" x14ac:dyDescent="0.35">
      <c r="A96" s="64"/>
      <c r="B96" s="52">
        <v>54</v>
      </c>
      <c r="C96" s="53" t="s">
        <v>82</v>
      </c>
      <c r="D96" s="112">
        <v>0.62</v>
      </c>
      <c r="E96" s="112">
        <v>0.63</v>
      </c>
      <c r="F96" s="112">
        <v>0.67</v>
      </c>
      <c r="G96" s="112">
        <v>0.62</v>
      </c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AM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</row>
    <row r="97" spans="1:75" ht="14.5" x14ac:dyDescent="0.35">
      <c r="A97" s="64"/>
      <c r="B97" s="52">
        <v>55</v>
      </c>
      <c r="C97" s="53" t="s">
        <v>83</v>
      </c>
      <c r="D97" s="112">
        <v>0.67</v>
      </c>
      <c r="E97" s="112">
        <v>0.62</v>
      </c>
      <c r="F97" s="112">
        <v>0.64</v>
      </c>
      <c r="G97" s="112">
        <v>0.56999999999999995</v>
      </c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AM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</row>
    <row r="98" spans="1:75" ht="14.5" x14ac:dyDescent="0.35">
      <c r="A98" s="64"/>
      <c r="B98" s="52">
        <v>56</v>
      </c>
      <c r="C98" s="53" t="s">
        <v>84</v>
      </c>
      <c r="D98" s="112">
        <v>0.71</v>
      </c>
      <c r="E98" s="112">
        <v>0.63</v>
      </c>
      <c r="F98" s="112">
        <v>0.6</v>
      </c>
      <c r="G98" s="112">
        <v>0.64</v>
      </c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AM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</row>
    <row r="99" spans="1:75" ht="14.5" x14ac:dyDescent="0.35">
      <c r="A99" s="64"/>
      <c r="B99" s="52">
        <v>57</v>
      </c>
      <c r="C99" s="53" t="s">
        <v>85</v>
      </c>
      <c r="D99" s="112">
        <v>0.78</v>
      </c>
      <c r="E99" s="112">
        <v>0.8</v>
      </c>
      <c r="F99" s="112">
        <v>0.6</v>
      </c>
      <c r="G99" s="112">
        <v>0.64</v>
      </c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AM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</row>
    <row r="100" spans="1:75" ht="14.5" x14ac:dyDescent="0.35">
      <c r="A100" s="64"/>
      <c r="B100" s="52">
        <v>58</v>
      </c>
      <c r="C100" s="53" t="s">
        <v>172</v>
      </c>
      <c r="D100" s="112">
        <v>0.65</v>
      </c>
      <c r="E100" s="112">
        <v>0.7</v>
      </c>
      <c r="F100" s="112">
        <v>0.6</v>
      </c>
      <c r="G100" s="112">
        <v>0.59</v>
      </c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AM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</row>
    <row r="101" spans="1:75" ht="14.5" x14ac:dyDescent="0.35">
      <c r="A101" s="64"/>
      <c r="B101" s="52">
        <v>59</v>
      </c>
      <c r="C101" s="53" t="s">
        <v>86</v>
      </c>
      <c r="D101" s="112">
        <v>0.7</v>
      </c>
      <c r="E101" s="112">
        <v>0.7</v>
      </c>
      <c r="F101" s="112">
        <v>0.6</v>
      </c>
      <c r="G101" s="112">
        <v>0.59</v>
      </c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AM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</row>
    <row r="102" spans="1:75" ht="14.5" x14ac:dyDescent="0.35">
      <c r="A102" s="64"/>
      <c r="B102" s="52">
        <v>60</v>
      </c>
      <c r="C102" s="53" t="s">
        <v>87</v>
      </c>
      <c r="D102" s="112">
        <v>0.62</v>
      </c>
      <c r="E102" s="112">
        <v>0.56999999999999995</v>
      </c>
      <c r="F102" s="112">
        <v>0.6</v>
      </c>
      <c r="G102" s="112">
        <v>0.56999999999999995</v>
      </c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AM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</row>
    <row r="103" spans="1:75" ht="14.5" x14ac:dyDescent="0.35">
      <c r="A103" s="64"/>
      <c r="B103" s="52">
        <v>61</v>
      </c>
      <c r="C103" s="53" t="s">
        <v>88</v>
      </c>
      <c r="D103" s="112">
        <v>0.66</v>
      </c>
      <c r="E103" s="112">
        <v>0.7</v>
      </c>
      <c r="F103" s="112">
        <v>0.8</v>
      </c>
      <c r="G103" s="112">
        <v>0.64</v>
      </c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AM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</row>
    <row r="104" spans="1:75" ht="14.5" x14ac:dyDescent="0.35">
      <c r="A104" s="64"/>
      <c r="B104" s="52">
        <v>62</v>
      </c>
      <c r="C104" s="53" t="s">
        <v>155</v>
      </c>
      <c r="D104" s="112">
        <v>0.77</v>
      </c>
      <c r="E104" s="112">
        <v>0.65</v>
      </c>
      <c r="F104" s="112">
        <v>0.82</v>
      </c>
      <c r="G104" s="112">
        <v>0.72</v>
      </c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AM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</row>
    <row r="105" spans="1:75" ht="14.5" x14ac:dyDescent="0.35">
      <c r="A105" s="64"/>
      <c r="B105" s="52">
        <v>63</v>
      </c>
      <c r="C105" s="53" t="s">
        <v>173</v>
      </c>
      <c r="D105" s="112">
        <v>0.8</v>
      </c>
      <c r="E105" s="112">
        <v>0.85</v>
      </c>
      <c r="F105" s="112">
        <v>0.67</v>
      </c>
      <c r="G105" s="112">
        <v>0.77</v>
      </c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AM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</row>
    <row r="106" spans="1:75" ht="14.5" x14ac:dyDescent="0.35">
      <c r="A106" s="64"/>
      <c r="B106" s="52">
        <v>64</v>
      </c>
      <c r="C106" s="53" t="s">
        <v>89</v>
      </c>
      <c r="D106" s="112">
        <v>0.71</v>
      </c>
      <c r="E106" s="112">
        <v>0.63</v>
      </c>
      <c r="F106" s="112">
        <v>0.7</v>
      </c>
      <c r="G106" s="112">
        <v>0.65</v>
      </c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AM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</row>
    <row r="107" spans="1:75" ht="14.5" x14ac:dyDescent="0.35">
      <c r="A107" s="64"/>
      <c r="B107" s="52">
        <v>65</v>
      </c>
      <c r="C107" s="53" t="s">
        <v>90</v>
      </c>
      <c r="D107" s="112">
        <v>0.62</v>
      </c>
      <c r="E107" s="112">
        <v>0.45</v>
      </c>
      <c r="F107" s="112">
        <v>0.65</v>
      </c>
      <c r="G107" s="112">
        <v>0.5</v>
      </c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AM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</row>
    <row r="108" spans="1:75" ht="14.5" x14ac:dyDescent="0.35">
      <c r="A108" s="64"/>
      <c r="B108" s="52">
        <v>66</v>
      </c>
      <c r="C108" s="53" t="s">
        <v>91</v>
      </c>
      <c r="D108" s="112">
        <v>0.7</v>
      </c>
      <c r="E108" s="112">
        <v>0.54</v>
      </c>
      <c r="F108" s="112">
        <v>0.67</v>
      </c>
      <c r="G108" s="112">
        <v>0.56999999999999995</v>
      </c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AM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</row>
    <row r="109" spans="1:75" ht="14.5" x14ac:dyDescent="0.35">
      <c r="A109" s="64"/>
      <c r="B109" s="52">
        <v>67</v>
      </c>
      <c r="C109" s="53" t="s">
        <v>92</v>
      </c>
      <c r="D109" s="112">
        <v>0.42</v>
      </c>
      <c r="E109" s="112">
        <v>0.55000000000000004</v>
      </c>
      <c r="F109" s="112">
        <v>0.49</v>
      </c>
      <c r="G109" s="112">
        <v>0.28999999999999998</v>
      </c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AM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</row>
    <row r="110" spans="1:75" ht="14.5" x14ac:dyDescent="0.35">
      <c r="A110" s="64"/>
      <c r="B110" s="52">
        <v>68</v>
      </c>
      <c r="C110" s="53" t="s">
        <v>93</v>
      </c>
      <c r="D110" s="112">
        <v>0.55000000000000004</v>
      </c>
      <c r="E110" s="112">
        <v>0.5</v>
      </c>
      <c r="F110" s="112">
        <v>0.62</v>
      </c>
      <c r="G110" s="112">
        <v>0.54</v>
      </c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AM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</row>
    <row r="111" spans="1:75" ht="14.5" x14ac:dyDescent="0.35">
      <c r="A111" s="64"/>
      <c r="B111" s="52">
        <v>69</v>
      </c>
      <c r="C111" s="53" t="s">
        <v>94</v>
      </c>
      <c r="D111" s="112">
        <v>0.87</v>
      </c>
      <c r="E111" s="112">
        <v>0.91</v>
      </c>
      <c r="F111" s="112">
        <v>0.74</v>
      </c>
      <c r="G111" s="112">
        <v>0.78</v>
      </c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AM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</row>
    <row r="112" spans="1:75" ht="14.5" x14ac:dyDescent="0.35">
      <c r="A112" s="64"/>
      <c r="B112" s="52">
        <v>70</v>
      </c>
      <c r="C112" s="53" t="s">
        <v>95</v>
      </c>
      <c r="D112" s="112">
        <v>0.71</v>
      </c>
      <c r="E112" s="112">
        <v>0.8</v>
      </c>
      <c r="F112" s="112">
        <v>0.7</v>
      </c>
      <c r="G112" s="112">
        <v>0.78</v>
      </c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AM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</row>
    <row r="113" spans="1:75" ht="14.5" x14ac:dyDescent="0.35">
      <c r="A113" s="64"/>
      <c r="B113" s="52">
        <v>71</v>
      </c>
      <c r="C113" s="53" t="s">
        <v>96</v>
      </c>
      <c r="D113" s="112">
        <v>0.75</v>
      </c>
      <c r="E113" s="112">
        <v>0.8</v>
      </c>
      <c r="F113" s="112">
        <v>0.74</v>
      </c>
      <c r="G113" s="112">
        <v>0.63</v>
      </c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AM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</row>
    <row r="114" spans="1:75" ht="14.5" x14ac:dyDescent="0.35">
      <c r="A114" s="64"/>
      <c r="B114" s="52">
        <v>72</v>
      </c>
      <c r="C114" s="53" t="s">
        <v>156</v>
      </c>
      <c r="D114" s="112"/>
      <c r="E114" s="112"/>
      <c r="F114" s="112"/>
      <c r="G114" s="112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AM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</row>
    <row r="115" spans="1:75" ht="14.5" x14ac:dyDescent="0.35">
      <c r="A115" s="64"/>
      <c r="B115" s="52">
        <v>73</v>
      </c>
      <c r="C115" s="58" t="s">
        <v>174</v>
      </c>
      <c r="D115" s="112"/>
      <c r="E115" s="112"/>
      <c r="F115" s="112"/>
      <c r="G115" s="112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AM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</row>
    <row r="116" spans="1:75" ht="14.5" x14ac:dyDescent="0.35">
      <c r="A116" s="64"/>
      <c r="B116" s="52">
        <v>74</v>
      </c>
      <c r="C116" s="58" t="s">
        <v>157</v>
      </c>
      <c r="D116" s="112"/>
      <c r="E116" s="112"/>
      <c r="F116" s="112"/>
      <c r="G116" s="112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AM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</row>
    <row r="117" spans="1:75" ht="14.5" x14ac:dyDescent="0.35">
      <c r="A117" s="64"/>
      <c r="B117" s="52">
        <v>75</v>
      </c>
      <c r="C117" s="58" t="s">
        <v>175</v>
      </c>
      <c r="D117" s="112"/>
      <c r="E117" s="112"/>
      <c r="F117" s="112"/>
      <c r="G117" s="112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AM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</row>
    <row r="118" spans="1:75" ht="14.5" x14ac:dyDescent="0.35">
      <c r="A118" s="64"/>
      <c r="B118" s="52">
        <v>76</v>
      </c>
      <c r="C118" s="58" t="s">
        <v>158</v>
      </c>
      <c r="D118" s="112"/>
      <c r="E118" s="112"/>
      <c r="F118" s="112"/>
      <c r="G118" s="112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AM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</row>
    <row r="119" spans="1:75" ht="14.5" x14ac:dyDescent="0.35">
      <c r="A119" s="64"/>
      <c r="B119" s="52">
        <v>77</v>
      </c>
      <c r="C119" s="58" t="s">
        <v>159</v>
      </c>
      <c r="D119" s="112"/>
      <c r="E119" s="112"/>
      <c r="F119" s="112"/>
      <c r="G119" s="112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AM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</row>
    <row r="120" spans="1:75" ht="14.5" x14ac:dyDescent="0.35">
      <c r="A120" s="64"/>
      <c r="B120" s="52">
        <v>78</v>
      </c>
      <c r="C120" s="58" t="s">
        <v>97</v>
      </c>
      <c r="D120" s="112"/>
      <c r="E120" s="112"/>
      <c r="F120" s="112"/>
      <c r="G120" s="112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AM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</row>
    <row r="121" spans="1:75" ht="14.5" x14ac:dyDescent="0.35">
      <c r="A121" s="64"/>
      <c r="B121" s="52">
        <v>79</v>
      </c>
      <c r="C121" s="58" t="s">
        <v>160</v>
      </c>
      <c r="D121" s="112"/>
      <c r="E121" s="112"/>
      <c r="F121" s="112"/>
      <c r="G121" s="112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AM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</row>
    <row r="122" spans="1:75" ht="14.5" x14ac:dyDescent="0.35">
      <c r="A122" s="64"/>
      <c r="B122" s="52">
        <v>80</v>
      </c>
      <c r="C122" s="58" t="s">
        <v>161</v>
      </c>
      <c r="D122" s="112"/>
      <c r="E122" s="112"/>
      <c r="F122" s="112"/>
      <c r="G122" s="112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AM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</row>
    <row r="123" spans="1:75" ht="14.5" x14ac:dyDescent="0.35">
      <c r="A123" s="64"/>
      <c r="B123" s="52">
        <v>81</v>
      </c>
      <c r="C123" s="58" t="s">
        <v>176</v>
      </c>
      <c r="D123" s="112"/>
      <c r="E123" s="112"/>
      <c r="F123" s="112"/>
      <c r="G123" s="112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AM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</row>
    <row r="124" spans="1:75" ht="14.5" x14ac:dyDescent="0.35">
      <c r="A124" s="64"/>
      <c r="B124" s="52">
        <v>82</v>
      </c>
      <c r="C124" s="58" t="s">
        <v>177</v>
      </c>
      <c r="D124" s="112"/>
      <c r="E124" s="112"/>
      <c r="F124" s="112"/>
      <c r="G124" s="112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AM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</row>
    <row r="125" spans="1:75" ht="14.5" x14ac:dyDescent="0.35">
      <c r="A125" s="64"/>
      <c r="B125" s="52">
        <v>83</v>
      </c>
      <c r="C125" s="58" t="s">
        <v>178</v>
      </c>
      <c r="D125" s="112"/>
      <c r="E125" s="112"/>
      <c r="F125" s="112"/>
      <c r="G125" s="112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AM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</row>
    <row r="126" spans="1:75" ht="14.5" x14ac:dyDescent="0.35">
      <c r="A126" s="64"/>
      <c r="B126" s="52">
        <v>84</v>
      </c>
      <c r="C126" s="58" t="s">
        <v>179</v>
      </c>
      <c r="D126" s="112"/>
      <c r="E126" s="112"/>
      <c r="F126" s="112"/>
      <c r="G126" s="112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AM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</row>
    <row r="127" spans="1:75" ht="14.5" x14ac:dyDescent="0.35">
      <c r="A127" s="64"/>
      <c r="B127" s="52">
        <v>85</v>
      </c>
      <c r="C127" s="58" t="s">
        <v>180</v>
      </c>
      <c r="D127" s="112"/>
      <c r="E127" s="112"/>
      <c r="F127" s="112"/>
      <c r="G127" s="112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AM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</row>
    <row r="128" spans="1:75" ht="14.5" x14ac:dyDescent="0.35">
      <c r="A128" s="64"/>
      <c r="B128" s="64"/>
      <c r="C128" s="64"/>
      <c r="D128" s="112"/>
      <c r="E128" s="112"/>
      <c r="F128" s="112"/>
      <c r="G128" s="112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AM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</row>
    <row r="129" spans="1:75" ht="14.5" x14ac:dyDescent="0.35">
      <c r="A129" s="64"/>
      <c r="B129" s="64"/>
      <c r="C129" s="64"/>
      <c r="D129" s="112"/>
      <c r="E129" s="112"/>
      <c r="F129" s="112"/>
      <c r="G129" s="112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AM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</row>
    <row r="130" spans="1:75" ht="14.5" x14ac:dyDescent="0.35">
      <c r="A130" s="64"/>
      <c r="B130" s="64"/>
      <c r="C130" s="64"/>
      <c r="D130" s="112"/>
      <c r="E130" s="112"/>
      <c r="F130" s="112"/>
      <c r="G130" s="112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AM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</row>
    <row r="131" spans="1:75" x14ac:dyDescent="0.25">
      <c r="A131" s="64"/>
      <c r="B131" s="64"/>
      <c r="C131" s="64"/>
      <c r="D131" s="64"/>
      <c r="E131" s="108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AM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</row>
    <row r="132" spans="1:75" x14ac:dyDescent="0.25">
      <c r="A132" s="64"/>
      <c r="B132" s="64"/>
      <c r="C132" s="64"/>
      <c r="D132" s="64"/>
      <c r="E132" s="108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AM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</row>
    <row r="133" spans="1:75" x14ac:dyDescent="0.25">
      <c r="A133" s="64"/>
      <c r="B133" s="64"/>
      <c r="C133" s="64"/>
      <c r="D133" s="64"/>
      <c r="E133" s="108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AM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</row>
    <row r="134" spans="1:75" x14ac:dyDescent="0.25">
      <c r="A134" s="64"/>
      <c r="B134" s="64"/>
      <c r="C134" s="64"/>
      <c r="D134" s="64"/>
      <c r="E134" s="108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AM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</row>
    <row r="135" spans="1:75" x14ac:dyDescent="0.25">
      <c r="A135" s="64"/>
      <c r="B135" s="64"/>
      <c r="C135" s="64"/>
      <c r="D135" s="64"/>
      <c r="E135" s="108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AM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</row>
    <row r="136" spans="1:75" x14ac:dyDescent="0.25">
      <c r="A136" s="64"/>
      <c r="B136" s="64"/>
      <c r="C136" s="64"/>
      <c r="D136" s="64"/>
      <c r="E136" s="108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AM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</row>
    <row r="137" spans="1:75" x14ac:dyDescent="0.25">
      <c r="A137" s="64"/>
      <c r="B137" s="64"/>
      <c r="C137" s="64"/>
      <c r="D137" s="64"/>
      <c r="E137" s="108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AM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</row>
    <row r="138" spans="1:75" x14ac:dyDescent="0.25">
      <c r="A138" s="64"/>
      <c r="B138" s="64"/>
      <c r="C138" s="64"/>
      <c r="D138" s="64"/>
      <c r="E138" s="108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AM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</row>
    <row r="139" spans="1:75" x14ac:dyDescent="0.25">
      <c r="A139" s="64"/>
      <c r="B139" s="64"/>
      <c r="C139" s="64"/>
      <c r="D139" s="64"/>
      <c r="E139" s="108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AM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</row>
    <row r="140" spans="1:75" x14ac:dyDescent="0.25">
      <c r="A140" s="64"/>
      <c r="B140" s="64"/>
      <c r="C140" s="64"/>
      <c r="D140" s="64"/>
      <c r="E140" s="108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AM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</row>
    <row r="141" spans="1:75" x14ac:dyDescent="0.25">
      <c r="A141" s="64"/>
      <c r="B141" s="64"/>
      <c r="C141" s="64"/>
      <c r="D141" s="64"/>
      <c r="E141" s="108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AM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</row>
    <row r="142" spans="1:75" x14ac:dyDescent="0.25">
      <c r="A142" s="64"/>
      <c r="B142" s="64"/>
      <c r="C142" s="64"/>
      <c r="D142" s="64"/>
      <c r="E142" s="108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AM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</row>
    <row r="143" spans="1:75" x14ac:dyDescent="0.25">
      <c r="A143" s="64"/>
      <c r="B143" s="64"/>
      <c r="C143" s="64"/>
      <c r="D143" s="64"/>
      <c r="E143" s="108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AM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</row>
    <row r="144" spans="1:75" x14ac:dyDescent="0.25">
      <c r="A144" s="64"/>
      <c r="B144" s="64"/>
      <c r="C144" s="64"/>
      <c r="D144" s="64"/>
      <c r="E144" s="108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AM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</row>
    <row r="145" spans="1:75" x14ac:dyDescent="0.25">
      <c r="A145" s="64"/>
      <c r="B145" s="64"/>
      <c r="C145" s="64"/>
      <c r="D145" s="64"/>
      <c r="E145" s="108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AM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</row>
    <row r="146" spans="1:75" x14ac:dyDescent="0.25">
      <c r="A146" s="64"/>
      <c r="B146" s="64"/>
      <c r="C146" s="64"/>
      <c r="D146" s="64"/>
      <c r="E146" s="108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AM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</row>
    <row r="147" spans="1:75" x14ac:dyDescent="0.25">
      <c r="A147" s="64"/>
      <c r="B147" s="64"/>
      <c r="C147" s="64"/>
      <c r="D147" s="64"/>
      <c r="E147" s="108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AM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</row>
    <row r="148" spans="1:75" x14ac:dyDescent="0.25">
      <c r="A148" s="64"/>
      <c r="B148" s="64"/>
      <c r="C148" s="64"/>
      <c r="D148" s="64"/>
      <c r="E148" s="108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AM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</row>
    <row r="149" spans="1:75" x14ac:dyDescent="0.25">
      <c r="A149" s="64"/>
      <c r="B149" s="64"/>
      <c r="C149" s="108"/>
      <c r="D149" s="108"/>
      <c r="E149" s="108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AM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</row>
    <row r="150" spans="1:75" x14ac:dyDescent="0.25">
      <c r="A150" s="64"/>
      <c r="B150" s="64"/>
      <c r="C150" s="108"/>
      <c r="D150" s="108"/>
      <c r="E150" s="108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AM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</row>
    <row r="151" spans="1:75" x14ac:dyDescent="0.25">
      <c r="A151" s="64"/>
      <c r="B151" s="64"/>
      <c r="C151" s="108"/>
      <c r="D151" s="108"/>
      <c r="E151" s="108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AM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</row>
    <row r="152" spans="1:75" x14ac:dyDescent="0.25">
      <c r="A152" s="64"/>
      <c r="B152" s="64"/>
      <c r="C152" s="108"/>
      <c r="D152" s="108"/>
      <c r="E152" s="108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AM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</row>
    <row r="153" spans="1:75" x14ac:dyDescent="0.25">
      <c r="A153" s="64"/>
      <c r="B153" s="64"/>
      <c r="C153" s="108"/>
      <c r="D153" s="108"/>
      <c r="E153" s="108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AM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</row>
    <row r="154" spans="1:75" x14ac:dyDescent="0.25">
      <c r="A154" s="64"/>
      <c r="B154" s="64"/>
      <c r="C154" s="108"/>
      <c r="D154" s="108"/>
      <c r="E154" s="108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AM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</row>
    <row r="155" spans="1:75" x14ac:dyDescent="0.25">
      <c r="A155" s="64"/>
      <c r="B155" s="64"/>
      <c r="C155" s="108"/>
      <c r="D155" s="108"/>
      <c r="E155" s="108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AM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</row>
    <row r="156" spans="1:75" x14ac:dyDescent="0.25">
      <c r="A156" s="64"/>
      <c r="B156" s="64"/>
      <c r="C156" s="108"/>
      <c r="D156" s="108"/>
      <c r="E156" s="108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AM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</row>
    <row r="157" spans="1:75" x14ac:dyDescent="0.25">
      <c r="A157" s="64"/>
      <c r="B157" s="64"/>
      <c r="C157" s="108"/>
      <c r="D157" s="108"/>
      <c r="E157" s="108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AM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</row>
    <row r="158" spans="1:75" x14ac:dyDescent="0.25">
      <c r="A158" s="64"/>
      <c r="B158" s="64"/>
      <c r="C158" s="108"/>
      <c r="D158" s="108"/>
      <c r="E158" s="108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AM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</row>
    <row r="159" spans="1:75" x14ac:dyDescent="0.25">
      <c r="A159" s="64"/>
      <c r="B159" s="64"/>
      <c r="C159" s="108"/>
      <c r="D159" s="108"/>
      <c r="E159" s="108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AM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</row>
    <row r="160" spans="1:75" x14ac:dyDescent="0.25">
      <c r="A160" s="64"/>
      <c r="B160" s="64"/>
      <c r="C160" s="108"/>
      <c r="D160" s="108"/>
      <c r="E160" s="108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AM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</row>
    <row r="161" spans="1:75" x14ac:dyDescent="0.25">
      <c r="A161" s="64"/>
      <c r="B161" s="64"/>
      <c r="C161" s="108"/>
      <c r="D161" s="108"/>
      <c r="E161" s="108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AM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</row>
    <row r="162" spans="1:75" x14ac:dyDescent="0.25">
      <c r="A162" s="64"/>
      <c r="B162" s="64"/>
      <c r="C162" s="108"/>
      <c r="D162" s="108"/>
      <c r="E162" s="108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AM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</row>
    <row r="163" spans="1:75" x14ac:dyDescent="0.25">
      <c r="A163" s="64"/>
      <c r="B163" s="64"/>
      <c r="C163" s="108"/>
      <c r="D163" s="108"/>
      <c r="E163" s="108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AM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</row>
    <row r="164" spans="1:75" x14ac:dyDescent="0.25">
      <c r="A164" s="64"/>
      <c r="B164" s="64"/>
      <c r="C164" s="108"/>
      <c r="D164" s="108"/>
      <c r="E164" s="108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AM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</row>
    <row r="165" spans="1:75" x14ac:dyDescent="0.25">
      <c r="A165" s="64"/>
      <c r="B165" s="64"/>
      <c r="C165" s="108"/>
      <c r="D165" s="108"/>
      <c r="E165" s="108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AM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</row>
    <row r="166" spans="1:75" x14ac:dyDescent="0.25">
      <c r="A166" s="64"/>
      <c r="B166" s="64"/>
      <c r="C166" s="108"/>
      <c r="D166" s="108"/>
      <c r="E166" s="108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AM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</row>
    <row r="167" spans="1:75" x14ac:dyDescent="0.25">
      <c r="A167" s="64"/>
      <c r="B167" s="64"/>
      <c r="C167" s="108"/>
      <c r="D167" s="108"/>
      <c r="E167" s="108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AM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</row>
    <row r="168" spans="1:75" x14ac:dyDescent="0.25">
      <c r="A168" s="64"/>
      <c r="B168" s="64"/>
      <c r="C168" s="108"/>
      <c r="D168" s="108"/>
      <c r="E168" s="108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AM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</row>
    <row r="169" spans="1:75" x14ac:dyDescent="0.25">
      <c r="A169" s="64"/>
      <c r="B169" s="64"/>
      <c r="C169" s="108"/>
      <c r="D169" s="108"/>
      <c r="E169" s="108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AM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</row>
    <row r="170" spans="1:75" x14ac:dyDescent="0.25">
      <c r="A170" s="64"/>
      <c r="B170" s="64"/>
      <c r="C170" s="108"/>
      <c r="D170" s="108"/>
      <c r="E170" s="108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AM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</row>
    <row r="171" spans="1:75" x14ac:dyDescent="0.25">
      <c r="A171" s="64"/>
      <c r="B171" s="64"/>
      <c r="C171" s="108"/>
      <c r="D171" s="108"/>
      <c r="E171" s="108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AM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</row>
    <row r="172" spans="1:75" x14ac:dyDescent="0.25">
      <c r="A172" s="64"/>
      <c r="B172" s="64"/>
      <c r="C172" s="108"/>
      <c r="D172" s="108"/>
      <c r="E172" s="108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AM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</row>
    <row r="173" spans="1:75" x14ac:dyDescent="0.25">
      <c r="A173" s="64"/>
      <c r="B173" s="64"/>
      <c r="C173" s="108"/>
      <c r="D173" s="108"/>
      <c r="E173" s="108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AM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</row>
    <row r="174" spans="1:75" x14ac:dyDescent="0.25">
      <c r="A174" s="64"/>
      <c r="B174" s="64"/>
      <c r="C174" s="108"/>
      <c r="D174" s="108"/>
      <c r="E174" s="108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AM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</row>
    <row r="175" spans="1:75" x14ac:dyDescent="0.25">
      <c r="A175" s="64"/>
      <c r="B175" s="64"/>
      <c r="C175" s="108"/>
      <c r="D175" s="108"/>
      <c r="E175" s="108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AM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</row>
    <row r="176" spans="1:75" x14ac:dyDescent="0.25">
      <c r="A176" s="64"/>
      <c r="B176" s="64"/>
      <c r="C176" s="108"/>
      <c r="D176" s="108"/>
      <c r="E176" s="108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AM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</row>
    <row r="177" spans="1:75" x14ac:dyDescent="0.25">
      <c r="A177" s="64"/>
      <c r="B177" s="64"/>
      <c r="C177" s="108"/>
      <c r="D177" s="108"/>
      <c r="E177" s="108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AM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</row>
    <row r="178" spans="1:75" x14ac:dyDescent="0.25">
      <c r="A178" s="64"/>
      <c r="B178" s="64"/>
      <c r="C178" s="108"/>
      <c r="D178" s="108"/>
      <c r="E178" s="108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AM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</row>
    <row r="179" spans="1:75" x14ac:dyDescent="0.25">
      <c r="A179" s="64"/>
      <c r="B179" s="64"/>
      <c r="C179" s="108"/>
      <c r="D179" s="108"/>
      <c r="E179" s="108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AM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</row>
    <row r="180" spans="1:75" x14ac:dyDescent="0.25">
      <c r="A180" s="64"/>
      <c r="B180" s="64"/>
      <c r="C180" s="108"/>
      <c r="D180" s="108"/>
      <c r="E180" s="108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AM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</row>
    <row r="181" spans="1:75" x14ac:dyDescent="0.25">
      <c r="A181" s="64"/>
      <c r="B181" s="64"/>
      <c r="C181" s="108"/>
      <c r="D181" s="108"/>
      <c r="E181" s="108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AM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</row>
    <row r="182" spans="1:75" x14ac:dyDescent="0.25">
      <c r="A182" s="64"/>
      <c r="B182" s="64"/>
      <c r="C182" s="108"/>
      <c r="D182" s="108"/>
      <c r="E182" s="108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AM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</row>
    <row r="183" spans="1:75" x14ac:dyDescent="0.25">
      <c r="A183" s="64"/>
      <c r="B183" s="64"/>
      <c r="C183" s="108"/>
      <c r="D183" s="108"/>
      <c r="E183" s="108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AM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</row>
    <row r="184" spans="1:75" x14ac:dyDescent="0.25">
      <c r="A184" s="64"/>
      <c r="B184" s="64"/>
      <c r="C184" s="108"/>
      <c r="D184" s="108"/>
      <c r="E184" s="108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AM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</row>
    <row r="185" spans="1:75" x14ac:dyDescent="0.25">
      <c r="A185" s="64"/>
      <c r="B185" s="64"/>
      <c r="C185" s="108"/>
      <c r="D185" s="108"/>
      <c r="E185" s="108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AM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</row>
    <row r="186" spans="1:75" x14ac:dyDescent="0.25">
      <c r="A186" s="64"/>
      <c r="B186" s="64"/>
      <c r="C186" s="108"/>
      <c r="D186" s="108"/>
      <c r="E186" s="108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AM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</row>
    <row r="187" spans="1:75" x14ac:dyDescent="0.25">
      <c r="A187" s="64"/>
      <c r="B187" s="64"/>
      <c r="C187" s="108"/>
      <c r="D187" s="108"/>
      <c r="E187" s="108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AM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</row>
    <row r="188" spans="1:75" x14ac:dyDescent="0.25">
      <c r="A188" s="64"/>
      <c r="B188" s="64"/>
      <c r="C188" s="108"/>
      <c r="D188" s="108"/>
      <c r="E188" s="108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AM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</row>
    <row r="189" spans="1:75" x14ac:dyDescent="0.25">
      <c r="A189" s="64"/>
      <c r="B189" s="64"/>
      <c r="C189" s="108"/>
      <c r="D189" s="108"/>
      <c r="E189" s="108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AM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</row>
    <row r="190" spans="1:75" x14ac:dyDescent="0.25">
      <c r="A190" s="64"/>
      <c r="B190" s="64"/>
      <c r="C190" s="108"/>
      <c r="D190" s="108"/>
      <c r="E190" s="108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AM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</row>
    <row r="191" spans="1:75" x14ac:dyDescent="0.25">
      <c r="A191" s="64"/>
      <c r="B191" s="64"/>
      <c r="C191" s="108"/>
      <c r="D191" s="108"/>
      <c r="E191" s="108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AM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</row>
    <row r="192" spans="1:75" x14ac:dyDescent="0.25">
      <c r="A192" s="64"/>
      <c r="B192" s="64"/>
      <c r="C192" s="108"/>
      <c r="D192" s="108"/>
      <c r="E192" s="108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AM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</row>
    <row r="193" spans="1:75" x14ac:dyDescent="0.25">
      <c r="A193" s="64"/>
      <c r="B193" s="64"/>
      <c r="C193" s="108"/>
      <c r="D193" s="108"/>
      <c r="E193" s="108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AM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</row>
    <row r="194" spans="1:75" x14ac:dyDescent="0.25">
      <c r="A194" s="64"/>
      <c r="B194" s="64"/>
      <c r="C194" s="108"/>
      <c r="D194" s="108"/>
      <c r="E194" s="108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AM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</row>
    <row r="195" spans="1:75" x14ac:dyDescent="0.25">
      <c r="A195" s="64"/>
      <c r="B195" s="64"/>
      <c r="C195" s="108"/>
      <c r="D195" s="108"/>
      <c r="E195" s="108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AM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</row>
    <row r="196" spans="1:75" x14ac:dyDescent="0.25">
      <c r="A196" s="64"/>
      <c r="B196" s="64"/>
      <c r="C196" s="108"/>
      <c r="D196" s="108"/>
      <c r="E196" s="108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AM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</row>
    <row r="197" spans="1:75" x14ac:dyDescent="0.25">
      <c r="A197" s="64"/>
      <c r="B197" s="64"/>
      <c r="C197" s="108"/>
      <c r="D197" s="108"/>
      <c r="E197" s="108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AM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</row>
    <row r="198" spans="1:75" x14ac:dyDescent="0.25">
      <c r="A198" s="64"/>
      <c r="B198" s="64"/>
      <c r="C198" s="108"/>
      <c r="D198" s="108"/>
      <c r="E198" s="108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AM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</row>
    <row r="199" spans="1:75" x14ac:dyDescent="0.25">
      <c r="A199" s="64"/>
      <c r="B199" s="64"/>
      <c r="C199" s="108"/>
      <c r="D199" s="108"/>
      <c r="E199" s="108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AM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</row>
    <row r="200" spans="1:75" x14ac:dyDescent="0.25">
      <c r="A200" s="64"/>
      <c r="B200" s="64"/>
      <c r="C200" s="108"/>
      <c r="D200" s="108"/>
      <c r="E200" s="108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AM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</row>
    <row r="201" spans="1:75" x14ac:dyDescent="0.25">
      <c r="A201" s="64"/>
      <c r="B201" s="64"/>
      <c r="C201" s="108"/>
      <c r="D201" s="108"/>
      <c r="E201" s="108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AM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</row>
    <row r="202" spans="1:75" x14ac:dyDescent="0.25">
      <c r="A202" s="64"/>
      <c r="B202" s="64"/>
      <c r="C202" s="108"/>
      <c r="D202" s="108"/>
      <c r="E202" s="108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AM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</row>
    <row r="203" spans="1:75" x14ac:dyDescent="0.25">
      <c r="A203" s="64"/>
      <c r="B203" s="64"/>
      <c r="C203" s="108"/>
      <c r="D203" s="108"/>
      <c r="E203" s="108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AM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</row>
    <row r="204" spans="1:75" x14ac:dyDescent="0.25">
      <c r="A204" s="64"/>
      <c r="B204" s="64"/>
      <c r="C204" s="108"/>
      <c r="D204" s="108"/>
      <c r="E204" s="108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AM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</row>
    <row r="205" spans="1:75" x14ac:dyDescent="0.25">
      <c r="A205" s="64"/>
      <c r="B205" s="64"/>
      <c r="C205" s="108"/>
      <c r="D205" s="108"/>
      <c r="E205" s="108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AM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</row>
    <row r="206" spans="1:75" x14ac:dyDescent="0.25">
      <c r="A206" s="64"/>
      <c r="B206" s="64"/>
      <c r="C206" s="108"/>
      <c r="D206" s="108"/>
      <c r="E206" s="108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AM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</row>
    <row r="207" spans="1:75" x14ac:dyDescent="0.25">
      <c r="A207" s="64"/>
      <c r="B207" s="64"/>
      <c r="C207" s="108"/>
      <c r="D207" s="108"/>
      <c r="E207" s="108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AM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</row>
    <row r="208" spans="1:75" x14ac:dyDescent="0.25">
      <c r="A208" s="64"/>
      <c r="B208" s="64"/>
      <c r="C208" s="108"/>
      <c r="D208" s="108"/>
      <c r="E208" s="108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AM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</row>
    <row r="209" spans="1:75" x14ac:dyDescent="0.25">
      <c r="A209" s="64"/>
      <c r="B209" s="64"/>
      <c r="C209" s="108"/>
      <c r="D209" s="108"/>
      <c r="E209" s="108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AM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</row>
    <row r="210" spans="1:75" x14ac:dyDescent="0.25">
      <c r="A210" s="64"/>
      <c r="B210" s="64"/>
      <c r="C210" s="108"/>
      <c r="D210" s="108"/>
      <c r="E210" s="108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AM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</row>
    <row r="211" spans="1:75" x14ac:dyDescent="0.25">
      <c r="A211" s="64"/>
      <c r="B211" s="64"/>
      <c r="C211" s="108"/>
      <c r="D211" s="108"/>
      <c r="E211" s="108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AM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</row>
    <row r="212" spans="1:75" x14ac:dyDescent="0.25">
      <c r="A212" s="64"/>
      <c r="B212" s="64"/>
      <c r="C212" s="108"/>
      <c r="D212" s="108"/>
      <c r="E212" s="108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AM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</row>
    <row r="213" spans="1:75" x14ac:dyDescent="0.25">
      <c r="A213" s="64"/>
      <c r="B213" s="64"/>
      <c r="C213" s="108"/>
      <c r="D213" s="108"/>
      <c r="E213" s="108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AM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</row>
    <row r="214" spans="1:75" x14ac:dyDescent="0.25">
      <c r="A214" s="64"/>
      <c r="B214" s="64"/>
      <c r="C214" s="108"/>
      <c r="D214" s="108"/>
      <c r="E214" s="108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AM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</row>
    <row r="215" spans="1:75" x14ac:dyDescent="0.25">
      <c r="A215" s="64"/>
      <c r="B215" s="64"/>
      <c r="C215" s="108"/>
      <c r="D215" s="108"/>
      <c r="E215" s="108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AM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</row>
    <row r="216" spans="1:75" x14ac:dyDescent="0.25">
      <c r="A216" s="64"/>
      <c r="B216" s="64"/>
      <c r="C216" s="108"/>
      <c r="D216" s="108"/>
      <c r="E216" s="108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AM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</row>
    <row r="217" spans="1:75" x14ac:dyDescent="0.25">
      <c r="A217" s="64"/>
      <c r="B217" s="64"/>
      <c r="C217" s="108"/>
      <c r="D217" s="108"/>
      <c r="E217" s="108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AM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</row>
    <row r="218" spans="1:75" x14ac:dyDescent="0.25">
      <c r="A218" s="64"/>
      <c r="B218" s="64"/>
      <c r="C218" s="108"/>
      <c r="D218" s="108"/>
      <c r="E218" s="108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AM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</row>
    <row r="219" spans="1:75" x14ac:dyDescent="0.25">
      <c r="A219" s="64"/>
      <c r="B219" s="64"/>
      <c r="C219" s="108"/>
      <c r="D219" s="108"/>
      <c r="E219" s="108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AM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</row>
    <row r="220" spans="1:75" x14ac:dyDescent="0.25">
      <c r="A220" s="64"/>
      <c r="B220" s="64"/>
      <c r="C220" s="108"/>
      <c r="D220" s="108"/>
      <c r="E220" s="108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AM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</row>
    <row r="221" spans="1:75" x14ac:dyDescent="0.25">
      <c r="A221" s="64"/>
      <c r="B221" s="64"/>
      <c r="C221" s="108"/>
      <c r="D221" s="108"/>
      <c r="E221" s="108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AM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</row>
    <row r="222" spans="1:75" x14ac:dyDescent="0.25">
      <c r="A222" s="64"/>
      <c r="B222" s="64"/>
      <c r="C222" s="108"/>
      <c r="D222" s="108"/>
      <c r="E222" s="108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AM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</row>
    <row r="223" spans="1:75" x14ac:dyDescent="0.25">
      <c r="A223" s="64"/>
      <c r="B223" s="64"/>
      <c r="C223" s="108"/>
      <c r="D223" s="108"/>
      <c r="E223" s="108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AM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</row>
    <row r="224" spans="1:75" x14ac:dyDescent="0.25">
      <c r="A224" s="64"/>
      <c r="B224" s="64"/>
      <c r="C224" s="108"/>
      <c r="D224" s="108"/>
      <c r="E224" s="108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AM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</row>
    <row r="225" spans="1:75" x14ac:dyDescent="0.25">
      <c r="A225" s="64"/>
      <c r="B225" s="64"/>
      <c r="C225" s="108"/>
      <c r="D225" s="108"/>
      <c r="E225" s="108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AM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</row>
    <row r="226" spans="1:75" x14ac:dyDescent="0.25">
      <c r="A226" s="64"/>
      <c r="B226" s="64"/>
      <c r="C226" s="108"/>
      <c r="D226" s="108"/>
      <c r="E226" s="108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AM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</row>
    <row r="227" spans="1:75" x14ac:dyDescent="0.25">
      <c r="A227" s="64"/>
      <c r="B227" s="64"/>
      <c r="C227" s="108"/>
      <c r="D227" s="108"/>
      <c r="E227" s="108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AM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</row>
    <row r="228" spans="1:75" x14ac:dyDescent="0.25">
      <c r="A228" s="64"/>
      <c r="B228" s="64"/>
      <c r="C228" s="108"/>
      <c r="D228" s="108"/>
      <c r="E228" s="108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AM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</row>
    <row r="229" spans="1:75" x14ac:dyDescent="0.25">
      <c r="A229" s="64"/>
      <c r="B229" s="64"/>
      <c r="C229" s="108"/>
      <c r="D229" s="108"/>
      <c r="E229" s="108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AM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</row>
  </sheetData>
  <mergeCells count="11">
    <mergeCell ref="H12:I12"/>
    <mergeCell ref="H7:I7"/>
    <mergeCell ref="H8:I8"/>
    <mergeCell ref="H9:I9"/>
    <mergeCell ref="H10:I10"/>
    <mergeCell ref="H11:I11"/>
    <mergeCell ref="D13:E13"/>
    <mergeCell ref="H13:I13"/>
    <mergeCell ref="D16:D19"/>
    <mergeCell ref="D34:D37"/>
    <mergeCell ref="D40:M40"/>
  </mergeCells>
  <conditionalFormatting sqref="F8">
    <cfRule type="iconSet" priority="5">
      <iconSet iconSet="3Arrows">
        <cfvo type="percent" val="0"/>
        <cfvo type="percent" val="#REF!" gte="0"/>
        <cfvo type="percent" val="#REF!" gte="0"/>
      </iconSet>
    </cfRule>
  </conditionalFormatting>
  <conditionalFormatting sqref="D34">
    <cfRule type="expression" dxfId="3" priority="3">
      <formula>$U$12&gt;3</formula>
    </cfRule>
    <cfRule type="expression" dxfId="2" priority="4">
      <formula>$U$12&lt;4</formula>
    </cfRule>
  </conditionalFormatting>
  <conditionalFormatting sqref="D16">
    <cfRule type="expression" dxfId="1" priority="1">
      <formula>$U$11&lt;4</formula>
    </cfRule>
    <cfRule type="expression" dxfId="0" priority="2">
      <formula>$U$11&gt;3</formula>
    </cfRule>
  </conditionalFormatting>
  <pageMargins left="0.7" right="0.7" top="0.75" bottom="0.75" header="0.3" footer="0.3"/>
  <pageSetup scale="80" orientation="landscape" r:id="rId1"/>
  <ignoredErrors>
    <ignoredError sqref="Z13:Z14 X13:X14 AB13:AB14 AD13:AD14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locked="0" defaultSize="0" autoLine="0" autoPict="0">
                <anchor>
                  <from>
                    <xdr:col>3</xdr:col>
                    <xdr:colOff>260350</xdr:colOff>
                    <xdr:row>7</xdr:row>
                    <xdr:rowOff>57150</xdr:rowOff>
                  </from>
                  <to>
                    <xdr:col>5</xdr:col>
                    <xdr:colOff>666750</xdr:colOff>
                    <xdr:row>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locked="0" defaultSize="0" autoLine="0" autoPict="0">
                <anchor>
                  <from>
                    <xdr:col>3</xdr:col>
                    <xdr:colOff>260350</xdr:colOff>
                    <xdr:row>24</xdr:row>
                    <xdr:rowOff>0</xdr:rowOff>
                  </from>
                  <to>
                    <xdr:col>5</xdr:col>
                    <xdr:colOff>666750</xdr:colOff>
                    <xdr:row>25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90"/>
  <sheetViews>
    <sheetView zoomScaleNormal="100" workbookViewId="0">
      <pane ySplit="1" topLeftCell="A2" activePane="bottomLeft" state="frozen"/>
      <selection pane="bottomLeft"/>
    </sheetView>
  </sheetViews>
  <sheetFormatPr defaultColWidth="10.90625" defaultRowHeight="12" customHeight="1" x14ac:dyDescent="0.25"/>
  <cols>
    <col min="1" max="1" width="15.7265625" style="146" bestFit="1" customWidth="1"/>
    <col min="2" max="2" width="5.7265625" style="146" bestFit="1" customWidth="1"/>
    <col min="3" max="3" width="40.7265625" style="146" bestFit="1" customWidth="1"/>
    <col min="4" max="4" width="8.7265625" style="146" bestFit="1" customWidth="1"/>
    <col min="5" max="6" width="9.7265625" style="146" bestFit="1" customWidth="1"/>
    <col min="7" max="9" width="11.7265625" style="146" bestFit="1" customWidth="1"/>
    <col min="10" max="10" width="8.7265625" style="146" bestFit="1" customWidth="1"/>
    <col min="11" max="12" width="9.7265625" style="146" bestFit="1" customWidth="1"/>
    <col min="13" max="15" width="11.7265625" style="146" bestFit="1" customWidth="1"/>
    <col min="16" max="16" width="9.7265625" style="146" bestFit="1" customWidth="1"/>
    <col min="17" max="17" width="7.7265625" style="146" bestFit="1" customWidth="1"/>
    <col min="18" max="16384" width="10.90625" style="146"/>
  </cols>
  <sheetData>
    <row r="1" spans="1:17" ht="161" customHeight="1" x14ac:dyDescent="0.35">
      <c r="A1" s="139" t="s">
        <v>183</v>
      </c>
      <c r="B1" s="140" t="s">
        <v>12</v>
      </c>
      <c r="C1" s="141" t="s">
        <v>184</v>
      </c>
      <c r="D1" s="142" t="s">
        <v>185</v>
      </c>
      <c r="E1" s="143" t="s">
        <v>186</v>
      </c>
      <c r="F1" s="144" t="s">
        <v>187</v>
      </c>
      <c r="G1" s="144" t="s">
        <v>188</v>
      </c>
      <c r="H1" s="144" t="s">
        <v>189</v>
      </c>
      <c r="I1" s="145" t="s">
        <v>190</v>
      </c>
      <c r="J1" s="142" t="s">
        <v>191</v>
      </c>
      <c r="K1" s="143" t="s">
        <v>192</v>
      </c>
      <c r="L1" s="144" t="s">
        <v>193</v>
      </c>
      <c r="M1" s="144" t="s">
        <v>194</v>
      </c>
      <c r="N1" s="144" t="s">
        <v>195</v>
      </c>
      <c r="O1" s="145" t="s">
        <v>196</v>
      </c>
      <c r="P1" s="142" t="s">
        <v>197</v>
      </c>
      <c r="Q1" s="142" t="s">
        <v>198</v>
      </c>
    </row>
    <row r="2" spans="1:17" ht="35" customHeight="1" x14ac:dyDescent="0.35">
      <c r="A2" s="147" t="s">
        <v>199</v>
      </c>
      <c r="B2" s="148">
        <v>1</v>
      </c>
      <c r="C2" s="147" t="s">
        <v>200</v>
      </c>
      <c r="D2" s="149">
        <v>0.82579221000000003</v>
      </c>
      <c r="E2" s="150">
        <v>0.20580698</v>
      </c>
      <c r="F2" s="150">
        <v>0.61998523000000005</v>
      </c>
      <c r="G2" s="150">
        <v>0.17420779</v>
      </c>
      <c r="H2" s="150">
        <v>0</v>
      </c>
      <c r="I2" s="151">
        <v>0</v>
      </c>
      <c r="J2" s="152">
        <v>0</v>
      </c>
      <c r="K2" s="154">
        <v>3</v>
      </c>
      <c r="L2" s="155">
        <v>8</v>
      </c>
      <c r="M2" s="155">
        <v>2</v>
      </c>
      <c r="N2" s="155">
        <v>0</v>
      </c>
      <c r="O2" s="155">
        <v>0</v>
      </c>
      <c r="P2" s="156">
        <v>13</v>
      </c>
      <c r="Q2" s="157" t="s">
        <v>201</v>
      </c>
    </row>
    <row r="3" spans="1:17" ht="35" customHeight="1" x14ac:dyDescent="0.35">
      <c r="A3" s="147" t="s">
        <v>199</v>
      </c>
      <c r="B3" s="148">
        <v>2</v>
      </c>
      <c r="C3" s="147" t="s">
        <v>18</v>
      </c>
      <c r="D3" s="149">
        <v>0.86891185000000004</v>
      </c>
      <c r="E3" s="150">
        <v>0.32553007</v>
      </c>
      <c r="F3" s="150">
        <v>0.54338178000000004</v>
      </c>
      <c r="G3" s="150">
        <v>6.9525199999999995E-2</v>
      </c>
      <c r="H3" s="150">
        <v>0</v>
      </c>
      <c r="I3" s="151">
        <v>6.1562949999999998E-2</v>
      </c>
      <c r="J3" s="152">
        <v>6.1562949999999998E-2</v>
      </c>
      <c r="K3" s="154">
        <v>5</v>
      </c>
      <c r="L3" s="155">
        <v>7</v>
      </c>
      <c r="M3" s="155">
        <v>1</v>
      </c>
      <c r="N3" s="155">
        <v>0</v>
      </c>
      <c r="O3" s="155">
        <v>1</v>
      </c>
      <c r="P3" s="156">
        <v>14</v>
      </c>
      <c r="Q3" s="157" t="s">
        <v>201</v>
      </c>
    </row>
    <row r="4" spans="1:17" ht="35" customHeight="1" x14ac:dyDescent="0.35">
      <c r="A4" s="147" t="s">
        <v>199</v>
      </c>
      <c r="B4" s="148">
        <v>3</v>
      </c>
      <c r="C4" s="147" t="s">
        <v>20</v>
      </c>
      <c r="D4" s="149">
        <v>0.63964182999999997</v>
      </c>
      <c r="E4" s="150">
        <v>0.17800157999999999</v>
      </c>
      <c r="F4" s="150">
        <v>0.46164026000000002</v>
      </c>
      <c r="G4" s="150">
        <v>0.36035816999999998</v>
      </c>
      <c r="H4" s="150">
        <v>0</v>
      </c>
      <c r="I4" s="151">
        <v>0</v>
      </c>
      <c r="J4" s="152">
        <v>0</v>
      </c>
      <c r="K4" s="154">
        <v>3</v>
      </c>
      <c r="L4" s="155">
        <v>6</v>
      </c>
      <c r="M4" s="155">
        <v>5</v>
      </c>
      <c r="N4" s="155">
        <v>0</v>
      </c>
      <c r="O4" s="155">
        <v>0</v>
      </c>
      <c r="P4" s="156">
        <v>14</v>
      </c>
      <c r="Q4" s="157" t="s">
        <v>201</v>
      </c>
    </row>
    <row r="5" spans="1:17" ht="35" customHeight="1" x14ac:dyDescent="0.35">
      <c r="A5" s="147" t="s">
        <v>199</v>
      </c>
      <c r="B5" s="148">
        <v>4</v>
      </c>
      <c r="C5" s="147" t="s">
        <v>22</v>
      </c>
      <c r="D5" s="149">
        <v>0.86891185000000004</v>
      </c>
      <c r="E5" s="150">
        <v>0.24378854999999999</v>
      </c>
      <c r="F5" s="150">
        <v>0.62512330000000005</v>
      </c>
      <c r="G5" s="150">
        <v>6.9525199999999995E-2</v>
      </c>
      <c r="H5" s="150">
        <v>6.1562949999999998E-2</v>
      </c>
      <c r="I5" s="151">
        <v>0</v>
      </c>
      <c r="J5" s="152">
        <v>6.1562949999999998E-2</v>
      </c>
      <c r="K5" s="154">
        <v>4</v>
      </c>
      <c r="L5" s="155">
        <v>8</v>
      </c>
      <c r="M5" s="155">
        <v>1</v>
      </c>
      <c r="N5" s="155">
        <v>1</v>
      </c>
      <c r="O5" s="155">
        <v>0</v>
      </c>
      <c r="P5" s="156">
        <v>14</v>
      </c>
      <c r="Q5" s="157" t="s">
        <v>201</v>
      </c>
    </row>
    <row r="6" spans="1:17" ht="35" customHeight="1" x14ac:dyDescent="0.35">
      <c r="A6" s="147" t="s">
        <v>199</v>
      </c>
      <c r="B6" s="148">
        <v>5</v>
      </c>
      <c r="C6" s="147" t="s">
        <v>24</v>
      </c>
      <c r="D6" s="149">
        <v>0.78488933000000005</v>
      </c>
      <c r="E6" s="150">
        <v>0.32553007</v>
      </c>
      <c r="F6" s="150">
        <v>0.45935925999999999</v>
      </c>
      <c r="G6" s="150">
        <v>0.15354772</v>
      </c>
      <c r="H6" s="150">
        <v>6.1562949999999998E-2</v>
      </c>
      <c r="I6" s="151">
        <v>0</v>
      </c>
      <c r="J6" s="152">
        <v>6.1562949999999998E-2</v>
      </c>
      <c r="K6" s="154">
        <v>5</v>
      </c>
      <c r="L6" s="155">
        <v>6</v>
      </c>
      <c r="M6" s="155">
        <v>2</v>
      </c>
      <c r="N6" s="155">
        <v>1</v>
      </c>
      <c r="O6" s="155">
        <v>0</v>
      </c>
      <c r="P6" s="156">
        <v>14</v>
      </c>
      <c r="Q6" s="157" t="s">
        <v>201</v>
      </c>
    </row>
    <row r="7" spans="1:17" ht="35" customHeight="1" x14ac:dyDescent="0.35">
      <c r="A7" s="147" t="s">
        <v>199</v>
      </c>
      <c r="B7" s="148">
        <v>6</v>
      </c>
      <c r="C7" s="147" t="s">
        <v>27</v>
      </c>
      <c r="D7" s="149">
        <v>0.93047480000000005</v>
      </c>
      <c r="E7" s="150">
        <v>0.40727159000000002</v>
      </c>
      <c r="F7" s="150">
        <v>0.52320321000000003</v>
      </c>
      <c r="G7" s="150">
        <v>6.9525199999999995E-2</v>
      </c>
      <c r="H7" s="150">
        <v>0</v>
      </c>
      <c r="I7" s="151">
        <v>0</v>
      </c>
      <c r="J7" s="152">
        <v>0</v>
      </c>
      <c r="K7" s="154">
        <v>6</v>
      </c>
      <c r="L7" s="155">
        <v>7</v>
      </c>
      <c r="M7" s="155">
        <v>1</v>
      </c>
      <c r="N7" s="155">
        <v>0</v>
      </c>
      <c r="O7" s="155">
        <v>0</v>
      </c>
      <c r="P7" s="156">
        <v>14</v>
      </c>
      <c r="Q7" s="157" t="s">
        <v>201</v>
      </c>
    </row>
    <row r="8" spans="1:17" ht="35" customHeight="1" x14ac:dyDescent="0.35">
      <c r="A8" s="147" t="s">
        <v>199</v>
      </c>
      <c r="B8" s="148">
        <v>7</v>
      </c>
      <c r="C8" s="147" t="s">
        <v>30</v>
      </c>
      <c r="D8" s="149">
        <v>0.91825847999999999</v>
      </c>
      <c r="E8" s="150">
        <v>0.60122772000000002</v>
      </c>
      <c r="F8" s="150">
        <v>0.31703076000000002</v>
      </c>
      <c r="G8" s="150">
        <v>8.1741519999999998E-2</v>
      </c>
      <c r="H8" s="150">
        <v>0</v>
      </c>
      <c r="I8" s="151">
        <v>0</v>
      </c>
      <c r="J8" s="152">
        <v>0</v>
      </c>
      <c r="K8" s="154">
        <v>9</v>
      </c>
      <c r="L8" s="155">
        <v>4</v>
      </c>
      <c r="M8" s="155">
        <v>1</v>
      </c>
      <c r="N8" s="155">
        <v>0</v>
      </c>
      <c r="O8" s="155">
        <v>0</v>
      </c>
      <c r="P8" s="156">
        <v>14</v>
      </c>
      <c r="Q8" s="157" t="s">
        <v>201</v>
      </c>
    </row>
    <row r="9" spans="1:17" ht="35" customHeight="1" x14ac:dyDescent="0.35">
      <c r="A9" s="147" t="s">
        <v>199</v>
      </c>
      <c r="B9" s="148">
        <v>8</v>
      </c>
      <c r="C9" s="147" t="s">
        <v>33</v>
      </c>
      <c r="D9" s="149">
        <v>1</v>
      </c>
      <c r="E9" s="150">
        <v>0.46883454000000002</v>
      </c>
      <c r="F9" s="150">
        <v>0.53116545999999998</v>
      </c>
      <c r="G9" s="150">
        <v>0</v>
      </c>
      <c r="H9" s="150">
        <v>0</v>
      </c>
      <c r="I9" s="151">
        <v>0</v>
      </c>
      <c r="J9" s="152">
        <v>0</v>
      </c>
      <c r="K9" s="154">
        <v>7</v>
      </c>
      <c r="L9" s="155">
        <v>7</v>
      </c>
      <c r="M9" s="155">
        <v>0</v>
      </c>
      <c r="N9" s="155">
        <v>0</v>
      </c>
      <c r="O9" s="155">
        <v>0</v>
      </c>
      <c r="P9" s="156">
        <v>14</v>
      </c>
      <c r="Q9" s="157" t="s">
        <v>201</v>
      </c>
    </row>
    <row r="10" spans="1:17" ht="53" customHeight="1" x14ac:dyDescent="0.35">
      <c r="A10" s="147" t="s">
        <v>199</v>
      </c>
      <c r="B10" s="148">
        <v>9</v>
      </c>
      <c r="C10" s="147" t="s">
        <v>120</v>
      </c>
      <c r="D10" s="149">
        <v>0.93843704999999999</v>
      </c>
      <c r="E10" s="150">
        <v>0.32553007</v>
      </c>
      <c r="F10" s="150">
        <v>0.61290697999999999</v>
      </c>
      <c r="G10" s="150">
        <v>0</v>
      </c>
      <c r="H10" s="150">
        <v>6.1562949999999998E-2</v>
      </c>
      <c r="I10" s="151">
        <v>0</v>
      </c>
      <c r="J10" s="152">
        <v>6.1562949999999998E-2</v>
      </c>
      <c r="K10" s="154">
        <v>5</v>
      </c>
      <c r="L10" s="155">
        <v>8</v>
      </c>
      <c r="M10" s="155">
        <v>0</v>
      </c>
      <c r="N10" s="155">
        <v>1</v>
      </c>
      <c r="O10" s="155">
        <v>0</v>
      </c>
      <c r="P10" s="156">
        <v>14</v>
      </c>
      <c r="Q10" s="157">
        <v>0</v>
      </c>
    </row>
    <row r="11" spans="1:17" ht="35" customHeight="1" x14ac:dyDescent="0.35">
      <c r="A11" s="147" t="s">
        <v>199</v>
      </c>
      <c r="B11" s="148">
        <v>10</v>
      </c>
      <c r="C11" s="147" t="s">
        <v>202</v>
      </c>
      <c r="D11" s="149">
        <v>0.81403616999999995</v>
      </c>
      <c r="E11" s="150">
        <v>0.17800157999999999</v>
      </c>
      <c r="F11" s="150">
        <v>0.63603460000000001</v>
      </c>
      <c r="G11" s="150">
        <v>0.12017686</v>
      </c>
      <c r="H11" s="150">
        <v>0</v>
      </c>
      <c r="I11" s="151">
        <v>6.578697E-2</v>
      </c>
      <c r="J11" s="152">
        <v>6.578697E-2</v>
      </c>
      <c r="K11" s="154">
        <v>3</v>
      </c>
      <c r="L11" s="155">
        <v>8</v>
      </c>
      <c r="M11" s="155">
        <v>2</v>
      </c>
      <c r="N11" s="155">
        <v>0</v>
      </c>
      <c r="O11" s="155">
        <v>1</v>
      </c>
      <c r="P11" s="156">
        <v>14</v>
      </c>
      <c r="Q11" s="157">
        <v>0</v>
      </c>
    </row>
    <row r="12" spans="1:17" ht="35" customHeight="1" x14ac:dyDescent="0.35">
      <c r="A12" s="147" t="s">
        <v>199</v>
      </c>
      <c r="B12" s="148">
        <v>11</v>
      </c>
      <c r="C12" s="147" t="s">
        <v>203</v>
      </c>
      <c r="D12" s="149">
        <v>0.69093148999999998</v>
      </c>
      <c r="E12" s="150">
        <v>0.32553007</v>
      </c>
      <c r="F12" s="150">
        <v>0.36540141999999998</v>
      </c>
      <c r="G12" s="150">
        <v>0.24750556000000001</v>
      </c>
      <c r="H12" s="150">
        <v>0</v>
      </c>
      <c r="I12" s="151">
        <v>6.1562949999999998E-2</v>
      </c>
      <c r="J12" s="152">
        <v>6.1562949999999998E-2</v>
      </c>
      <c r="K12" s="154">
        <v>5</v>
      </c>
      <c r="L12" s="155">
        <v>5</v>
      </c>
      <c r="M12" s="155">
        <v>3</v>
      </c>
      <c r="N12" s="155">
        <v>0</v>
      </c>
      <c r="O12" s="155">
        <v>1</v>
      </c>
      <c r="P12" s="156">
        <v>14</v>
      </c>
      <c r="Q12" s="157">
        <v>0</v>
      </c>
    </row>
    <row r="13" spans="1:17" ht="35" customHeight="1" x14ac:dyDescent="0.35">
      <c r="A13" s="147" t="s">
        <v>199</v>
      </c>
      <c r="B13" s="148">
        <v>12</v>
      </c>
      <c r="C13" s="147" t="s">
        <v>204</v>
      </c>
      <c r="D13" s="149">
        <v>1</v>
      </c>
      <c r="E13" s="150">
        <v>0.35661994000000002</v>
      </c>
      <c r="F13" s="150">
        <v>0.64338006000000003</v>
      </c>
      <c r="G13" s="150">
        <v>0</v>
      </c>
      <c r="H13" s="150">
        <v>0</v>
      </c>
      <c r="I13" s="151">
        <v>0</v>
      </c>
      <c r="J13" s="152">
        <v>0</v>
      </c>
      <c r="K13" s="154">
        <v>5</v>
      </c>
      <c r="L13" s="155">
        <v>9</v>
      </c>
      <c r="M13" s="155">
        <v>0</v>
      </c>
      <c r="N13" s="155">
        <v>0</v>
      </c>
      <c r="O13" s="155">
        <v>0</v>
      </c>
      <c r="P13" s="156">
        <v>14</v>
      </c>
      <c r="Q13" s="157">
        <v>0</v>
      </c>
    </row>
    <row r="14" spans="1:17" ht="35" customHeight="1" x14ac:dyDescent="0.35">
      <c r="A14" s="147" t="s">
        <v>199</v>
      </c>
      <c r="B14" s="148">
        <v>13</v>
      </c>
      <c r="C14" s="147" t="s">
        <v>45</v>
      </c>
      <c r="D14" s="149">
        <v>0.85669552999999998</v>
      </c>
      <c r="E14" s="150">
        <v>0.40727159000000002</v>
      </c>
      <c r="F14" s="150">
        <v>0.44942394000000002</v>
      </c>
      <c r="G14" s="150">
        <v>0.14330446999999999</v>
      </c>
      <c r="H14" s="150">
        <v>0</v>
      </c>
      <c r="I14" s="151">
        <v>0</v>
      </c>
      <c r="J14" s="152">
        <v>0</v>
      </c>
      <c r="K14" s="154">
        <v>6</v>
      </c>
      <c r="L14" s="155">
        <v>6</v>
      </c>
      <c r="M14" s="155">
        <v>2</v>
      </c>
      <c r="N14" s="155">
        <v>0</v>
      </c>
      <c r="O14" s="155">
        <v>0</v>
      </c>
      <c r="P14" s="156">
        <v>14</v>
      </c>
      <c r="Q14" s="157">
        <v>0</v>
      </c>
    </row>
    <row r="15" spans="1:17" ht="71" customHeight="1" x14ac:dyDescent="0.35">
      <c r="A15" s="147" t="s">
        <v>199</v>
      </c>
      <c r="B15" s="148">
        <v>14</v>
      </c>
      <c r="C15" s="147" t="s">
        <v>121</v>
      </c>
      <c r="D15" s="149">
        <v>0.93843704999999999</v>
      </c>
      <c r="E15" s="150">
        <v>0.40727159000000002</v>
      </c>
      <c r="F15" s="150">
        <v>0.53116545999999998</v>
      </c>
      <c r="G15" s="150">
        <v>6.1562949999999998E-2</v>
      </c>
      <c r="H15" s="150">
        <v>0</v>
      </c>
      <c r="I15" s="151">
        <v>0</v>
      </c>
      <c r="J15" s="152">
        <v>0</v>
      </c>
      <c r="K15" s="154">
        <v>6</v>
      </c>
      <c r="L15" s="155">
        <v>7</v>
      </c>
      <c r="M15" s="155">
        <v>1</v>
      </c>
      <c r="N15" s="155">
        <v>0</v>
      </c>
      <c r="O15" s="155">
        <v>0</v>
      </c>
      <c r="P15" s="156">
        <v>14</v>
      </c>
      <c r="Q15" s="157">
        <v>0</v>
      </c>
    </row>
    <row r="16" spans="1:17" ht="35" customHeight="1" x14ac:dyDescent="0.35">
      <c r="A16" s="147" t="s">
        <v>199</v>
      </c>
      <c r="B16" s="148">
        <v>15</v>
      </c>
      <c r="C16" s="147" t="s">
        <v>46</v>
      </c>
      <c r="D16" s="149">
        <v>0.67136969999999996</v>
      </c>
      <c r="E16" s="150">
        <v>0.27487841000000002</v>
      </c>
      <c r="F16" s="150">
        <v>0.39649129</v>
      </c>
      <c r="G16" s="150">
        <v>0.32863029999999999</v>
      </c>
      <c r="H16" s="150">
        <v>0</v>
      </c>
      <c r="I16" s="151">
        <v>0</v>
      </c>
      <c r="J16" s="152">
        <v>0</v>
      </c>
      <c r="K16" s="154">
        <v>4</v>
      </c>
      <c r="L16" s="155">
        <v>5</v>
      </c>
      <c r="M16" s="155">
        <v>5</v>
      </c>
      <c r="N16" s="155">
        <v>0</v>
      </c>
      <c r="O16" s="155">
        <v>0</v>
      </c>
      <c r="P16" s="156">
        <v>14</v>
      </c>
      <c r="Q16" s="157">
        <v>0</v>
      </c>
    </row>
    <row r="17" spans="1:17" ht="35" customHeight="1" x14ac:dyDescent="0.35">
      <c r="A17" s="147" t="s">
        <v>199</v>
      </c>
      <c r="B17" s="148">
        <v>16</v>
      </c>
      <c r="C17" s="147" t="s">
        <v>47</v>
      </c>
      <c r="D17" s="149">
        <v>0.88967887000000001</v>
      </c>
      <c r="E17" s="150">
        <v>0.29934754000000002</v>
      </c>
      <c r="F17" s="150">
        <v>0.59033133999999998</v>
      </c>
      <c r="G17" s="150">
        <v>0.11032113</v>
      </c>
      <c r="H17" s="150">
        <v>0</v>
      </c>
      <c r="I17" s="151">
        <v>0</v>
      </c>
      <c r="J17" s="152">
        <v>0</v>
      </c>
      <c r="K17" s="154">
        <v>4</v>
      </c>
      <c r="L17" s="155">
        <v>7</v>
      </c>
      <c r="M17" s="155">
        <v>2</v>
      </c>
      <c r="N17" s="155">
        <v>0</v>
      </c>
      <c r="O17" s="155">
        <v>0</v>
      </c>
      <c r="P17" s="156">
        <v>13</v>
      </c>
      <c r="Q17" s="157">
        <v>1</v>
      </c>
    </row>
    <row r="18" spans="1:17" ht="53" customHeight="1" x14ac:dyDescent="0.35">
      <c r="A18" s="147" t="s">
        <v>199</v>
      </c>
      <c r="B18" s="148">
        <v>17</v>
      </c>
      <c r="C18" s="147" t="s">
        <v>205</v>
      </c>
      <c r="D18" s="149">
        <v>0.69093148999999998</v>
      </c>
      <c r="E18" s="150">
        <v>0.27487841000000002</v>
      </c>
      <c r="F18" s="150">
        <v>0.41605308000000002</v>
      </c>
      <c r="G18" s="150">
        <v>0.16576404</v>
      </c>
      <c r="H18" s="150">
        <v>0</v>
      </c>
      <c r="I18" s="151">
        <v>0.14330446999999999</v>
      </c>
      <c r="J18" s="152">
        <v>0.14330446999999999</v>
      </c>
      <c r="K18" s="154">
        <v>4</v>
      </c>
      <c r="L18" s="155">
        <v>6</v>
      </c>
      <c r="M18" s="155">
        <v>2</v>
      </c>
      <c r="N18" s="155">
        <v>0</v>
      </c>
      <c r="O18" s="155">
        <v>2</v>
      </c>
      <c r="P18" s="156">
        <v>14</v>
      </c>
      <c r="Q18" s="157">
        <v>0</v>
      </c>
    </row>
    <row r="19" spans="1:17" ht="35" customHeight="1" x14ac:dyDescent="0.35">
      <c r="A19" s="147" t="s">
        <v>199</v>
      </c>
      <c r="B19" s="148">
        <v>18</v>
      </c>
      <c r="C19" s="147" t="s">
        <v>49</v>
      </c>
      <c r="D19" s="149">
        <v>0.41329082</v>
      </c>
      <c r="E19" s="150">
        <v>0.12734992000000001</v>
      </c>
      <c r="F19" s="150">
        <v>0.28594089</v>
      </c>
      <c r="G19" s="150">
        <v>0.52514623000000005</v>
      </c>
      <c r="H19" s="150">
        <v>6.1562949999999998E-2</v>
      </c>
      <c r="I19" s="151">
        <v>0</v>
      </c>
      <c r="J19" s="152">
        <v>6.1562949999999998E-2</v>
      </c>
      <c r="K19" s="154">
        <v>2</v>
      </c>
      <c r="L19" s="155">
        <v>4</v>
      </c>
      <c r="M19" s="155">
        <v>7</v>
      </c>
      <c r="N19" s="155">
        <v>1</v>
      </c>
      <c r="O19" s="155">
        <v>0</v>
      </c>
      <c r="P19" s="156">
        <v>14</v>
      </c>
      <c r="Q19" s="157">
        <v>0</v>
      </c>
    </row>
    <row r="20" spans="1:17" ht="89" customHeight="1" x14ac:dyDescent="0.35">
      <c r="A20" s="147" t="s">
        <v>199</v>
      </c>
      <c r="B20" s="148">
        <v>19</v>
      </c>
      <c r="C20" s="147" t="s">
        <v>122</v>
      </c>
      <c r="D20" s="149">
        <v>0.66197452999999995</v>
      </c>
      <c r="E20" s="150">
        <v>0.24756317999999999</v>
      </c>
      <c r="F20" s="150">
        <v>0.41441135000000001</v>
      </c>
      <c r="G20" s="150">
        <v>0.27098231</v>
      </c>
      <c r="H20" s="150">
        <v>0</v>
      </c>
      <c r="I20" s="151">
        <v>6.7043160000000004E-2</v>
      </c>
      <c r="J20" s="152">
        <v>6.7043160000000004E-2</v>
      </c>
      <c r="K20" s="154">
        <v>3</v>
      </c>
      <c r="L20" s="155">
        <v>5</v>
      </c>
      <c r="M20" s="155">
        <v>4</v>
      </c>
      <c r="N20" s="155">
        <v>0</v>
      </c>
      <c r="O20" s="155">
        <v>1</v>
      </c>
      <c r="P20" s="156">
        <v>13</v>
      </c>
      <c r="Q20" s="157">
        <v>1</v>
      </c>
    </row>
    <row r="21" spans="1:17" ht="35" customHeight="1" x14ac:dyDescent="0.35">
      <c r="A21" s="147" t="s">
        <v>199</v>
      </c>
      <c r="B21" s="148">
        <v>20</v>
      </c>
      <c r="C21" s="147" t="s">
        <v>206</v>
      </c>
      <c r="D21" s="149">
        <v>0.63231758999999998</v>
      </c>
      <c r="E21" s="150">
        <v>0.43836145999999998</v>
      </c>
      <c r="F21" s="150">
        <v>0.19395613</v>
      </c>
      <c r="G21" s="150">
        <v>0.20419936999999999</v>
      </c>
      <c r="H21" s="150">
        <v>8.1741519999999998E-2</v>
      </c>
      <c r="I21" s="151">
        <v>8.1741519999999998E-2</v>
      </c>
      <c r="J21" s="152">
        <v>0.16348304</v>
      </c>
      <c r="K21" s="154">
        <v>6</v>
      </c>
      <c r="L21" s="155">
        <v>3</v>
      </c>
      <c r="M21" s="155">
        <v>3</v>
      </c>
      <c r="N21" s="155">
        <v>1</v>
      </c>
      <c r="O21" s="155">
        <v>1</v>
      </c>
      <c r="P21" s="156">
        <v>14</v>
      </c>
      <c r="Q21" s="157" t="s">
        <v>201</v>
      </c>
    </row>
    <row r="22" spans="1:17" ht="35" customHeight="1" x14ac:dyDescent="0.35">
      <c r="A22" s="147" t="s">
        <v>199</v>
      </c>
      <c r="B22" s="148">
        <v>21</v>
      </c>
      <c r="C22" s="147" t="s">
        <v>51</v>
      </c>
      <c r="D22" s="149">
        <v>0.28765044000000001</v>
      </c>
      <c r="E22" s="150">
        <v>6.7210110000000003E-2</v>
      </c>
      <c r="F22" s="150">
        <v>0.22044032999999999</v>
      </c>
      <c r="G22" s="150">
        <v>0.57331783999999997</v>
      </c>
      <c r="H22" s="150">
        <v>0</v>
      </c>
      <c r="I22" s="151">
        <v>0.13903172</v>
      </c>
      <c r="J22" s="152">
        <v>0.13903172</v>
      </c>
      <c r="K22" s="154">
        <v>1</v>
      </c>
      <c r="L22" s="155">
        <v>3</v>
      </c>
      <c r="M22" s="155">
        <v>7</v>
      </c>
      <c r="N22" s="155">
        <v>0</v>
      </c>
      <c r="O22" s="155">
        <v>2</v>
      </c>
      <c r="P22" s="156">
        <v>13</v>
      </c>
      <c r="Q22" s="157">
        <v>1</v>
      </c>
    </row>
    <row r="23" spans="1:17" ht="35" customHeight="1" x14ac:dyDescent="0.35">
      <c r="A23" s="147" t="s">
        <v>199</v>
      </c>
      <c r="B23" s="148">
        <v>22</v>
      </c>
      <c r="C23" s="147" t="s">
        <v>52</v>
      </c>
      <c r="D23" s="149">
        <v>0.35310297000000002</v>
      </c>
      <c r="E23" s="150">
        <v>0.1717793</v>
      </c>
      <c r="F23" s="150">
        <v>0.18132366999999999</v>
      </c>
      <c r="G23" s="150">
        <v>0.47511773000000002</v>
      </c>
      <c r="H23" s="150">
        <v>9.7983689999999998E-2</v>
      </c>
      <c r="I23" s="151">
        <v>7.3795609999999998E-2</v>
      </c>
      <c r="J23" s="152">
        <v>0.1717793</v>
      </c>
      <c r="K23" s="154">
        <v>2</v>
      </c>
      <c r="L23" s="155">
        <v>2</v>
      </c>
      <c r="M23" s="155">
        <v>6</v>
      </c>
      <c r="N23" s="155">
        <v>1</v>
      </c>
      <c r="O23" s="155">
        <v>1</v>
      </c>
      <c r="P23" s="156">
        <v>12</v>
      </c>
      <c r="Q23" s="157">
        <v>2</v>
      </c>
    </row>
    <row r="24" spans="1:17" ht="53" customHeight="1" x14ac:dyDescent="0.35">
      <c r="A24" s="147" t="s">
        <v>199</v>
      </c>
      <c r="B24" s="148">
        <v>23</v>
      </c>
      <c r="C24" s="147" t="s">
        <v>53</v>
      </c>
      <c r="D24" s="149">
        <v>0.46523539000000003</v>
      </c>
      <c r="E24" s="150">
        <v>0.24568944000000001</v>
      </c>
      <c r="F24" s="150">
        <v>0.21954594999999999</v>
      </c>
      <c r="G24" s="150">
        <v>0.23377724999999999</v>
      </c>
      <c r="H24" s="150">
        <v>8.9239659999999998E-2</v>
      </c>
      <c r="I24" s="151">
        <v>0.21174770000000001</v>
      </c>
      <c r="J24" s="152">
        <v>0.30098735999999998</v>
      </c>
      <c r="K24" s="154">
        <v>3</v>
      </c>
      <c r="L24" s="155">
        <v>3</v>
      </c>
      <c r="M24" s="155">
        <v>3</v>
      </c>
      <c r="N24" s="155">
        <v>1</v>
      </c>
      <c r="O24" s="155">
        <v>3</v>
      </c>
      <c r="P24" s="156">
        <v>13</v>
      </c>
      <c r="Q24" s="157">
        <v>1</v>
      </c>
    </row>
    <row r="25" spans="1:17" ht="53" customHeight="1" x14ac:dyDescent="0.35">
      <c r="A25" s="147" t="s">
        <v>199</v>
      </c>
      <c r="B25" s="148">
        <v>24</v>
      </c>
      <c r="C25" s="147" t="s">
        <v>207</v>
      </c>
      <c r="D25" s="149">
        <v>0.29457119999999998</v>
      </c>
      <c r="E25" s="150">
        <v>0.14330446999999999</v>
      </c>
      <c r="F25" s="150">
        <v>0.15126671999999999</v>
      </c>
      <c r="G25" s="150">
        <v>0.51147268000000001</v>
      </c>
      <c r="H25" s="150">
        <v>0.13239318</v>
      </c>
      <c r="I25" s="151">
        <v>6.1562949999999998E-2</v>
      </c>
      <c r="J25" s="152">
        <v>0.19395613</v>
      </c>
      <c r="K25" s="154">
        <v>2</v>
      </c>
      <c r="L25" s="155">
        <v>2</v>
      </c>
      <c r="M25" s="155">
        <v>7</v>
      </c>
      <c r="N25" s="155">
        <v>2</v>
      </c>
      <c r="O25" s="155">
        <v>1</v>
      </c>
      <c r="P25" s="156">
        <v>14</v>
      </c>
      <c r="Q25" s="157">
        <v>0</v>
      </c>
    </row>
    <row r="26" spans="1:17" ht="35" customHeight="1" x14ac:dyDescent="0.35">
      <c r="A26" s="147" t="s">
        <v>199</v>
      </c>
      <c r="B26" s="148">
        <v>25</v>
      </c>
      <c r="C26" s="147" t="s">
        <v>55</v>
      </c>
      <c r="D26" s="149">
        <v>0.29457119999999998</v>
      </c>
      <c r="E26" s="150">
        <v>0.14330446999999999</v>
      </c>
      <c r="F26" s="150">
        <v>0.15126671999999999</v>
      </c>
      <c r="G26" s="150">
        <v>0.48038280999999999</v>
      </c>
      <c r="H26" s="150">
        <v>8.1741519999999998E-2</v>
      </c>
      <c r="I26" s="151">
        <v>0.14330446999999999</v>
      </c>
      <c r="J26" s="152">
        <v>0.22504599</v>
      </c>
      <c r="K26" s="154">
        <v>2</v>
      </c>
      <c r="L26" s="155">
        <v>2</v>
      </c>
      <c r="M26" s="155">
        <v>7</v>
      </c>
      <c r="N26" s="155">
        <v>1</v>
      </c>
      <c r="O26" s="155">
        <v>2</v>
      </c>
      <c r="P26" s="156">
        <v>14</v>
      </c>
      <c r="Q26" s="157">
        <v>0</v>
      </c>
    </row>
    <row r="27" spans="1:17" ht="35" customHeight="1" x14ac:dyDescent="0.35">
      <c r="A27" s="147" t="s">
        <v>199</v>
      </c>
      <c r="B27" s="148">
        <v>26</v>
      </c>
      <c r="C27" s="147" t="s">
        <v>56</v>
      </c>
      <c r="D27" s="149">
        <v>0.58962817999999995</v>
      </c>
      <c r="E27" s="150">
        <v>0.12734992000000001</v>
      </c>
      <c r="F27" s="150">
        <v>0.46227826</v>
      </c>
      <c r="G27" s="150">
        <v>0.24688878</v>
      </c>
      <c r="H27" s="150">
        <v>8.1741519999999998E-2</v>
      </c>
      <c r="I27" s="151">
        <v>8.1741519999999998E-2</v>
      </c>
      <c r="J27" s="152">
        <v>0.16348304</v>
      </c>
      <c r="K27" s="154">
        <v>2</v>
      </c>
      <c r="L27" s="155">
        <v>6</v>
      </c>
      <c r="M27" s="155">
        <v>4</v>
      </c>
      <c r="N27" s="155">
        <v>1</v>
      </c>
      <c r="O27" s="155">
        <v>1</v>
      </c>
      <c r="P27" s="156">
        <v>14</v>
      </c>
      <c r="Q27" s="157">
        <v>0</v>
      </c>
    </row>
    <row r="28" spans="1:17" ht="35" customHeight="1" x14ac:dyDescent="0.35">
      <c r="A28" s="147" t="s">
        <v>199</v>
      </c>
      <c r="B28" s="148">
        <v>27</v>
      </c>
      <c r="C28" s="147" t="s">
        <v>57</v>
      </c>
      <c r="D28" s="149">
        <v>0.42614513999999998</v>
      </c>
      <c r="E28" s="150">
        <v>0.12734992000000001</v>
      </c>
      <c r="F28" s="150">
        <v>0.29879521999999997</v>
      </c>
      <c r="G28" s="150">
        <v>0.34880886999999999</v>
      </c>
      <c r="H28" s="150">
        <v>8.1741519999999998E-2</v>
      </c>
      <c r="I28" s="151">
        <v>0.14330446999999999</v>
      </c>
      <c r="J28" s="152">
        <v>0.22504599</v>
      </c>
      <c r="K28" s="154">
        <v>2</v>
      </c>
      <c r="L28" s="155">
        <v>4</v>
      </c>
      <c r="M28" s="155">
        <v>5</v>
      </c>
      <c r="N28" s="155">
        <v>1</v>
      </c>
      <c r="O28" s="155">
        <v>2</v>
      </c>
      <c r="P28" s="156">
        <v>14</v>
      </c>
      <c r="Q28" s="157">
        <v>0</v>
      </c>
    </row>
    <row r="29" spans="1:17" ht="35" customHeight="1" x14ac:dyDescent="0.35">
      <c r="A29" s="147" t="s">
        <v>208</v>
      </c>
      <c r="B29" s="148">
        <v>28</v>
      </c>
      <c r="C29" s="147" t="s">
        <v>58</v>
      </c>
      <c r="D29" s="149">
        <v>0.80376287999999996</v>
      </c>
      <c r="E29" s="150">
        <v>0.52010297999999999</v>
      </c>
      <c r="F29" s="150">
        <v>0.28365990000000002</v>
      </c>
      <c r="G29" s="150">
        <v>0.19623711999999999</v>
      </c>
      <c r="H29" s="150">
        <v>0</v>
      </c>
      <c r="I29" s="151">
        <v>0</v>
      </c>
      <c r="J29" s="152">
        <v>0</v>
      </c>
      <c r="K29" s="154">
        <v>7</v>
      </c>
      <c r="L29" s="155">
        <v>4</v>
      </c>
      <c r="M29" s="155">
        <v>3</v>
      </c>
      <c r="N29" s="155">
        <v>0</v>
      </c>
      <c r="O29" s="155">
        <v>0</v>
      </c>
      <c r="P29" s="156">
        <v>14</v>
      </c>
      <c r="Q29" s="157" t="s">
        <v>201</v>
      </c>
    </row>
    <row r="30" spans="1:17" ht="53" customHeight="1" x14ac:dyDescent="0.35">
      <c r="A30" s="147" t="s">
        <v>199</v>
      </c>
      <c r="B30" s="148">
        <v>29</v>
      </c>
      <c r="C30" s="147" t="s">
        <v>209</v>
      </c>
      <c r="D30" s="149">
        <v>0.80376287999999996</v>
      </c>
      <c r="E30" s="150">
        <v>0.29083297000000002</v>
      </c>
      <c r="F30" s="150">
        <v>0.51292990999999999</v>
      </c>
      <c r="G30" s="150">
        <v>0.13467417000000001</v>
      </c>
      <c r="H30" s="150">
        <v>6.1562949999999998E-2</v>
      </c>
      <c r="I30" s="151">
        <v>0</v>
      </c>
      <c r="J30" s="152">
        <v>6.1562949999999998E-2</v>
      </c>
      <c r="K30" s="154">
        <v>4</v>
      </c>
      <c r="L30" s="155">
        <v>7</v>
      </c>
      <c r="M30" s="155">
        <v>2</v>
      </c>
      <c r="N30" s="155">
        <v>1</v>
      </c>
      <c r="O30" s="155">
        <v>0</v>
      </c>
      <c r="P30" s="156">
        <v>14</v>
      </c>
      <c r="Q30" s="157">
        <v>0</v>
      </c>
    </row>
    <row r="31" spans="1:17" ht="53" customHeight="1" x14ac:dyDescent="0.35">
      <c r="A31" s="147" t="s">
        <v>199</v>
      </c>
      <c r="B31" s="148">
        <v>30</v>
      </c>
      <c r="C31" s="147" t="s">
        <v>60</v>
      </c>
      <c r="D31" s="149">
        <v>0.42322613999999997</v>
      </c>
      <c r="E31" s="150">
        <v>0.14330446999999999</v>
      </c>
      <c r="F31" s="150">
        <v>0.27992167000000001</v>
      </c>
      <c r="G31" s="150">
        <v>0.43346939000000001</v>
      </c>
      <c r="H31" s="150">
        <v>0</v>
      </c>
      <c r="I31" s="151">
        <v>0.14330446999999999</v>
      </c>
      <c r="J31" s="152">
        <v>0.14330446999999999</v>
      </c>
      <c r="K31" s="154">
        <v>2</v>
      </c>
      <c r="L31" s="155">
        <v>4</v>
      </c>
      <c r="M31" s="155">
        <v>6</v>
      </c>
      <c r="N31" s="155">
        <v>0</v>
      </c>
      <c r="O31" s="155">
        <v>2</v>
      </c>
      <c r="P31" s="156">
        <v>14</v>
      </c>
      <c r="Q31" s="157">
        <v>0</v>
      </c>
    </row>
    <row r="32" spans="1:17" ht="35" customHeight="1" x14ac:dyDescent="0.35">
      <c r="A32" s="147" t="s">
        <v>199</v>
      </c>
      <c r="B32" s="148">
        <v>31</v>
      </c>
      <c r="C32" s="147" t="s">
        <v>61</v>
      </c>
      <c r="D32" s="149">
        <v>0.3002397</v>
      </c>
      <c r="E32" s="150">
        <v>0.15606115000000001</v>
      </c>
      <c r="F32" s="150">
        <v>0.14417854999999999</v>
      </c>
      <c r="G32" s="150">
        <v>0.47205596</v>
      </c>
      <c r="H32" s="150">
        <v>0.16066117999999999</v>
      </c>
      <c r="I32" s="151">
        <v>6.7043160000000004E-2</v>
      </c>
      <c r="J32" s="152">
        <v>0.22770434000000001</v>
      </c>
      <c r="K32" s="154">
        <v>2</v>
      </c>
      <c r="L32" s="155">
        <v>2</v>
      </c>
      <c r="M32" s="155">
        <v>6</v>
      </c>
      <c r="N32" s="155">
        <v>2</v>
      </c>
      <c r="O32" s="155">
        <v>1</v>
      </c>
      <c r="P32" s="156">
        <v>13</v>
      </c>
      <c r="Q32" s="157">
        <v>1</v>
      </c>
    </row>
    <row r="33" spans="1:17" ht="35" customHeight="1" x14ac:dyDescent="0.35">
      <c r="A33" s="147" t="s">
        <v>199</v>
      </c>
      <c r="B33" s="148">
        <v>32</v>
      </c>
      <c r="C33" s="147" t="s">
        <v>62</v>
      </c>
      <c r="D33" s="149">
        <v>0.33047922000000002</v>
      </c>
      <c r="E33" s="150">
        <v>0.1717793</v>
      </c>
      <c r="F33" s="150">
        <v>0.15869991</v>
      </c>
      <c r="G33" s="150">
        <v>0.49774148000000001</v>
      </c>
      <c r="H33" s="150">
        <v>9.7983689999999998E-2</v>
      </c>
      <c r="I33" s="151">
        <v>7.3795609999999998E-2</v>
      </c>
      <c r="J33" s="152">
        <v>0.1717793</v>
      </c>
      <c r="K33" s="154">
        <v>2</v>
      </c>
      <c r="L33" s="155">
        <v>2</v>
      </c>
      <c r="M33" s="155">
        <v>6</v>
      </c>
      <c r="N33" s="155">
        <v>1</v>
      </c>
      <c r="O33" s="155">
        <v>1</v>
      </c>
      <c r="P33" s="156">
        <v>12</v>
      </c>
      <c r="Q33" s="157">
        <v>2</v>
      </c>
    </row>
    <row r="34" spans="1:17" ht="35" customHeight="1" x14ac:dyDescent="0.35">
      <c r="A34" s="147" t="s">
        <v>199</v>
      </c>
      <c r="B34" s="148">
        <v>33</v>
      </c>
      <c r="C34" s="147" t="s">
        <v>63</v>
      </c>
      <c r="D34" s="149">
        <v>0.22504599</v>
      </c>
      <c r="E34" s="150">
        <v>0.14330446999999999</v>
      </c>
      <c r="F34" s="150">
        <v>8.1741519999999998E-2</v>
      </c>
      <c r="G34" s="150">
        <v>0.43346939000000001</v>
      </c>
      <c r="H34" s="150">
        <v>0.14752849000000001</v>
      </c>
      <c r="I34" s="151">
        <v>0.19395613</v>
      </c>
      <c r="J34" s="152">
        <v>0.34148462000000002</v>
      </c>
      <c r="K34" s="154">
        <v>2</v>
      </c>
      <c r="L34" s="155">
        <v>1</v>
      </c>
      <c r="M34" s="155">
        <v>6</v>
      </c>
      <c r="N34" s="155">
        <v>2</v>
      </c>
      <c r="O34" s="155">
        <v>3</v>
      </c>
      <c r="P34" s="156">
        <v>14</v>
      </c>
      <c r="Q34" s="157">
        <v>0</v>
      </c>
    </row>
    <row r="35" spans="1:17" ht="89" customHeight="1" x14ac:dyDescent="0.35">
      <c r="A35" s="147" t="s">
        <v>199</v>
      </c>
      <c r="B35" s="148">
        <v>34</v>
      </c>
      <c r="C35" s="147" t="s">
        <v>123</v>
      </c>
      <c r="D35" s="149">
        <v>0.46204863000000002</v>
      </c>
      <c r="E35" s="150">
        <v>0.15644978000000001</v>
      </c>
      <c r="F35" s="150">
        <v>0.30559884999999998</v>
      </c>
      <c r="G35" s="150">
        <v>0.38150159</v>
      </c>
      <c r="H35" s="150">
        <v>6.7210110000000003E-2</v>
      </c>
      <c r="I35" s="151">
        <v>8.9239659999999998E-2</v>
      </c>
      <c r="J35" s="152">
        <v>0.15644978000000001</v>
      </c>
      <c r="K35" s="154">
        <v>2</v>
      </c>
      <c r="L35" s="155">
        <v>4</v>
      </c>
      <c r="M35" s="155">
        <v>5</v>
      </c>
      <c r="N35" s="155">
        <v>1</v>
      </c>
      <c r="O35" s="155">
        <v>1</v>
      </c>
      <c r="P35" s="156">
        <v>13</v>
      </c>
      <c r="Q35" s="157">
        <v>1</v>
      </c>
    </row>
    <row r="36" spans="1:17" ht="35" customHeight="1" x14ac:dyDescent="0.35">
      <c r="A36" s="147" t="s">
        <v>199</v>
      </c>
      <c r="B36" s="148">
        <v>35</v>
      </c>
      <c r="C36" s="147" t="s">
        <v>64</v>
      </c>
      <c r="D36" s="149">
        <v>0.78717033000000003</v>
      </c>
      <c r="E36" s="150">
        <v>0.35661994000000002</v>
      </c>
      <c r="F36" s="150">
        <v>0.43055039000000001</v>
      </c>
      <c r="G36" s="150">
        <v>0.21282967</v>
      </c>
      <c r="H36" s="150">
        <v>0</v>
      </c>
      <c r="I36" s="151">
        <v>0</v>
      </c>
      <c r="J36" s="152">
        <v>0</v>
      </c>
      <c r="K36" s="154">
        <v>5</v>
      </c>
      <c r="L36" s="155">
        <v>6</v>
      </c>
      <c r="M36" s="155">
        <v>3</v>
      </c>
      <c r="N36" s="155">
        <v>0</v>
      </c>
      <c r="O36" s="155">
        <v>0</v>
      </c>
      <c r="P36" s="156">
        <v>14</v>
      </c>
      <c r="Q36" s="157">
        <v>0</v>
      </c>
    </row>
    <row r="37" spans="1:17" ht="53" customHeight="1" x14ac:dyDescent="0.35">
      <c r="A37" s="147" t="s">
        <v>199</v>
      </c>
      <c r="B37" s="148">
        <v>36</v>
      </c>
      <c r="C37" s="147" t="s">
        <v>65</v>
      </c>
      <c r="D37" s="149">
        <v>0.53254407999999998</v>
      </c>
      <c r="E37" s="150">
        <v>0.29934754000000002</v>
      </c>
      <c r="F37" s="150">
        <v>0.23319654000000001</v>
      </c>
      <c r="G37" s="150">
        <v>0.37843793999999997</v>
      </c>
      <c r="H37" s="150">
        <v>8.9017990000000005E-2</v>
      </c>
      <c r="I37" s="151">
        <v>0</v>
      </c>
      <c r="J37" s="152">
        <v>8.9017990000000005E-2</v>
      </c>
      <c r="K37" s="154">
        <v>4</v>
      </c>
      <c r="L37" s="155">
        <v>3</v>
      </c>
      <c r="M37" s="155">
        <v>5</v>
      </c>
      <c r="N37" s="155">
        <v>1</v>
      </c>
      <c r="O37" s="155">
        <v>0</v>
      </c>
      <c r="P37" s="156">
        <v>13</v>
      </c>
      <c r="Q37" s="157">
        <v>1</v>
      </c>
    </row>
    <row r="38" spans="1:17" ht="53" customHeight="1" x14ac:dyDescent="0.35">
      <c r="A38" s="147" t="s">
        <v>199</v>
      </c>
      <c r="B38" s="148">
        <v>37</v>
      </c>
      <c r="C38" s="147" t="s">
        <v>66</v>
      </c>
      <c r="D38" s="149">
        <v>0.53833852000000004</v>
      </c>
      <c r="E38" s="150">
        <v>0.37257448999999998</v>
      </c>
      <c r="F38" s="150">
        <v>0.16576404</v>
      </c>
      <c r="G38" s="150">
        <v>0.23661547999999999</v>
      </c>
      <c r="H38" s="150">
        <v>8.1741519999999998E-2</v>
      </c>
      <c r="I38" s="151">
        <v>0.14330446999999999</v>
      </c>
      <c r="J38" s="152">
        <v>0.22504599</v>
      </c>
      <c r="K38" s="154">
        <v>5</v>
      </c>
      <c r="L38" s="155">
        <v>2</v>
      </c>
      <c r="M38" s="155">
        <v>4</v>
      </c>
      <c r="N38" s="155">
        <v>1</v>
      </c>
      <c r="O38" s="155">
        <v>2</v>
      </c>
      <c r="P38" s="156">
        <v>14</v>
      </c>
      <c r="Q38" s="157">
        <v>0</v>
      </c>
    </row>
    <row r="39" spans="1:17" ht="125" customHeight="1" x14ac:dyDescent="0.35">
      <c r="A39" s="147" t="s">
        <v>199</v>
      </c>
      <c r="B39" s="148">
        <v>38</v>
      </c>
      <c r="C39" s="147" t="s">
        <v>124</v>
      </c>
      <c r="D39" s="149">
        <v>0.72430234999999998</v>
      </c>
      <c r="E39" s="150">
        <v>0.43836145999999998</v>
      </c>
      <c r="F39" s="150">
        <v>0.28594089</v>
      </c>
      <c r="G39" s="150">
        <v>0.13239318</v>
      </c>
      <c r="H39" s="150">
        <v>0</v>
      </c>
      <c r="I39" s="151">
        <v>0.14330446999999999</v>
      </c>
      <c r="J39" s="152">
        <v>0.14330446999999999</v>
      </c>
      <c r="K39" s="154">
        <v>6</v>
      </c>
      <c r="L39" s="155">
        <v>4</v>
      </c>
      <c r="M39" s="155">
        <v>2</v>
      </c>
      <c r="N39" s="155">
        <v>0</v>
      </c>
      <c r="O39" s="155">
        <v>2</v>
      </c>
      <c r="P39" s="156">
        <v>14</v>
      </c>
      <c r="Q39" s="157">
        <v>0</v>
      </c>
    </row>
    <row r="40" spans="1:17" ht="35" customHeight="1" x14ac:dyDescent="0.35">
      <c r="A40" s="147" t="s">
        <v>199</v>
      </c>
      <c r="B40" s="148">
        <v>39</v>
      </c>
      <c r="C40" s="147" t="s">
        <v>67</v>
      </c>
      <c r="D40" s="149">
        <v>0.69093148999999998</v>
      </c>
      <c r="E40" s="150">
        <v>0.43836145999999998</v>
      </c>
      <c r="F40" s="150">
        <v>0.25257003</v>
      </c>
      <c r="G40" s="150">
        <v>0.24750556000000001</v>
      </c>
      <c r="H40" s="150">
        <v>6.1562949999999998E-2</v>
      </c>
      <c r="I40" s="151">
        <v>0</v>
      </c>
      <c r="J40" s="152">
        <v>6.1562949999999998E-2</v>
      </c>
      <c r="K40" s="154">
        <v>6</v>
      </c>
      <c r="L40" s="155">
        <v>4</v>
      </c>
      <c r="M40" s="155">
        <v>3</v>
      </c>
      <c r="N40" s="155">
        <v>1</v>
      </c>
      <c r="O40" s="155">
        <v>0</v>
      </c>
      <c r="P40" s="156">
        <v>14</v>
      </c>
      <c r="Q40" s="157">
        <v>0</v>
      </c>
    </row>
    <row r="41" spans="1:17" ht="35" customHeight="1" x14ac:dyDescent="0.35">
      <c r="A41" s="147" t="s">
        <v>199</v>
      </c>
      <c r="B41" s="148">
        <v>40</v>
      </c>
      <c r="C41" s="147" t="s">
        <v>210</v>
      </c>
      <c r="D41" s="149">
        <v>0.77267300999999999</v>
      </c>
      <c r="E41" s="150">
        <v>0.35661994000000002</v>
      </c>
      <c r="F41" s="150">
        <v>0.41605308000000002</v>
      </c>
      <c r="G41" s="150">
        <v>0.16576404</v>
      </c>
      <c r="H41" s="150">
        <v>0</v>
      </c>
      <c r="I41" s="151">
        <v>6.1562949999999998E-2</v>
      </c>
      <c r="J41" s="152">
        <v>6.1562949999999998E-2</v>
      </c>
      <c r="K41" s="154">
        <v>5</v>
      </c>
      <c r="L41" s="155">
        <v>6</v>
      </c>
      <c r="M41" s="155">
        <v>2</v>
      </c>
      <c r="N41" s="155">
        <v>0</v>
      </c>
      <c r="O41" s="155">
        <v>1</v>
      </c>
      <c r="P41" s="156">
        <v>14</v>
      </c>
      <c r="Q41" s="157" t="s">
        <v>201</v>
      </c>
    </row>
    <row r="42" spans="1:17" ht="53" customHeight="1" x14ac:dyDescent="0.35">
      <c r="A42" s="147" t="s">
        <v>199</v>
      </c>
      <c r="B42" s="148">
        <v>41</v>
      </c>
      <c r="C42" s="147" t="s">
        <v>211</v>
      </c>
      <c r="D42" s="149">
        <v>0.32159218000000001</v>
      </c>
      <c r="E42" s="150">
        <v>0.15644978000000001</v>
      </c>
      <c r="F42" s="150">
        <v>0.16514239999999999</v>
      </c>
      <c r="G42" s="150">
        <v>0.36089677999999997</v>
      </c>
      <c r="H42" s="150">
        <v>8.9239659999999998E-2</v>
      </c>
      <c r="I42" s="151">
        <v>0.22827138</v>
      </c>
      <c r="J42" s="152">
        <v>0.31751104000000002</v>
      </c>
      <c r="K42" s="154">
        <v>2</v>
      </c>
      <c r="L42" s="155">
        <v>2</v>
      </c>
      <c r="M42" s="155">
        <v>5</v>
      </c>
      <c r="N42" s="155">
        <v>1</v>
      </c>
      <c r="O42" s="155">
        <v>3</v>
      </c>
      <c r="P42" s="156">
        <v>13</v>
      </c>
      <c r="Q42" s="157">
        <v>1</v>
      </c>
    </row>
    <row r="43" spans="1:17" ht="35" customHeight="1" x14ac:dyDescent="0.35">
      <c r="A43" s="147" t="s">
        <v>199</v>
      </c>
      <c r="B43" s="148">
        <v>42</v>
      </c>
      <c r="C43" s="147" t="s">
        <v>70</v>
      </c>
      <c r="D43" s="149">
        <v>0.86532582999999996</v>
      </c>
      <c r="E43" s="150">
        <v>0.48901310999999997</v>
      </c>
      <c r="F43" s="150">
        <v>0.37631271999999999</v>
      </c>
      <c r="G43" s="150">
        <v>0.13467417000000001</v>
      </c>
      <c r="H43" s="150">
        <v>0</v>
      </c>
      <c r="I43" s="151">
        <v>0</v>
      </c>
      <c r="J43" s="152">
        <v>0</v>
      </c>
      <c r="K43" s="154">
        <v>7</v>
      </c>
      <c r="L43" s="155">
        <v>5</v>
      </c>
      <c r="M43" s="155">
        <v>2</v>
      </c>
      <c r="N43" s="155">
        <v>0</v>
      </c>
      <c r="O43" s="155">
        <v>0</v>
      </c>
      <c r="P43" s="156">
        <v>14</v>
      </c>
      <c r="Q43" s="157">
        <v>0</v>
      </c>
    </row>
    <row r="44" spans="1:17" ht="53" customHeight="1" x14ac:dyDescent="0.35">
      <c r="A44" s="147" t="s">
        <v>199</v>
      </c>
      <c r="B44" s="148">
        <v>43</v>
      </c>
      <c r="C44" s="147" t="s">
        <v>71</v>
      </c>
      <c r="D44" s="149">
        <v>0.85441453000000001</v>
      </c>
      <c r="E44" s="150">
        <v>0.40727159000000002</v>
      </c>
      <c r="F44" s="150">
        <v>0.44714293999999999</v>
      </c>
      <c r="G44" s="150">
        <v>0.14558546999999999</v>
      </c>
      <c r="H44" s="150">
        <v>0</v>
      </c>
      <c r="I44" s="151">
        <v>0</v>
      </c>
      <c r="J44" s="152">
        <v>0</v>
      </c>
      <c r="K44" s="154">
        <v>6</v>
      </c>
      <c r="L44" s="155">
        <v>6</v>
      </c>
      <c r="M44" s="155">
        <v>2</v>
      </c>
      <c r="N44" s="155">
        <v>0</v>
      </c>
      <c r="O44" s="155">
        <v>0</v>
      </c>
      <c r="P44" s="156">
        <v>14</v>
      </c>
      <c r="Q44" s="157">
        <v>0</v>
      </c>
    </row>
    <row r="45" spans="1:17" ht="35" customHeight="1" x14ac:dyDescent="0.35">
      <c r="A45" s="147" t="s">
        <v>199</v>
      </c>
      <c r="B45" s="148">
        <v>44</v>
      </c>
      <c r="C45" s="147" t="s">
        <v>72</v>
      </c>
      <c r="D45" s="149">
        <v>0.64027984000000004</v>
      </c>
      <c r="E45" s="150">
        <v>0.2597431</v>
      </c>
      <c r="F45" s="150">
        <v>0.38053673999999998</v>
      </c>
      <c r="G45" s="150">
        <v>0.35972016000000001</v>
      </c>
      <c r="H45" s="150">
        <v>0</v>
      </c>
      <c r="I45" s="151">
        <v>0</v>
      </c>
      <c r="J45" s="152">
        <v>0</v>
      </c>
      <c r="K45" s="154">
        <v>4</v>
      </c>
      <c r="L45" s="155">
        <v>5</v>
      </c>
      <c r="M45" s="155">
        <v>5</v>
      </c>
      <c r="N45" s="155">
        <v>0</v>
      </c>
      <c r="O45" s="155">
        <v>0</v>
      </c>
      <c r="P45" s="156">
        <v>14</v>
      </c>
      <c r="Q45" s="157">
        <v>0</v>
      </c>
    </row>
    <row r="46" spans="1:17" ht="53" customHeight="1" x14ac:dyDescent="0.35">
      <c r="A46" s="147" t="s">
        <v>199</v>
      </c>
      <c r="B46" s="148">
        <v>45</v>
      </c>
      <c r="C46" s="147" t="s">
        <v>73</v>
      </c>
      <c r="D46" s="149">
        <v>0.65249615999999999</v>
      </c>
      <c r="E46" s="150">
        <v>0.32553007</v>
      </c>
      <c r="F46" s="150">
        <v>0.32696608999999999</v>
      </c>
      <c r="G46" s="150">
        <v>0.28594089</v>
      </c>
      <c r="H46" s="150">
        <v>0</v>
      </c>
      <c r="I46" s="151">
        <v>6.1562949999999998E-2</v>
      </c>
      <c r="J46" s="152">
        <v>6.1562949999999998E-2</v>
      </c>
      <c r="K46" s="154">
        <v>5</v>
      </c>
      <c r="L46" s="155">
        <v>4</v>
      </c>
      <c r="M46" s="155">
        <v>4</v>
      </c>
      <c r="N46" s="155">
        <v>0</v>
      </c>
      <c r="O46" s="155">
        <v>1</v>
      </c>
      <c r="P46" s="156">
        <v>14</v>
      </c>
      <c r="Q46" s="157">
        <v>0</v>
      </c>
    </row>
    <row r="47" spans="1:17" ht="53" customHeight="1" x14ac:dyDescent="0.35">
      <c r="A47" s="147" t="s">
        <v>199</v>
      </c>
      <c r="B47" s="148">
        <v>46</v>
      </c>
      <c r="C47" s="147" t="s">
        <v>74</v>
      </c>
      <c r="D47" s="149">
        <v>0.57075463000000004</v>
      </c>
      <c r="E47" s="150">
        <v>0.19395613</v>
      </c>
      <c r="F47" s="150">
        <v>0.37679850999999998</v>
      </c>
      <c r="G47" s="150">
        <v>0.42924537000000001</v>
      </c>
      <c r="H47" s="150">
        <v>0</v>
      </c>
      <c r="I47" s="151">
        <v>0</v>
      </c>
      <c r="J47" s="152">
        <v>0</v>
      </c>
      <c r="K47" s="154">
        <v>3</v>
      </c>
      <c r="L47" s="155">
        <v>5</v>
      </c>
      <c r="M47" s="155">
        <v>6</v>
      </c>
      <c r="N47" s="155">
        <v>0</v>
      </c>
      <c r="O47" s="155">
        <v>0</v>
      </c>
      <c r="P47" s="156">
        <v>14</v>
      </c>
      <c r="Q47" s="157">
        <v>0</v>
      </c>
    </row>
    <row r="48" spans="1:17" ht="35" customHeight="1" x14ac:dyDescent="0.35">
      <c r="A48" s="147" t="s">
        <v>199</v>
      </c>
      <c r="B48" s="148">
        <v>47</v>
      </c>
      <c r="C48" s="147" t="s">
        <v>75</v>
      </c>
      <c r="D48" s="149">
        <v>0.57075463000000004</v>
      </c>
      <c r="E48" s="150">
        <v>0.32553007</v>
      </c>
      <c r="F48" s="150">
        <v>0.24522456000000001</v>
      </c>
      <c r="G48" s="150">
        <v>0.20419936999999999</v>
      </c>
      <c r="H48" s="150">
        <v>0.14330446999999999</v>
      </c>
      <c r="I48" s="151">
        <v>8.1741519999999998E-2</v>
      </c>
      <c r="J48" s="152">
        <v>0.22504599</v>
      </c>
      <c r="K48" s="154">
        <v>5</v>
      </c>
      <c r="L48" s="155">
        <v>3</v>
      </c>
      <c r="M48" s="155">
        <v>3</v>
      </c>
      <c r="N48" s="155">
        <v>2</v>
      </c>
      <c r="O48" s="155">
        <v>1</v>
      </c>
      <c r="P48" s="156">
        <v>14</v>
      </c>
      <c r="Q48" s="157">
        <v>0</v>
      </c>
    </row>
    <row r="49" spans="1:17" ht="35" customHeight="1" x14ac:dyDescent="0.35">
      <c r="A49" s="147" t="s">
        <v>199</v>
      </c>
      <c r="B49" s="148">
        <v>48</v>
      </c>
      <c r="C49" s="147" t="s">
        <v>76</v>
      </c>
      <c r="D49" s="149">
        <v>0.85441453000000001</v>
      </c>
      <c r="E49" s="150">
        <v>0.48901310999999997</v>
      </c>
      <c r="F49" s="150">
        <v>0.36540141999999998</v>
      </c>
      <c r="G49" s="150">
        <v>0.14558546999999999</v>
      </c>
      <c r="H49" s="150">
        <v>0</v>
      </c>
      <c r="I49" s="151">
        <v>0</v>
      </c>
      <c r="J49" s="152">
        <v>0</v>
      </c>
      <c r="K49" s="154">
        <v>7</v>
      </c>
      <c r="L49" s="155">
        <v>5</v>
      </c>
      <c r="M49" s="155">
        <v>2</v>
      </c>
      <c r="N49" s="155">
        <v>0</v>
      </c>
      <c r="O49" s="155">
        <v>0</v>
      </c>
      <c r="P49" s="156">
        <v>14</v>
      </c>
      <c r="Q49" s="157" t="s">
        <v>201</v>
      </c>
    </row>
    <row r="50" spans="1:17" ht="35" customHeight="1" x14ac:dyDescent="0.35">
      <c r="A50" s="147" t="s">
        <v>199</v>
      </c>
      <c r="B50" s="148">
        <v>49</v>
      </c>
      <c r="C50" s="147" t="s">
        <v>77</v>
      </c>
      <c r="D50" s="149">
        <v>0.77267300999999999</v>
      </c>
      <c r="E50" s="150">
        <v>0.40727159000000002</v>
      </c>
      <c r="F50" s="150">
        <v>0.36540141999999998</v>
      </c>
      <c r="G50" s="150">
        <v>0.22732699000000001</v>
      </c>
      <c r="H50" s="150">
        <v>0</v>
      </c>
      <c r="I50" s="151">
        <v>0</v>
      </c>
      <c r="J50" s="152">
        <v>0</v>
      </c>
      <c r="K50" s="154">
        <v>6</v>
      </c>
      <c r="L50" s="155">
        <v>5</v>
      </c>
      <c r="M50" s="155">
        <v>3</v>
      </c>
      <c r="N50" s="155">
        <v>0</v>
      </c>
      <c r="O50" s="155">
        <v>0</v>
      </c>
      <c r="P50" s="156">
        <v>14</v>
      </c>
      <c r="Q50" s="157" t="s">
        <v>201</v>
      </c>
    </row>
    <row r="51" spans="1:17" ht="53" customHeight="1" x14ac:dyDescent="0.35">
      <c r="A51" s="147" t="s">
        <v>199</v>
      </c>
      <c r="B51" s="148">
        <v>50</v>
      </c>
      <c r="C51" s="147" t="s">
        <v>78</v>
      </c>
      <c r="D51" s="149">
        <v>0.64027984000000004</v>
      </c>
      <c r="E51" s="150">
        <v>0.43836145999999998</v>
      </c>
      <c r="F51" s="150">
        <v>0.20191838000000001</v>
      </c>
      <c r="G51" s="150">
        <v>0.13239318</v>
      </c>
      <c r="H51" s="150">
        <v>0.22732699000000001</v>
      </c>
      <c r="I51" s="151">
        <v>0</v>
      </c>
      <c r="J51" s="152">
        <v>0.22732699000000001</v>
      </c>
      <c r="K51" s="154">
        <v>6</v>
      </c>
      <c r="L51" s="155">
        <v>3</v>
      </c>
      <c r="M51" s="155">
        <v>2</v>
      </c>
      <c r="N51" s="155">
        <v>3</v>
      </c>
      <c r="O51" s="155">
        <v>0</v>
      </c>
      <c r="P51" s="156">
        <v>14</v>
      </c>
      <c r="Q51" s="157" t="s">
        <v>201</v>
      </c>
    </row>
    <row r="52" spans="1:17" ht="35" customHeight="1" x14ac:dyDescent="0.35">
      <c r="A52" s="147" t="s">
        <v>199</v>
      </c>
      <c r="B52" s="148">
        <v>51</v>
      </c>
      <c r="C52" s="147" t="s">
        <v>79</v>
      </c>
      <c r="D52" s="149">
        <v>0.64027984000000004</v>
      </c>
      <c r="E52" s="150">
        <v>0.40727159000000002</v>
      </c>
      <c r="F52" s="150">
        <v>0.23300824000000001</v>
      </c>
      <c r="G52" s="150">
        <v>0.29815721000000001</v>
      </c>
      <c r="H52" s="150">
        <v>0</v>
      </c>
      <c r="I52" s="151">
        <v>6.1562949999999998E-2</v>
      </c>
      <c r="J52" s="152">
        <v>6.1562949999999998E-2</v>
      </c>
      <c r="K52" s="154">
        <v>6</v>
      </c>
      <c r="L52" s="155">
        <v>3</v>
      </c>
      <c r="M52" s="155">
        <v>4</v>
      </c>
      <c r="N52" s="155">
        <v>0</v>
      </c>
      <c r="O52" s="155">
        <v>1</v>
      </c>
      <c r="P52" s="156">
        <v>14</v>
      </c>
      <c r="Q52" s="157" t="s">
        <v>201</v>
      </c>
    </row>
    <row r="53" spans="1:17" ht="53" customHeight="1" x14ac:dyDescent="0.35">
      <c r="A53" s="147" t="s">
        <v>208</v>
      </c>
      <c r="B53" s="148">
        <v>52</v>
      </c>
      <c r="C53" s="147" t="s">
        <v>80</v>
      </c>
      <c r="D53" s="149">
        <v>0.64027984000000004</v>
      </c>
      <c r="E53" s="150">
        <v>0.48901310999999997</v>
      </c>
      <c r="F53" s="150">
        <v>0.15126671999999999</v>
      </c>
      <c r="G53" s="150">
        <v>0.16576404</v>
      </c>
      <c r="H53" s="150">
        <v>0.13239318</v>
      </c>
      <c r="I53" s="151">
        <v>6.1562949999999998E-2</v>
      </c>
      <c r="J53" s="152">
        <v>0.19395613</v>
      </c>
      <c r="K53" s="154">
        <v>7</v>
      </c>
      <c r="L53" s="155">
        <v>2</v>
      </c>
      <c r="M53" s="155">
        <v>2</v>
      </c>
      <c r="N53" s="155">
        <v>2</v>
      </c>
      <c r="O53" s="155">
        <v>1</v>
      </c>
      <c r="P53" s="156">
        <v>14</v>
      </c>
      <c r="Q53" s="157" t="s">
        <v>201</v>
      </c>
    </row>
    <row r="54" spans="1:17" ht="53" customHeight="1" x14ac:dyDescent="0.35">
      <c r="A54" s="147" t="s">
        <v>199</v>
      </c>
      <c r="B54" s="148">
        <v>53</v>
      </c>
      <c r="C54" s="147" t="s">
        <v>81</v>
      </c>
      <c r="D54" s="149">
        <v>0.55853830999999998</v>
      </c>
      <c r="E54" s="150">
        <v>6.1562949999999998E-2</v>
      </c>
      <c r="F54" s="150">
        <v>0.49697535999999998</v>
      </c>
      <c r="G54" s="150">
        <v>0.21641568999999999</v>
      </c>
      <c r="H54" s="150">
        <v>0.14330446999999999</v>
      </c>
      <c r="I54" s="151">
        <v>8.1741519999999998E-2</v>
      </c>
      <c r="J54" s="152">
        <v>0.22504599</v>
      </c>
      <c r="K54" s="154">
        <v>1</v>
      </c>
      <c r="L54" s="155">
        <v>7</v>
      </c>
      <c r="M54" s="155">
        <v>3</v>
      </c>
      <c r="N54" s="155">
        <v>2</v>
      </c>
      <c r="O54" s="155">
        <v>1</v>
      </c>
      <c r="P54" s="156">
        <v>14</v>
      </c>
      <c r="Q54" s="157">
        <v>0</v>
      </c>
    </row>
    <row r="55" spans="1:17" ht="53" customHeight="1" x14ac:dyDescent="0.35">
      <c r="A55" s="147" t="s">
        <v>199</v>
      </c>
      <c r="B55" s="148">
        <v>54</v>
      </c>
      <c r="C55" s="147" t="s">
        <v>82</v>
      </c>
      <c r="D55" s="149">
        <v>0.62140629000000003</v>
      </c>
      <c r="E55" s="150">
        <v>0.35661994000000002</v>
      </c>
      <c r="F55" s="150">
        <v>0.26478635</v>
      </c>
      <c r="G55" s="150">
        <v>0.15354772</v>
      </c>
      <c r="H55" s="150">
        <v>0.14330446999999999</v>
      </c>
      <c r="I55" s="151">
        <v>8.1741519999999998E-2</v>
      </c>
      <c r="J55" s="152">
        <v>0.22504599</v>
      </c>
      <c r="K55" s="154">
        <v>5</v>
      </c>
      <c r="L55" s="155">
        <v>4</v>
      </c>
      <c r="M55" s="155">
        <v>2</v>
      </c>
      <c r="N55" s="155">
        <v>2</v>
      </c>
      <c r="O55" s="155">
        <v>1</v>
      </c>
      <c r="P55" s="156">
        <v>14</v>
      </c>
      <c r="Q55" s="157">
        <v>0</v>
      </c>
    </row>
    <row r="56" spans="1:17" ht="35" customHeight="1" x14ac:dyDescent="0.35">
      <c r="A56" s="147" t="s">
        <v>199</v>
      </c>
      <c r="B56" s="148">
        <v>55</v>
      </c>
      <c r="C56" s="147" t="s">
        <v>83</v>
      </c>
      <c r="D56" s="149">
        <v>0.57075463000000004</v>
      </c>
      <c r="E56" s="150">
        <v>0.19313689000000001</v>
      </c>
      <c r="F56" s="150">
        <v>0.37761773999999998</v>
      </c>
      <c r="G56" s="150">
        <v>0.26576232</v>
      </c>
      <c r="H56" s="150">
        <v>8.1741519999999998E-2</v>
      </c>
      <c r="I56" s="151">
        <v>8.1741519999999998E-2</v>
      </c>
      <c r="J56" s="152">
        <v>0.16348304</v>
      </c>
      <c r="K56" s="154">
        <v>3</v>
      </c>
      <c r="L56" s="155">
        <v>5</v>
      </c>
      <c r="M56" s="155">
        <v>4</v>
      </c>
      <c r="N56" s="155">
        <v>1</v>
      </c>
      <c r="O56" s="155">
        <v>1</v>
      </c>
      <c r="P56" s="156">
        <v>14</v>
      </c>
      <c r="Q56" s="157">
        <v>0</v>
      </c>
    </row>
    <row r="57" spans="1:17" ht="35" customHeight="1" x14ac:dyDescent="0.35">
      <c r="A57" s="147" t="s">
        <v>199</v>
      </c>
      <c r="B57" s="148">
        <v>56</v>
      </c>
      <c r="C57" s="147" t="s">
        <v>212</v>
      </c>
      <c r="D57" s="149">
        <v>0.64027984000000004</v>
      </c>
      <c r="E57" s="150">
        <v>0.35661994000000002</v>
      </c>
      <c r="F57" s="150">
        <v>0.28365990000000002</v>
      </c>
      <c r="G57" s="150">
        <v>0.27797864</v>
      </c>
      <c r="H57" s="150">
        <v>0</v>
      </c>
      <c r="I57" s="151">
        <v>8.1741519999999998E-2</v>
      </c>
      <c r="J57" s="152">
        <v>8.1741519999999998E-2</v>
      </c>
      <c r="K57" s="154">
        <v>5</v>
      </c>
      <c r="L57" s="155">
        <v>4</v>
      </c>
      <c r="M57" s="155">
        <v>4</v>
      </c>
      <c r="N57" s="155">
        <v>0</v>
      </c>
      <c r="O57" s="155">
        <v>1</v>
      </c>
      <c r="P57" s="156">
        <v>14</v>
      </c>
      <c r="Q57" s="157">
        <v>0</v>
      </c>
    </row>
    <row r="58" spans="1:17" ht="53" customHeight="1" x14ac:dyDescent="0.35">
      <c r="A58" s="147" t="s">
        <v>199</v>
      </c>
      <c r="B58" s="148">
        <v>57</v>
      </c>
      <c r="C58" s="147" t="s">
        <v>85</v>
      </c>
      <c r="D58" s="149">
        <v>0.64027984000000004</v>
      </c>
      <c r="E58" s="150">
        <v>0.35661994000000002</v>
      </c>
      <c r="F58" s="150">
        <v>0.28365990000000002</v>
      </c>
      <c r="G58" s="150">
        <v>0.19623711999999999</v>
      </c>
      <c r="H58" s="150">
        <v>8.1741519999999998E-2</v>
      </c>
      <c r="I58" s="151">
        <v>8.1741519999999998E-2</v>
      </c>
      <c r="J58" s="152">
        <v>0.16348304</v>
      </c>
      <c r="K58" s="154">
        <v>5</v>
      </c>
      <c r="L58" s="155">
        <v>4</v>
      </c>
      <c r="M58" s="155">
        <v>3</v>
      </c>
      <c r="N58" s="155">
        <v>1</v>
      </c>
      <c r="O58" s="155">
        <v>1</v>
      </c>
      <c r="P58" s="156">
        <v>14</v>
      </c>
      <c r="Q58" s="157">
        <v>0</v>
      </c>
    </row>
    <row r="59" spans="1:17" ht="71" customHeight="1" x14ac:dyDescent="0.35">
      <c r="A59" s="147" t="s">
        <v>199</v>
      </c>
      <c r="B59" s="148">
        <v>58</v>
      </c>
      <c r="C59" s="147" t="s">
        <v>125</v>
      </c>
      <c r="D59" s="149">
        <v>0.58962817999999995</v>
      </c>
      <c r="E59" s="150">
        <v>0.35661994000000002</v>
      </c>
      <c r="F59" s="150">
        <v>0.23300824000000001</v>
      </c>
      <c r="G59" s="150">
        <v>0.18532582</v>
      </c>
      <c r="H59" s="150">
        <v>0.14330446999999999</v>
      </c>
      <c r="I59" s="151">
        <v>8.1741519999999998E-2</v>
      </c>
      <c r="J59" s="152">
        <v>0.22504599</v>
      </c>
      <c r="K59" s="154">
        <v>5</v>
      </c>
      <c r="L59" s="155">
        <v>3</v>
      </c>
      <c r="M59" s="155">
        <v>3</v>
      </c>
      <c r="N59" s="155">
        <v>2</v>
      </c>
      <c r="O59" s="155">
        <v>1</v>
      </c>
      <c r="P59" s="156">
        <v>14</v>
      </c>
      <c r="Q59" s="157">
        <v>0</v>
      </c>
    </row>
    <row r="60" spans="1:17" ht="53" customHeight="1" x14ac:dyDescent="0.35">
      <c r="A60" s="147" t="s">
        <v>199</v>
      </c>
      <c r="B60" s="148">
        <v>59</v>
      </c>
      <c r="C60" s="147" t="s">
        <v>86</v>
      </c>
      <c r="D60" s="149">
        <v>0.58962817999999995</v>
      </c>
      <c r="E60" s="150">
        <v>0.35661994000000002</v>
      </c>
      <c r="F60" s="150">
        <v>0.23300824000000001</v>
      </c>
      <c r="G60" s="150">
        <v>0.24688878</v>
      </c>
      <c r="H60" s="150">
        <v>8.1741519999999998E-2</v>
      </c>
      <c r="I60" s="151">
        <v>8.1741519999999998E-2</v>
      </c>
      <c r="J60" s="152">
        <v>0.16348304</v>
      </c>
      <c r="K60" s="154">
        <v>5</v>
      </c>
      <c r="L60" s="155">
        <v>3</v>
      </c>
      <c r="M60" s="155">
        <v>4</v>
      </c>
      <c r="N60" s="155">
        <v>1</v>
      </c>
      <c r="O60" s="155">
        <v>1</v>
      </c>
      <c r="P60" s="156">
        <v>14</v>
      </c>
      <c r="Q60" s="157">
        <v>0</v>
      </c>
    </row>
    <row r="61" spans="1:17" ht="53" customHeight="1" x14ac:dyDescent="0.35">
      <c r="A61" s="147" t="s">
        <v>208</v>
      </c>
      <c r="B61" s="148">
        <v>60</v>
      </c>
      <c r="C61" s="147" t="s">
        <v>87</v>
      </c>
      <c r="D61" s="149">
        <v>0.57449285999999999</v>
      </c>
      <c r="E61" s="150">
        <v>0.22504599</v>
      </c>
      <c r="F61" s="150">
        <v>0.34944687000000002</v>
      </c>
      <c r="G61" s="150">
        <v>0.23155101</v>
      </c>
      <c r="H61" s="150">
        <v>0</v>
      </c>
      <c r="I61" s="151">
        <v>0.19395613</v>
      </c>
      <c r="J61" s="152">
        <v>0.19395613</v>
      </c>
      <c r="K61" s="154">
        <v>3</v>
      </c>
      <c r="L61" s="155">
        <v>5</v>
      </c>
      <c r="M61" s="155">
        <v>3</v>
      </c>
      <c r="N61" s="155">
        <v>0</v>
      </c>
      <c r="O61" s="155">
        <v>3</v>
      </c>
      <c r="P61" s="156">
        <v>14</v>
      </c>
      <c r="Q61" s="157">
        <v>0</v>
      </c>
    </row>
    <row r="62" spans="1:17" ht="35" customHeight="1" x14ac:dyDescent="0.35">
      <c r="A62" s="147" t="s">
        <v>199</v>
      </c>
      <c r="B62" s="148">
        <v>61</v>
      </c>
      <c r="C62" s="147" t="s">
        <v>88</v>
      </c>
      <c r="D62" s="149">
        <v>0.64027984000000004</v>
      </c>
      <c r="E62" s="150">
        <v>0.29083297000000002</v>
      </c>
      <c r="F62" s="150">
        <v>0.34944687000000002</v>
      </c>
      <c r="G62" s="150">
        <v>0.13467417000000001</v>
      </c>
      <c r="H62" s="150">
        <v>8.1741519999999998E-2</v>
      </c>
      <c r="I62" s="151">
        <v>0.14330446999999999</v>
      </c>
      <c r="J62" s="152">
        <v>0.22504599</v>
      </c>
      <c r="K62" s="154">
        <v>4</v>
      </c>
      <c r="L62" s="155">
        <v>5</v>
      </c>
      <c r="M62" s="155">
        <v>2</v>
      </c>
      <c r="N62" s="155">
        <v>1</v>
      </c>
      <c r="O62" s="155">
        <v>2</v>
      </c>
      <c r="P62" s="156">
        <v>14</v>
      </c>
      <c r="Q62" s="157">
        <v>0</v>
      </c>
    </row>
    <row r="63" spans="1:17" ht="35" customHeight="1" x14ac:dyDescent="0.35">
      <c r="A63" s="147" t="s">
        <v>199</v>
      </c>
      <c r="B63" s="148">
        <v>62</v>
      </c>
      <c r="C63" s="147" t="s">
        <v>155</v>
      </c>
      <c r="D63" s="149">
        <v>0.72202135999999995</v>
      </c>
      <c r="E63" s="150">
        <v>0.43836145999999998</v>
      </c>
      <c r="F63" s="150">
        <v>0.28365990000000002</v>
      </c>
      <c r="G63" s="150">
        <v>0.27797864</v>
      </c>
      <c r="H63" s="150">
        <v>0</v>
      </c>
      <c r="I63" s="151">
        <v>0</v>
      </c>
      <c r="J63" s="152">
        <v>0</v>
      </c>
      <c r="K63" s="154">
        <v>6</v>
      </c>
      <c r="L63" s="155">
        <v>4</v>
      </c>
      <c r="M63" s="155">
        <v>4</v>
      </c>
      <c r="N63" s="155">
        <v>0</v>
      </c>
      <c r="O63" s="155">
        <v>0</v>
      </c>
      <c r="P63" s="156">
        <v>14</v>
      </c>
      <c r="Q63" s="157">
        <v>0</v>
      </c>
    </row>
    <row r="64" spans="1:17" ht="53" customHeight="1" x14ac:dyDescent="0.35">
      <c r="A64" s="147" t="s">
        <v>213</v>
      </c>
      <c r="B64" s="148">
        <v>63</v>
      </c>
      <c r="C64" s="147" t="s">
        <v>214</v>
      </c>
      <c r="D64" s="149">
        <v>0.77267300999999999</v>
      </c>
      <c r="E64" s="150">
        <v>0.32553007</v>
      </c>
      <c r="F64" s="150">
        <v>0.44714293999999999</v>
      </c>
      <c r="G64" s="150">
        <v>0.22732699000000001</v>
      </c>
      <c r="H64" s="150">
        <v>0</v>
      </c>
      <c r="I64" s="151">
        <v>0</v>
      </c>
      <c r="J64" s="152">
        <v>0</v>
      </c>
      <c r="K64" s="154">
        <v>5</v>
      </c>
      <c r="L64" s="155">
        <v>6</v>
      </c>
      <c r="M64" s="155">
        <v>3</v>
      </c>
      <c r="N64" s="155">
        <v>0</v>
      </c>
      <c r="O64" s="155">
        <v>0</v>
      </c>
      <c r="P64" s="156">
        <v>14</v>
      </c>
      <c r="Q64" s="157" t="s">
        <v>201</v>
      </c>
    </row>
    <row r="65" spans="1:17" ht="71" customHeight="1" x14ac:dyDescent="0.35">
      <c r="A65" s="147" t="s">
        <v>213</v>
      </c>
      <c r="B65" s="148">
        <v>64</v>
      </c>
      <c r="C65" s="147" t="s">
        <v>215</v>
      </c>
      <c r="D65" s="149">
        <v>0.65249615999999999</v>
      </c>
      <c r="E65" s="150">
        <v>0.19313689000000001</v>
      </c>
      <c r="F65" s="150">
        <v>0.45935925999999999</v>
      </c>
      <c r="G65" s="150">
        <v>0.20419936999999999</v>
      </c>
      <c r="H65" s="150">
        <v>0.14330446999999999</v>
      </c>
      <c r="I65" s="151">
        <v>0</v>
      </c>
      <c r="J65" s="152">
        <v>0.14330446999999999</v>
      </c>
      <c r="K65" s="154">
        <v>3</v>
      </c>
      <c r="L65" s="155">
        <v>6</v>
      </c>
      <c r="M65" s="155">
        <v>3</v>
      </c>
      <c r="N65" s="155">
        <v>2</v>
      </c>
      <c r="O65" s="155">
        <v>0</v>
      </c>
      <c r="P65" s="156">
        <v>14</v>
      </c>
      <c r="Q65" s="157" t="s">
        <v>201</v>
      </c>
    </row>
    <row r="66" spans="1:17" ht="53" customHeight="1" x14ac:dyDescent="0.35">
      <c r="A66" s="147" t="s">
        <v>213</v>
      </c>
      <c r="B66" s="148">
        <v>65</v>
      </c>
      <c r="C66" s="147" t="s">
        <v>216</v>
      </c>
      <c r="D66" s="149">
        <v>0.50496766000000004</v>
      </c>
      <c r="E66" s="150">
        <v>0.20909143999999999</v>
      </c>
      <c r="F66" s="150">
        <v>0.29587622000000002</v>
      </c>
      <c r="G66" s="150">
        <v>0.26770535000000001</v>
      </c>
      <c r="H66" s="150">
        <v>0.16576404</v>
      </c>
      <c r="I66" s="151">
        <v>6.1562949999999998E-2</v>
      </c>
      <c r="J66" s="152">
        <v>0.22732699000000001</v>
      </c>
      <c r="K66" s="154">
        <v>3</v>
      </c>
      <c r="L66" s="155">
        <v>4</v>
      </c>
      <c r="M66" s="155">
        <v>4</v>
      </c>
      <c r="N66" s="155">
        <v>2</v>
      </c>
      <c r="O66" s="155">
        <v>1</v>
      </c>
      <c r="P66" s="156">
        <v>14</v>
      </c>
      <c r="Q66" s="157" t="s">
        <v>201</v>
      </c>
    </row>
    <row r="67" spans="1:17" ht="53" customHeight="1" x14ac:dyDescent="0.35">
      <c r="A67" s="147" t="s">
        <v>213</v>
      </c>
      <c r="B67" s="148">
        <v>66</v>
      </c>
      <c r="C67" s="147" t="s">
        <v>91</v>
      </c>
      <c r="D67" s="149">
        <v>0.57075463000000004</v>
      </c>
      <c r="E67" s="150">
        <v>0.27487841000000002</v>
      </c>
      <c r="F67" s="150">
        <v>0.29587622000000002</v>
      </c>
      <c r="G67" s="150">
        <v>0.28594089</v>
      </c>
      <c r="H67" s="150">
        <v>6.1562949999999998E-2</v>
      </c>
      <c r="I67" s="151">
        <v>8.1741519999999998E-2</v>
      </c>
      <c r="J67" s="152">
        <v>0.14330446999999999</v>
      </c>
      <c r="K67" s="154">
        <v>4</v>
      </c>
      <c r="L67" s="155">
        <v>4</v>
      </c>
      <c r="M67" s="155">
        <v>4</v>
      </c>
      <c r="N67" s="155">
        <v>1</v>
      </c>
      <c r="O67" s="155">
        <v>1</v>
      </c>
      <c r="P67" s="156">
        <v>14</v>
      </c>
      <c r="Q67" s="157" t="s">
        <v>201</v>
      </c>
    </row>
    <row r="68" spans="1:17" ht="53" customHeight="1" x14ac:dyDescent="0.35">
      <c r="A68" s="147" t="s">
        <v>213</v>
      </c>
      <c r="B68" s="148">
        <v>67</v>
      </c>
      <c r="C68" s="147" t="s">
        <v>92</v>
      </c>
      <c r="D68" s="149">
        <v>0.29457119999999998</v>
      </c>
      <c r="E68" s="150">
        <v>0.14330446999999999</v>
      </c>
      <c r="F68" s="150">
        <v>0.15126671999999999</v>
      </c>
      <c r="G68" s="150">
        <v>0.56212432999999995</v>
      </c>
      <c r="H68" s="150">
        <v>8.1741519999999998E-2</v>
      </c>
      <c r="I68" s="151">
        <v>6.1562949999999998E-2</v>
      </c>
      <c r="J68" s="152">
        <v>0.14330446999999999</v>
      </c>
      <c r="K68" s="154">
        <v>2</v>
      </c>
      <c r="L68" s="155">
        <v>2</v>
      </c>
      <c r="M68" s="155">
        <v>8</v>
      </c>
      <c r="N68" s="155">
        <v>1</v>
      </c>
      <c r="O68" s="155">
        <v>1</v>
      </c>
      <c r="P68" s="156">
        <v>14</v>
      </c>
      <c r="Q68" s="157" t="s">
        <v>201</v>
      </c>
    </row>
    <row r="69" spans="1:17" ht="53" customHeight="1" x14ac:dyDescent="0.35">
      <c r="A69" s="147" t="s">
        <v>213</v>
      </c>
      <c r="B69" s="148">
        <v>68</v>
      </c>
      <c r="C69" s="147" t="s">
        <v>93</v>
      </c>
      <c r="D69" s="149">
        <v>0.53966477000000002</v>
      </c>
      <c r="E69" s="150">
        <v>0.20909143999999999</v>
      </c>
      <c r="F69" s="150">
        <v>0.33057332</v>
      </c>
      <c r="G69" s="150">
        <v>0.39877227999999998</v>
      </c>
      <c r="H69" s="150">
        <v>6.1562949999999998E-2</v>
      </c>
      <c r="I69" s="151">
        <v>0</v>
      </c>
      <c r="J69" s="152">
        <v>6.1562949999999998E-2</v>
      </c>
      <c r="K69" s="154">
        <v>3</v>
      </c>
      <c r="L69" s="155">
        <v>5</v>
      </c>
      <c r="M69" s="155">
        <v>5</v>
      </c>
      <c r="N69" s="155">
        <v>1</v>
      </c>
      <c r="O69" s="155">
        <v>0</v>
      </c>
      <c r="P69" s="156">
        <v>14</v>
      </c>
      <c r="Q69" s="157" t="s">
        <v>201</v>
      </c>
    </row>
    <row r="70" spans="1:17" ht="53" customHeight="1" x14ac:dyDescent="0.35">
      <c r="A70" s="147" t="s">
        <v>213</v>
      </c>
      <c r="B70" s="148">
        <v>69</v>
      </c>
      <c r="C70" s="147" t="s">
        <v>217</v>
      </c>
      <c r="D70" s="149">
        <v>0.78488933000000005</v>
      </c>
      <c r="E70" s="150">
        <v>0.35661994000000002</v>
      </c>
      <c r="F70" s="150">
        <v>0.42826940000000002</v>
      </c>
      <c r="G70" s="150">
        <v>0.15354772</v>
      </c>
      <c r="H70" s="150">
        <v>6.1562949999999998E-2</v>
      </c>
      <c r="I70" s="151">
        <v>0</v>
      </c>
      <c r="J70" s="152">
        <v>6.1562949999999998E-2</v>
      </c>
      <c r="K70" s="154">
        <v>5</v>
      </c>
      <c r="L70" s="155">
        <v>6</v>
      </c>
      <c r="M70" s="155">
        <v>2</v>
      </c>
      <c r="N70" s="155">
        <v>1</v>
      </c>
      <c r="O70" s="155">
        <v>0</v>
      </c>
      <c r="P70" s="156">
        <v>14</v>
      </c>
      <c r="Q70" s="157" t="s">
        <v>201</v>
      </c>
    </row>
    <row r="71" spans="1:17" ht="53" customHeight="1" x14ac:dyDescent="0.35">
      <c r="A71" s="147" t="s">
        <v>213</v>
      </c>
      <c r="B71" s="148">
        <v>70</v>
      </c>
      <c r="C71" s="147" t="s">
        <v>95</v>
      </c>
      <c r="D71" s="149">
        <v>0.78488933000000005</v>
      </c>
      <c r="E71" s="150">
        <v>0.40727159000000002</v>
      </c>
      <c r="F71" s="150">
        <v>0.37761773999999998</v>
      </c>
      <c r="G71" s="150">
        <v>6.9525199999999995E-2</v>
      </c>
      <c r="H71" s="150">
        <v>8.4022520000000003E-2</v>
      </c>
      <c r="I71" s="151">
        <v>6.1562949999999998E-2</v>
      </c>
      <c r="J71" s="152">
        <v>0.14558546999999999</v>
      </c>
      <c r="K71" s="154">
        <v>6</v>
      </c>
      <c r="L71" s="155">
        <v>5</v>
      </c>
      <c r="M71" s="155">
        <v>1</v>
      </c>
      <c r="N71" s="155">
        <v>1</v>
      </c>
      <c r="O71" s="155">
        <v>1</v>
      </c>
      <c r="P71" s="156">
        <v>14</v>
      </c>
      <c r="Q71" s="157" t="s">
        <v>201</v>
      </c>
    </row>
    <row r="72" spans="1:17" ht="53" customHeight="1" x14ac:dyDescent="0.35">
      <c r="A72" s="147" t="s">
        <v>213</v>
      </c>
      <c r="B72" s="148">
        <v>71</v>
      </c>
      <c r="C72" s="147" t="s">
        <v>218</v>
      </c>
      <c r="D72" s="149">
        <v>0.62969936000000004</v>
      </c>
      <c r="E72" s="150">
        <v>0.31441319000000001</v>
      </c>
      <c r="F72" s="150">
        <v>0.31528616999999998</v>
      </c>
      <c r="G72" s="150">
        <v>0.30469907000000002</v>
      </c>
      <c r="H72" s="150">
        <v>6.5601580000000007E-2</v>
      </c>
      <c r="I72" s="151">
        <v>0</v>
      </c>
      <c r="J72" s="152">
        <v>6.5601580000000007E-2</v>
      </c>
      <c r="K72" s="154">
        <v>4</v>
      </c>
      <c r="L72" s="155">
        <v>4</v>
      </c>
      <c r="M72" s="155">
        <v>4</v>
      </c>
      <c r="N72" s="155">
        <v>1</v>
      </c>
      <c r="O72" s="155">
        <v>0</v>
      </c>
      <c r="P72" s="156">
        <v>13</v>
      </c>
      <c r="Q72" s="157" t="s">
        <v>201</v>
      </c>
    </row>
    <row r="73" spans="1:17" ht="12" customHeight="1" x14ac:dyDescent="0.25">
      <c r="D73" s="159"/>
      <c r="E73" s="159"/>
      <c r="F73" s="159"/>
      <c r="G73" s="159"/>
      <c r="H73" s="159"/>
      <c r="I73" s="159"/>
      <c r="J73" s="159"/>
      <c r="K73" s="158"/>
      <c r="L73" s="158"/>
      <c r="M73" s="158"/>
      <c r="N73" s="158"/>
      <c r="O73" s="158"/>
      <c r="P73" s="158"/>
      <c r="Q73" s="158"/>
    </row>
    <row r="74" spans="1:17" ht="16" customHeight="1" x14ac:dyDescent="0.3">
      <c r="A74" s="153" t="s">
        <v>219</v>
      </c>
      <c r="D74" s="159"/>
      <c r="E74" s="159"/>
      <c r="F74" s="159"/>
      <c r="G74" s="159"/>
      <c r="H74" s="159"/>
      <c r="I74" s="159"/>
      <c r="J74" s="159"/>
      <c r="K74" s="158"/>
      <c r="L74" s="158"/>
      <c r="M74" s="158"/>
      <c r="N74" s="158"/>
      <c r="O74" s="158"/>
      <c r="P74" s="158"/>
      <c r="Q74" s="158"/>
    </row>
    <row r="75" spans="1:17" ht="16" customHeight="1" x14ac:dyDescent="0.3">
      <c r="A75" s="153" t="s">
        <v>220</v>
      </c>
      <c r="D75" s="159"/>
      <c r="E75" s="159"/>
      <c r="F75" s="159"/>
      <c r="G75" s="159"/>
      <c r="H75" s="159"/>
      <c r="I75" s="159"/>
      <c r="J75" s="159"/>
      <c r="K75" s="158"/>
      <c r="L75" s="158"/>
      <c r="M75" s="158"/>
      <c r="N75" s="158"/>
      <c r="O75" s="158"/>
      <c r="P75" s="158"/>
      <c r="Q75" s="158"/>
    </row>
    <row r="76" spans="1:17" ht="16" customHeight="1" x14ac:dyDescent="0.3">
      <c r="A76" s="153" t="s">
        <v>221</v>
      </c>
      <c r="D76" s="159"/>
      <c r="E76" s="159"/>
      <c r="F76" s="159"/>
      <c r="G76" s="159"/>
      <c r="H76" s="159"/>
      <c r="I76" s="159"/>
      <c r="J76" s="159"/>
      <c r="K76" s="158"/>
      <c r="L76" s="158"/>
      <c r="M76" s="158"/>
      <c r="N76" s="158"/>
      <c r="O76" s="158"/>
      <c r="P76" s="158"/>
      <c r="Q76" s="158"/>
    </row>
    <row r="77" spans="1:17" ht="16" customHeight="1" x14ac:dyDescent="0.3">
      <c r="A77" s="153" t="s">
        <v>222</v>
      </c>
      <c r="D77" s="159"/>
      <c r="E77" s="159"/>
      <c r="F77" s="159"/>
      <c r="G77" s="159"/>
      <c r="H77" s="159"/>
      <c r="I77" s="159"/>
      <c r="J77" s="159"/>
      <c r="K77" s="158"/>
      <c r="L77" s="158"/>
      <c r="M77" s="158"/>
      <c r="N77" s="158"/>
      <c r="O77" s="158"/>
      <c r="P77" s="158"/>
      <c r="Q77" s="158"/>
    </row>
    <row r="78" spans="1:17" ht="12" customHeight="1" x14ac:dyDescent="0.25">
      <c r="D78" s="159"/>
      <c r="E78" s="159"/>
      <c r="F78" s="159"/>
      <c r="G78" s="159"/>
      <c r="H78" s="159"/>
      <c r="I78" s="159"/>
      <c r="J78" s="159"/>
      <c r="K78" s="158"/>
      <c r="L78" s="158"/>
      <c r="M78" s="158"/>
      <c r="N78" s="158"/>
      <c r="O78" s="158"/>
      <c r="P78" s="158"/>
      <c r="Q78" s="158"/>
    </row>
    <row r="79" spans="1:17" ht="12" customHeight="1" x14ac:dyDescent="0.25">
      <c r="D79" s="159"/>
      <c r="E79" s="159"/>
      <c r="F79" s="159"/>
      <c r="G79" s="159"/>
      <c r="H79" s="159"/>
      <c r="I79" s="159"/>
      <c r="J79" s="159"/>
      <c r="K79" s="158"/>
      <c r="L79" s="158"/>
      <c r="M79" s="158"/>
      <c r="N79" s="158"/>
      <c r="O79" s="158"/>
      <c r="P79" s="158"/>
      <c r="Q79" s="158"/>
    </row>
    <row r="80" spans="1:17" ht="12" customHeight="1" x14ac:dyDescent="0.25">
      <c r="D80" s="159"/>
      <c r="E80" s="159"/>
      <c r="F80" s="159"/>
      <c r="G80" s="159"/>
      <c r="H80" s="159"/>
      <c r="I80" s="159"/>
      <c r="J80" s="159"/>
      <c r="K80" s="158"/>
      <c r="L80" s="158"/>
      <c r="M80" s="158"/>
      <c r="N80" s="158"/>
      <c r="O80" s="158"/>
      <c r="P80" s="158"/>
      <c r="Q80" s="158"/>
    </row>
    <row r="81" spans="4:17" ht="12" customHeight="1" x14ac:dyDescent="0.25">
      <c r="D81" s="159"/>
      <c r="E81" s="159"/>
      <c r="F81" s="159"/>
      <c r="G81" s="159"/>
      <c r="H81" s="159"/>
      <c r="I81" s="159"/>
      <c r="J81" s="159"/>
      <c r="K81" s="158"/>
      <c r="L81" s="158"/>
      <c r="M81" s="158"/>
      <c r="N81" s="158"/>
      <c r="O81" s="158"/>
      <c r="P81" s="158"/>
      <c r="Q81" s="158"/>
    </row>
    <row r="82" spans="4:17" ht="12" customHeight="1" x14ac:dyDescent="0.25">
      <c r="D82" s="159"/>
      <c r="E82" s="159"/>
      <c r="F82" s="159"/>
      <c r="G82" s="159"/>
      <c r="H82" s="159"/>
      <c r="I82" s="159"/>
      <c r="J82" s="159"/>
      <c r="K82" s="158"/>
      <c r="L82" s="158"/>
      <c r="M82" s="158"/>
      <c r="N82" s="158"/>
      <c r="O82" s="158"/>
      <c r="P82" s="158"/>
      <c r="Q82" s="158"/>
    </row>
    <row r="83" spans="4:17" ht="12" customHeight="1" x14ac:dyDescent="0.25">
      <c r="D83" s="159"/>
      <c r="E83" s="159"/>
      <c r="F83" s="159"/>
      <c r="G83" s="159"/>
      <c r="H83" s="159"/>
      <c r="I83" s="159"/>
      <c r="J83" s="159"/>
      <c r="K83" s="158"/>
      <c r="L83" s="158"/>
      <c r="M83" s="158"/>
      <c r="N83" s="158"/>
      <c r="O83" s="158"/>
      <c r="P83" s="158"/>
      <c r="Q83" s="158"/>
    </row>
    <row r="84" spans="4:17" ht="12" customHeight="1" x14ac:dyDescent="0.25">
      <c r="D84" s="159"/>
      <c r="E84" s="159"/>
      <c r="F84" s="159"/>
      <c r="G84" s="159"/>
      <c r="H84" s="159"/>
      <c r="I84" s="159"/>
      <c r="J84" s="159"/>
      <c r="K84" s="158"/>
      <c r="L84" s="158"/>
      <c r="M84" s="158"/>
      <c r="N84" s="158"/>
      <c r="O84" s="158"/>
      <c r="P84" s="158"/>
      <c r="Q84" s="158"/>
    </row>
    <row r="85" spans="4:17" ht="12" customHeight="1" x14ac:dyDescent="0.25">
      <c r="D85" s="159"/>
      <c r="E85" s="159"/>
      <c r="F85" s="159"/>
      <c r="G85" s="159"/>
      <c r="H85" s="159"/>
      <c r="I85" s="159"/>
      <c r="J85" s="159"/>
      <c r="K85" s="158"/>
      <c r="L85" s="158"/>
      <c r="M85" s="158"/>
      <c r="N85" s="158"/>
      <c r="O85" s="158"/>
      <c r="P85" s="158"/>
      <c r="Q85" s="158"/>
    </row>
    <row r="86" spans="4:17" ht="12" customHeight="1" x14ac:dyDescent="0.25">
      <c r="D86" s="159"/>
      <c r="E86" s="159"/>
      <c r="F86" s="159"/>
      <c r="G86" s="159"/>
      <c r="H86" s="159"/>
      <c r="I86" s="159"/>
      <c r="J86" s="159"/>
      <c r="K86" s="158"/>
      <c r="L86" s="158"/>
      <c r="M86" s="158"/>
      <c r="N86" s="158"/>
      <c r="O86" s="158"/>
      <c r="P86" s="158"/>
      <c r="Q86" s="158"/>
    </row>
    <row r="87" spans="4:17" ht="12" customHeight="1" x14ac:dyDescent="0.25">
      <c r="D87" s="159"/>
      <c r="E87" s="159"/>
      <c r="F87" s="159"/>
      <c r="G87" s="159"/>
      <c r="H87" s="159"/>
      <c r="I87" s="159"/>
      <c r="J87" s="159"/>
      <c r="K87" s="158"/>
      <c r="L87" s="158"/>
      <c r="M87" s="158"/>
      <c r="N87" s="158"/>
      <c r="O87" s="158"/>
      <c r="P87" s="158"/>
      <c r="Q87" s="158"/>
    </row>
    <row r="88" spans="4:17" ht="12" customHeight="1" x14ac:dyDescent="0.25">
      <c r="D88" s="159"/>
      <c r="E88" s="159"/>
      <c r="F88" s="159"/>
      <c r="G88" s="159"/>
      <c r="H88" s="159"/>
      <c r="I88" s="159"/>
      <c r="J88" s="159"/>
      <c r="K88" s="158"/>
      <c r="L88" s="158"/>
      <c r="M88" s="158"/>
      <c r="N88" s="158"/>
      <c r="O88" s="158"/>
      <c r="P88" s="158"/>
      <c r="Q88" s="158"/>
    </row>
    <row r="89" spans="4:17" ht="12" customHeight="1" x14ac:dyDescent="0.25">
      <c r="D89" s="159"/>
      <c r="E89" s="159"/>
      <c r="F89" s="159"/>
      <c r="G89" s="159"/>
      <c r="H89" s="159"/>
      <c r="I89" s="159"/>
      <c r="J89" s="159"/>
      <c r="K89" s="158"/>
      <c r="L89" s="158"/>
      <c r="M89" s="158"/>
      <c r="N89" s="158"/>
      <c r="O89" s="158"/>
      <c r="P89" s="158"/>
      <c r="Q89" s="158"/>
    </row>
    <row r="90" spans="4:17" ht="12" customHeight="1" x14ac:dyDescent="0.25">
      <c r="D90" s="159"/>
      <c r="E90" s="159"/>
      <c r="F90" s="159"/>
      <c r="G90" s="159"/>
      <c r="H90" s="159"/>
      <c r="I90" s="159"/>
      <c r="J90" s="159"/>
      <c r="K90" s="158"/>
      <c r="L90" s="158"/>
      <c r="M90" s="158"/>
      <c r="N90" s="158"/>
      <c r="O90" s="158"/>
      <c r="P90" s="158"/>
      <c r="Q90" s="158"/>
    </row>
  </sheetData>
  <pageMargins left="0.5" right="0.5" top="0.5" bottom="0.5" header="0" footer="0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00"/>
  <sheetViews>
    <sheetView zoomScaleNormal="100" workbookViewId="0">
      <selection sqref="A1:C1"/>
    </sheetView>
  </sheetViews>
  <sheetFormatPr defaultColWidth="10.90625" defaultRowHeight="12" customHeight="1" x14ac:dyDescent="0.25"/>
  <cols>
    <col min="1" max="2" width="2.7265625" style="146" bestFit="1" customWidth="1"/>
    <col min="3" max="3" width="75.7265625" style="146" bestFit="1" customWidth="1"/>
    <col min="4" max="4" width="10.7265625" style="146" bestFit="1" customWidth="1"/>
    <col min="5" max="5" width="7.7265625" style="146" bestFit="1" customWidth="1"/>
    <col min="6" max="16384" width="10.90625" style="146"/>
  </cols>
  <sheetData>
    <row r="1" spans="1:5" ht="15" customHeight="1" x14ac:dyDescent="0.35">
      <c r="A1" s="160" t="s">
        <v>223</v>
      </c>
      <c r="B1" s="160"/>
      <c r="C1" s="160"/>
      <c r="D1" s="161" t="s">
        <v>224</v>
      </c>
      <c r="E1" s="161" t="s">
        <v>225</v>
      </c>
    </row>
    <row r="2" spans="1:5" ht="15" customHeight="1" x14ac:dyDescent="0.35">
      <c r="A2" s="162" t="s">
        <v>226</v>
      </c>
      <c r="B2" s="162"/>
      <c r="C2" s="163" t="s">
        <v>227</v>
      </c>
      <c r="D2" s="170">
        <v>2</v>
      </c>
      <c r="E2" s="164">
        <v>0.21893157999999999</v>
      </c>
    </row>
    <row r="3" spans="1:5" ht="15" customHeight="1" x14ac:dyDescent="0.35">
      <c r="A3" s="162" t="s">
        <v>226</v>
      </c>
      <c r="B3" s="162"/>
      <c r="C3" s="163" t="s">
        <v>228</v>
      </c>
      <c r="D3" s="170">
        <v>6</v>
      </c>
      <c r="E3" s="164">
        <v>0.56754726</v>
      </c>
    </row>
    <row r="4" spans="1:5" ht="15" customHeight="1" x14ac:dyDescent="0.35">
      <c r="A4" s="162" t="s">
        <v>226</v>
      </c>
      <c r="B4" s="162"/>
      <c r="C4" s="163" t="s">
        <v>229</v>
      </c>
      <c r="D4" s="170">
        <v>0</v>
      </c>
      <c r="E4" s="164">
        <v>0</v>
      </c>
    </row>
    <row r="5" spans="1:5" ht="15" customHeight="1" x14ac:dyDescent="0.35">
      <c r="A5" s="162" t="s">
        <v>226</v>
      </c>
      <c r="B5" s="162"/>
      <c r="C5" s="163" t="s">
        <v>230</v>
      </c>
      <c r="D5" s="170">
        <v>0</v>
      </c>
      <c r="E5" s="164">
        <v>0</v>
      </c>
    </row>
    <row r="6" spans="1:5" ht="15" customHeight="1" x14ac:dyDescent="0.35">
      <c r="A6" s="162" t="s">
        <v>226</v>
      </c>
      <c r="B6" s="162"/>
      <c r="C6" s="163" t="s">
        <v>231</v>
      </c>
      <c r="D6" s="170">
        <v>2</v>
      </c>
      <c r="E6" s="164">
        <v>0.21352115999999999</v>
      </c>
    </row>
    <row r="7" spans="1:5" ht="15" customHeight="1" x14ac:dyDescent="0.35">
      <c r="A7" s="165" t="s">
        <v>226</v>
      </c>
      <c r="B7" s="166" t="s">
        <v>232</v>
      </c>
      <c r="C7" s="166"/>
      <c r="D7" s="171">
        <v>10</v>
      </c>
      <c r="E7" s="167">
        <v>1</v>
      </c>
    </row>
    <row r="8" spans="1:5" ht="15" customHeight="1" x14ac:dyDescent="0.35">
      <c r="A8" s="162" t="s">
        <v>226</v>
      </c>
      <c r="B8" s="162"/>
      <c r="C8" s="163" t="s">
        <v>233</v>
      </c>
      <c r="D8" s="170">
        <v>4</v>
      </c>
      <c r="E8" s="164" t="s">
        <v>234</v>
      </c>
    </row>
    <row r="9" spans="1:5" ht="15" customHeight="1" x14ac:dyDescent="0.35">
      <c r="A9" s="165" t="s">
        <v>226</v>
      </c>
      <c r="B9" s="168" t="s">
        <v>235</v>
      </c>
      <c r="C9" s="168"/>
      <c r="D9" s="172">
        <v>14</v>
      </c>
      <c r="E9" s="169">
        <v>1</v>
      </c>
    </row>
    <row r="10" spans="1:5" ht="15" customHeight="1" x14ac:dyDescent="0.25">
      <c r="D10" s="158"/>
      <c r="E10" s="159"/>
    </row>
    <row r="11" spans="1:5" ht="15" customHeight="1" x14ac:dyDescent="0.3">
      <c r="A11" s="153" t="s">
        <v>222</v>
      </c>
      <c r="D11" s="158"/>
      <c r="E11" s="159"/>
    </row>
    <row r="12" spans="1:5" ht="12" customHeight="1" x14ac:dyDescent="0.25">
      <c r="D12" s="158"/>
      <c r="E12" s="159"/>
    </row>
    <row r="13" spans="1:5" ht="12" customHeight="1" x14ac:dyDescent="0.25">
      <c r="D13" s="158"/>
      <c r="E13" s="159"/>
    </row>
    <row r="14" spans="1:5" ht="12" customHeight="1" x14ac:dyDescent="0.25">
      <c r="D14" s="158"/>
      <c r="E14" s="159"/>
    </row>
    <row r="15" spans="1:5" ht="12" customHeight="1" x14ac:dyDescent="0.25">
      <c r="D15" s="158"/>
      <c r="E15" s="159"/>
    </row>
    <row r="16" spans="1:5" ht="12" customHeight="1" x14ac:dyDescent="0.25">
      <c r="D16" s="158"/>
      <c r="E16" s="159"/>
    </row>
    <row r="17" spans="4:5" ht="12" customHeight="1" x14ac:dyDescent="0.25">
      <c r="D17" s="158"/>
      <c r="E17" s="159"/>
    </row>
    <row r="18" spans="4:5" ht="12" customHeight="1" x14ac:dyDescent="0.25">
      <c r="D18" s="158"/>
      <c r="E18" s="159"/>
    </row>
    <row r="19" spans="4:5" ht="12" customHeight="1" x14ac:dyDescent="0.25">
      <c r="D19" s="158"/>
      <c r="E19" s="159"/>
    </row>
    <row r="20" spans="4:5" ht="12" customHeight="1" x14ac:dyDescent="0.25">
      <c r="D20" s="158"/>
      <c r="E20" s="159"/>
    </row>
    <row r="21" spans="4:5" ht="12" customHeight="1" x14ac:dyDescent="0.25">
      <c r="D21" s="158"/>
      <c r="E21" s="159"/>
    </row>
    <row r="22" spans="4:5" ht="12" customHeight="1" x14ac:dyDescent="0.25">
      <c r="D22" s="158"/>
      <c r="E22" s="159"/>
    </row>
    <row r="23" spans="4:5" ht="12" customHeight="1" x14ac:dyDescent="0.25">
      <c r="D23" s="158"/>
      <c r="E23" s="159"/>
    </row>
    <row r="24" spans="4:5" ht="12" customHeight="1" x14ac:dyDescent="0.25">
      <c r="D24" s="158"/>
      <c r="E24" s="159"/>
    </row>
    <row r="25" spans="4:5" ht="12" customHeight="1" x14ac:dyDescent="0.25">
      <c r="D25" s="158"/>
      <c r="E25" s="159"/>
    </row>
    <row r="26" spans="4:5" ht="12" customHeight="1" x14ac:dyDescent="0.25">
      <c r="D26" s="158"/>
      <c r="E26" s="159"/>
    </row>
    <row r="27" spans="4:5" ht="12" customHeight="1" x14ac:dyDescent="0.25">
      <c r="D27" s="158"/>
      <c r="E27" s="159"/>
    </row>
    <row r="28" spans="4:5" ht="12" customHeight="1" x14ac:dyDescent="0.25">
      <c r="D28" s="158"/>
      <c r="E28" s="159"/>
    </row>
    <row r="29" spans="4:5" ht="12" customHeight="1" x14ac:dyDescent="0.25">
      <c r="D29" s="158"/>
      <c r="E29" s="159"/>
    </row>
    <row r="30" spans="4:5" ht="12" customHeight="1" x14ac:dyDescent="0.25">
      <c r="D30" s="158"/>
      <c r="E30" s="159"/>
    </row>
    <row r="31" spans="4:5" ht="12" customHeight="1" x14ac:dyDescent="0.25">
      <c r="D31" s="158"/>
      <c r="E31" s="159"/>
    </row>
    <row r="32" spans="4:5" ht="12" customHeight="1" x14ac:dyDescent="0.25">
      <c r="D32" s="158"/>
      <c r="E32" s="159"/>
    </row>
    <row r="33" spans="4:5" ht="12" customHeight="1" x14ac:dyDescent="0.25">
      <c r="D33" s="158"/>
      <c r="E33" s="159"/>
    </row>
    <row r="34" spans="4:5" ht="12" customHeight="1" x14ac:dyDescent="0.25">
      <c r="D34" s="158"/>
      <c r="E34" s="159"/>
    </row>
    <row r="35" spans="4:5" ht="12" customHeight="1" x14ac:dyDescent="0.25">
      <c r="D35" s="158"/>
      <c r="E35" s="159"/>
    </row>
    <row r="36" spans="4:5" ht="12" customHeight="1" x14ac:dyDescent="0.25">
      <c r="D36" s="158"/>
      <c r="E36" s="159"/>
    </row>
    <row r="37" spans="4:5" ht="12" customHeight="1" x14ac:dyDescent="0.25">
      <c r="D37" s="158"/>
      <c r="E37" s="159"/>
    </row>
    <row r="38" spans="4:5" ht="12" customHeight="1" x14ac:dyDescent="0.25">
      <c r="D38" s="158"/>
      <c r="E38" s="159"/>
    </row>
    <row r="39" spans="4:5" ht="12" customHeight="1" x14ac:dyDescent="0.25">
      <c r="D39" s="158"/>
      <c r="E39" s="159"/>
    </row>
    <row r="40" spans="4:5" ht="12" customHeight="1" x14ac:dyDescent="0.25">
      <c r="D40" s="158"/>
      <c r="E40" s="159"/>
    </row>
    <row r="41" spans="4:5" ht="12" customHeight="1" x14ac:dyDescent="0.25">
      <c r="D41" s="158"/>
      <c r="E41" s="159"/>
    </row>
    <row r="42" spans="4:5" ht="12" customHeight="1" x14ac:dyDescent="0.25">
      <c r="D42" s="158"/>
      <c r="E42" s="159"/>
    </row>
    <row r="43" spans="4:5" ht="12" customHeight="1" x14ac:dyDescent="0.25">
      <c r="D43" s="158"/>
      <c r="E43" s="159"/>
    </row>
    <row r="44" spans="4:5" ht="12" customHeight="1" x14ac:dyDescent="0.25">
      <c r="D44" s="158"/>
      <c r="E44" s="159"/>
    </row>
    <row r="45" spans="4:5" ht="12" customHeight="1" x14ac:dyDescent="0.25">
      <c r="D45" s="158"/>
      <c r="E45" s="159"/>
    </row>
    <row r="46" spans="4:5" ht="12" customHeight="1" x14ac:dyDescent="0.25">
      <c r="D46" s="158"/>
      <c r="E46" s="159"/>
    </row>
    <row r="47" spans="4:5" ht="12" customHeight="1" x14ac:dyDescent="0.25">
      <c r="D47" s="158"/>
      <c r="E47" s="159"/>
    </row>
    <row r="48" spans="4:5" ht="12" customHeight="1" x14ac:dyDescent="0.25">
      <c r="D48" s="158"/>
      <c r="E48" s="159"/>
    </row>
    <row r="49" spans="4:5" ht="12" customHeight="1" x14ac:dyDescent="0.25">
      <c r="D49" s="158"/>
      <c r="E49" s="159"/>
    </row>
    <row r="50" spans="4:5" ht="12" customHeight="1" x14ac:dyDescent="0.25">
      <c r="D50" s="158"/>
      <c r="E50" s="159"/>
    </row>
    <row r="51" spans="4:5" ht="12" customHeight="1" x14ac:dyDescent="0.25">
      <c r="D51" s="158"/>
      <c r="E51" s="159"/>
    </row>
    <row r="52" spans="4:5" ht="12" customHeight="1" x14ac:dyDescent="0.25">
      <c r="D52" s="158"/>
      <c r="E52" s="159"/>
    </row>
    <row r="53" spans="4:5" ht="12" customHeight="1" x14ac:dyDescent="0.25">
      <c r="D53" s="158"/>
      <c r="E53" s="159"/>
    </row>
    <row r="54" spans="4:5" ht="12" customHeight="1" x14ac:dyDescent="0.25">
      <c r="D54" s="158"/>
      <c r="E54" s="159"/>
    </row>
    <row r="55" spans="4:5" ht="12" customHeight="1" x14ac:dyDescent="0.25">
      <c r="D55" s="158"/>
      <c r="E55" s="159"/>
    </row>
    <row r="56" spans="4:5" ht="12" customHeight="1" x14ac:dyDescent="0.25">
      <c r="D56" s="158"/>
      <c r="E56" s="159"/>
    </row>
    <row r="57" spans="4:5" ht="12" customHeight="1" x14ac:dyDescent="0.25">
      <c r="D57" s="158"/>
      <c r="E57" s="159"/>
    </row>
    <row r="58" spans="4:5" ht="12" customHeight="1" x14ac:dyDescent="0.25">
      <c r="D58" s="158"/>
      <c r="E58" s="159"/>
    </row>
    <row r="59" spans="4:5" ht="12" customHeight="1" x14ac:dyDescent="0.25">
      <c r="D59" s="158"/>
      <c r="E59" s="159"/>
    </row>
    <row r="60" spans="4:5" ht="12" customHeight="1" x14ac:dyDescent="0.25">
      <c r="D60" s="158"/>
      <c r="E60" s="159"/>
    </row>
    <row r="61" spans="4:5" ht="12" customHeight="1" x14ac:dyDescent="0.25">
      <c r="D61" s="158"/>
      <c r="E61" s="159"/>
    </row>
    <row r="62" spans="4:5" ht="12" customHeight="1" x14ac:dyDescent="0.25">
      <c r="D62" s="158"/>
      <c r="E62" s="159"/>
    </row>
    <row r="63" spans="4:5" ht="12" customHeight="1" x14ac:dyDescent="0.25">
      <c r="D63" s="158"/>
      <c r="E63" s="159"/>
    </row>
    <row r="64" spans="4:5" ht="12" customHeight="1" x14ac:dyDescent="0.25">
      <c r="D64" s="158"/>
      <c r="E64" s="159"/>
    </row>
    <row r="65" spans="4:5" ht="12" customHeight="1" x14ac:dyDescent="0.25">
      <c r="D65" s="158"/>
      <c r="E65" s="159"/>
    </row>
    <row r="66" spans="4:5" ht="12" customHeight="1" x14ac:dyDescent="0.25">
      <c r="D66" s="158"/>
      <c r="E66" s="159"/>
    </row>
    <row r="67" spans="4:5" ht="12" customHeight="1" x14ac:dyDescent="0.25">
      <c r="D67" s="158"/>
      <c r="E67" s="159"/>
    </row>
    <row r="68" spans="4:5" ht="12" customHeight="1" x14ac:dyDescent="0.25">
      <c r="D68" s="158"/>
      <c r="E68" s="159"/>
    </row>
    <row r="69" spans="4:5" ht="12" customHeight="1" x14ac:dyDescent="0.25">
      <c r="D69" s="158"/>
      <c r="E69" s="159"/>
    </row>
    <row r="70" spans="4:5" ht="12" customHeight="1" x14ac:dyDescent="0.25">
      <c r="D70" s="158"/>
      <c r="E70" s="159"/>
    </row>
    <row r="71" spans="4:5" ht="12" customHeight="1" x14ac:dyDescent="0.25">
      <c r="D71" s="158"/>
      <c r="E71" s="159"/>
    </row>
    <row r="72" spans="4:5" ht="12" customHeight="1" x14ac:dyDescent="0.25">
      <c r="D72" s="158"/>
      <c r="E72" s="159"/>
    </row>
    <row r="73" spans="4:5" ht="12" customHeight="1" x14ac:dyDescent="0.25">
      <c r="D73" s="158"/>
      <c r="E73" s="159"/>
    </row>
    <row r="74" spans="4:5" ht="12" customHeight="1" x14ac:dyDescent="0.25">
      <c r="D74" s="158"/>
      <c r="E74" s="159"/>
    </row>
    <row r="75" spans="4:5" ht="12" customHeight="1" x14ac:dyDescent="0.25">
      <c r="D75" s="158"/>
      <c r="E75" s="159"/>
    </row>
    <row r="76" spans="4:5" ht="12" customHeight="1" x14ac:dyDescent="0.25">
      <c r="D76" s="158"/>
      <c r="E76" s="159"/>
    </row>
    <row r="77" spans="4:5" ht="12" customHeight="1" x14ac:dyDescent="0.25">
      <c r="D77" s="158"/>
      <c r="E77" s="159"/>
    </row>
    <row r="78" spans="4:5" ht="12" customHeight="1" x14ac:dyDescent="0.25">
      <c r="D78" s="158"/>
      <c r="E78" s="159"/>
    </row>
    <row r="79" spans="4:5" ht="12" customHeight="1" x14ac:dyDescent="0.25">
      <c r="D79" s="158"/>
      <c r="E79" s="159"/>
    </row>
    <row r="80" spans="4:5" ht="12" customHeight="1" x14ac:dyDescent="0.25">
      <c r="D80" s="158"/>
      <c r="E80" s="159"/>
    </row>
    <row r="81" spans="4:5" ht="12" customHeight="1" x14ac:dyDescent="0.25">
      <c r="D81" s="158"/>
      <c r="E81" s="159"/>
    </row>
    <row r="82" spans="4:5" ht="12" customHeight="1" x14ac:dyDescent="0.25">
      <c r="D82" s="158"/>
      <c r="E82" s="159"/>
    </row>
    <row r="83" spans="4:5" ht="12" customHeight="1" x14ac:dyDescent="0.25">
      <c r="D83" s="158"/>
      <c r="E83" s="159"/>
    </row>
    <row r="84" spans="4:5" ht="12" customHeight="1" x14ac:dyDescent="0.25">
      <c r="D84" s="158"/>
      <c r="E84" s="159"/>
    </row>
    <row r="85" spans="4:5" ht="12" customHeight="1" x14ac:dyDescent="0.25">
      <c r="D85" s="158"/>
      <c r="E85" s="159"/>
    </row>
    <row r="86" spans="4:5" ht="12" customHeight="1" x14ac:dyDescent="0.25">
      <c r="D86" s="158"/>
      <c r="E86" s="159"/>
    </row>
    <row r="87" spans="4:5" ht="12" customHeight="1" x14ac:dyDescent="0.25">
      <c r="D87" s="158"/>
      <c r="E87" s="159"/>
    </row>
    <row r="88" spans="4:5" ht="12" customHeight="1" x14ac:dyDescent="0.25">
      <c r="D88" s="158"/>
      <c r="E88" s="159"/>
    </row>
    <row r="89" spans="4:5" ht="12" customHeight="1" x14ac:dyDescent="0.25">
      <c r="D89" s="158"/>
      <c r="E89" s="159"/>
    </row>
    <row r="90" spans="4:5" ht="12" customHeight="1" x14ac:dyDescent="0.25">
      <c r="D90" s="158"/>
      <c r="E90" s="159"/>
    </row>
    <row r="91" spans="4:5" ht="12" customHeight="1" x14ac:dyDescent="0.25">
      <c r="D91" s="158"/>
      <c r="E91" s="159"/>
    </row>
    <row r="92" spans="4:5" ht="12" customHeight="1" x14ac:dyDescent="0.25">
      <c r="D92" s="158"/>
      <c r="E92" s="159"/>
    </row>
    <row r="93" spans="4:5" ht="12" customHeight="1" x14ac:dyDescent="0.25">
      <c r="D93" s="158"/>
      <c r="E93" s="159"/>
    </row>
    <row r="94" spans="4:5" ht="12" customHeight="1" x14ac:dyDescent="0.25">
      <c r="D94" s="158"/>
      <c r="E94" s="159"/>
    </row>
    <row r="95" spans="4:5" ht="12" customHeight="1" x14ac:dyDescent="0.25">
      <c r="D95" s="158"/>
      <c r="E95" s="159"/>
    </row>
    <row r="96" spans="4:5" ht="12" customHeight="1" x14ac:dyDescent="0.25">
      <c r="D96" s="158"/>
      <c r="E96" s="159"/>
    </row>
    <row r="97" spans="4:5" ht="12" customHeight="1" x14ac:dyDescent="0.25">
      <c r="D97" s="158"/>
      <c r="E97" s="159"/>
    </row>
    <row r="98" spans="4:5" ht="12" customHeight="1" x14ac:dyDescent="0.25">
      <c r="D98" s="158"/>
      <c r="E98" s="159"/>
    </row>
    <row r="99" spans="4:5" ht="12" customHeight="1" x14ac:dyDescent="0.25">
      <c r="D99" s="158"/>
      <c r="E99" s="159"/>
    </row>
    <row r="100" spans="4:5" ht="12" customHeight="1" x14ac:dyDescent="0.25">
      <c r="D100" s="158"/>
      <c r="E100" s="159"/>
    </row>
  </sheetData>
  <mergeCells count="9">
    <mergeCell ref="B7:C7"/>
    <mergeCell ref="A8:B8"/>
    <mergeCell ref="B9:C9"/>
    <mergeCell ref="A1:C1"/>
    <mergeCell ref="A2:B2"/>
    <mergeCell ref="A3:B3"/>
    <mergeCell ref="A4:B4"/>
    <mergeCell ref="A5:B5"/>
    <mergeCell ref="A6:B6"/>
  </mergeCells>
  <pageMargins left="0.5" right="0.5" top="0.5" bottom="0.5" header="0" footer="0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00"/>
  <sheetViews>
    <sheetView zoomScaleNormal="100" workbookViewId="0">
      <selection sqref="A1:C1"/>
    </sheetView>
  </sheetViews>
  <sheetFormatPr defaultColWidth="10.90625" defaultRowHeight="12" customHeight="1" x14ac:dyDescent="0.25"/>
  <cols>
    <col min="1" max="2" width="2.7265625" style="146" bestFit="1" customWidth="1"/>
    <col min="3" max="3" width="135.7265625" style="146" bestFit="1" customWidth="1"/>
    <col min="4" max="4" width="10.7265625" style="146" bestFit="1" customWidth="1"/>
    <col min="5" max="5" width="7.7265625" style="146" bestFit="1" customWidth="1"/>
    <col min="6" max="16384" width="10.90625" style="146"/>
  </cols>
  <sheetData>
    <row r="1" spans="1:5" ht="15" customHeight="1" x14ac:dyDescent="0.35">
      <c r="A1" s="160" t="s">
        <v>236</v>
      </c>
      <c r="B1" s="160"/>
      <c r="C1" s="160"/>
      <c r="D1" s="161" t="s">
        <v>224</v>
      </c>
      <c r="E1" s="161" t="s">
        <v>225</v>
      </c>
    </row>
    <row r="2" spans="1:5" ht="15" customHeight="1" x14ac:dyDescent="0.35">
      <c r="A2" s="165" t="s">
        <v>226</v>
      </c>
      <c r="B2" s="173" t="s">
        <v>237</v>
      </c>
      <c r="C2" s="173"/>
      <c r="D2" s="170">
        <v>10</v>
      </c>
      <c r="E2" s="164">
        <v>0.70688603999999999</v>
      </c>
    </row>
    <row r="3" spans="1:5" ht="15" customHeight="1" x14ac:dyDescent="0.35">
      <c r="A3" s="165" t="s">
        <v>226</v>
      </c>
      <c r="B3" s="173" t="s">
        <v>238</v>
      </c>
      <c r="C3" s="173"/>
      <c r="D3" s="170">
        <v>0</v>
      </c>
      <c r="E3" s="164">
        <v>0</v>
      </c>
    </row>
    <row r="4" spans="1:5" ht="15" customHeight="1" x14ac:dyDescent="0.35">
      <c r="A4" s="165" t="s">
        <v>226</v>
      </c>
      <c r="B4" s="173" t="s">
        <v>239</v>
      </c>
      <c r="C4" s="173"/>
      <c r="D4" s="170">
        <v>0</v>
      </c>
      <c r="E4" s="164">
        <v>0</v>
      </c>
    </row>
    <row r="5" spans="1:5" ht="15" customHeight="1" x14ac:dyDescent="0.35">
      <c r="A5" s="165" t="s">
        <v>226</v>
      </c>
      <c r="B5" s="173" t="s">
        <v>240</v>
      </c>
      <c r="C5" s="173"/>
      <c r="D5" s="170">
        <v>2</v>
      </c>
      <c r="E5" s="164">
        <v>0.14752849000000001</v>
      </c>
    </row>
    <row r="6" spans="1:5" ht="15" customHeight="1" x14ac:dyDescent="0.35">
      <c r="A6" s="165" t="s">
        <v>226</v>
      </c>
      <c r="B6" s="173" t="s">
        <v>241</v>
      </c>
      <c r="C6" s="173"/>
      <c r="D6" s="170">
        <v>2</v>
      </c>
      <c r="E6" s="164">
        <v>0.14558546999999999</v>
      </c>
    </row>
    <row r="7" spans="1:5" ht="15" customHeight="1" x14ac:dyDescent="0.35">
      <c r="A7" s="165" t="s">
        <v>226</v>
      </c>
      <c r="B7" s="168" t="s">
        <v>235</v>
      </c>
      <c r="C7" s="168"/>
      <c r="D7" s="172">
        <v>14</v>
      </c>
      <c r="E7" s="169">
        <v>1</v>
      </c>
    </row>
    <row r="8" spans="1:5" ht="15" customHeight="1" x14ac:dyDescent="0.25">
      <c r="D8" s="158"/>
      <c r="E8" s="159"/>
    </row>
    <row r="9" spans="1:5" ht="15" customHeight="1" x14ac:dyDescent="0.35">
      <c r="A9" s="160" t="s">
        <v>242</v>
      </c>
      <c r="B9" s="160"/>
      <c r="C9" s="160"/>
      <c r="D9" s="174" t="s">
        <v>224</v>
      </c>
      <c r="E9" s="176" t="s">
        <v>225</v>
      </c>
    </row>
    <row r="10" spans="1:5" ht="15" customHeight="1" x14ac:dyDescent="0.35">
      <c r="A10" s="165" t="s">
        <v>226</v>
      </c>
      <c r="B10" s="173" t="s">
        <v>243</v>
      </c>
      <c r="C10" s="173"/>
      <c r="D10" s="170">
        <v>10</v>
      </c>
      <c r="E10" s="164">
        <v>0.70916703000000003</v>
      </c>
    </row>
    <row r="11" spans="1:5" ht="15" customHeight="1" x14ac:dyDescent="0.35">
      <c r="A11" s="165" t="s">
        <v>226</v>
      </c>
      <c r="B11" s="173" t="s">
        <v>244</v>
      </c>
      <c r="C11" s="173"/>
      <c r="D11" s="170">
        <v>1</v>
      </c>
      <c r="E11" s="164">
        <v>8.1741519999999998E-2</v>
      </c>
    </row>
    <row r="12" spans="1:5" ht="15" customHeight="1" x14ac:dyDescent="0.35">
      <c r="A12" s="165" t="s">
        <v>226</v>
      </c>
      <c r="B12" s="173" t="s">
        <v>245</v>
      </c>
      <c r="C12" s="173"/>
      <c r="D12" s="170">
        <v>2</v>
      </c>
      <c r="E12" s="164">
        <v>0.14752849000000001</v>
      </c>
    </row>
    <row r="13" spans="1:5" ht="15" customHeight="1" x14ac:dyDescent="0.35">
      <c r="A13" s="165" t="s">
        <v>226</v>
      </c>
      <c r="B13" s="173" t="s">
        <v>246</v>
      </c>
      <c r="C13" s="173"/>
      <c r="D13" s="170">
        <v>1</v>
      </c>
      <c r="E13" s="164">
        <v>6.1562949999999998E-2</v>
      </c>
    </row>
    <row r="14" spans="1:5" ht="15" customHeight="1" x14ac:dyDescent="0.35">
      <c r="A14" s="165" t="s">
        <v>226</v>
      </c>
      <c r="B14" s="173" t="s">
        <v>247</v>
      </c>
      <c r="C14" s="173"/>
      <c r="D14" s="170">
        <v>0</v>
      </c>
      <c r="E14" s="164">
        <v>0</v>
      </c>
    </row>
    <row r="15" spans="1:5" ht="15" customHeight="1" x14ac:dyDescent="0.35">
      <c r="A15" s="165" t="s">
        <v>226</v>
      </c>
      <c r="B15" s="168" t="s">
        <v>235</v>
      </c>
      <c r="C15" s="168"/>
      <c r="D15" s="172">
        <v>14</v>
      </c>
      <c r="E15" s="169">
        <v>1</v>
      </c>
    </row>
    <row r="16" spans="1:5" ht="15" customHeight="1" x14ac:dyDescent="0.25">
      <c r="D16" s="158"/>
      <c r="E16" s="159"/>
    </row>
    <row r="17" spans="1:5" ht="15" customHeight="1" x14ac:dyDescent="0.35">
      <c r="A17" s="160" t="s">
        <v>248</v>
      </c>
      <c r="B17" s="160"/>
      <c r="C17" s="160"/>
      <c r="D17" s="175"/>
      <c r="E17" s="177"/>
    </row>
    <row r="18" spans="1:5" ht="15" customHeight="1" x14ac:dyDescent="0.35">
      <c r="A18" s="160" t="s">
        <v>226</v>
      </c>
      <c r="B18" s="160"/>
      <c r="C18" s="160"/>
      <c r="D18" s="175"/>
      <c r="E18" s="177"/>
    </row>
    <row r="19" spans="1:5" ht="15" customHeight="1" x14ac:dyDescent="0.35">
      <c r="A19" s="160" t="s">
        <v>249</v>
      </c>
      <c r="B19" s="160"/>
      <c r="C19" s="160"/>
      <c r="D19" s="174" t="s">
        <v>224</v>
      </c>
      <c r="E19" s="176" t="s">
        <v>225</v>
      </c>
    </row>
    <row r="20" spans="1:5" ht="15" customHeight="1" x14ac:dyDescent="0.35">
      <c r="A20" s="165" t="s">
        <v>226</v>
      </c>
      <c r="B20" s="173" t="s">
        <v>250</v>
      </c>
      <c r="C20" s="173"/>
      <c r="D20" s="170">
        <v>1</v>
      </c>
      <c r="E20" s="164">
        <v>0.28106003000000002</v>
      </c>
    </row>
    <row r="21" spans="1:5" ht="15" customHeight="1" x14ac:dyDescent="0.35">
      <c r="A21" s="165" t="s">
        <v>226</v>
      </c>
      <c r="B21" s="173" t="s">
        <v>251</v>
      </c>
      <c r="C21" s="173"/>
      <c r="D21" s="170">
        <v>0</v>
      </c>
      <c r="E21" s="164">
        <v>0</v>
      </c>
    </row>
    <row r="22" spans="1:5" ht="15" customHeight="1" x14ac:dyDescent="0.35">
      <c r="A22" s="165" t="s">
        <v>226</v>
      </c>
      <c r="B22" s="173" t="s">
        <v>252</v>
      </c>
      <c r="C22" s="173"/>
      <c r="D22" s="170">
        <v>0</v>
      </c>
      <c r="E22" s="164">
        <v>0</v>
      </c>
    </row>
    <row r="23" spans="1:5" ht="15" customHeight="1" x14ac:dyDescent="0.35">
      <c r="A23" s="165" t="s">
        <v>226</v>
      </c>
      <c r="B23" s="173" t="s">
        <v>253</v>
      </c>
      <c r="C23" s="173"/>
      <c r="D23" s="170">
        <v>2</v>
      </c>
      <c r="E23" s="164">
        <v>0.50726194000000002</v>
      </c>
    </row>
    <row r="24" spans="1:5" ht="15" customHeight="1" x14ac:dyDescent="0.35">
      <c r="A24" s="165" t="s">
        <v>226</v>
      </c>
      <c r="B24" s="173" t="s">
        <v>254</v>
      </c>
      <c r="C24" s="173"/>
      <c r="D24" s="170">
        <v>1</v>
      </c>
      <c r="E24" s="164">
        <v>0.22620191000000001</v>
      </c>
    </row>
    <row r="25" spans="1:5" ht="15" customHeight="1" x14ac:dyDescent="0.35">
      <c r="A25" s="165" t="s">
        <v>226</v>
      </c>
      <c r="B25" s="173" t="s">
        <v>255</v>
      </c>
      <c r="C25" s="173"/>
      <c r="D25" s="170">
        <v>1</v>
      </c>
      <c r="E25" s="164">
        <v>0.28106003000000002</v>
      </c>
    </row>
    <row r="26" spans="1:5" ht="15" customHeight="1" x14ac:dyDescent="0.35">
      <c r="A26" s="165" t="s">
        <v>226</v>
      </c>
      <c r="B26" s="173" t="s">
        <v>256</v>
      </c>
      <c r="C26" s="173"/>
      <c r="D26" s="170">
        <v>0</v>
      </c>
      <c r="E26" s="164">
        <v>0</v>
      </c>
    </row>
    <row r="27" spans="1:5" ht="15" customHeight="1" x14ac:dyDescent="0.35">
      <c r="A27" s="165" t="s">
        <v>226</v>
      </c>
      <c r="B27" s="173" t="s">
        <v>257</v>
      </c>
      <c r="C27" s="173"/>
      <c r="D27" s="170">
        <v>0</v>
      </c>
      <c r="E27" s="164">
        <v>0</v>
      </c>
    </row>
    <row r="28" spans="1:5" ht="15" customHeight="1" x14ac:dyDescent="0.35">
      <c r="A28" s="165" t="s">
        <v>226</v>
      </c>
      <c r="B28" s="173" t="s">
        <v>258</v>
      </c>
      <c r="C28" s="173"/>
      <c r="D28" s="170">
        <v>0</v>
      </c>
      <c r="E28" s="164">
        <v>0</v>
      </c>
    </row>
    <row r="29" spans="1:5" ht="15" customHeight="1" x14ac:dyDescent="0.35">
      <c r="A29" s="165" t="s">
        <v>226</v>
      </c>
      <c r="B29" s="173" t="s">
        <v>259</v>
      </c>
      <c r="C29" s="173"/>
      <c r="D29" s="170">
        <v>3</v>
      </c>
      <c r="E29" s="164">
        <v>0.71893996999999998</v>
      </c>
    </row>
    <row r="30" spans="1:5" ht="15" customHeight="1" x14ac:dyDescent="0.35">
      <c r="A30" s="165" t="s">
        <v>226</v>
      </c>
      <c r="B30" s="168" t="s">
        <v>260</v>
      </c>
      <c r="C30" s="168"/>
      <c r="D30" s="172">
        <v>4</v>
      </c>
      <c r="E30" s="169" t="s">
        <v>234</v>
      </c>
    </row>
    <row r="31" spans="1:5" ht="15" customHeight="1" x14ac:dyDescent="0.25">
      <c r="D31" s="158"/>
      <c r="E31" s="159"/>
    </row>
    <row r="32" spans="1:5" ht="15" customHeight="1" x14ac:dyDescent="0.35">
      <c r="A32" s="160" t="s">
        <v>261</v>
      </c>
      <c r="B32" s="160"/>
      <c r="C32" s="160"/>
      <c r="D32" s="174" t="s">
        <v>224</v>
      </c>
      <c r="E32" s="176" t="s">
        <v>225</v>
      </c>
    </row>
    <row r="33" spans="1:5" ht="15" customHeight="1" x14ac:dyDescent="0.35">
      <c r="A33" s="165" t="s">
        <v>226</v>
      </c>
      <c r="B33" s="173" t="s">
        <v>262</v>
      </c>
      <c r="C33" s="173"/>
      <c r="D33" s="170">
        <v>0</v>
      </c>
      <c r="E33" s="164">
        <v>0</v>
      </c>
    </row>
    <row r="34" spans="1:5" ht="15" customHeight="1" x14ac:dyDescent="0.35">
      <c r="A34" s="165" t="s">
        <v>226</v>
      </c>
      <c r="B34" s="173" t="s">
        <v>263</v>
      </c>
      <c r="C34" s="173"/>
      <c r="D34" s="170">
        <v>0</v>
      </c>
      <c r="E34" s="164">
        <v>0</v>
      </c>
    </row>
    <row r="35" spans="1:5" ht="15" customHeight="1" x14ac:dyDescent="0.35">
      <c r="A35" s="165" t="s">
        <v>226</v>
      </c>
      <c r="B35" s="173" t="s">
        <v>264</v>
      </c>
      <c r="C35" s="173"/>
      <c r="D35" s="170">
        <v>2</v>
      </c>
      <c r="E35" s="164">
        <v>0.11221461000000001</v>
      </c>
    </row>
    <row r="36" spans="1:5" ht="15" customHeight="1" x14ac:dyDescent="0.35">
      <c r="A36" s="165" t="s">
        <v>226</v>
      </c>
      <c r="B36" s="173" t="s">
        <v>265</v>
      </c>
      <c r="C36" s="173"/>
      <c r="D36" s="170">
        <v>12</v>
      </c>
      <c r="E36" s="164">
        <v>0.88778539000000001</v>
      </c>
    </row>
    <row r="37" spans="1:5" ht="15" customHeight="1" x14ac:dyDescent="0.35">
      <c r="A37" s="165" t="s">
        <v>226</v>
      </c>
      <c r="B37" s="168" t="s">
        <v>235</v>
      </c>
      <c r="C37" s="168"/>
      <c r="D37" s="172">
        <v>14</v>
      </c>
      <c r="E37" s="169">
        <v>1</v>
      </c>
    </row>
    <row r="38" spans="1:5" ht="15" customHeight="1" x14ac:dyDescent="0.25">
      <c r="D38" s="158"/>
      <c r="E38" s="159"/>
    </row>
    <row r="39" spans="1:5" ht="15" customHeight="1" x14ac:dyDescent="0.35">
      <c r="A39" s="160" t="s">
        <v>266</v>
      </c>
      <c r="B39" s="160"/>
      <c r="C39" s="160"/>
      <c r="D39" s="174" t="s">
        <v>224</v>
      </c>
      <c r="E39" s="176" t="s">
        <v>225</v>
      </c>
    </row>
    <row r="40" spans="1:5" ht="15" customHeight="1" x14ac:dyDescent="0.35">
      <c r="A40" s="162" t="s">
        <v>226</v>
      </c>
      <c r="B40" s="162"/>
      <c r="C40" s="163" t="s">
        <v>267</v>
      </c>
      <c r="D40" s="170">
        <v>6</v>
      </c>
      <c r="E40" s="164">
        <v>0.48819711999999998</v>
      </c>
    </row>
    <row r="41" spans="1:5" ht="15" customHeight="1" x14ac:dyDescent="0.35">
      <c r="A41" s="162" t="s">
        <v>226</v>
      </c>
      <c r="B41" s="162"/>
      <c r="C41" s="163" t="s">
        <v>268</v>
      </c>
      <c r="D41" s="170">
        <v>5</v>
      </c>
      <c r="E41" s="164">
        <v>0.43800728</v>
      </c>
    </row>
    <row r="42" spans="1:5" ht="15" customHeight="1" x14ac:dyDescent="0.35">
      <c r="A42" s="162" t="s">
        <v>226</v>
      </c>
      <c r="B42" s="162"/>
      <c r="C42" s="163" t="s">
        <v>269</v>
      </c>
      <c r="D42" s="170">
        <v>0</v>
      </c>
      <c r="E42" s="164">
        <v>0</v>
      </c>
    </row>
    <row r="43" spans="1:5" ht="15" customHeight="1" x14ac:dyDescent="0.35">
      <c r="A43" s="162" t="s">
        <v>226</v>
      </c>
      <c r="B43" s="162"/>
      <c r="C43" s="163" t="s">
        <v>270</v>
      </c>
      <c r="D43" s="170">
        <v>1</v>
      </c>
      <c r="E43" s="164">
        <v>7.3795609999999998E-2</v>
      </c>
    </row>
    <row r="44" spans="1:5" ht="15" customHeight="1" x14ac:dyDescent="0.35">
      <c r="A44" s="162" t="s">
        <v>226</v>
      </c>
      <c r="B44" s="162"/>
      <c r="C44" s="163" t="s">
        <v>271</v>
      </c>
      <c r="D44" s="170">
        <v>0</v>
      </c>
      <c r="E44" s="164">
        <v>0</v>
      </c>
    </row>
    <row r="45" spans="1:5" ht="15" customHeight="1" x14ac:dyDescent="0.35">
      <c r="A45" s="165" t="s">
        <v>226</v>
      </c>
      <c r="B45" s="166" t="s">
        <v>232</v>
      </c>
      <c r="C45" s="166"/>
      <c r="D45" s="171">
        <v>12</v>
      </c>
      <c r="E45" s="167">
        <v>1</v>
      </c>
    </row>
    <row r="46" spans="1:5" ht="15" customHeight="1" x14ac:dyDescent="0.35">
      <c r="A46" s="162" t="s">
        <v>226</v>
      </c>
      <c r="B46" s="162"/>
      <c r="C46" s="163" t="s">
        <v>272</v>
      </c>
      <c r="D46" s="170">
        <v>2</v>
      </c>
      <c r="E46" s="164" t="s">
        <v>234</v>
      </c>
    </row>
    <row r="47" spans="1:5" ht="15" customHeight="1" x14ac:dyDescent="0.35">
      <c r="A47" s="165" t="s">
        <v>226</v>
      </c>
      <c r="B47" s="168" t="s">
        <v>235</v>
      </c>
      <c r="C47" s="168"/>
      <c r="D47" s="172">
        <v>14</v>
      </c>
      <c r="E47" s="169">
        <v>1</v>
      </c>
    </row>
    <row r="48" spans="1:5" ht="15" customHeight="1" x14ac:dyDescent="0.25">
      <c r="D48" s="158"/>
      <c r="E48" s="159"/>
    </row>
    <row r="49" spans="1:5" ht="15" customHeight="1" x14ac:dyDescent="0.3">
      <c r="A49" s="153" t="s">
        <v>222</v>
      </c>
      <c r="D49" s="158"/>
      <c r="E49" s="159"/>
    </row>
    <row r="50" spans="1:5" ht="12" customHeight="1" x14ac:dyDescent="0.25">
      <c r="D50" s="158"/>
      <c r="E50" s="159"/>
    </row>
    <row r="51" spans="1:5" ht="12" customHeight="1" x14ac:dyDescent="0.25">
      <c r="D51" s="158"/>
      <c r="E51" s="159"/>
    </row>
    <row r="52" spans="1:5" ht="12" customHeight="1" x14ac:dyDescent="0.25">
      <c r="D52" s="158"/>
      <c r="E52" s="159"/>
    </row>
    <row r="53" spans="1:5" ht="12" customHeight="1" x14ac:dyDescent="0.25">
      <c r="D53" s="158"/>
      <c r="E53" s="159"/>
    </row>
    <row r="54" spans="1:5" ht="12" customHeight="1" x14ac:dyDescent="0.25">
      <c r="D54" s="158"/>
      <c r="E54" s="159"/>
    </row>
    <row r="55" spans="1:5" ht="12" customHeight="1" x14ac:dyDescent="0.25">
      <c r="D55" s="158"/>
      <c r="E55" s="159"/>
    </row>
    <row r="56" spans="1:5" ht="12" customHeight="1" x14ac:dyDescent="0.25">
      <c r="D56" s="158"/>
      <c r="E56" s="159"/>
    </row>
    <row r="57" spans="1:5" ht="12" customHeight="1" x14ac:dyDescent="0.25">
      <c r="D57" s="158"/>
      <c r="E57" s="159"/>
    </row>
    <row r="58" spans="1:5" ht="12" customHeight="1" x14ac:dyDescent="0.25">
      <c r="D58" s="158"/>
      <c r="E58" s="159"/>
    </row>
    <row r="59" spans="1:5" ht="12" customHeight="1" x14ac:dyDescent="0.25">
      <c r="D59" s="158"/>
      <c r="E59" s="159"/>
    </row>
    <row r="60" spans="1:5" ht="12" customHeight="1" x14ac:dyDescent="0.25">
      <c r="D60" s="158"/>
      <c r="E60" s="159"/>
    </row>
    <row r="61" spans="1:5" ht="12" customHeight="1" x14ac:dyDescent="0.25">
      <c r="D61" s="158"/>
      <c r="E61" s="159"/>
    </row>
    <row r="62" spans="1:5" ht="12" customHeight="1" x14ac:dyDescent="0.25">
      <c r="D62" s="158"/>
      <c r="E62" s="159"/>
    </row>
    <row r="63" spans="1:5" ht="12" customHeight="1" x14ac:dyDescent="0.25">
      <c r="D63" s="158"/>
      <c r="E63" s="159"/>
    </row>
    <row r="64" spans="1:5" ht="12" customHeight="1" x14ac:dyDescent="0.25">
      <c r="D64" s="158"/>
      <c r="E64" s="159"/>
    </row>
    <row r="65" spans="4:5" ht="12" customHeight="1" x14ac:dyDescent="0.25">
      <c r="D65" s="158"/>
      <c r="E65" s="159"/>
    </row>
    <row r="66" spans="4:5" ht="12" customHeight="1" x14ac:dyDescent="0.25">
      <c r="D66" s="158"/>
      <c r="E66" s="159"/>
    </row>
    <row r="67" spans="4:5" ht="12" customHeight="1" x14ac:dyDescent="0.25">
      <c r="D67" s="158"/>
      <c r="E67" s="159"/>
    </row>
    <row r="68" spans="4:5" ht="12" customHeight="1" x14ac:dyDescent="0.25">
      <c r="D68" s="158"/>
      <c r="E68" s="159"/>
    </row>
    <row r="69" spans="4:5" ht="12" customHeight="1" x14ac:dyDescent="0.25">
      <c r="D69" s="158"/>
      <c r="E69" s="159"/>
    </row>
    <row r="70" spans="4:5" ht="12" customHeight="1" x14ac:dyDescent="0.25">
      <c r="D70" s="158"/>
      <c r="E70" s="159"/>
    </row>
    <row r="71" spans="4:5" ht="12" customHeight="1" x14ac:dyDescent="0.25">
      <c r="D71" s="158"/>
      <c r="E71" s="159"/>
    </row>
    <row r="72" spans="4:5" ht="12" customHeight="1" x14ac:dyDescent="0.25">
      <c r="D72" s="158"/>
      <c r="E72" s="159"/>
    </row>
    <row r="73" spans="4:5" ht="12" customHeight="1" x14ac:dyDescent="0.25">
      <c r="D73" s="158"/>
      <c r="E73" s="159"/>
    </row>
    <row r="74" spans="4:5" ht="12" customHeight="1" x14ac:dyDescent="0.25">
      <c r="D74" s="158"/>
      <c r="E74" s="159"/>
    </row>
    <row r="75" spans="4:5" ht="12" customHeight="1" x14ac:dyDescent="0.25">
      <c r="D75" s="158"/>
      <c r="E75" s="159"/>
    </row>
    <row r="76" spans="4:5" ht="12" customHeight="1" x14ac:dyDescent="0.25">
      <c r="D76" s="158"/>
      <c r="E76" s="159"/>
    </row>
    <row r="77" spans="4:5" ht="12" customHeight="1" x14ac:dyDescent="0.25">
      <c r="D77" s="158"/>
      <c r="E77" s="159"/>
    </row>
    <row r="78" spans="4:5" ht="12" customHeight="1" x14ac:dyDescent="0.25">
      <c r="D78" s="158"/>
      <c r="E78" s="159"/>
    </row>
    <row r="79" spans="4:5" ht="12" customHeight="1" x14ac:dyDescent="0.25">
      <c r="D79" s="158"/>
      <c r="E79" s="159"/>
    </row>
    <row r="80" spans="4:5" ht="12" customHeight="1" x14ac:dyDescent="0.25">
      <c r="D80" s="158"/>
      <c r="E80" s="159"/>
    </row>
    <row r="81" spans="4:5" ht="12" customHeight="1" x14ac:dyDescent="0.25">
      <c r="D81" s="158"/>
      <c r="E81" s="159"/>
    </row>
    <row r="82" spans="4:5" ht="12" customHeight="1" x14ac:dyDescent="0.25">
      <c r="D82" s="158"/>
      <c r="E82" s="159"/>
    </row>
    <row r="83" spans="4:5" ht="12" customHeight="1" x14ac:dyDescent="0.25">
      <c r="D83" s="158"/>
      <c r="E83" s="159"/>
    </row>
    <row r="84" spans="4:5" ht="12" customHeight="1" x14ac:dyDescent="0.25">
      <c r="D84" s="158"/>
      <c r="E84" s="159"/>
    </row>
    <row r="85" spans="4:5" ht="12" customHeight="1" x14ac:dyDescent="0.25">
      <c r="D85" s="158"/>
      <c r="E85" s="159"/>
    </row>
    <row r="86" spans="4:5" ht="12" customHeight="1" x14ac:dyDescent="0.25">
      <c r="D86" s="158"/>
      <c r="E86" s="159"/>
    </row>
    <row r="87" spans="4:5" ht="12" customHeight="1" x14ac:dyDescent="0.25">
      <c r="D87" s="158"/>
      <c r="E87" s="159"/>
    </row>
    <row r="88" spans="4:5" ht="12" customHeight="1" x14ac:dyDescent="0.25">
      <c r="D88" s="158"/>
      <c r="E88" s="159"/>
    </row>
    <row r="89" spans="4:5" ht="12" customHeight="1" x14ac:dyDescent="0.25">
      <c r="D89" s="158"/>
      <c r="E89" s="159"/>
    </row>
    <row r="90" spans="4:5" ht="12" customHeight="1" x14ac:dyDescent="0.25">
      <c r="D90" s="158"/>
      <c r="E90" s="159"/>
    </row>
    <row r="91" spans="4:5" ht="12" customHeight="1" x14ac:dyDescent="0.25">
      <c r="D91" s="158"/>
      <c r="E91" s="159"/>
    </row>
    <row r="92" spans="4:5" ht="12" customHeight="1" x14ac:dyDescent="0.25">
      <c r="D92" s="158"/>
      <c r="E92" s="159"/>
    </row>
    <row r="93" spans="4:5" ht="12" customHeight="1" x14ac:dyDescent="0.25">
      <c r="D93" s="158"/>
      <c r="E93" s="159"/>
    </row>
    <row r="94" spans="4:5" ht="12" customHeight="1" x14ac:dyDescent="0.25">
      <c r="D94" s="158"/>
      <c r="E94" s="159"/>
    </row>
    <row r="95" spans="4:5" ht="12" customHeight="1" x14ac:dyDescent="0.25">
      <c r="D95" s="158"/>
      <c r="E95" s="159"/>
    </row>
    <row r="96" spans="4:5" ht="12" customHeight="1" x14ac:dyDescent="0.25">
      <c r="D96" s="158"/>
      <c r="E96" s="159"/>
    </row>
    <row r="97" spans="4:5" ht="12" customHeight="1" x14ac:dyDescent="0.25">
      <c r="D97" s="158"/>
      <c r="E97" s="159"/>
    </row>
    <row r="98" spans="4:5" ht="12" customHeight="1" x14ac:dyDescent="0.25">
      <c r="D98" s="158"/>
      <c r="E98" s="159"/>
    </row>
    <row r="99" spans="4:5" ht="12" customHeight="1" x14ac:dyDescent="0.25">
      <c r="D99" s="158"/>
      <c r="E99" s="159"/>
    </row>
    <row r="100" spans="4:5" ht="12" customHeight="1" x14ac:dyDescent="0.25">
      <c r="D100" s="158"/>
      <c r="E100" s="159"/>
    </row>
  </sheetData>
  <mergeCells count="43">
    <mergeCell ref="B47:C47"/>
    <mergeCell ref="A41:B41"/>
    <mergeCell ref="A42:B42"/>
    <mergeCell ref="A43:B43"/>
    <mergeCell ref="A44:B44"/>
    <mergeCell ref="B45:C45"/>
    <mergeCell ref="A46:B46"/>
    <mergeCell ref="B34:C34"/>
    <mergeCell ref="B35:C35"/>
    <mergeCell ref="B36:C36"/>
    <mergeCell ref="B37:C37"/>
    <mergeCell ref="A39:C39"/>
    <mergeCell ref="A40:B40"/>
    <mergeCell ref="B27:C27"/>
    <mergeCell ref="B28:C28"/>
    <mergeCell ref="B29:C29"/>
    <mergeCell ref="B30:C30"/>
    <mergeCell ref="A32:C32"/>
    <mergeCell ref="B33:C33"/>
    <mergeCell ref="B21:C21"/>
    <mergeCell ref="B22:C22"/>
    <mergeCell ref="B23:C23"/>
    <mergeCell ref="B24:C24"/>
    <mergeCell ref="B25:C25"/>
    <mergeCell ref="B26:C26"/>
    <mergeCell ref="B14:C14"/>
    <mergeCell ref="B15:C15"/>
    <mergeCell ref="A17:E17"/>
    <mergeCell ref="A18:E18"/>
    <mergeCell ref="A19:C19"/>
    <mergeCell ref="B20:C20"/>
    <mergeCell ref="B7:C7"/>
    <mergeCell ref="A9:C9"/>
    <mergeCell ref="B10:C10"/>
    <mergeCell ref="B11:C11"/>
    <mergeCell ref="B12:C12"/>
    <mergeCell ref="B13:C13"/>
    <mergeCell ref="A1:C1"/>
    <mergeCell ref="B2:C2"/>
    <mergeCell ref="B3:C3"/>
    <mergeCell ref="B4:C4"/>
    <mergeCell ref="B5:C5"/>
    <mergeCell ref="B6:C6"/>
  </mergeCells>
  <pageMargins left="0.5" right="0.5" top="0.5" bottom="0.5" header="0" footer="0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50"/>
  <sheetViews>
    <sheetView zoomScaleNormal="100" workbookViewId="0">
      <selection sqref="A1:C2"/>
    </sheetView>
  </sheetViews>
  <sheetFormatPr defaultColWidth="10.90625" defaultRowHeight="12" customHeight="1" x14ac:dyDescent="0.25"/>
  <cols>
    <col min="1" max="2" width="2.7265625" style="146" bestFit="1" customWidth="1"/>
    <col min="3" max="3" width="102.7265625" style="146" bestFit="1" customWidth="1"/>
    <col min="4" max="4" width="10.7265625" style="146" bestFit="1" customWidth="1"/>
    <col min="5" max="5" width="13.7265625" style="146" bestFit="1" customWidth="1"/>
    <col min="6" max="6" width="22.7265625" style="146" bestFit="1" customWidth="1"/>
    <col min="7" max="7" width="10.7265625" style="146" bestFit="1" customWidth="1"/>
    <col min="8" max="8" width="13.7265625" style="146" bestFit="1" customWidth="1"/>
    <col min="9" max="9" width="22.7265625" style="146" bestFit="1" customWidth="1"/>
    <col min="10" max="16384" width="10.90625" style="146"/>
  </cols>
  <sheetData>
    <row r="1" spans="1:10" ht="15" customHeight="1" x14ac:dyDescent="0.35">
      <c r="A1" s="160" t="s">
        <v>273</v>
      </c>
      <c r="B1" s="160"/>
      <c r="C1" s="160"/>
      <c r="D1" s="193">
        <v>2019</v>
      </c>
      <c r="E1" s="178"/>
      <c r="F1" s="194">
        <v>2018</v>
      </c>
      <c r="G1" s="179"/>
    </row>
    <row r="2" spans="1:10" ht="15" customHeight="1" x14ac:dyDescent="0.35">
      <c r="A2" s="180"/>
      <c r="B2" s="180"/>
      <c r="C2" s="180"/>
      <c r="D2" s="174" t="s">
        <v>224</v>
      </c>
      <c r="E2" s="176" t="s">
        <v>225</v>
      </c>
      <c r="F2" s="184" t="s">
        <v>224</v>
      </c>
      <c r="G2" s="176" t="s">
        <v>225</v>
      </c>
      <c r="H2" s="158"/>
      <c r="I2" s="158"/>
      <c r="J2" s="158"/>
    </row>
    <row r="3" spans="1:10" ht="15" customHeight="1" x14ac:dyDescent="0.35">
      <c r="A3" s="163" t="s">
        <v>226</v>
      </c>
      <c r="B3" s="173" t="s">
        <v>274</v>
      </c>
      <c r="C3" s="173"/>
      <c r="D3" s="170">
        <v>2</v>
      </c>
      <c r="E3" s="164">
        <v>0.12513894</v>
      </c>
      <c r="F3" s="185">
        <v>0</v>
      </c>
      <c r="G3" s="164">
        <v>0</v>
      </c>
      <c r="H3" s="158"/>
      <c r="I3" s="158"/>
      <c r="J3" s="158"/>
    </row>
    <row r="4" spans="1:10" ht="15" customHeight="1" x14ac:dyDescent="0.35">
      <c r="A4" s="163" t="s">
        <v>226</v>
      </c>
      <c r="B4" s="173" t="s">
        <v>275</v>
      </c>
      <c r="C4" s="173"/>
      <c r="D4" s="170">
        <v>1</v>
      </c>
      <c r="E4" s="164">
        <v>6.6162940000000003E-2</v>
      </c>
      <c r="F4" s="185">
        <v>1</v>
      </c>
      <c r="G4" s="164">
        <v>4.0741970000000002E-2</v>
      </c>
      <c r="H4" s="158"/>
      <c r="I4" s="158"/>
      <c r="J4" s="158"/>
    </row>
    <row r="5" spans="1:10" ht="15" customHeight="1" x14ac:dyDescent="0.35">
      <c r="A5" s="163" t="s">
        <v>226</v>
      </c>
      <c r="B5" s="173" t="s">
        <v>276</v>
      </c>
      <c r="C5" s="173"/>
      <c r="D5" s="170">
        <v>0</v>
      </c>
      <c r="E5" s="164">
        <v>0</v>
      </c>
      <c r="F5" s="185">
        <v>0</v>
      </c>
      <c r="G5" s="164">
        <v>0</v>
      </c>
      <c r="H5" s="158"/>
      <c r="I5" s="158"/>
      <c r="J5" s="158"/>
    </row>
    <row r="6" spans="1:10" ht="15" customHeight="1" x14ac:dyDescent="0.35">
      <c r="A6" s="163" t="s">
        <v>226</v>
      </c>
      <c r="B6" s="173" t="s">
        <v>277</v>
      </c>
      <c r="C6" s="173"/>
      <c r="D6" s="170">
        <v>0</v>
      </c>
      <c r="E6" s="164">
        <v>0</v>
      </c>
      <c r="F6" s="185">
        <v>0</v>
      </c>
      <c r="G6" s="164">
        <v>0</v>
      </c>
      <c r="H6" s="158"/>
      <c r="I6" s="158"/>
      <c r="J6" s="158"/>
    </row>
    <row r="7" spans="1:10" ht="15" customHeight="1" x14ac:dyDescent="0.35">
      <c r="A7" s="163" t="s">
        <v>226</v>
      </c>
      <c r="B7" s="173" t="s">
        <v>278</v>
      </c>
      <c r="C7" s="173"/>
      <c r="D7" s="170">
        <v>0</v>
      </c>
      <c r="E7" s="164">
        <v>0</v>
      </c>
      <c r="F7" s="185">
        <v>0</v>
      </c>
      <c r="G7" s="164">
        <v>0</v>
      </c>
      <c r="H7" s="158"/>
      <c r="I7" s="158"/>
      <c r="J7" s="158"/>
    </row>
    <row r="8" spans="1:10" ht="15" customHeight="1" x14ac:dyDescent="0.35">
      <c r="A8" s="163" t="s">
        <v>226</v>
      </c>
      <c r="B8" s="173" t="s">
        <v>279</v>
      </c>
      <c r="C8" s="173"/>
      <c r="D8" s="170">
        <v>2</v>
      </c>
      <c r="E8" s="164">
        <v>0.17569852</v>
      </c>
      <c r="F8" s="185">
        <v>3</v>
      </c>
      <c r="G8" s="164">
        <v>0.22721946000000001</v>
      </c>
      <c r="H8" s="158"/>
      <c r="I8" s="158"/>
      <c r="J8" s="158"/>
    </row>
    <row r="9" spans="1:10" ht="15" customHeight="1" x14ac:dyDescent="0.35">
      <c r="A9" s="163" t="s">
        <v>226</v>
      </c>
      <c r="B9" s="173" t="s">
        <v>280</v>
      </c>
      <c r="C9" s="173"/>
      <c r="D9" s="170">
        <v>1</v>
      </c>
      <c r="E9" s="164">
        <v>8.7849259999999998E-2</v>
      </c>
      <c r="F9" s="185">
        <v>0</v>
      </c>
      <c r="G9" s="164">
        <v>0</v>
      </c>
      <c r="H9" s="158"/>
      <c r="I9" s="158"/>
      <c r="J9" s="158"/>
    </row>
    <row r="10" spans="1:10" ht="15" customHeight="1" x14ac:dyDescent="0.35">
      <c r="A10" s="163" t="s">
        <v>226</v>
      </c>
      <c r="B10" s="173" t="s">
        <v>281</v>
      </c>
      <c r="C10" s="173"/>
      <c r="D10" s="170">
        <v>1</v>
      </c>
      <c r="E10" s="164">
        <v>9.0300690000000003E-2</v>
      </c>
      <c r="F10" s="185">
        <v>2</v>
      </c>
      <c r="G10" s="164">
        <v>0.13774364</v>
      </c>
      <c r="H10" s="158"/>
      <c r="I10" s="158"/>
      <c r="J10" s="158"/>
    </row>
    <row r="11" spans="1:10" ht="15" customHeight="1" x14ac:dyDescent="0.35">
      <c r="A11" s="163" t="s">
        <v>226</v>
      </c>
      <c r="B11" s="173" t="s">
        <v>282</v>
      </c>
      <c r="C11" s="173"/>
      <c r="D11" s="170">
        <v>6</v>
      </c>
      <c r="E11" s="164">
        <v>0.45484965999999999</v>
      </c>
      <c r="F11" s="185">
        <v>8</v>
      </c>
      <c r="G11" s="164">
        <v>0.59429491999999995</v>
      </c>
      <c r="H11" s="158"/>
      <c r="I11" s="158"/>
      <c r="J11" s="158"/>
    </row>
    <row r="12" spans="1:10" ht="15" customHeight="1" x14ac:dyDescent="0.35">
      <c r="A12" s="163" t="s">
        <v>226</v>
      </c>
      <c r="B12" s="168" t="s">
        <v>235</v>
      </c>
      <c r="C12" s="168"/>
      <c r="D12" s="172">
        <v>13</v>
      </c>
      <c r="E12" s="169">
        <v>1</v>
      </c>
      <c r="F12" s="186">
        <v>14</v>
      </c>
      <c r="G12" s="169">
        <v>1</v>
      </c>
      <c r="H12" s="158"/>
      <c r="I12" s="158"/>
      <c r="J12" s="158"/>
    </row>
    <row r="13" spans="1:10" ht="15" customHeight="1" x14ac:dyDescent="0.25">
      <c r="D13" s="158"/>
      <c r="E13" s="159"/>
      <c r="F13" s="158"/>
      <c r="G13" s="158"/>
      <c r="H13" s="158"/>
      <c r="I13" s="158"/>
      <c r="J13" s="158"/>
    </row>
    <row r="14" spans="1:10" ht="15" customHeight="1" x14ac:dyDescent="0.35">
      <c r="A14" s="160" t="s">
        <v>283</v>
      </c>
      <c r="B14" s="160"/>
      <c r="C14" s="160"/>
      <c r="D14" s="193">
        <v>2019</v>
      </c>
      <c r="E14" s="195"/>
      <c r="F14" s="187"/>
      <c r="G14" s="194">
        <v>2018</v>
      </c>
      <c r="H14" s="188"/>
      <c r="I14" s="188"/>
      <c r="J14" s="158"/>
    </row>
    <row r="15" spans="1:10" ht="15" customHeight="1" x14ac:dyDescent="0.35">
      <c r="A15" s="180"/>
      <c r="B15" s="180"/>
      <c r="C15" s="180"/>
      <c r="D15" s="174" t="s">
        <v>224</v>
      </c>
      <c r="E15" s="176" t="s">
        <v>284</v>
      </c>
      <c r="F15" s="176" t="s">
        <v>285</v>
      </c>
      <c r="G15" s="184" t="s">
        <v>224</v>
      </c>
      <c r="H15" s="176" t="s">
        <v>284</v>
      </c>
      <c r="I15" s="176" t="s">
        <v>285</v>
      </c>
      <c r="J15" s="158"/>
    </row>
    <row r="16" spans="1:10" ht="15" customHeight="1" x14ac:dyDescent="0.35">
      <c r="A16" s="163" t="s">
        <v>226</v>
      </c>
      <c r="B16" s="163" t="s">
        <v>226</v>
      </c>
      <c r="C16" s="181" t="s">
        <v>286</v>
      </c>
      <c r="D16" s="189">
        <v>1</v>
      </c>
      <c r="E16" s="182">
        <v>0.16153096</v>
      </c>
      <c r="F16" s="164">
        <v>6.578697E-2</v>
      </c>
      <c r="G16" s="190">
        <v>1</v>
      </c>
      <c r="H16" s="182">
        <v>0.1622596</v>
      </c>
      <c r="I16" s="164">
        <v>4.6453790000000002E-2</v>
      </c>
      <c r="J16" s="158"/>
    </row>
    <row r="17" spans="1:10" ht="15" customHeight="1" x14ac:dyDescent="0.35">
      <c r="A17" s="163" t="s">
        <v>226</v>
      </c>
      <c r="B17" s="163" t="s">
        <v>226</v>
      </c>
      <c r="C17" s="181" t="s">
        <v>287</v>
      </c>
      <c r="D17" s="189">
        <v>1</v>
      </c>
      <c r="E17" s="182">
        <v>0.12436825</v>
      </c>
      <c r="F17" s="164">
        <v>5.0651649999999999E-2</v>
      </c>
      <c r="G17" s="190">
        <v>0</v>
      </c>
      <c r="H17" s="182">
        <v>0</v>
      </c>
      <c r="I17" s="164">
        <v>0</v>
      </c>
      <c r="J17" s="158"/>
    </row>
    <row r="18" spans="1:10" ht="15" customHeight="1" x14ac:dyDescent="0.35">
      <c r="A18" s="163" t="s">
        <v>226</v>
      </c>
      <c r="B18" s="163" t="s">
        <v>226</v>
      </c>
      <c r="C18" s="181" t="s">
        <v>288</v>
      </c>
      <c r="D18" s="189">
        <v>4</v>
      </c>
      <c r="E18" s="182">
        <v>0.71410079000000004</v>
      </c>
      <c r="F18" s="164">
        <v>0.29083297000000002</v>
      </c>
      <c r="G18" s="190">
        <v>4</v>
      </c>
      <c r="H18" s="182">
        <v>0.83774040000000005</v>
      </c>
      <c r="I18" s="164">
        <v>0.23983924000000001</v>
      </c>
      <c r="J18" s="158"/>
    </row>
    <row r="19" spans="1:10" ht="15" customHeight="1" x14ac:dyDescent="0.35">
      <c r="A19" s="163" t="s">
        <v>226</v>
      </c>
      <c r="B19" s="163" t="s">
        <v>226</v>
      </c>
      <c r="C19" s="181" t="s">
        <v>289</v>
      </c>
      <c r="D19" s="189">
        <v>0</v>
      </c>
      <c r="E19" s="182">
        <v>0</v>
      </c>
      <c r="F19" s="164">
        <v>0</v>
      </c>
      <c r="G19" s="190">
        <v>0</v>
      </c>
      <c r="H19" s="182">
        <v>0</v>
      </c>
      <c r="I19" s="164">
        <v>0</v>
      </c>
      <c r="J19" s="158"/>
    </row>
    <row r="20" spans="1:10" ht="15" customHeight="1" x14ac:dyDescent="0.35">
      <c r="A20" s="163" t="s">
        <v>226</v>
      </c>
      <c r="B20" s="163" t="s">
        <v>226</v>
      </c>
      <c r="C20" s="181" t="s">
        <v>290</v>
      </c>
      <c r="D20" s="189">
        <v>0</v>
      </c>
      <c r="E20" s="182">
        <v>0</v>
      </c>
      <c r="F20" s="164">
        <v>0</v>
      </c>
      <c r="G20" s="190">
        <v>0</v>
      </c>
      <c r="H20" s="182">
        <v>0</v>
      </c>
      <c r="I20" s="164">
        <v>0</v>
      </c>
      <c r="J20" s="158"/>
    </row>
    <row r="21" spans="1:10" ht="15" customHeight="1" x14ac:dyDescent="0.35">
      <c r="A21" s="163" t="s">
        <v>226</v>
      </c>
      <c r="B21" s="166" t="s">
        <v>232</v>
      </c>
      <c r="C21" s="166"/>
      <c r="D21" s="171">
        <v>6</v>
      </c>
      <c r="E21" s="167">
        <v>1</v>
      </c>
      <c r="F21" s="167">
        <v>0.40727159000000002</v>
      </c>
      <c r="G21" s="191">
        <v>5</v>
      </c>
      <c r="H21" s="167">
        <v>1</v>
      </c>
      <c r="I21" s="167">
        <v>0.28629304</v>
      </c>
      <c r="J21" s="158"/>
    </row>
    <row r="22" spans="1:10" ht="15" customHeight="1" x14ac:dyDescent="0.35">
      <c r="A22" s="163" t="s">
        <v>226</v>
      </c>
      <c r="B22" s="163" t="s">
        <v>226</v>
      </c>
      <c r="C22" s="163" t="s">
        <v>291</v>
      </c>
      <c r="D22" s="170">
        <v>3</v>
      </c>
      <c r="E22" s="164" t="s">
        <v>234</v>
      </c>
      <c r="F22" s="164">
        <v>0.19395613</v>
      </c>
      <c r="G22" s="185">
        <v>2</v>
      </c>
      <c r="H22" s="164" t="s">
        <v>234</v>
      </c>
      <c r="I22" s="164">
        <v>0.12956251999999999</v>
      </c>
      <c r="J22" s="158"/>
    </row>
    <row r="23" spans="1:10" ht="15" customHeight="1" x14ac:dyDescent="0.35">
      <c r="A23" s="163" t="s">
        <v>226</v>
      </c>
      <c r="B23" s="163" t="s">
        <v>226</v>
      </c>
      <c r="C23" s="163" t="s">
        <v>292</v>
      </c>
      <c r="D23" s="170">
        <v>4</v>
      </c>
      <c r="E23" s="164" t="s">
        <v>234</v>
      </c>
      <c r="F23" s="164">
        <v>0.31474976999999998</v>
      </c>
      <c r="G23" s="185">
        <v>6</v>
      </c>
      <c r="H23" s="164" t="s">
        <v>234</v>
      </c>
      <c r="I23" s="164">
        <v>0.43160937999999999</v>
      </c>
      <c r="J23" s="158"/>
    </row>
    <row r="24" spans="1:10" ht="15" customHeight="1" x14ac:dyDescent="0.35">
      <c r="A24" s="163" t="s">
        <v>226</v>
      </c>
      <c r="B24" s="163" t="s">
        <v>226</v>
      </c>
      <c r="C24" s="163" t="s">
        <v>293</v>
      </c>
      <c r="D24" s="170">
        <v>1</v>
      </c>
      <c r="E24" s="164" t="s">
        <v>234</v>
      </c>
      <c r="F24" s="164">
        <v>8.4022520000000003E-2</v>
      </c>
      <c r="G24" s="185">
        <v>2</v>
      </c>
      <c r="H24" s="164" t="s">
        <v>234</v>
      </c>
      <c r="I24" s="164">
        <v>0.15253506999999999</v>
      </c>
      <c r="J24" s="158"/>
    </row>
    <row r="25" spans="1:10" ht="15" customHeight="1" x14ac:dyDescent="0.35">
      <c r="A25" s="163" t="s">
        <v>226</v>
      </c>
      <c r="B25" s="168" t="s">
        <v>235</v>
      </c>
      <c r="C25" s="168"/>
      <c r="D25" s="172">
        <v>14</v>
      </c>
      <c r="E25" s="169">
        <v>1</v>
      </c>
      <c r="F25" s="169">
        <v>1</v>
      </c>
      <c r="G25" s="186">
        <v>15</v>
      </c>
      <c r="H25" s="169">
        <v>1</v>
      </c>
      <c r="I25" s="169">
        <v>1</v>
      </c>
      <c r="J25" s="158"/>
    </row>
    <row r="26" spans="1:10" ht="15" customHeight="1" x14ac:dyDescent="0.25">
      <c r="D26" s="158"/>
      <c r="E26" s="159"/>
      <c r="F26" s="159"/>
      <c r="G26" s="158"/>
      <c r="H26" s="159"/>
      <c r="I26" s="159"/>
      <c r="J26" s="158"/>
    </row>
    <row r="27" spans="1:10" ht="15" customHeight="1" x14ac:dyDescent="0.35">
      <c r="A27" s="160" t="s">
        <v>294</v>
      </c>
      <c r="B27" s="160"/>
      <c r="C27" s="160"/>
      <c r="D27" s="193">
        <v>2019</v>
      </c>
      <c r="E27" s="195"/>
      <c r="F27" s="159"/>
      <c r="G27" s="158"/>
      <c r="H27" s="159"/>
      <c r="I27" s="159"/>
      <c r="J27" s="158"/>
    </row>
    <row r="28" spans="1:10" ht="15" customHeight="1" x14ac:dyDescent="0.35">
      <c r="A28" s="180"/>
      <c r="B28" s="180"/>
      <c r="C28" s="180"/>
      <c r="D28" s="174" t="s">
        <v>224</v>
      </c>
      <c r="E28" s="176" t="s">
        <v>225</v>
      </c>
      <c r="F28" s="159"/>
      <c r="G28" s="158"/>
      <c r="H28" s="159"/>
      <c r="I28" s="159"/>
      <c r="J28" s="158"/>
    </row>
    <row r="29" spans="1:10" ht="15" customHeight="1" x14ac:dyDescent="0.35">
      <c r="A29" s="163" t="s">
        <v>226</v>
      </c>
      <c r="B29" s="173" t="s">
        <v>295</v>
      </c>
      <c r="C29" s="173"/>
      <c r="D29" s="170">
        <v>5</v>
      </c>
      <c r="E29" s="164">
        <v>0.32553007</v>
      </c>
      <c r="F29" s="159"/>
      <c r="G29" s="158"/>
      <c r="H29" s="159"/>
      <c r="I29" s="159"/>
      <c r="J29" s="158"/>
    </row>
    <row r="30" spans="1:10" ht="15" customHeight="1" x14ac:dyDescent="0.35">
      <c r="A30" s="163" t="s">
        <v>226</v>
      </c>
      <c r="B30" s="173" t="s">
        <v>296</v>
      </c>
      <c r="C30" s="173"/>
      <c r="D30" s="170">
        <v>10</v>
      </c>
      <c r="E30" s="164">
        <v>0.68296924000000003</v>
      </c>
      <c r="F30" s="159"/>
      <c r="G30" s="158"/>
      <c r="H30" s="159"/>
      <c r="I30" s="159"/>
      <c r="J30" s="158"/>
    </row>
    <row r="31" spans="1:10" ht="15" customHeight="1" x14ac:dyDescent="0.35">
      <c r="A31" s="163" t="s">
        <v>226</v>
      </c>
      <c r="B31" s="173" t="s">
        <v>297</v>
      </c>
      <c r="C31" s="173"/>
      <c r="D31" s="170">
        <v>0</v>
      </c>
      <c r="E31" s="164">
        <v>0</v>
      </c>
      <c r="F31" s="159"/>
      <c r="G31" s="158"/>
      <c r="H31" s="159"/>
      <c r="I31" s="159"/>
      <c r="J31" s="158"/>
    </row>
    <row r="32" spans="1:10" ht="15" customHeight="1" x14ac:dyDescent="0.35">
      <c r="A32" s="163" t="s">
        <v>226</v>
      </c>
      <c r="B32" s="173" t="s">
        <v>298</v>
      </c>
      <c r="C32" s="173"/>
      <c r="D32" s="170">
        <v>0</v>
      </c>
      <c r="E32" s="164">
        <v>0</v>
      </c>
      <c r="F32" s="159"/>
      <c r="G32" s="158"/>
      <c r="H32" s="159"/>
      <c r="I32" s="159"/>
      <c r="J32" s="158"/>
    </row>
    <row r="33" spans="1:10" ht="15" customHeight="1" x14ac:dyDescent="0.35">
      <c r="A33" s="163" t="s">
        <v>226</v>
      </c>
      <c r="B33" s="173" t="s">
        <v>299</v>
      </c>
      <c r="C33" s="173"/>
      <c r="D33" s="170">
        <v>0</v>
      </c>
      <c r="E33" s="164">
        <v>0</v>
      </c>
      <c r="F33" s="159"/>
      <c r="G33" s="158"/>
      <c r="H33" s="159"/>
      <c r="I33" s="159"/>
      <c r="J33" s="158"/>
    </row>
    <row r="34" spans="1:10" ht="15" customHeight="1" x14ac:dyDescent="0.35">
      <c r="A34" s="163" t="s">
        <v>226</v>
      </c>
      <c r="B34" s="173" t="s">
        <v>300</v>
      </c>
      <c r="C34" s="173"/>
      <c r="D34" s="170">
        <v>4</v>
      </c>
      <c r="E34" s="164">
        <v>0.31703076000000002</v>
      </c>
      <c r="F34" s="159"/>
      <c r="G34" s="158"/>
      <c r="H34" s="159"/>
      <c r="I34" s="159"/>
      <c r="J34" s="158"/>
    </row>
    <row r="35" spans="1:10" ht="15" customHeight="1" x14ac:dyDescent="0.35">
      <c r="A35" s="163" t="s">
        <v>226</v>
      </c>
      <c r="B35" s="168" t="s">
        <v>260</v>
      </c>
      <c r="C35" s="168"/>
      <c r="D35" s="172">
        <v>14</v>
      </c>
      <c r="E35" s="169" t="s">
        <v>234</v>
      </c>
      <c r="F35" s="159"/>
      <c r="G35" s="158"/>
      <c r="H35" s="159"/>
      <c r="I35" s="159"/>
      <c r="J35" s="158"/>
    </row>
    <row r="36" spans="1:10" ht="15" customHeight="1" x14ac:dyDescent="0.3">
      <c r="A36" s="183" t="s">
        <v>301</v>
      </c>
      <c r="B36" s="183"/>
      <c r="C36" s="183"/>
      <c r="D36" s="192"/>
      <c r="E36" s="196"/>
      <c r="F36" s="159"/>
      <c r="G36" s="158"/>
      <c r="H36" s="159"/>
      <c r="I36" s="159"/>
      <c r="J36" s="158"/>
    </row>
    <row r="37" spans="1:10" ht="15" customHeight="1" x14ac:dyDescent="0.25">
      <c r="D37" s="158"/>
      <c r="E37" s="159"/>
      <c r="F37" s="159"/>
      <c r="G37" s="158"/>
      <c r="H37" s="159"/>
      <c r="I37" s="159"/>
      <c r="J37" s="158"/>
    </row>
    <row r="38" spans="1:10" ht="15" customHeight="1" x14ac:dyDescent="0.35">
      <c r="A38" s="160" t="s">
        <v>302</v>
      </c>
      <c r="B38" s="160"/>
      <c r="C38" s="160"/>
      <c r="D38" s="193">
        <v>2019</v>
      </c>
      <c r="E38" s="195"/>
      <c r="F38" s="195"/>
      <c r="G38" s="194">
        <v>2018</v>
      </c>
      <c r="H38" s="197"/>
      <c r="I38" s="197"/>
      <c r="J38" s="158"/>
    </row>
    <row r="39" spans="1:10" ht="15" customHeight="1" x14ac:dyDescent="0.35">
      <c r="A39" s="180"/>
      <c r="B39" s="180"/>
      <c r="C39" s="180"/>
      <c r="D39" s="174" t="s">
        <v>224</v>
      </c>
      <c r="E39" s="176" t="s">
        <v>284</v>
      </c>
      <c r="F39" s="176" t="s">
        <v>285</v>
      </c>
      <c r="G39" s="184" t="s">
        <v>224</v>
      </c>
      <c r="H39" s="176" t="s">
        <v>284</v>
      </c>
      <c r="I39" s="176" t="s">
        <v>285</v>
      </c>
      <c r="J39" s="158"/>
    </row>
    <row r="40" spans="1:10" ht="15" customHeight="1" x14ac:dyDescent="0.35">
      <c r="A40" s="163" t="s">
        <v>226</v>
      </c>
      <c r="B40" s="163" t="s">
        <v>226</v>
      </c>
      <c r="C40" s="181" t="s">
        <v>286</v>
      </c>
      <c r="D40" s="189">
        <v>3</v>
      </c>
      <c r="E40" s="182">
        <v>0.27786443999999999</v>
      </c>
      <c r="F40" s="164">
        <v>0.20909143999999999</v>
      </c>
      <c r="G40" s="190">
        <v>6</v>
      </c>
      <c r="H40" s="182">
        <v>0.50728258999999998</v>
      </c>
      <c r="I40" s="164">
        <v>0.32324758999999997</v>
      </c>
      <c r="J40" s="158"/>
    </row>
    <row r="41" spans="1:10" ht="15" customHeight="1" x14ac:dyDescent="0.35">
      <c r="A41" s="163" t="s">
        <v>226</v>
      </c>
      <c r="B41" s="163" t="s">
        <v>226</v>
      </c>
      <c r="C41" s="181" t="s">
        <v>287</v>
      </c>
      <c r="D41" s="189">
        <v>6</v>
      </c>
      <c r="E41" s="182">
        <v>0.53169632</v>
      </c>
      <c r="F41" s="164">
        <v>0.40009853000000001</v>
      </c>
      <c r="G41" s="190">
        <v>3</v>
      </c>
      <c r="H41" s="182">
        <v>0.30952564999999999</v>
      </c>
      <c r="I41" s="164">
        <v>0.19723409</v>
      </c>
      <c r="J41" s="158"/>
    </row>
    <row r="42" spans="1:10" ht="15" customHeight="1" x14ac:dyDescent="0.35">
      <c r="A42" s="163" t="s">
        <v>226</v>
      </c>
      <c r="B42" s="163" t="s">
        <v>226</v>
      </c>
      <c r="C42" s="181" t="s">
        <v>288</v>
      </c>
      <c r="D42" s="189">
        <v>2</v>
      </c>
      <c r="E42" s="182">
        <v>0.19043924000000001</v>
      </c>
      <c r="F42" s="164">
        <v>0.14330446999999999</v>
      </c>
      <c r="G42" s="190">
        <v>2</v>
      </c>
      <c r="H42" s="182">
        <v>0.18319176000000001</v>
      </c>
      <c r="I42" s="164">
        <v>0.11673235999999999</v>
      </c>
      <c r="J42" s="158"/>
    </row>
    <row r="43" spans="1:10" ht="15" customHeight="1" x14ac:dyDescent="0.35">
      <c r="A43" s="163" t="s">
        <v>226</v>
      </c>
      <c r="B43" s="163" t="s">
        <v>226</v>
      </c>
      <c r="C43" s="181" t="s">
        <v>289</v>
      </c>
      <c r="D43" s="189">
        <v>0</v>
      </c>
      <c r="E43" s="182">
        <v>0</v>
      </c>
      <c r="F43" s="164">
        <v>0</v>
      </c>
      <c r="G43" s="190">
        <v>0</v>
      </c>
      <c r="H43" s="182">
        <v>0</v>
      </c>
      <c r="I43" s="164">
        <v>0</v>
      </c>
      <c r="J43" s="158"/>
    </row>
    <row r="44" spans="1:10" ht="15" customHeight="1" x14ac:dyDescent="0.35">
      <c r="A44" s="163" t="s">
        <v>226</v>
      </c>
      <c r="B44" s="163" t="s">
        <v>226</v>
      </c>
      <c r="C44" s="181" t="s">
        <v>290</v>
      </c>
      <c r="D44" s="189">
        <v>0</v>
      </c>
      <c r="E44" s="182">
        <v>0</v>
      </c>
      <c r="F44" s="164">
        <v>0</v>
      </c>
      <c r="G44" s="190">
        <v>0</v>
      </c>
      <c r="H44" s="182">
        <v>0</v>
      </c>
      <c r="I44" s="164">
        <v>0</v>
      </c>
      <c r="J44" s="158"/>
    </row>
    <row r="45" spans="1:10" ht="15" customHeight="1" x14ac:dyDescent="0.35">
      <c r="A45" s="163" t="s">
        <v>226</v>
      </c>
      <c r="B45" s="166" t="s">
        <v>232</v>
      </c>
      <c r="C45" s="166"/>
      <c r="D45" s="171">
        <v>11</v>
      </c>
      <c r="E45" s="167">
        <v>1</v>
      </c>
      <c r="F45" s="167">
        <v>0.75249443999999999</v>
      </c>
      <c r="G45" s="191">
        <v>11</v>
      </c>
      <c r="H45" s="167">
        <v>1</v>
      </c>
      <c r="I45" s="167">
        <v>0.63721404000000004</v>
      </c>
      <c r="J45" s="158"/>
    </row>
    <row r="46" spans="1:10" ht="15" customHeight="1" x14ac:dyDescent="0.35">
      <c r="A46" s="163" t="s">
        <v>226</v>
      </c>
      <c r="B46" s="163" t="s">
        <v>226</v>
      </c>
      <c r="C46" s="163" t="s">
        <v>303</v>
      </c>
      <c r="D46" s="170">
        <v>0</v>
      </c>
      <c r="E46" s="164" t="s">
        <v>234</v>
      </c>
      <c r="F46" s="164">
        <v>0</v>
      </c>
      <c r="G46" s="185">
        <v>1</v>
      </c>
      <c r="H46" s="164" t="s">
        <v>234</v>
      </c>
      <c r="I46" s="164">
        <v>7.2340730000000006E-2</v>
      </c>
      <c r="J46" s="158"/>
    </row>
    <row r="47" spans="1:10" ht="15" customHeight="1" x14ac:dyDescent="0.35">
      <c r="A47" s="163" t="s">
        <v>226</v>
      </c>
      <c r="B47" s="163" t="s">
        <v>226</v>
      </c>
      <c r="C47" s="163" t="s">
        <v>304</v>
      </c>
      <c r="D47" s="170">
        <v>2</v>
      </c>
      <c r="E47" s="164" t="s">
        <v>234</v>
      </c>
      <c r="F47" s="164">
        <v>0.16348304</v>
      </c>
      <c r="G47" s="185">
        <v>2</v>
      </c>
      <c r="H47" s="164" t="s">
        <v>234</v>
      </c>
      <c r="I47" s="164">
        <v>0.14468144999999999</v>
      </c>
      <c r="J47" s="158"/>
    </row>
    <row r="48" spans="1:10" ht="15" customHeight="1" x14ac:dyDescent="0.35">
      <c r="A48" s="163" t="s">
        <v>226</v>
      </c>
      <c r="B48" s="163" t="s">
        <v>226</v>
      </c>
      <c r="C48" s="163" t="s">
        <v>305</v>
      </c>
      <c r="D48" s="170">
        <v>1</v>
      </c>
      <c r="E48" s="164" t="s">
        <v>234</v>
      </c>
      <c r="F48" s="164">
        <v>8.4022520000000003E-2</v>
      </c>
      <c r="G48" s="185">
        <v>2</v>
      </c>
      <c r="H48" s="164" t="s">
        <v>234</v>
      </c>
      <c r="I48" s="164">
        <v>0.14576379</v>
      </c>
      <c r="J48" s="158"/>
    </row>
    <row r="49" spans="1:10" ht="15" customHeight="1" x14ac:dyDescent="0.35">
      <c r="A49" s="163" t="s">
        <v>226</v>
      </c>
      <c r="B49" s="168" t="s">
        <v>235</v>
      </c>
      <c r="C49" s="168"/>
      <c r="D49" s="172">
        <v>14</v>
      </c>
      <c r="E49" s="169">
        <v>1</v>
      </c>
      <c r="F49" s="169">
        <v>1</v>
      </c>
      <c r="G49" s="186">
        <v>16</v>
      </c>
      <c r="H49" s="169">
        <v>1</v>
      </c>
      <c r="I49" s="169">
        <v>1</v>
      </c>
      <c r="J49" s="158"/>
    </row>
    <row r="50" spans="1:10" ht="15" customHeight="1" x14ac:dyDescent="0.25">
      <c r="D50" s="158"/>
      <c r="E50" s="159"/>
      <c r="F50" s="159"/>
      <c r="G50" s="158"/>
      <c r="H50" s="159"/>
      <c r="I50" s="159"/>
      <c r="J50" s="158"/>
    </row>
    <row r="51" spans="1:10" ht="15" customHeight="1" x14ac:dyDescent="0.35">
      <c r="A51" s="160" t="s">
        <v>306</v>
      </c>
      <c r="B51" s="160"/>
      <c r="C51" s="160"/>
      <c r="D51" s="193">
        <v>2019</v>
      </c>
      <c r="E51" s="195"/>
      <c r="F51" s="195"/>
      <c r="G51" s="194">
        <v>2018</v>
      </c>
      <c r="H51" s="197"/>
      <c r="I51" s="197"/>
      <c r="J51" s="158"/>
    </row>
    <row r="52" spans="1:10" ht="15" customHeight="1" x14ac:dyDescent="0.35">
      <c r="A52" s="180"/>
      <c r="B52" s="180"/>
      <c r="C52" s="180"/>
      <c r="D52" s="174" t="s">
        <v>224</v>
      </c>
      <c r="E52" s="176" t="s">
        <v>284</v>
      </c>
      <c r="F52" s="176" t="s">
        <v>285</v>
      </c>
      <c r="G52" s="184" t="s">
        <v>224</v>
      </c>
      <c r="H52" s="176" t="s">
        <v>284</v>
      </c>
      <c r="I52" s="176" t="s">
        <v>285</v>
      </c>
      <c r="J52" s="158"/>
    </row>
    <row r="53" spans="1:10" ht="15" customHeight="1" x14ac:dyDescent="0.35">
      <c r="A53" s="163" t="s">
        <v>226</v>
      </c>
      <c r="B53" s="163" t="s">
        <v>226</v>
      </c>
      <c r="C53" s="181" t="s">
        <v>286</v>
      </c>
      <c r="D53" s="189">
        <v>4</v>
      </c>
      <c r="E53" s="182">
        <v>0.32949719999999999</v>
      </c>
      <c r="F53" s="164">
        <v>0.29934754000000002</v>
      </c>
      <c r="G53" s="190">
        <v>6</v>
      </c>
      <c r="H53" s="182">
        <v>0.42283221999999998</v>
      </c>
      <c r="I53" s="164">
        <v>0.36074095</v>
      </c>
      <c r="J53" s="158"/>
    </row>
    <row r="54" spans="1:10" ht="15" customHeight="1" x14ac:dyDescent="0.35">
      <c r="A54" s="163" t="s">
        <v>226</v>
      </c>
      <c r="B54" s="163" t="s">
        <v>226</v>
      </c>
      <c r="C54" s="181" t="s">
        <v>287</v>
      </c>
      <c r="D54" s="189">
        <v>6</v>
      </c>
      <c r="E54" s="182">
        <v>0.51336722000000001</v>
      </c>
      <c r="F54" s="164">
        <v>0.46639308000000002</v>
      </c>
      <c r="G54" s="190">
        <v>5</v>
      </c>
      <c r="H54" s="182">
        <v>0.39949792000000001</v>
      </c>
      <c r="I54" s="164">
        <v>0.34083321</v>
      </c>
      <c r="J54" s="158"/>
    </row>
    <row r="55" spans="1:10" ht="15" customHeight="1" x14ac:dyDescent="0.35">
      <c r="A55" s="163" t="s">
        <v>226</v>
      </c>
      <c r="B55" s="163" t="s">
        <v>226</v>
      </c>
      <c r="C55" s="181" t="s">
        <v>288</v>
      </c>
      <c r="D55" s="189">
        <v>2</v>
      </c>
      <c r="E55" s="182">
        <v>0.15713558</v>
      </c>
      <c r="F55" s="164">
        <v>0.14275736</v>
      </c>
      <c r="G55" s="190">
        <v>3</v>
      </c>
      <c r="H55" s="182">
        <v>0.17766986000000001</v>
      </c>
      <c r="I55" s="164">
        <v>0.15157973</v>
      </c>
      <c r="J55" s="158"/>
    </row>
    <row r="56" spans="1:10" ht="15" customHeight="1" x14ac:dyDescent="0.35">
      <c r="A56" s="163" t="s">
        <v>226</v>
      </c>
      <c r="B56" s="163" t="s">
        <v>226</v>
      </c>
      <c r="C56" s="181" t="s">
        <v>289</v>
      </c>
      <c r="D56" s="189">
        <v>0</v>
      </c>
      <c r="E56" s="182">
        <v>0</v>
      </c>
      <c r="F56" s="164">
        <v>0</v>
      </c>
      <c r="G56" s="190">
        <v>0</v>
      </c>
      <c r="H56" s="182">
        <v>0</v>
      </c>
      <c r="I56" s="164">
        <v>0</v>
      </c>
      <c r="J56" s="158"/>
    </row>
    <row r="57" spans="1:10" ht="15" customHeight="1" x14ac:dyDescent="0.35">
      <c r="A57" s="163" t="s">
        <v>226</v>
      </c>
      <c r="B57" s="163" t="s">
        <v>226</v>
      </c>
      <c r="C57" s="181" t="s">
        <v>290</v>
      </c>
      <c r="D57" s="189">
        <v>0</v>
      </c>
      <c r="E57" s="182">
        <v>0</v>
      </c>
      <c r="F57" s="164">
        <v>0</v>
      </c>
      <c r="G57" s="190">
        <v>0</v>
      </c>
      <c r="H57" s="182">
        <v>0</v>
      </c>
      <c r="I57" s="164">
        <v>0</v>
      </c>
      <c r="J57" s="158"/>
    </row>
    <row r="58" spans="1:10" ht="15" customHeight="1" x14ac:dyDescent="0.35">
      <c r="A58" s="163" t="s">
        <v>226</v>
      </c>
      <c r="B58" s="166" t="s">
        <v>232</v>
      </c>
      <c r="C58" s="166"/>
      <c r="D58" s="171">
        <v>12</v>
      </c>
      <c r="E58" s="167">
        <v>1</v>
      </c>
      <c r="F58" s="167">
        <v>0.90849796999999999</v>
      </c>
      <c r="G58" s="191">
        <v>14</v>
      </c>
      <c r="H58" s="167">
        <v>1</v>
      </c>
      <c r="I58" s="167">
        <v>0.85315388000000003</v>
      </c>
      <c r="J58" s="158"/>
    </row>
    <row r="59" spans="1:10" ht="15" customHeight="1" x14ac:dyDescent="0.35">
      <c r="A59" s="163" t="s">
        <v>226</v>
      </c>
      <c r="B59" s="163" t="s">
        <v>226</v>
      </c>
      <c r="C59" s="163" t="s">
        <v>303</v>
      </c>
      <c r="D59" s="170">
        <v>0</v>
      </c>
      <c r="E59" s="164" t="s">
        <v>234</v>
      </c>
      <c r="F59" s="164">
        <v>0</v>
      </c>
      <c r="G59" s="185">
        <v>0</v>
      </c>
      <c r="H59" s="164" t="s">
        <v>234</v>
      </c>
      <c r="I59" s="164">
        <v>0</v>
      </c>
      <c r="J59" s="158"/>
    </row>
    <row r="60" spans="1:10" ht="15" customHeight="1" x14ac:dyDescent="0.35">
      <c r="A60" s="163" t="s">
        <v>226</v>
      </c>
      <c r="B60" s="163" t="s">
        <v>226</v>
      </c>
      <c r="C60" s="163" t="s">
        <v>304</v>
      </c>
      <c r="D60" s="170">
        <v>0</v>
      </c>
      <c r="E60" s="164" t="s">
        <v>234</v>
      </c>
      <c r="F60" s="164">
        <v>0</v>
      </c>
      <c r="G60" s="185">
        <v>0</v>
      </c>
      <c r="H60" s="164" t="s">
        <v>234</v>
      </c>
      <c r="I60" s="164">
        <v>0</v>
      </c>
      <c r="J60" s="158"/>
    </row>
    <row r="61" spans="1:10" ht="15" customHeight="1" x14ac:dyDescent="0.35">
      <c r="A61" s="163" t="s">
        <v>226</v>
      </c>
      <c r="B61" s="163" t="s">
        <v>226</v>
      </c>
      <c r="C61" s="163" t="s">
        <v>305</v>
      </c>
      <c r="D61" s="170">
        <v>1</v>
      </c>
      <c r="E61" s="164" t="s">
        <v>234</v>
      </c>
      <c r="F61" s="164">
        <v>9.1502029999999998E-2</v>
      </c>
      <c r="G61" s="185">
        <v>2</v>
      </c>
      <c r="H61" s="164" t="s">
        <v>234</v>
      </c>
      <c r="I61" s="164">
        <v>0.14684612</v>
      </c>
      <c r="J61" s="158"/>
    </row>
    <row r="62" spans="1:10" ht="15" customHeight="1" x14ac:dyDescent="0.35">
      <c r="A62" s="163" t="s">
        <v>226</v>
      </c>
      <c r="B62" s="168" t="s">
        <v>235</v>
      </c>
      <c r="C62" s="168"/>
      <c r="D62" s="172">
        <v>13</v>
      </c>
      <c r="E62" s="169">
        <v>1</v>
      </c>
      <c r="F62" s="169">
        <v>1</v>
      </c>
      <c r="G62" s="186">
        <v>16</v>
      </c>
      <c r="H62" s="169">
        <v>1</v>
      </c>
      <c r="I62" s="169">
        <v>1</v>
      </c>
      <c r="J62" s="158"/>
    </row>
    <row r="63" spans="1:10" ht="15" customHeight="1" x14ac:dyDescent="0.25">
      <c r="D63" s="158"/>
      <c r="E63" s="159"/>
      <c r="F63" s="159"/>
      <c r="G63" s="158"/>
      <c r="H63" s="159"/>
      <c r="I63" s="159"/>
      <c r="J63" s="158"/>
    </row>
    <row r="64" spans="1:10" ht="15" customHeight="1" x14ac:dyDescent="0.35">
      <c r="A64" s="160" t="s">
        <v>307</v>
      </c>
      <c r="B64" s="160"/>
      <c r="C64" s="160"/>
      <c r="D64" s="193">
        <v>2019</v>
      </c>
      <c r="E64" s="195"/>
      <c r="F64" s="195"/>
      <c r="G64" s="194">
        <v>2018</v>
      </c>
      <c r="H64" s="197"/>
      <c r="I64" s="197"/>
      <c r="J64" s="158"/>
    </row>
    <row r="65" spans="1:10" ht="15" customHeight="1" x14ac:dyDescent="0.35">
      <c r="A65" s="180"/>
      <c r="B65" s="180"/>
      <c r="C65" s="180"/>
      <c r="D65" s="174" t="s">
        <v>224</v>
      </c>
      <c r="E65" s="176" t="s">
        <v>284</v>
      </c>
      <c r="F65" s="176" t="s">
        <v>285</v>
      </c>
      <c r="G65" s="184" t="s">
        <v>224</v>
      </c>
      <c r="H65" s="176" t="s">
        <v>284</v>
      </c>
      <c r="I65" s="176" t="s">
        <v>285</v>
      </c>
      <c r="J65" s="158"/>
    </row>
    <row r="66" spans="1:10" ht="15" customHeight="1" x14ac:dyDescent="0.35">
      <c r="A66" s="163" t="s">
        <v>226</v>
      </c>
      <c r="B66" s="163" t="s">
        <v>226</v>
      </c>
      <c r="C66" s="181" t="s">
        <v>286</v>
      </c>
      <c r="D66" s="189">
        <v>3</v>
      </c>
      <c r="E66" s="182">
        <v>0.24029088000000001</v>
      </c>
      <c r="F66" s="164">
        <v>0.19313689000000001</v>
      </c>
      <c r="G66" s="190">
        <v>6</v>
      </c>
      <c r="H66" s="182">
        <v>0.37840539000000001</v>
      </c>
      <c r="I66" s="164">
        <v>0.32324758999999997</v>
      </c>
      <c r="J66" s="158"/>
    </row>
    <row r="67" spans="1:10" ht="15" customHeight="1" x14ac:dyDescent="0.35">
      <c r="A67" s="163" t="s">
        <v>226</v>
      </c>
      <c r="B67" s="163" t="s">
        <v>226</v>
      </c>
      <c r="C67" s="181" t="s">
        <v>287</v>
      </c>
      <c r="D67" s="189">
        <v>4</v>
      </c>
      <c r="E67" s="182">
        <v>0.36811380999999999</v>
      </c>
      <c r="F67" s="164">
        <v>0.29587622000000002</v>
      </c>
      <c r="G67" s="190">
        <v>6</v>
      </c>
      <c r="H67" s="182">
        <v>0.48494345999999999</v>
      </c>
      <c r="I67" s="164">
        <v>0.41425625999999999</v>
      </c>
      <c r="J67" s="158"/>
    </row>
    <row r="68" spans="1:10" ht="15" customHeight="1" x14ac:dyDescent="0.35">
      <c r="A68" s="163" t="s">
        <v>226</v>
      </c>
      <c r="B68" s="163" t="s">
        <v>226</v>
      </c>
      <c r="C68" s="181" t="s">
        <v>288</v>
      </c>
      <c r="D68" s="189">
        <v>4</v>
      </c>
      <c r="E68" s="182">
        <v>0.39159529999999998</v>
      </c>
      <c r="F68" s="164">
        <v>0.31474976999999998</v>
      </c>
      <c r="G68" s="190">
        <v>2</v>
      </c>
      <c r="H68" s="182">
        <v>0.13665115</v>
      </c>
      <c r="I68" s="164">
        <v>0.11673235999999999</v>
      </c>
      <c r="J68" s="158"/>
    </row>
    <row r="69" spans="1:10" ht="15" customHeight="1" x14ac:dyDescent="0.35">
      <c r="A69" s="163" t="s">
        <v>226</v>
      </c>
      <c r="B69" s="163" t="s">
        <v>226</v>
      </c>
      <c r="C69" s="181" t="s">
        <v>289</v>
      </c>
      <c r="D69" s="189">
        <v>0</v>
      </c>
      <c r="E69" s="182">
        <v>0</v>
      </c>
      <c r="F69" s="164">
        <v>0</v>
      </c>
      <c r="G69" s="190">
        <v>0</v>
      </c>
      <c r="H69" s="182">
        <v>0</v>
      </c>
      <c r="I69" s="164">
        <v>0</v>
      </c>
      <c r="J69" s="158"/>
    </row>
    <row r="70" spans="1:10" ht="15" customHeight="1" x14ac:dyDescent="0.35">
      <c r="A70" s="163" t="s">
        <v>226</v>
      </c>
      <c r="B70" s="163" t="s">
        <v>226</v>
      </c>
      <c r="C70" s="181" t="s">
        <v>290</v>
      </c>
      <c r="D70" s="189">
        <v>0</v>
      </c>
      <c r="E70" s="182">
        <v>0</v>
      </c>
      <c r="F70" s="164">
        <v>0</v>
      </c>
      <c r="G70" s="190">
        <v>0</v>
      </c>
      <c r="H70" s="182">
        <v>0</v>
      </c>
      <c r="I70" s="164">
        <v>0</v>
      </c>
      <c r="J70" s="158"/>
    </row>
    <row r="71" spans="1:10" ht="15" customHeight="1" x14ac:dyDescent="0.35">
      <c r="A71" s="163" t="s">
        <v>226</v>
      </c>
      <c r="B71" s="166" t="s">
        <v>232</v>
      </c>
      <c r="C71" s="166"/>
      <c r="D71" s="171">
        <v>11</v>
      </c>
      <c r="E71" s="167">
        <v>1</v>
      </c>
      <c r="F71" s="167">
        <v>0.80376287999999996</v>
      </c>
      <c r="G71" s="191">
        <v>14</v>
      </c>
      <c r="H71" s="167">
        <v>1</v>
      </c>
      <c r="I71" s="167">
        <v>0.85423621000000005</v>
      </c>
      <c r="J71" s="158"/>
    </row>
    <row r="72" spans="1:10" ht="15" customHeight="1" x14ac:dyDescent="0.35">
      <c r="A72" s="163" t="s">
        <v>226</v>
      </c>
      <c r="B72" s="163" t="s">
        <v>226</v>
      </c>
      <c r="C72" s="163" t="s">
        <v>303</v>
      </c>
      <c r="D72" s="170">
        <v>0</v>
      </c>
      <c r="E72" s="164" t="s">
        <v>234</v>
      </c>
      <c r="F72" s="164">
        <v>0</v>
      </c>
      <c r="G72" s="185">
        <v>0</v>
      </c>
      <c r="H72" s="164" t="s">
        <v>234</v>
      </c>
      <c r="I72" s="164">
        <v>0</v>
      </c>
      <c r="J72" s="158"/>
    </row>
    <row r="73" spans="1:10" ht="15" customHeight="1" x14ac:dyDescent="0.35">
      <c r="A73" s="163" t="s">
        <v>226</v>
      </c>
      <c r="B73" s="163" t="s">
        <v>226</v>
      </c>
      <c r="C73" s="163" t="s">
        <v>304</v>
      </c>
      <c r="D73" s="170">
        <v>1</v>
      </c>
      <c r="E73" s="164" t="s">
        <v>234</v>
      </c>
      <c r="F73" s="164">
        <v>6.1562949999999998E-2</v>
      </c>
      <c r="G73" s="185">
        <v>0</v>
      </c>
      <c r="H73" s="164" t="s">
        <v>234</v>
      </c>
      <c r="I73" s="164">
        <v>0</v>
      </c>
      <c r="J73" s="158"/>
    </row>
    <row r="74" spans="1:10" ht="15" customHeight="1" x14ac:dyDescent="0.35">
      <c r="A74" s="163" t="s">
        <v>226</v>
      </c>
      <c r="B74" s="163" t="s">
        <v>226</v>
      </c>
      <c r="C74" s="163" t="s">
        <v>305</v>
      </c>
      <c r="D74" s="170">
        <v>2</v>
      </c>
      <c r="E74" s="164" t="s">
        <v>234</v>
      </c>
      <c r="F74" s="164">
        <v>0.13467417000000001</v>
      </c>
      <c r="G74" s="185">
        <v>2</v>
      </c>
      <c r="H74" s="164" t="s">
        <v>234</v>
      </c>
      <c r="I74" s="164">
        <v>0.14576379</v>
      </c>
      <c r="J74" s="158"/>
    </row>
    <row r="75" spans="1:10" ht="15" customHeight="1" x14ac:dyDescent="0.35">
      <c r="A75" s="163" t="s">
        <v>226</v>
      </c>
      <c r="B75" s="168" t="s">
        <v>235</v>
      </c>
      <c r="C75" s="168"/>
      <c r="D75" s="172">
        <v>14</v>
      </c>
      <c r="E75" s="169">
        <v>1</v>
      </c>
      <c r="F75" s="169">
        <v>1</v>
      </c>
      <c r="G75" s="186">
        <v>16</v>
      </c>
      <c r="H75" s="169">
        <v>1</v>
      </c>
      <c r="I75" s="169">
        <v>1</v>
      </c>
      <c r="J75" s="158"/>
    </row>
    <row r="76" spans="1:10" ht="15" customHeight="1" x14ac:dyDescent="0.25">
      <c r="D76" s="158"/>
      <c r="E76" s="159"/>
      <c r="F76" s="159"/>
      <c r="G76" s="158"/>
      <c r="H76" s="159"/>
      <c r="I76" s="159"/>
      <c r="J76" s="158"/>
    </row>
    <row r="77" spans="1:10" ht="15" customHeight="1" x14ac:dyDescent="0.35">
      <c r="A77" s="160" t="s">
        <v>308</v>
      </c>
      <c r="B77" s="160"/>
      <c r="C77" s="160"/>
      <c r="D77" s="193">
        <v>2019</v>
      </c>
      <c r="E77" s="195"/>
      <c r="F77" s="195"/>
      <c r="G77" s="194">
        <v>2018</v>
      </c>
      <c r="H77" s="197"/>
      <c r="I77" s="197"/>
      <c r="J77" s="158"/>
    </row>
    <row r="78" spans="1:10" ht="15" customHeight="1" x14ac:dyDescent="0.35">
      <c r="A78" s="180"/>
      <c r="B78" s="180"/>
      <c r="C78" s="180"/>
      <c r="D78" s="174" t="s">
        <v>224</v>
      </c>
      <c r="E78" s="176" t="s">
        <v>284</v>
      </c>
      <c r="F78" s="176" t="s">
        <v>285</v>
      </c>
      <c r="G78" s="184" t="s">
        <v>224</v>
      </c>
      <c r="H78" s="176" t="s">
        <v>284</v>
      </c>
      <c r="I78" s="176" t="s">
        <v>285</v>
      </c>
      <c r="J78" s="158"/>
    </row>
    <row r="79" spans="1:10" ht="15" customHeight="1" x14ac:dyDescent="0.35">
      <c r="A79" s="163" t="s">
        <v>226</v>
      </c>
      <c r="B79" s="163" t="s">
        <v>226</v>
      </c>
      <c r="C79" s="181" t="s">
        <v>286</v>
      </c>
      <c r="D79" s="189">
        <v>1</v>
      </c>
      <c r="E79" s="182">
        <v>0.13925129</v>
      </c>
      <c r="F79" s="164">
        <v>6.1562949999999998E-2</v>
      </c>
      <c r="G79" s="190">
        <v>2</v>
      </c>
      <c r="H79" s="182">
        <v>0.33745016</v>
      </c>
      <c r="I79" s="164">
        <v>0.11673235999999999</v>
      </c>
      <c r="J79" s="158"/>
    </row>
    <row r="80" spans="1:10" ht="15" customHeight="1" x14ac:dyDescent="0.35">
      <c r="A80" s="163" t="s">
        <v>226</v>
      </c>
      <c r="B80" s="163" t="s">
        <v>226</v>
      </c>
      <c r="C80" s="181" t="s">
        <v>287</v>
      </c>
      <c r="D80" s="189">
        <v>0</v>
      </c>
      <c r="E80" s="182">
        <v>0</v>
      </c>
      <c r="F80" s="164">
        <v>0</v>
      </c>
      <c r="G80" s="190">
        <v>0</v>
      </c>
      <c r="H80" s="182">
        <v>0</v>
      </c>
      <c r="I80" s="164">
        <v>0</v>
      </c>
      <c r="J80" s="158"/>
    </row>
    <row r="81" spans="1:10" ht="15" customHeight="1" x14ac:dyDescent="0.35">
      <c r="A81" s="163" t="s">
        <v>226</v>
      </c>
      <c r="B81" s="163" t="s">
        <v>226</v>
      </c>
      <c r="C81" s="181" t="s">
        <v>288</v>
      </c>
      <c r="D81" s="189">
        <v>5</v>
      </c>
      <c r="E81" s="182">
        <v>0.86074870999999997</v>
      </c>
      <c r="F81" s="164">
        <v>0.38053673999999998</v>
      </c>
      <c r="G81" s="190">
        <v>4</v>
      </c>
      <c r="H81" s="182">
        <v>0.66254983999999995</v>
      </c>
      <c r="I81" s="164">
        <v>0.22919239</v>
      </c>
      <c r="J81" s="158"/>
    </row>
    <row r="82" spans="1:10" ht="15" customHeight="1" x14ac:dyDescent="0.35">
      <c r="A82" s="163" t="s">
        <v>226</v>
      </c>
      <c r="B82" s="163" t="s">
        <v>226</v>
      </c>
      <c r="C82" s="181" t="s">
        <v>289</v>
      </c>
      <c r="D82" s="189">
        <v>0</v>
      </c>
      <c r="E82" s="182">
        <v>0</v>
      </c>
      <c r="F82" s="164">
        <v>0</v>
      </c>
      <c r="G82" s="190">
        <v>0</v>
      </c>
      <c r="H82" s="182">
        <v>0</v>
      </c>
      <c r="I82" s="164">
        <v>0</v>
      </c>
      <c r="J82" s="158"/>
    </row>
    <row r="83" spans="1:10" ht="15" customHeight="1" x14ac:dyDescent="0.35">
      <c r="A83" s="163" t="s">
        <v>226</v>
      </c>
      <c r="B83" s="163" t="s">
        <v>226</v>
      </c>
      <c r="C83" s="181" t="s">
        <v>290</v>
      </c>
      <c r="D83" s="189">
        <v>0</v>
      </c>
      <c r="E83" s="182">
        <v>0</v>
      </c>
      <c r="F83" s="164">
        <v>0</v>
      </c>
      <c r="G83" s="190">
        <v>0</v>
      </c>
      <c r="H83" s="182">
        <v>0</v>
      </c>
      <c r="I83" s="164">
        <v>0</v>
      </c>
      <c r="J83" s="158"/>
    </row>
    <row r="84" spans="1:10" ht="15" customHeight="1" x14ac:dyDescent="0.35">
      <c r="A84" s="163" t="s">
        <v>226</v>
      </c>
      <c r="B84" s="166" t="s">
        <v>232</v>
      </c>
      <c r="C84" s="166"/>
      <c r="D84" s="171">
        <v>6</v>
      </c>
      <c r="E84" s="167">
        <v>1</v>
      </c>
      <c r="F84" s="167">
        <v>0.44209968999999999</v>
      </c>
      <c r="G84" s="191">
        <v>6</v>
      </c>
      <c r="H84" s="167">
        <v>1</v>
      </c>
      <c r="I84" s="167">
        <v>0.34592475</v>
      </c>
      <c r="J84" s="158"/>
    </row>
    <row r="85" spans="1:10" ht="15" customHeight="1" x14ac:dyDescent="0.35">
      <c r="A85" s="163" t="s">
        <v>226</v>
      </c>
      <c r="B85" s="163" t="s">
        <v>226</v>
      </c>
      <c r="C85" s="163" t="s">
        <v>303</v>
      </c>
      <c r="D85" s="170">
        <v>3</v>
      </c>
      <c r="E85" s="164" t="s">
        <v>234</v>
      </c>
      <c r="F85" s="164">
        <v>0.22927001</v>
      </c>
      <c r="G85" s="185">
        <v>1</v>
      </c>
      <c r="H85" s="164" t="s">
        <v>234</v>
      </c>
      <c r="I85" s="164">
        <v>7.2340730000000006E-2</v>
      </c>
      <c r="J85" s="158"/>
    </row>
    <row r="86" spans="1:10" ht="15" customHeight="1" x14ac:dyDescent="0.35">
      <c r="A86" s="163" t="s">
        <v>226</v>
      </c>
      <c r="B86" s="163" t="s">
        <v>226</v>
      </c>
      <c r="C86" s="163" t="s">
        <v>304</v>
      </c>
      <c r="D86" s="170">
        <v>3</v>
      </c>
      <c r="E86" s="164" t="s">
        <v>234</v>
      </c>
      <c r="F86" s="164">
        <v>0.19395613</v>
      </c>
      <c r="G86" s="185">
        <v>5</v>
      </c>
      <c r="H86" s="164" t="s">
        <v>234</v>
      </c>
      <c r="I86" s="164">
        <v>0.29020696000000001</v>
      </c>
      <c r="J86" s="158"/>
    </row>
    <row r="87" spans="1:10" ht="15" customHeight="1" x14ac:dyDescent="0.35">
      <c r="A87" s="163" t="s">
        <v>226</v>
      </c>
      <c r="B87" s="163" t="s">
        <v>226</v>
      </c>
      <c r="C87" s="163" t="s">
        <v>305</v>
      </c>
      <c r="D87" s="170">
        <v>2</v>
      </c>
      <c r="E87" s="164" t="s">
        <v>234</v>
      </c>
      <c r="F87" s="164">
        <v>0.13467417000000001</v>
      </c>
      <c r="G87" s="185">
        <v>4</v>
      </c>
      <c r="H87" s="164" t="s">
        <v>234</v>
      </c>
      <c r="I87" s="164">
        <v>0.29152757000000001</v>
      </c>
      <c r="J87" s="158"/>
    </row>
    <row r="88" spans="1:10" ht="15" customHeight="1" x14ac:dyDescent="0.35">
      <c r="A88" s="163" t="s">
        <v>226</v>
      </c>
      <c r="B88" s="168" t="s">
        <v>235</v>
      </c>
      <c r="C88" s="168"/>
      <c r="D88" s="172">
        <v>14</v>
      </c>
      <c r="E88" s="169">
        <v>1</v>
      </c>
      <c r="F88" s="169">
        <v>1</v>
      </c>
      <c r="G88" s="186">
        <v>16</v>
      </c>
      <c r="H88" s="169">
        <v>1</v>
      </c>
      <c r="I88" s="169">
        <v>1</v>
      </c>
      <c r="J88" s="158"/>
    </row>
    <row r="89" spans="1:10" ht="15" customHeight="1" x14ac:dyDescent="0.25">
      <c r="D89" s="158"/>
      <c r="E89" s="159"/>
      <c r="F89" s="159"/>
      <c r="G89" s="158"/>
      <c r="H89" s="159"/>
      <c r="I89" s="159"/>
      <c r="J89" s="158"/>
    </row>
    <row r="90" spans="1:10" ht="15" customHeight="1" x14ac:dyDescent="0.35">
      <c r="A90" s="160" t="s">
        <v>309</v>
      </c>
      <c r="B90" s="160"/>
      <c r="C90" s="160"/>
      <c r="D90" s="193">
        <v>2019</v>
      </c>
      <c r="E90" s="195"/>
      <c r="F90" s="195"/>
      <c r="G90" s="194">
        <v>2018</v>
      </c>
      <c r="H90" s="197"/>
      <c r="I90" s="197"/>
      <c r="J90" s="158"/>
    </row>
    <row r="91" spans="1:10" ht="15" customHeight="1" x14ac:dyDescent="0.35">
      <c r="A91" s="180"/>
      <c r="B91" s="180"/>
      <c r="C91" s="180"/>
      <c r="D91" s="174" t="s">
        <v>224</v>
      </c>
      <c r="E91" s="176" t="s">
        <v>284</v>
      </c>
      <c r="F91" s="176" t="s">
        <v>285</v>
      </c>
      <c r="G91" s="184" t="s">
        <v>224</v>
      </c>
      <c r="H91" s="176" t="s">
        <v>284</v>
      </c>
      <c r="I91" s="176" t="s">
        <v>285</v>
      </c>
      <c r="J91" s="158"/>
    </row>
    <row r="92" spans="1:10" ht="15" customHeight="1" x14ac:dyDescent="0.35">
      <c r="A92" s="163" t="s">
        <v>226</v>
      </c>
      <c r="B92" s="163" t="s">
        <v>226</v>
      </c>
      <c r="C92" s="181" t="s">
        <v>286</v>
      </c>
      <c r="D92" s="189">
        <v>1</v>
      </c>
      <c r="E92" s="182">
        <v>0.16523662</v>
      </c>
      <c r="F92" s="164">
        <v>6.6162940000000003E-2</v>
      </c>
      <c r="G92" s="190">
        <v>1</v>
      </c>
      <c r="H92" s="182">
        <v>0.1622596</v>
      </c>
      <c r="I92" s="164">
        <v>4.4391630000000001E-2</v>
      </c>
      <c r="J92" s="158"/>
    </row>
    <row r="93" spans="1:10" ht="15" customHeight="1" x14ac:dyDescent="0.35">
      <c r="A93" s="163" t="s">
        <v>226</v>
      </c>
      <c r="B93" s="163" t="s">
        <v>226</v>
      </c>
      <c r="C93" s="181" t="s">
        <v>287</v>
      </c>
      <c r="D93" s="189">
        <v>1</v>
      </c>
      <c r="E93" s="182">
        <v>0.21939644999999999</v>
      </c>
      <c r="F93" s="164">
        <v>8.7849259999999998E-2</v>
      </c>
      <c r="G93" s="190">
        <v>0</v>
      </c>
      <c r="H93" s="182">
        <v>0</v>
      </c>
      <c r="I93" s="164">
        <v>0</v>
      </c>
      <c r="J93" s="158"/>
    </row>
    <row r="94" spans="1:10" ht="15" customHeight="1" x14ac:dyDescent="0.35">
      <c r="A94" s="163" t="s">
        <v>226</v>
      </c>
      <c r="B94" s="163" t="s">
        <v>226</v>
      </c>
      <c r="C94" s="181" t="s">
        <v>288</v>
      </c>
      <c r="D94" s="189">
        <v>3</v>
      </c>
      <c r="E94" s="182">
        <v>0.61536692000000004</v>
      </c>
      <c r="F94" s="164">
        <v>0.24640110000000001</v>
      </c>
      <c r="G94" s="190">
        <v>4</v>
      </c>
      <c r="H94" s="182">
        <v>0.83774040000000005</v>
      </c>
      <c r="I94" s="164">
        <v>0.22919239</v>
      </c>
      <c r="J94" s="158"/>
    </row>
    <row r="95" spans="1:10" ht="15" customHeight="1" x14ac:dyDescent="0.35">
      <c r="A95" s="163" t="s">
        <v>226</v>
      </c>
      <c r="B95" s="163" t="s">
        <v>226</v>
      </c>
      <c r="C95" s="181" t="s">
        <v>289</v>
      </c>
      <c r="D95" s="189">
        <v>0</v>
      </c>
      <c r="E95" s="182">
        <v>0</v>
      </c>
      <c r="F95" s="164">
        <v>0</v>
      </c>
      <c r="G95" s="190">
        <v>0</v>
      </c>
      <c r="H95" s="182">
        <v>0</v>
      </c>
      <c r="I95" s="164">
        <v>0</v>
      </c>
      <c r="J95" s="158"/>
    </row>
    <row r="96" spans="1:10" ht="15" customHeight="1" x14ac:dyDescent="0.35">
      <c r="A96" s="163" t="s">
        <v>226</v>
      </c>
      <c r="B96" s="163" t="s">
        <v>226</v>
      </c>
      <c r="C96" s="181" t="s">
        <v>290</v>
      </c>
      <c r="D96" s="189">
        <v>0</v>
      </c>
      <c r="E96" s="182">
        <v>0</v>
      </c>
      <c r="F96" s="164">
        <v>0</v>
      </c>
      <c r="G96" s="190">
        <v>0</v>
      </c>
      <c r="H96" s="182">
        <v>0</v>
      </c>
      <c r="I96" s="164">
        <v>0</v>
      </c>
      <c r="J96" s="158"/>
    </row>
    <row r="97" spans="1:10" ht="15" customHeight="1" x14ac:dyDescent="0.35">
      <c r="A97" s="163" t="s">
        <v>226</v>
      </c>
      <c r="B97" s="166" t="s">
        <v>232</v>
      </c>
      <c r="C97" s="166"/>
      <c r="D97" s="171">
        <v>5</v>
      </c>
      <c r="E97" s="167">
        <v>1</v>
      </c>
      <c r="F97" s="167">
        <v>0.40041330000000003</v>
      </c>
      <c r="G97" s="191">
        <v>5</v>
      </c>
      <c r="H97" s="167">
        <v>1</v>
      </c>
      <c r="I97" s="167">
        <v>0.27358401999999998</v>
      </c>
      <c r="J97" s="158"/>
    </row>
    <row r="98" spans="1:10" ht="15" customHeight="1" x14ac:dyDescent="0.35">
      <c r="A98" s="163" t="s">
        <v>226</v>
      </c>
      <c r="B98" s="163" t="s">
        <v>226</v>
      </c>
      <c r="C98" s="163" t="s">
        <v>303</v>
      </c>
      <c r="D98" s="170">
        <v>3</v>
      </c>
      <c r="E98" s="164" t="s">
        <v>234</v>
      </c>
      <c r="F98" s="164">
        <v>0.24640110000000001</v>
      </c>
      <c r="G98" s="185">
        <v>1</v>
      </c>
      <c r="H98" s="164" t="s">
        <v>234</v>
      </c>
      <c r="I98" s="164">
        <v>7.2340730000000006E-2</v>
      </c>
      <c r="J98" s="158"/>
    </row>
    <row r="99" spans="1:10" ht="15" customHeight="1" x14ac:dyDescent="0.35">
      <c r="A99" s="163" t="s">
        <v>226</v>
      </c>
      <c r="B99" s="163" t="s">
        <v>226</v>
      </c>
      <c r="C99" s="163" t="s">
        <v>304</v>
      </c>
      <c r="D99" s="170">
        <v>3</v>
      </c>
      <c r="E99" s="164" t="s">
        <v>234</v>
      </c>
      <c r="F99" s="164">
        <v>0.20844855000000001</v>
      </c>
      <c r="G99" s="185">
        <v>5</v>
      </c>
      <c r="H99" s="164" t="s">
        <v>234</v>
      </c>
      <c r="I99" s="164">
        <v>0.29020696000000001</v>
      </c>
      <c r="J99" s="158"/>
    </row>
    <row r="100" spans="1:10" ht="15" customHeight="1" x14ac:dyDescent="0.35">
      <c r="A100" s="163" t="s">
        <v>226</v>
      </c>
      <c r="B100" s="163" t="s">
        <v>226</v>
      </c>
      <c r="C100" s="163" t="s">
        <v>305</v>
      </c>
      <c r="D100" s="170">
        <v>2</v>
      </c>
      <c r="E100" s="164" t="s">
        <v>234</v>
      </c>
      <c r="F100" s="164">
        <v>0.14473704000000001</v>
      </c>
      <c r="G100" s="185">
        <v>5</v>
      </c>
      <c r="H100" s="164" t="s">
        <v>234</v>
      </c>
      <c r="I100" s="164">
        <v>0.36386829999999998</v>
      </c>
      <c r="J100" s="158"/>
    </row>
    <row r="101" spans="1:10" ht="15" customHeight="1" x14ac:dyDescent="0.35">
      <c r="A101" s="163" t="s">
        <v>226</v>
      </c>
      <c r="B101" s="168" t="s">
        <v>235</v>
      </c>
      <c r="C101" s="168"/>
      <c r="D101" s="172">
        <v>13</v>
      </c>
      <c r="E101" s="169">
        <v>1</v>
      </c>
      <c r="F101" s="169">
        <v>1</v>
      </c>
      <c r="G101" s="186">
        <v>16</v>
      </c>
      <c r="H101" s="169">
        <v>1</v>
      </c>
      <c r="I101" s="169">
        <v>1</v>
      </c>
      <c r="J101" s="158"/>
    </row>
    <row r="102" spans="1:10" ht="15" customHeight="1" x14ac:dyDescent="0.25">
      <c r="D102" s="158"/>
      <c r="E102" s="159"/>
      <c r="F102" s="159"/>
      <c r="G102" s="158"/>
      <c r="H102" s="159"/>
      <c r="I102" s="159"/>
      <c r="J102" s="158"/>
    </row>
    <row r="103" spans="1:10" ht="15" customHeight="1" x14ac:dyDescent="0.3">
      <c r="A103" s="153" t="s">
        <v>222</v>
      </c>
      <c r="D103" s="158"/>
      <c r="E103" s="159"/>
      <c r="F103" s="159"/>
      <c r="G103" s="158"/>
      <c r="H103" s="159"/>
      <c r="I103" s="159"/>
      <c r="J103" s="158"/>
    </row>
    <row r="104" spans="1:10" ht="15" customHeight="1" x14ac:dyDescent="0.3">
      <c r="A104" s="153" t="s">
        <v>310</v>
      </c>
      <c r="D104" s="158"/>
      <c r="E104" s="159"/>
      <c r="F104" s="159"/>
      <c r="G104" s="158"/>
      <c r="H104" s="159"/>
      <c r="I104" s="159"/>
      <c r="J104" s="158"/>
    </row>
    <row r="105" spans="1:10" ht="12" customHeight="1" x14ac:dyDescent="0.25">
      <c r="D105" s="158"/>
      <c r="E105" s="159"/>
      <c r="F105" s="159"/>
      <c r="G105" s="158"/>
      <c r="H105" s="159"/>
      <c r="I105" s="159"/>
      <c r="J105" s="158"/>
    </row>
    <row r="106" spans="1:10" ht="12" customHeight="1" x14ac:dyDescent="0.25">
      <c r="D106" s="158"/>
      <c r="E106" s="159"/>
      <c r="F106" s="159"/>
      <c r="G106" s="158"/>
      <c r="H106" s="159"/>
      <c r="I106" s="159"/>
      <c r="J106" s="158"/>
    </row>
    <row r="107" spans="1:10" ht="12" customHeight="1" x14ac:dyDescent="0.25">
      <c r="D107" s="158"/>
      <c r="E107" s="159"/>
      <c r="F107" s="159"/>
      <c r="G107" s="158"/>
      <c r="H107" s="159"/>
      <c r="I107" s="159"/>
      <c r="J107" s="158"/>
    </row>
    <row r="108" spans="1:10" ht="12" customHeight="1" x14ac:dyDescent="0.25">
      <c r="D108" s="158"/>
      <c r="E108" s="159"/>
      <c r="F108" s="159"/>
      <c r="G108" s="158"/>
      <c r="H108" s="159"/>
      <c r="I108" s="159"/>
      <c r="J108" s="158"/>
    </row>
    <row r="109" spans="1:10" ht="12" customHeight="1" x14ac:dyDescent="0.25">
      <c r="D109" s="158"/>
      <c r="E109" s="159"/>
      <c r="F109" s="159"/>
      <c r="G109" s="158"/>
      <c r="H109" s="159"/>
      <c r="I109" s="159"/>
      <c r="J109" s="158"/>
    </row>
    <row r="110" spans="1:10" ht="12" customHeight="1" x14ac:dyDescent="0.25">
      <c r="D110" s="158"/>
      <c r="E110" s="159"/>
      <c r="F110" s="159"/>
      <c r="G110" s="158"/>
      <c r="H110" s="159"/>
      <c r="I110" s="159"/>
      <c r="J110" s="158"/>
    </row>
    <row r="111" spans="1:10" ht="12" customHeight="1" x14ac:dyDescent="0.25">
      <c r="D111" s="158"/>
      <c r="E111" s="159"/>
      <c r="F111" s="159"/>
      <c r="G111" s="158"/>
      <c r="H111" s="159"/>
      <c r="I111" s="159"/>
      <c r="J111" s="158"/>
    </row>
    <row r="112" spans="1:10" ht="12" customHeight="1" x14ac:dyDescent="0.25">
      <c r="D112" s="158"/>
      <c r="E112" s="159"/>
      <c r="F112" s="159"/>
      <c r="G112" s="158"/>
      <c r="H112" s="159"/>
      <c r="I112" s="159"/>
      <c r="J112" s="158"/>
    </row>
    <row r="113" spans="4:10" ht="12" customHeight="1" x14ac:dyDescent="0.25">
      <c r="D113" s="158"/>
      <c r="E113" s="159"/>
      <c r="F113" s="159"/>
      <c r="G113" s="158"/>
      <c r="H113" s="159"/>
      <c r="I113" s="159"/>
      <c r="J113" s="158"/>
    </row>
    <row r="114" spans="4:10" ht="12" customHeight="1" x14ac:dyDescent="0.25">
      <c r="D114" s="158"/>
      <c r="E114" s="159"/>
      <c r="F114" s="159"/>
      <c r="G114" s="158"/>
      <c r="H114" s="159"/>
      <c r="I114" s="159"/>
      <c r="J114" s="158"/>
    </row>
    <row r="115" spans="4:10" ht="12" customHeight="1" x14ac:dyDescent="0.25">
      <c r="D115" s="158"/>
      <c r="E115" s="159"/>
      <c r="F115" s="159"/>
      <c r="G115" s="158"/>
      <c r="H115" s="159"/>
      <c r="I115" s="159"/>
      <c r="J115" s="158"/>
    </row>
    <row r="116" spans="4:10" ht="12" customHeight="1" x14ac:dyDescent="0.25">
      <c r="D116" s="158"/>
      <c r="E116" s="159"/>
      <c r="F116" s="159"/>
      <c r="G116" s="158"/>
      <c r="H116" s="159"/>
      <c r="I116" s="159"/>
      <c r="J116" s="158"/>
    </row>
    <row r="117" spans="4:10" ht="12" customHeight="1" x14ac:dyDescent="0.25">
      <c r="D117" s="158"/>
      <c r="E117" s="159"/>
      <c r="F117" s="159"/>
      <c r="G117" s="158"/>
      <c r="H117" s="159"/>
      <c r="I117" s="159"/>
      <c r="J117" s="158"/>
    </row>
    <row r="118" spans="4:10" ht="12" customHeight="1" x14ac:dyDescent="0.25">
      <c r="D118" s="158"/>
      <c r="E118" s="159"/>
      <c r="F118" s="159"/>
      <c r="G118" s="158"/>
      <c r="H118" s="159"/>
      <c r="I118" s="159"/>
      <c r="J118" s="158"/>
    </row>
    <row r="119" spans="4:10" ht="12" customHeight="1" x14ac:dyDescent="0.25">
      <c r="D119" s="158"/>
      <c r="E119" s="159"/>
      <c r="F119" s="159"/>
      <c r="G119" s="158"/>
      <c r="H119" s="159"/>
      <c r="I119" s="159"/>
      <c r="J119" s="158"/>
    </row>
    <row r="120" spans="4:10" ht="12" customHeight="1" x14ac:dyDescent="0.25">
      <c r="D120" s="158"/>
      <c r="E120" s="159"/>
      <c r="F120" s="159"/>
      <c r="G120" s="158"/>
      <c r="H120" s="159"/>
      <c r="I120" s="159"/>
      <c r="J120" s="158"/>
    </row>
    <row r="121" spans="4:10" ht="12" customHeight="1" x14ac:dyDescent="0.25">
      <c r="D121" s="158"/>
      <c r="E121" s="159"/>
      <c r="F121" s="159"/>
      <c r="G121" s="158"/>
      <c r="H121" s="159"/>
      <c r="I121" s="159"/>
      <c r="J121" s="158"/>
    </row>
    <row r="122" spans="4:10" ht="12" customHeight="1" x14ac:dyDescent="0.25">
      <c r="D122" s="158"/>
      <c r="E122" s="159"/>
      <c r="F122" s="159"/>
      <c r="G122" s="158"/>
      <c r="H122" s="159"/>
      <c r="I122" s="159"/>
      <c r="J122" s="158"/>
    </row>
    <row r="123" spans="4:10" ht="12" customHeight="1" x14ac:dyDescent="0.25">
      <c r="D123" s="158"/>
      <c r="E123" s="159"/>
      <c r="F123" s="159"/>
      <c r="G123" s="158"/>
      <c r="H123" s="159"/>
      <c r="I123" s="159"/>
      <c r="J123" s="158"/>
    </row>
    <row r="124" spans="4:10" ht="12" customHeight="1" x14ac:dyDescent="0.25">
      <c r="D124" s="158"/>
      <c r="E124" s="159"/>
      <c r="F124" s="159"/>
      <c r="G124" s="158"/>
      <c r="H124" s="159"/>
      <c r="I124" s="159"/>
      <c r="J124" s="158"/>
    </row>
    <row r="125" spans="4:10" ht="12" customHeight="1" x14ac:dyDescent="0.25">
      <c r="D125" s="158"/>
      <c r="E125" s="159"/>
      <c r="F125" s="159"/>
      <c r="G125" s="158"/>
      <c r="H125" s="159"/>
      <c r="I125" s="159"/>
      <c r="J125" s="158"/>
    </row>
    <row r="126" spans="4:10" ht="12" customHeight="1" x14ac:dyDescent="0.25">
      <c r="D126" s="158"/>
      <c r="E126" s="159"/>
      <c r="F126" s="159"/>
      <c r="G126" s="158"/>
      <c r="H126" s="159"/>
      <c r="I126" s="159"/>
      <c r="J126" s="158"/>
    </row>
    <row r="127" spans="4:10" ht="12" customHeight="1" x14ac:dyDescent="0.25">
      <c r="D127" s="158"/>
      <c r="E127" s="159"/>
      <c r="F127" s="159"/>
      <c r="G127" s="158"/>
      <c r="H127" s="159"/>
      <c r="I127" s="159"/>
      <c r="J127" s="158"/>
    </row>
    <row r="128" spans="4:10" ht="12" customHeight="1" x14ac:dyDescent="0.25">
      <c r="D128" s="158"/>
      <c r="E128" s="159"/>
      <c r="F128" s="159"/>
      <c r="G128" s="158"/>
      <c r="H128" s="159"/>
      <c r="I128" s="159"/>
      <c r="J128" s="158"/>
    </row>
    <row r="129" spans="4:10" ht="12" customHeight="1" x14ac:dyDescent="0.25">
      <c r="D129" s="158"/>
      <c r="E129" s="159"/>
      <c r="F129" s="159"/>
      <c r="G129" s="158"/>
      <c r="H129" s="159"/>
      <c r="I129" s="159"/>
      <c r="J129" s="158"/>
    </row>
    <row r="130" spans="4:10" ht="12" customHeight="1" x14ac:dyDescent="0.25">
      <c r="D130" s="158"/>
      <c r="E130" s="159"/>
      <c r="F130" s="159"/>
      <c r="G130" s="158"/>
      <c r="H130" s="159"/>
      <c r="I130" s="159"/>
      <c r="J130" s="158"/>
    </row>
    <row r="131" spans="4:10" ht="12" customHeight="1" x14ac:dyDescent="0.25">
      <c r="D131" s="158"/>
      <c r="E131" s="159"/>
      <c r="F131" s="159"/>
      <c r="G131" s="158"/>
      <c r="H131" s="159"/>
      <c r="I131" s="159"/>
      <c r="J131" s="158"/>
    </row>
    <row r="132" spans="4:10" ht="12" customHeight="1" x14ac:dyDescent="0.25">
      <c r="D132" s="158"/>
      <c r="E132" s="159"/>
      <c r="F132" s="159"/>
      <c r="G132" s="158"/>
      <c r="H132" s="159"/>
      <c r="I132" s="159"/>
      <c r="J132" s="158"/>
    </row>
    <row r="133" spans="4:10" ht="12" customHeight="1" x14ac:dyDescent="0.25">
      <c r="D133" s="158"/>
      <c r="E133" s="159"/>
      <c r="F133" s="159"/>
      <c r="G133" s="158"/>
      <c r="H133" s="159"/>
      <c r="I133" s="159"/>
      <c r="J133" s="158"/>
    </row>
    <row r="134" spans="4:10" ht="12" customHeight="1" x14ac:dyDescent="0.25">
      <c r="D134" s="158"/>
      <c r="E134" s="159"/>
      <c r="F134" s="159"/>
      <c r="G134" s="158"/>
      <c r="H134" s="159"/>
      <c r="I134" s="159"/>
      <c r="J134" s="158"/>
    </row>
    <row r="135" spans="4:10" ht="12" customHeight="1" x14ac:dyDescent="0.25">
      <c r="D135" s="158"/>
      <c r="E135" s="159"/>
      <c r="F135" s="159"/>
      <c r="G135" s="158"/>
      <c r="H135" s="159"/>
      <c r="I135" s="159"/>
      <c r="J135" s="158"/>
    </row>
    <row r="136" spans="4:10" ht="12" customHeight="1" x14ac:dyDescent="0.25">
      <c r="D136" s="158"/>
      <c r="E136" s="159"/>
      <c r="F136" s="159"/>
      <c r="G136" s="158"/>
      <c r="H136" s="159"/>
      <c r="I136" s="159"/>
      <c r="J136" s="158"/>
    </row>
    <row r="137" spans="4:10" ht="12" customHeight="1" x14ac:dyDescent="0.25">
      <c r="D137" s="158"/>
      <c r="E137" s="159"/>
      <c r="F137" s="159"/>
      <c r="G137" s="158"/>
      <c r="H137" s="159"/>
      <c r="I137" s="159"/>
      <c r="J137" s="158"/>
    </row>
    <row r="138" spans="4:10" ht="12" customHeight="1" x14ac:dyDescent="0.25">
      <c r="D138" s="158"/>
      <c r="E138" s="159"/>
      <c r="F138" s="159"/>
      <c r="G138" s="158"/>
      <c r="H138" s="159"/>
      <c r="I138" s="159"/>
      <c r="J138" s="158"/>
    </row>
    <row r="139" spans="4:10" ht="12" customHeight="1" x14ac:dyDescent="0.25">
      <c r="D139" s="158"/>
      <c r="E139" s="159"/>
      <c r="F139" s="159"/>
      <c r="G139" s="158"/>
      <c r="H139" s="159"/>
      <c r="I139" s="159"/>
      <c r="J139" s="158"/>
    </row>
    <row r="140" spans="4:10" ht="12" customHeight="1" x14ac:dyDescent="0.25">
      <c r="D140" s="158"/>
      <c r="E140" s="159"/>
      <c r="F140" s="159"/>
      <c r="G140" s="158"/>
      <c r="H140" s="159"/>
      <c r="I140" s="159"/>
      <c r="J140" s="158"/>
    </row>
    <row r="141" spans="4:10" ht="12" customHeight="1" x14ac:dyDescent="0.25">
      <c r="D141" s="158"/>
      <c r="E141" s="159"/>
      <c r="F141" s="159"/>
      <c r="G141" s="158"/>
      <c r="H141" s="159"/>
      <c r="I141" s="159"/>
      <c r="J141" s="158"/>
    </row>
    <row r="142" spans="4:10" ht="12" customHeight="1" x14ac:dyDescent="0.25">
      <c r="D142" s="158"/>
      <c r="E142" s="159"/>
      <c r="F142" s="159"/>
      <c r="G142" s="158"/>
      <c r="H142" s="159"/>
      <c r="I142" s="159"/>
      <c r="J142" s="158"/>
    </row>
    <row r="143" spans="4:10" ht="12" customHeight="1" x14ac:dyDescent="0.25">
      <c r="D143" s="158"/>
      <c r="E143" s="159"/>
      <c r="F143" s="159"/>
      <c r="G143" s="158"/>
      <c r="H143" s="159"/>
      <c r="I143" s="159"/>
      <c r="J143" s="158"/>
    </row>
    <row r="144" spans="4:10" ht="12" customHeight="1" x14ac:dyDescent="0.25">
      <c r="D144" s="158"/>
      <c r="E144" s="159"/>
      <c r="F144" s="159"/>
      <c r="G144" s="158"/>
      <c r="H144" s="159"/>
      <c r="I144" s="159"/>
      <c r="J144" s="158"/>
    </row>
    <row r="145" spans="4:10" ht="12" customHeight="1" x14ac:dyDescent="0.25">
      <c r="D145" s="158"/>
      <c r="E145" s="159"/>
      <c r="F145" s="159"/>
      <c r="G145" s="158"/>
      <c r="H145" s="159"/>
      <c r="I145" s="159"/>
      <c r="J145" s="158"/>
    </row>
    <row r="146" spans="4:10" ht="12" customHeight="1" x14ac:dyDescent="0.25">
      <c r="D146" s="158"/>
      <c r="E146" s="159"/>
      <c r="F146" s="159"/>
      <c r="G146" s="158"/>
      <c r="H146" s="159"/>
      <c r="I146" s="159"/>
      <c r="J146" s="158"/>
    </row>
    <row r="147" spans="4:10" ht="12" customHeight="1" x14ac:dyDescent="0.25">
      <c r="D147" s="158"/>
      <c r="E147" s="159"/>
      <c r="F147" s="159"/>
      <c r="G147" s="158"/>
      <c r="H147" s="159"/>
      <c r="I147" s="159"/>
      <c r="J147" s="158"/>
    </row>
    <row r="148" spans="4:10" ht="12" customHeight="1" x14ac:dyDescent="0.25">
      <c r="D148" s="158"/>
      <c r="E148" s="159"/>
      <c r="F148" s="159"/>
      <c r="G148" s="158"/>
      <c r="H148" s="159"/>
      <c r="I148" s="159"/>
      <c r="J148" s="158"/>
    </row>
    <row r="149" spans="4:10" ht="12" customHeight="1" x14ac:dyDescent="0.25">
      <c r="D149" s="158"/>
      <c r="E149" s="159"/>
      <c r="F149" s="159"/>
      <c r="G149" s="158"/>
      <c r="H149" s="159"/>
      <c r="I149" s="159"/>
      <c r="J149" s="158"/>
    </row>
    <row r="150" spans="4:10" ht="12" customHeight="1" x14ac:dyDescent="0.25">
      <c r="D150" s="158"/>
      <c r="E150" s="159"/>
      <c r="F150" s="159"/>
      <c r="G150" s="158"/>
      <c r="H150" s="159"/>
      <c r="I150" s="159"/>
      <c r="J150" s="158"/>
    </row>
  </sheetData>
  <mergeCells count="53">
    <mergeCell ref="A90:C91"/>
    <mergeCell ref="D90:F90"/>
    <mergeCell ref="G90:I90"/>
    <mergeCell ref="B97:C97"/>
    <mergeCell ref="B101:C101"/>
    <mergeCell ref="B75:C75"/>
    <mergeCell ref="A77:C78"/>
    <mergeCell ref="D77:F77"/>
    <mergeCell ref="G77:I77"/>
    <mergeCell ref="B84:C84"/>
    <mergeCell ref="B88:C88"/>
    <mergeCell ref="B58:C58"/>
    <mergeCell ref="B62:C62"/>
    <mergeCell ref="A64:C65"/>
    <mergeCell ref="D64:F64"/>
    <mergeCell ref="G64:I64"/>
    <mergeCell ref="B71:C71"/>
    <mergeCell ref="G38:I38"/>
    <mergeCell ref="B45:C45"/>
    <mergeCell ref="B49:C49"/>
    <mergeCell ref="A51:C52"/>
    <mergeCell ref="D51:F51"/>
    <mergeCell ref="G51:I51"/>
    <mergeCell ref="B33:C33"/>
    <mergeCell ref="B34:C34"/>
    <mergeCell ref="B35:C35"/>
    <mergeCell ref="A36:E36"/>
    <mergeCell ref="A38:C39"/>
    <mergeCell ref="D38:F38"/>
    <mergeCell ref="A27:C28"/>
    <mergeCell ref="D27:E27"/>
    <mergeCell ref="B29:C29"/>
    <mergeCell ref="B30:C30"/>
    <mergeCell ref="B31:C31"/>
    <mergeCell ref="B32:C32"/>
    <mergeCell ref="B12:C12"/>
    <mergeCell ref="A14:C15"/>
    <mergeCell ref="D14:F14"/>
    <mergeCell ref="G14:I14"/>
    <mergeCell ref="B21:C21"/>
    <mergeCell ref="B25:C25"/>
    <mergeCell ref="B6:C6"/>
    <mergeCell ref="B7:C7"/>
    <mergeCell ref="B8:C8"/>
    <mergeCell ref="B9:C9"/>
    <mergeCell ref="B10:C10"/>
    <mergeCell ref="B11:C11"/>
    <mergeCell ref="A1:C2"/>
    <mergeCell ref="D1:E1"/>
    <mergeCell ref="F1:G1"/>
    <mergeCell ref="B3:C3"/>
    <mergeCell ref="B4:C4"/>
    <mergeCell ref="B5:C5"/>
  </mergeCells>
  <pageMargins left="0.5" right="0.5" top="0.5" bottom="0.5" header="0" footer="0"/>
  <pageSetup orientation="portrait" horizontalDpi="300" verticalDpi="300"/>
  <headerFooter>
    <oddHeader>Trend Core Survey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75"/>
  <sheetViews>
    <sheetView zoomScaleNormal="100" workbookViewId="0">
      <pane ySplit="1" topLeftCell="A2" activePane="bottomLeft" state="frozen"/>
      <selection pane="bottomLeft"/>
    </sheetView>
  </sheetViews>
  <sheetFormatPr defaultColWidth="10.90625" defaultRowHeight="12" customHeight="1" x14ac:dyDescent="0.25"/>
  <cols>
    <col min="1" max="1" width="15.7265625" style="146" bestFit="1" customWidth="1"/>
    <col min="2" max="3" width="5.7265625" style="146" bestFit="1" customWidth="1"/>
    <col min="4" max="4" width="100.7265625" style="146" bestFit="1" customWidth="1"/>
    <col min="5" max="5" width="8.7265625" style="159" bestFit="1" customWidth="1"/>
    <col min="6" max="6" width="13.7265625" style="159" bestFit="1" customWidth="1"/>
    <col min="7" max="7" width="9.7265625" style="159" bestFit="1" customWidth="1"/>
    <col min="8" max="9" width="9.7265625" style="158" bestFit="1" customWidth="1"/>
    <col min="10" max="16384" width="10.90625" style="146"/>
  </cols>
  <sheetData>
    <row r="1" spans="1:9" ht="161" customHeight="1" x14ac:dyDescent="0.35">
      <c r="A1" s="139" t="s">
        <v>183</v>
      </c>
      <c r="B1" s="139" t="s">
        <v>311</v>
      </c>
      <c r="C1" s="139" t="s">
        <v>12</v>
      </c>
      <c r="D1" s="139" t="s">
        <v>184</v>
      </c>
      <c r="E1" s="201" t="s">
        <v>185</v>
      </c>
      <c r="F1" s="201" t="s">
        <v>188</v>
      </c>
      <c r="G1" s="201" t="s">
        <v>191</v>
      </c>
      <c r="H1" s="199" t="s">
        <v>197</v>
      </c>
      <c r="I1" s="199" t="s">
        <v>312</v>
      </c>
    </row>
    <row r="2" spans="1:9" ht="17" customHeight="1" x14ac:dyDescent="0.35">
      <c r="A2" s="147" t="s">
        <v>199</v>
      </c>
      <c r="B2" s="148">
        <v>2019</v>
      </c>
      <c r="C2" s="198">
        <v>1</v>
      </c>
      <c r="D2" s="147" t="s">
        <v>200</v>
      </c>
      <c r="E2" s="149">
        <v>0.82579221000000003</v>
      </c>
      <c r="F2" s="150">
        <v>0.17420779</v>
      </c>
      <c r="G2" s="149">
        <v>0</v>
      </c>
      <c r="H2" s="200">
        <v>13</v>
      </c>
      <c r="I2" s="200" t="s">
        <v>201</v>
      </c>
    </row>
    <row r="3" spans="1:9" ht="17" customHeight="1" x14ac:dyDescent="0.35">
      <c r="A3" s="147" t="s">
        <v>199</v>
      </c>
      <c r="B3" s="148">
        <v>2019</v>
      </c>
      <c r="C3" s="198">
        <v>2</v>
      </c>
      <c r="D3" s="147" t="s">
        <v>18</v>
      </c>
      <c r="E3" s="149">
        <v>0.86891185000000004</v>
      </c>
      <c r="F3" s="150">
        <v>6.9525199999999995E-2</v>
      </c>
      <c r="G3" s="149">
        <v>6.1562949999999998E-2</v>
      </c>
      <c r="H3" s="200">
        <v>14</v>
      </c>
      <c r="I3" s="200" t="s">
        <v>201</v>
      </c>
    </row>
    <row r="4" spans="1:9" ht="17" customHeight="1" x14ac:dyDescent="0.35">
      <c r="A4" s="147" t="s">
        <v>199</v>
      </c>
      <c r="B4" s="148">
        <v>2019</v>
      </c>
      <c r="C4" s="198">
        <v>3</v>
      </c>
      <c r="D4" s="147" t="s">
        <v>20</v>
      </c>
      <c r="E4" s="149">
        <v>0.63964182999999997</v>
      </c>
      <c r="F4" s="150">
        <v>0.36035816999999998</v>
      </c>
      <c r="G4" s="149">
        <v>0</v>
      </c>
      <c r="H4" s="200">
        <v>14</v>
      </c>
      <c r="I4" s="200" t="s">
        <v>201</v>
      </c>
    </row>
    <row r="5" spans="1:9" ht="17" customHeight="1" x14ac:dyDescent="0.35">
      <c r="A5" s="147" t="s">
        <v>199</v>
      </c>
      <c r="B5" s="148">
        <v>2019</v>
      </c>
      <c r="C5" s="198">
        <v>4</v>
      </c>
      <c r="D5" s="147" t="s">
        <v>22</v>
      </c>
      <c r="E5" s="149">
        <v>0.86891185000000004</v>
      </c>
      <c r="F5" s="150">
        <v>6.9525199999999995E-2</v>
      </c>
      <c r="G5" s="149">
        <v>6.1562949999999998E-2</v>
      </c>
      <c r="H5" s="200">
        <v>14</v>
      </c>
      <c r="I5" s="200" t="s">
        <v>201</v>
      </c>
    </row>
    <row r="6" spans="1:9" ht="17" customHeight="1" x14ac:dyDescent="0.35">
      <c r="A6" s="147" t="s">
        <v>199</v>
      </c>
      <c r="B6" s="148">
        <v>2019</v>
      </c>
      <c r="C6" s="198">
        <v>5</v>
      </c>
      <c r="D6" s="147" t="s">
        <v>24</v>
      </c>
      <c r="E6" s="149">
        <v>0.78488933000000005</v>
      </c>
      <c r="F6" s="150">
        <v>0.15354772</v>
      </c>
      <c r="G6" s="149">
        <v>6.1562949999999998E-2</v>
      </c>
      <c r="H6" s="200">
        <v>14</v>
      </c>
      <c r="I6" s="200" t="s">
        <v>201</v>
      </c>
    </row>
    <row r="7" spans="1:9" ht="17" customHeight="1" x14ac:dyDescent="0.35">
      <c r="A7" s="147" t="s">
        <v>199</v>
      </c>
      <c r="B7" s="148">
        <v>2019</v>
      </c>
      <c r="C7" s="198">
        <v>6</v>
      </c>
      <c r="D7" s="147" t="s">
        <v>27</v>
      </c>
      <c r="E7" s="149">
        <v>0.93047480000000005</v>
      </c>
      <c r="F7" s="150">
        <v>6.9525199999999995E-2</v>
      </c>
      <c r="G7" s="149">
        <v>0</v>
      </c>
      <c r="H7" s="200">
        <v>14</v>
      </c>
      <c r="I7" s="200" t="s">
        <v>201</v>
      </c>
    </row>
    <row r="8" spans="1:9" ht="17" customHeight="1" x14ac:dyDescent="0.35">
      <c r="A8" s="147" t="s">
        <v>199</v>
      </c>
      <c r="B8" s="148">
        <v>2019</v>
      </c>
      <c r="C8" s="198">
        <v>7</v>
      </c>
      <c r="D8" s="147" t="s">
        <v>30</v>
      </c>
      <c r="E8" s="149">
        <v>0.91825847999999999</v>
      </c>
      <c r="F8" s="150">
        <v>8.1741519999999998E-2</v>
      </c>
      <c r="G8" s="149">
        <v>0</v>
      </c>
      <c r="H8" s="200">
        <v>14</v>
      </c>
      <c r="I8" s="200" t="s">
        <v>201</v>
      </c>
    </row>
    <row r="9" spans="1:9" ht="17" customHeight="1" x14ac:dyDescent="0.35">
      <c r="A9" s="147" t="s">
        <v>199</v>
      </c>
      <c r="B9" s="148">
        <v>2019</v>
      </c>
      <c r="C9" s="198">
        <v>8</v>
      </c>
      <c r="D9" s="147" t="s">
        <v>33</v>
      </c>
      <c r="E9" s="149">
        <v>1</v>
      </c>
      <c r="F9" s="150">
        <v>0</v>
      </c>
      <c r="G9" s="149">
        <v>0</v>
      </c>
      <c r="H9" s="200">
        <v>14</v>
      </c>
      <c r="I9" s="200" t="s">
        <v>201</v>
      </c>
    </row>
    <row r="10" spans="1:9" ht="17" customHeight="1" x14ac:dyDescent="0.35">
      <c r="A10" s="147" t="s">
        <v>199</v>
      </c>
      <c r="B10" s="148">
        <v>2019</v>
      </c>
      <c r="C10" s="198">
        <v>9</v>
      </c>
      <c r="D10" s="147" t="s">
        <v>120</v>
      </c>
      <c r="E10" s="149">
        <v>0.93843704999999999</v>
      </c>
      <c r="F10" s="150">
        <v>0</v>
      </c>
      <c r="G10" s="149">
        <v>6.1562949999999998E-2</v>
      </c>
      <c r="H10" s="200">
        <v>14</v>
      </c>
      <c r="I10" s="200">
        <v>0</v>
      </c>
    </row>
    <row r="11" spans="1:9" ht="17" customHeight="1" x14ac:dyDescent="0.35">
      <c r="A11" s="147" t="s">
        <v>199</v>
      </c>
      <c r="B11" s="148">
        <v>2019</v>
      </c>
      <c r="C11" s="198">
        <v>10</v>
      </c>
      <c r="D11" s="147" t="s">
        <v>202</v>
      </c>
      <c r="E11" s="149">
        <v>0.81403616999999995</v>
      </c>
      <c r="F11" s="150">
        <v>0.12017686</v>
      </c>
      <c r="G11" s="149">
        <v>6.578697E-2</v>
      </c>
      <c r="H11" s="200">
        <v>14</v>
      </c>
      <c r="I11" s="200">
        <v>0</v>
      </c>
    </row>
    <row r="12" spans="1:9" ht="17" customHeight="1" x14ac:dyDescent="0.35">
      <c r="A12" s="147" t="s">
        <v>199</v>
      </c>
      <c r="B12" s="148">
        <v>2019</v>
      </c>
      <c r="C12" s="198">
        <v>11</v>
      </c>
      <c r="D12" s="147" t="s">
        <v>203</v>
      </c>
      <c r="E12" s="149">
        <v>0.69093148999999998</v>
      </c>
      <c r="F12" s="150">
        <v>0.24750556000000001</v>
      </c>
      <c r="G12" s="149">
        <v>6.1562949999999998E-2</v>
      </c>
      <c r="H12" s="200">
        <v>14</v>
      </c>
      <c r="I12" s="200">
        <v>0</v>
      </c>
    </row>
    <row r="13" spans="1:9" ht="17" customHeight="1" x14ac:dyDescent="0.35">
      <c r="A13" s="147" t="s">
        <v>199</v>
      </c>
      <c r="B13" s="148">
        <v>2019</v>
      </c>
      <c r="C13" s="198">
        <v>12</v>
      </c>
      <c r="D13" s="147" t="s">
        <v>204</v>
      </c>
      <c r="E13" s="149">
        <v>1</v>
      </c>
      <c r="F13" s="150">
        <v>0</v>
      </c>
      <c r="G13" s="149">
        <v>0</v>
      </c>
      <c r="H13" s="200">
        <v>14</v>
      </c>
      <c r="I13" s="200">
        <v>0</v>
      </c>
    </row>
    <row r="14" spans="1:9" ht="17" customHeight="1" x14ac:dyDescent="0.35">
      <c r="A14" s="147" t="s">
        <v>199</v>
      </c>
      <c r="B14" s="148">
        <v>2019</v>
      </c>
      <c r="C14" s="198">
        <v>13</v>
      </c>
      <c r="D14" s="147" t="s">
        <v>45</v>
      </c>
      <c r="E14" s="149">
        <v>0.85669552999999998</v>
      </c>
      <c r="F14" s="150">
        <v>0.14330446999999999</v>
      </c>
      <c r="G14" s="149">
        <v>0</v>
      </c>
      <c r="H14" s="200">
        <v>14</v>
      </c>
      <c r="I14" s="200">
        <v>0</v>
      </c>
    </row>
    <row r="15" spans="1:9" ht="35" customHeight="1" x14ac:dyDescent="0.35">
      <c r="A15" s="147" t="s">
        <v>199</v>
      </c>
      <c r="B15" s="148">
        <v>2019</v>
      </c>
      <c r="C15" s="198">
        <v>14</v>
      </c>
      <c r="D15" s="147" t="s">
        <v>121</v>
      </c>
      <c r="E15" s="149">
        <v>0.93843704999999999</v>
      </c>
      <c r="F15" s="150">
        <v>6.1562949999999998E-2</v>
      </c>
      <c r="G15" s="149">
        <v>0</v>
      </c>
      <c r="H15" s="200">
        <v>14</v>
      </c>
      <c r="I15" s="200">
        <v>0</v>
      </c>
    </row>
    <row r="16" spans="1:9" ht="17" customHeight="1" x14ac:dyDescent="0.35">
      <c r="A16" s="147" t="s">
        <v>199</v>
      </c>
      <c r="B16" s="148">
        <v>2019</v>
      </c>
      <c r="C16" s="198">
        <v>15</v>
      </c>
      <c r="D16" s="147" t="s">
        <v>46</v>
      </c>
      <c r="E16" s="149">
        <v>0.67136969999999996</v>
      </c>
      <c r="F16" s="150">
        <v>0.32863029999999999</v>
      </c>
      <c r="G16" s="149">
        <v>0</v>
      </c>
      <c r="H16" s="200">
        <v>14</v>
      </c>
      <c r="I16" s="200">
        <v>0</v>
      </c>
    </row>
    <row r="17" spans="1:9" ht="17" customHeight="1" x14ac:dyDescent="0.35">
      <c r="A17" s="147" t="s">
        <v>199</v>
      </c>
      <c r="B17" s="148">
        <v>2019</v>
      </c>
      <c r="C17" s="198">
        <v>16</v>
      </c>
      <c r="D17" s="147" t="s">
        <v>47</v>
      </c>
      <c r="E17" s="149">
        <v>0.88967887000000001</v>
      </c>
      <c r="F17" s="150">
        <v>0.11032113</v>
      </c>
      <c r="G17" s="149">
        <v>0</v>
      </c>
      <c r="H17" s="200">
        <v>13</v>
      </c>
      <c r="I17" s="200">
        <v>1</v>
      </c>
    </row>
    <row r="18" spans="1:9" ht="17" customHeight="1" x14ac:dyDescent="0.35">
      <c r="A18" s="147" t="s">
        <v>199</v>
      </c>
      <c r="B18" s="148">
        <v>2019</v>
      </c>
      <c r="C18" s="198">
        <v>17</v>
      </c>
      <c r="D18" s="147" t="s">
        <v>205</v>
      </c>
      <c r="E18" s="149">
        <v>0.69093148999999998</v>
      </c>
      <c r="F18" s="150">
        <v>0.16576404</v>
      </c>
      <c r="G18" s="149">
        <v>0.14330446999999999</v>
      </c>
      <c r="H18" s="200">
        <v>14</v>
      </c>
      <c r="I18" s="200">
        <v>0</v>
      </c>
    </row>
    <row r="19" spans="1:9" ht="17" customHeight="1" x14ac:dyDescent="0.35">
      <c r="A19" s="147" t="s">
        <v>199</v>
      </c>
      <c r="B19" s="148">
        <v>2019</v>
      </c>
      <c r="C19" s="198">
        <v>18</v>
      </c>
      <c r="D19" s="147" t="s">
        <v>49</v>
      </c>
      <c r="E19" s="149">
        <v>0.41329082</v>
      </c>
      <c r="F19" s="150">
        <v>0.52514623000000005</v>
      </c>
      <c r="G19" s="149">
        <v>6.1562949999999998E-2</v>
      </c>
      <c r="H19" s="200">
        <v>14</v>
      </c>
      <c r="I19" s="200">
        <v>0</v>
      </c>
    </row>
    <row r="20" spans="1:9" ht="35" customHeight="1" x14ac:dyDescent="0.35">
      <c r="A20" s="147" t="s">
        <v>199</v>
      </c>
      <c r="B20" s="148">
        <v>2019</v>
      </c>
      <c r="C20" s="198">
        <v>19</v>
      </c>
      <c r="D20" s="147" t="s">
        <v>122</v>
      </c>
      <c r="E20" s="149">
        <v>0.66197452999999995</v>
      </c>
      <c r="F20" s="150">
        <v>0.27098231</v>
      </c>
      <c r="G20" s="149">
        <v>6.7043160000000004E-2</v>
      </c>
      <c r="H20" s="200">
        <v>13</v>
      </c>
      <c r="I20" s="200">
        <v>1</v>
      </c>
    </row>
    <row r="21" spans="1:9" ht="17" customHeight="1" x14ac:dyDescent="0.35">
      <c r="A21" s="147" t="s">
        <v>199</v>
      </c>
      <c r="B21" s="148">
        <v>2019</v>
      </c>
      <c r="C21" s="198">
        <v>20</v>
      </c>
      <c r="D21" s="147" t="s">
        <v>206</v>
      </c>
      <c r="E21" s="149">
        <v>0.63231758999999998</v>
      </c>
      <c r="F21" s="150">
        <v>0.20419936999999999</v>
      </c>
      <c r="G21" s="149">
        <v>0.16348304</v>
      </c>
      <c r="H21" s="200">
        <v>14</v>
      </c>
      <c r="I21" s="200" t="s">
        <v>201</v>
      </c>
    </row>
    <row r="22" spans="1:9" ht="17" customHeight="1" x14ac:dyDescent="0.35">
      <c r="A22" s="147" t="s">
        <v>199</v>
      </c>
      <c r="B22" s="148">
        <v>2019</v>
      </c>
      <c r="C22" s="198">
        <v>21</v>
      </c>
      <c r="D22" s="147" t="s">
        <v>51</v>
      </c>
      <c r="E22" s="149">
        <v>0.28765044000000001</v>
      </c>
      <c r="F22" s="150">
        <v>0.57331783999999997</v>
      </c>
      <c r="G22" s="149">
        <v>0.13903172</v>
      </c>
      <c r="H22" s="200">
        <v>13</v>
      </c>
      <c r="I22" s="200">
        <v>1</v>
      </c>
    </row>
    <row r="23" spans="1:9" ht="17" customHeight="1" x14ac:dyDescent="0.35">
      <c r="A23" s="147" t="s">
        <v>199</v>
      </c>
      <c r="B23" s="148">
        <v>2019</v>
      </c>
      <c r="C23" s="198">
        <v>22</v>
      </c>
      <c r="D23" s="147" t="s">
        <v>52</v>
      </c>
      <c r="E23" s="149">
        <v>0.35310297000000002</v>
      </c>
      <c r="F23" s="150">
        <v>0.47511773000000002</v>
      </c>
      <c r="G23" s="149">
        <v>0.1717793</v>
      </c>
      <c r="H23" s="200">
        <v>12</v>
      </c>
      <c r="I23" s="200">
        <v>2</v>
      </c>
    </row>
    <row r="24" spans="1:9" ht="17" customHeight="1" x14ac:dyDescent="0.35">
      <c r="A24" s="147" t="s">
        <v>199</v>
      </c>
      <c r="B24" s="148">
        <v>2019</v>
      </c>
      <c r="C24" s="198">
        <v>23</v>
      </c>
      <c r="D24" s="147" t="s">
        <v>53</v>
      </c>
      <c r="E24" s="149">
        <v>0.46523539000000003</v>
      </c>
      <c r="F24" s="150">
        <v>0.23377724999999999</v>
      </c>
      <c r="G24" s="149">
        <v>0.30098735999999998</v>
      </c>
      <c r="H24" s="200">
        <v>13</v>
      </c>
      <c r="I24" s="200">
        <v>1</v>
      </c>
    </row>
    <row r="25" spans="1:9" ht="17" customHeight="1" x14ac:dyDescent="0.35">
      <c r="A25" s="147" t="s">
        <v>199</v>
      </c>
      <c r="B25" s="148">
        <v>2019</v>
      </c>
      <c r="C25" s="198">
        <v>24</v>
      </c>
      <c r="D25" s="147" t="s">
        <v>207</v>
      </c>
      <c r="E25" s="149">
        <v>0.29457119999999998</v>
      </c>
      <c r="F25" s="150">
        <v>0.51147268000000001</v>
      </c>
      <c r="G25" s="149">
        <v>0.19395613</v>
      </c>
      <c r="H25" s="200">
        <v>14</v>
      </c>
      <c r="I25" s="200">
        <v>0</v>
      </c>
    </row>
    <row r="26" spans="1:9" ht="17" customHeight="1" x14ac:dyDescent="0.35">
      <c r="A26" s="147" t="s">
        <v>199</v>
      </c>
      <c r="B26" s="148">
        <v>2019</v>
      </c>
      <c r="C26" s="198">
        <v>25</v>
      </c>
      <c r="D26" s="147" t="s">
        <v>55</v>
      </c>
      <c r="E26" s="149">
        <v>0.29457119999999998</v>
      </c>
      <c r="F26" s="150">
        <v>0.48038280999999999</v>
      </c>
      <c r="G26" s="149">
        <v>0.22504599</v>
      </c>
      <c r="H26" s="200">
        <v>14</v>
      </c>
      <c r="I26" s="200">
        <v>0</v>
      </c>
    </row>
    <row r="27" spans="1:9" ht="17" customHeight="1" x14ac:dyDescent="0.35">
      <c r="A27" s="147" t="s">
        <v>199</v>
      </c>
      <c r="B27" s="148">
        <v>2019</v>
      </c>
      <c r="C27" s="198">
        <v>26</v>
      </c>
      <c r="D27" s="147" t="s">
        <v>56</v>
      </c>
      <c r="E27" s="149">
        <v>0.58962817999999995</v>
      </c>
      <c r="F27" s="150">
        <v>0.24688878</v>
      </c>
      <c r="G27" s="149">
        <v>0.16348304</v>
      </c>
      <c r="H27" s="200">
        <v>14</v>
      </c>
      <c r="I27" s="200">
        <v>0</v>
      </c>
    </row>
    <row r="28" spans="1:9" ht="17" customHeight="1" x14ac:dyDescent="0.35">
      <c r="A28" s="147" t="s">
        <v>199</v>
      </c>
      <c r="B28" s="148">
        <v>2019</v>
      </c>
      <c r="C28" s="198">
        <v>27</v>
      </c>
      <c r="D28" s="147" t="s">
        <v>57</v>
      </c>
      <c r="E28" s="149">
        <v>0.42614513999999998</v>
      </c>
      <c r="F28" s="150">
        <v>0.34880886999999999</v>
      </c>
      <c r="G28" s="149">
        <v>0.22504599</v>
      </c>
      <c r="H28" s="200">
        <v>14</v>
      </c>
      <c r="I28" s="200">
        <v>0</v>
      </c>
    </row>
    <row r="29" spans="1:9" ht="17" customHeight="1" x14ac:dyDescent="0.35">
      <c r="A29" s="147" t="s">
        <v>208</v>
      </c>
      <c r="B29" s="148">
        <v>2019</v>
      </c>
      <c r="C29" s="198">
        <v>28</v>
      </c>
      <c r="D29" s="147" t="s">
        <v>58</v>
      </c>
      <c r="E29" s="149">
        <v>0.80376287999999996</v>
      </c>
      <c r="F29" s="150">
        <v>0.19623711999999999</v>
      </c>
      <c r="G29" s="149">
        <v>0</v>
      </c>
      <c r="H29" s="200">
        <v>14</v>
      </c>
      <c r="I29" s="200" t="s">
        <v>201</v>
      </c>
    </row>
    <row r="30" spans="1:9" ht="35" customHeight="1" x14ac:dyDescent="0.35">
      <c r="A30" s="147" t="s">
        <v>199</v>
      </c>
      <c r="B30" s="148">
        <v>2019</v>
      </c>
      <c r="C30" s="198">
        <v>29</v>
      </c>
      <c r="D30" s="147" t="s">
        <v>209</v>
      </c>
      <c r="E30" s="149">
        <v>0.80376287999999996</v>
      </c>
      <c r="F30" s="150">
        <v>0.13467417000000001</v>
      </c>
      <c r="G30" s="149">
        <v>6.1562949999999998E-2</v>
      </c>
      <c r="H30" s="200">
        <v>14</v>
      </c>
      <c r="I30" s="200">
        <v>0</v>
      </c>
    </row>
    <row r="31" spans="1:9" ht="17" customHeight="1" x14ac:dyDescent="0.35">
      <c r="A31" s="147" t="s">
        <v>199</v>
      </c>
      <c r="B31" s="148">
        <v>2019</v>
      </c>
      <c r="C31" s="198">
        <v>30</v>
      </c>
      <c r="D31" s="147" t="s">
        <v>60</v>
      </c>
      <c r="E31" s="149">
        <v>0.42322613999999997</v>
      </c>
      <c r="F31" s="150">
        <v>0.43346939000000001</v>
      </c>
      <c r="G31" s="149">
        <v>0.14330446999999999</v>
      </c>
      <c r="H31" s="200">
        <v>14</v>
      </c>
      <c r="I31" s="200">
        <v>0</v>
      </c>
    </row>
    <row r="32" spans="1:9" ht="17" customHeight="1" x14ac:dyDescent="0.35">
      <c r="A32" s="147" t="s">
        <v>199</v>
      </c>
      <c r="B32" s="148">
        <v>2019</v>
      </c>
      <c r="C32" s="198">
        <v>31</v>
      </c>
      <c r="D32" s="147" t="s">
        <v>61</v>
      </c>
      <c r="E32" s="149">
        <v>0.3002397</v>
      </c>
      <c r="F32" s="150">
        <v>0.47205596</v>
      </c>
      <c r="G32" s="149">
        <v>0.22770434000000001</v>
      </c>
      <c r="H32" s="200">
        <v>13</v>
      </c>
      <c r="I32" s="200">
        <v>1</v>
      </c>
    </row>
    <row r="33" spans="1:9" ht="17" customHeight="1" x14ac:dyDescent="0.35">
      <c r="A33" s="147" t="s">
        <v>199</v>
      </c>
      <c r="B33" s="148">
        <v>2019</v>
      </c>
      <c r="C33" s="198">
        <v>32</v>
      </c>
      <c r="D33" s="147" t="s">
        <v>62</v>
      </c>
      <c r="E33" s="149">
        <v>0.33047922000000002</v>
      </c>
      <c r="F33" s="150">
        <v>0.49774148000000001</v>
      </c>
      <c r="G33" s="149">
        <v>0.1717793</v>
      </c>
      <c r="H33" s="200">
        <v>12</v>
      </c>
      <c r="I33" s="200">
        <v>2</v>
      </c>
    </row>
    <row r="34" spans="1:9" ht="17" customHeight="1" x14ac:dyDescent="0.35">
      <c r="A34" s="147" t="s">
        <v>199</v>
      </c>
      <c r="B34" s="148">
        <v>2019</v>
      </c>
      <c r="C34" s="198">
        <v>33</v>
      </c>
      <c r="D34" s="147" t="s">
        <v>63</v>
      </c>
      <c r="E34" s="149">
        <v>0.22504599</v>
      </c>
      <c r="F34" s="150">
        <v>0.43346939000000001</v>
      </c>
      <c r="G34" s="149">
        <v>0.34148462000000002</v>
      </c>
      <c r="H34" s="200">
        <v>14</v>
      </c>
      <c r="I34" s="200">
        <v>0</v>
      </c>
    </row>
    <row r="35" spans="1:9" ht="35" customHeight="1" x14ac:dyDescent="0.35">
      <c r="A35" s="147" t="s">
        <v>199</v>
      </c>
      <c r="B35" s="148">
        <v>2019</v>
      </c>
      <c r="C35" s="198">
        <v>34</v>
      </c>
      <c r="D35" s="147" t="s">
        <v>123</v>
      </c>
      <c r="E35" s="149">
        <v>0.46204863000000002</v>
      </c>
      <c r="F35" s="150">
        <v>0.38150159</v>
      </c>
      <c r="G35" s="149">
        <v>0.15644978000000001</v>
      </c>
      <c r="H35" s="200">
        <v>13</v>
      </c>
      <c r="I35" s="200">
        <v>1</v>
      </c>
    </row>
    <row r="36" spans="1:9" ht="17" customHeight="1" x14ac:dyDescent="0.35">
      <c r="A36" s="147" t="s">
        <v>199</v>
      </c>
      <c r="B36" s="148">
        <v>2019</v>
      </c>
      <c r="C36" s="198">
        <v>35</v>
      </c>
      <c r="D36" s="147" t="s">
        <v>64</v>
      </c>
      <c r="E36" s="149">
        <v>0.78717033000000003</v>
      </c>
      <c r="F36" s="150">
        <v>0.21282967</v>
      </c>
      <c r="G36" s="149">
        <v>0</v>
      </c>
      <c r="H36" s="200">
        <v>14</v>
      </c>
      <c r="I36" s="200">
        <v>0</v>
      </c>
    </row>
    <row r="37" spans="1:9" ht="17" customHeight="1" x14ac:dyDescent="0.35">
      <c r="A37" s="147" t="s">
        <v>199</v>
      </c>
      <c r="B37" s="148">
        <v>2019</v>
      </c>
      <c r="C37" s="198">
        <v>36</v>
      </c>
      <c r="D37" s="147" t="s">
        <v>65</v>
      </c>
      <c r="E37" s="149">
        <v>0.53254407999999998</v>
      </c>
      <c r="F37" s="150">
        <v>0.37843793999999997</v>
      </c>
      <c r="G37" s="149">
        <v>8.9017990000000005E-2</v>
      </c>
      <c r="H37" s="200">
        <v>13</v>
      </c>
      <c r="I37" s="200">
        <v>1</v>
      </c>
    </row>
    <row r="38" spans="1:9" ht="35" customHeight="1" x14ac:dyDescent="0.35">
      <c r="A38" s="147" t="s">
        <v>199</v>
      </c>
      <c r="B38" s="148">
        <v>2019</v>
      </c>
      <c r="C38" s="198">
        <v>37</v>
      </c>
      <c r="D38" s="147" t="s">
        <v>66</v>
      </c>
      <c r="E38" s="149">
        <v>0.53833852000000004</v>
      </c>
      <c r="F38" s="150">
        <v>0.23661547999999999</v>
      </c>
      <c r="G38" s="149">
        <v>0.22504599</v>
      </c>
      <c r="H38" s="200">
        <v>14</v>
      </c>
      <c r="I38" s="200">
        <v>0</v>
      </c>
    </row>
    <row r="39" spans="1:9" ht="53" customHeight="1" x14ac:dyDescent="0.35">
      <c r="A39" s="147" t="s">
        <v>199</v>
      </c>
      <c r="B39" s="148">
        <v>2019</v>
      </c>
      <c r="C39" s="198">
        <v>38</v>
      </c>
      <c r="D39" s="147" t="s">
        <v>124</v>
      </c>
      <c r="E39" s="149">
        <v>0.72430234999999998</v>
      </c>
      <c r="F39" s="150">
        <v>0.13239318</v>
      </c>
      <c r="G39" s="149">
        <v>0.14330446999999999</v>
      </c>
      <c r="H39" s="200">
        <v>14</v>
      </c>
      <c r="I39" s="200">
        <v>0</v>
      </c>
    </row>
    <row r="40" spans="1:9" ht="17" customHeight="1" x14ac:dyDescent="0.35">
      <c r="A40" s="147" t="s">
        <v>199</v>
      </c>
      <c r="B40" s="148">
        <v>2019</v>
      </c>
      <c r="C40" s="198">
        <v>39</v>
      </c>
      <c r="D40" s="147" t="s">
        <v>67</v>
      </c>
      <c r="E40" s="149">
        <v>0.69093148999999998</v>
      </c>
      <c r="F40" s="150">
        <v>0.24750556000000001</v>
      </c>
      <c r="G40" s="149">
        <v>6.1562949999999998E-2</v>
      </c>
      <c r="H40" s="200">
        <v>14</v>
      </c>
      <c r="I40" s="200">
        <v>0</v>
      </c>
    </row>
    <row r="41" spans="1:9" ht="17" customHeight="1" x14ac:dyDescent="0.35">
      <c r="A41" s="147" t="s">
        <v>199</v>
      </c>
      <c r="B41" s="148">
        <v>2019</v>
      </c>
      <c r="C41" s="198">
        <v>40</v>
      </c>
      <c r="D41" s="147" t="s">
        <v>210</v>
      </c>
      <c r="E41" s="149">
        <v>0.77267300999999999</v>
      </c>
      <c r="F41" s="150">
        <v>0.16576404</v>
      </c>
      <c r="G41" s="149">
        <v>6.1562949999999998E-2</v>
      </c>
      <c r="H41" s="200">
        <v>14</v>
      </c>
      <c r="I41" s="200" t="s">
        <v>201</v>
      </c>
    </row>
    <row r="42" spans="1:9" ht="17" customHeight="1" x14ac:dyDescent="0.35">
      <c r="A42" s="147" t="s">
        <v>199</v>
      </c>
      <c r="B42" s="148">
        <v>2019</v>
      </c>
      <c r="C42" s="198">
        <v>41</v>
      </c>
      <c r="D42" s="147" t="s">
        <v>211</v>
      </c>
      <c r="E42" s="149">
        <v>0.32159218000000001</v>
      </c>
      <c r="F42" s="150">
        <v>0.36089677999999997</v>
      </c>
      <c r="G42" s="149">
        <v>0.31751104000000002</v>
      </c>
      <c r="H42" s="200">
        <v>13</v>
      </c>
      <c r="I42" s="200">
        <v>1</v>
      </c>
    </row>
    <row r="43" spans="1:9" ht="17" customHeight="1" x14ac:dyDescent="0.35">
      <c r="A43" s="147" t="s">
        <v>199</v>
      </c>
      <c r="B43" s="148">
        <v>2019</v>
      </c>
      <c r="C43" s="198">
        <v>42</v>
      </c>
      <c r="D43" s="147" t="s">
        <v>70</v>
      </c>
      <c r="E43" s="149">
        <v>0.86532582999999996</v>
      </c>
      <c r="F43" s="150">
        <v>0.13467417000000001</v>
      </c>
      <c r="G43" s="149">
        <v>0</v>
      </c>
      <c r="H43" s="200">
        <v>14</v>
      </c>
      <c r="I43" s="200">
        <v>0</v>
      </c>
    </row>
    <row r="44" spans="1:9" ht="17" customHeight="1" x14ac:dyDescent="0.35">
      <c r="A44" s="147" t="s">
        <v>199</v>
      </c>
      <c r="B44" s="148">
        <v>2019</v>
      </c>
      <c r="C44" s="198">
        <v>43</v>
      </c>
      <c r="D44" s="147" t="s">
        <v>71</v>
      </c>
      <c r="E44" s="149">
        <v>0.85441453000000001</v>
      </c>
      <c r="F44" s="150">
        <v>0.14558546999999999</v>
      </c>
      <c r="G44" s="149">
        <v>0</v>
      </c>
      <c r="H44" s="200">
        <v>14</v>
      </c>
      <c r="I44" s="200">
        <v>0</v>
      </c>
    </row>
    <row r="45" spans="1:9" ht="17" customHeight="1" x14ac:dyDescent="0.35">
      <c r="A45" s="147" t="s">
        <v>199</v>
      </c>
      <c r="B45" s="148">
        <v>2019</v>
      </c>
      <c r="C45" s="198">
        <v>44</v>
      </c>
      <c r="D45" s="147" t="s">
        <v>72</v>
      </c>
      <c r="E45" s="149">
        <v>0.64027984000000004</v>
      </c>
      <c r="F45" s="150">
        <v>0.35972016000000001</v>
      </c>
      <c r="G45" s="149">
        <v>0</v>
      </c>
      <c r="H45" s="200">
        <v>14</v>
      </c>
      <c r="I45" s="200">
        <v>0</v>
      </c>
    </row>
    <row r="46" spans="1:9" ht="17" customHeight="1" x14ac:dyDescent="0.35">
      <c r="A46" s="147" t="s">
        <v>199</v>
      </c>
      <c r="B46" s="148">
        <v>2019</v>
      </c>
      <c r="C46" s="198">
        <v>45</v>
      </c>
      <c r="D46" s="147" t="s">
        <v>73</v>
      </c>
      <c r="E46" s="149">
        <v>0.65249615999999999</v>
      </c>
      <c r="F46" s="150">
        <v>0.28594089</v>
      </c>
      <c r="G46" s="149">
        <v>6.1562949999999998E-2</v>
      </c>
      <c r="H46" s="200">
        <v>14</v>
      </c>
      <c r="I46" s="200">
        <v>0</v>
      </c>
    </row>
    <row r="47" spans="1:9" ht="17" customHeight="1" x14ac:dyDescent="0.35">
      <c r="A47" s="147" t="s">
        <v>199</v>
      </c>
      <c r="B47" s="148">
        <v>2019</v>
      </c>
      <c r="C47" s="198">
        <v>46</v>
      </c>
      <c r="D47" s="147" t="s">
        <v>74</v>
      </c>
      <c r="E47" s="149">
        <v>0.57075463000000004</v>
      </c>
      <c r="F47" s="150">
        <v>0.42924537000000001</v>
      </c>
      <c r="G47" s="149">
        <v>0</v>
      </c>
      <c r="H47" s="200">
        <v>14</v>
      </c>
      <c r="I47" s="200">
        <v>0</v>
      </c>
    </row>
    <row r="48" spans="1:9" ht="17" customHeight="1" x14ac:dyDescent="0.35">
      <c r="A48" s="147" t="s">
        <v>199</v>
      </c>
      <c r="B48" s="148">
        <v>2019</v>
      </c>
      <c r="C48" s="198">
        <v>47</v>
      </c>
      <c r="D48" s="147" t="s">
        <v>75</v>
      </c>
      <c r="E48" s="149">
        <v>0.57075463000000004</v>
      </c>
      <c r="F48" s="150">
        <v>0.20419936999999999</v>
      </c>
      <c r="G48" s="149">
        <v>0.22504599</v>
      </c>
      <c r="H48" s="200">
        <v>14</v>
      </c>
      <c r="I48" s="200">
        <v>0</v>
      </c>
    </row>
    <row r="49" spans="1:9" ht="17" customHeight="1" x14ac:dyDescent="0.35">
      <c r="A49" s="147" t="s">
        <v>199</v>
      </c>
      <c r="B49" s="148">
        <v>2019</v>
      </c>
      <c r="C49" s="198">
        <v>48</v>
      </c>
      <c r="D49" s="147" t="s">
        <v>76</v>
      </c>
      <c r="E49" s="149">
        <v>0.85441453000000001</v>
      </c>
      <c r="F49" s="150">
        <v>0.14558546999999999</v>
      </c>
      <c r="G49" s="149">
        <v>0</v>
      </c>
      <c r="H49" s="200">
        <v>14</v>
      </c>
      <c r="I49" s="200" t="s">
        <v>201</v>
      </c>
    </row>
    <row r="50" spans="1:9" ht="17" customHeight="1" x14ac:dyDescent="0.35">
      <c r="A50" s="147" t="s">
        <v>199</v>
      </c>
      <c r="B50" s="148">
        <v>2019</v>
      </c>
      <c r="C50" s="198">
        <v>49</v>
      </c>
      <c r="D50" s="147" t="s">
        <v>77</v>
      </c>
      <c r="E50" s="149">
        <v>0.77267300999999999</v>
      </c>
      <c r="F50" s="150">
        <v>0.22732699000000001</v>
      </c>
      <c r="G50" s="149">
        <v>0</v>
      </c>
      <c r="H50" s="200">
        <v>14</v>
      </c>
      <c r="I50" s="200" t="s">
        <v>201</v>
      </c>
    </row>
    <row r="51" spans="1:9" ht="17" customHeight="1" x14ac:dyDescent="0.35">
      <c r="A51" s="147" t="s">
        <v>199</v>
      </c>
      <c r="B51" s="148">
        <v>2019</v>
      </c>
      <c r="C51" s="198">
        <v>50</v>
      </c>
      <c r="D51" s="147" t="s">
        <v>78</v>
      </c>
      <c r="E51" s="149">
        <v>0.64027984000000004</v>
      </c>
      <c r="F51" s="150">
        <v>0.13239318</v>
      </c>
      <c r="G51" s="149">
        <v>0.22732699000000001</v>
      </c>
      <c r="H51" s="200">
        <v>14</v>
      </c>
      <c r="I51" s="200" t="s">
        <v>201</v>
      </c>
    </row>
    <row r="52" spans="1:9" ht="17" customHeight="1" x14ac:dyDescent="0.35">
      <c r="A52" s="147" t="s">
        <v>199</v>
      </c>
      <c r="B52" s="148">
        <v>2019</v>
      </c>
      <c r="C52" s="198">
        <v>51</v>
      </c>
      <c r="D52" s="147" t="s">
        <v>79</v>
      </c>
      <c r="E52" s="149">
        <v>0.64027984000000004</v>
      </c>
      <c r="F52" s="150">
        <v>0.29815721000000001</v>
      </c>
      <c r="G52" s="149">
        <v>6.1562949999999998E-2</v>
      </c>
      <c r="H52" s="200">
        <v>14</v>
      </c>
      <c r="I52" s="200" t="s">
        <v>201</v>
      </c>
    </row>
    <row r="53" spans="1:9" ht="17" customHeight="1" x14ac:dyDescent="0.35">
      <c r="A53" s="147" t="s">
        <v>208</v>
      </c>
      <c r="B53" s="148">
        <v>2019</v>
      </c>
      <c r="C53" s="198">
        <v>52</v>
      </c>
      <c r="D53" s="147" t="s">
        <v>80</v>
      </c>
      <c r="E53" s="149">
        <v>0.64027984000000004</v>
      </c>
      <c r="F53" s="150">
        <v>0.16576404</v>
      </c>
      <c r="G53" s="149">
        <v>0.19395613</v>
      </c>
      <c r="H53" s="200">
        <v>14</v>
      </c>
      <c r="I53" s="200" t="s">
        <v>201</v>
      </c>
    </row>
    <row r="54" spans="1:9" ht="35" customHeight="1" x14ac:dyDescent="0.35">
      <c r="A54" s="147" t="s">
        <v>199</v>
      </c>
      <c r="B54" s="148">
        <v>2019</v>
      </c>
      <c r="C54" s="198">
        <v>53</v>
      </c>
      <c r="D54" s="147" t="s">
        <v>81</v>
      </c>
      <c r="E54" s="149">
        <v>0.55853830999999998</v>
      </c>
      <c r="F54" s="150">
        <v>0.21641568999999999</v>
      </c>
      <c r="G54" s="149">
        <v>0.22504599</v>
      </c>
      <c r="H54" s="200">
        <v>14</v>
      </c>
      <c r="I54" s="200">
        <v>0</v>
      </c>
    </row>
    <row r="55" spans="1:9" ht="17" customHeight="1" x14ac:dyDescent="0.35">
      <c r="A55" s="147" t="s">
        <v>199</v>
      </c>
      <c r="B55" s="148">
        <v>2019</v>
      </c>
      <c r="C55" s="198">
        <v>54</v>
      </c>
      <c r="D55" s="147" t="s">
        <v>82</v>
      </c>
      <c r="E55" s="149">
        <v>0.62140629000000003</v>
      </c>
      <c r="F55" s="150">
        <v>0.15354772</v>
      </c>
      <c r="G55" s="149">
        <v>0.22504599</v>
      </c>
      <c r="H55" s="200">
        <v>14</v>
      </c>
      <c r="I55" s="200">
        <v>0</v>
      </c>
    </row>
    <row r="56" spans="1:9" ht="17" customHeight="1" x14ac:dyDescent="0.35">
      <c r="A56" s="147" t="s">
        <v>199</v>
      </c>
      <c r="B56" s="148">
        <v>2019</v>
      </c>
      <c r="C56" s="198">
        <v>55</v>
      </c>
      <c r="D56" s="147" t="s">
        <v>83</v>
      </c>
      <c r="E56" s="149">
        <v>0.57075463000000004</v>
      </c>
      <c r="F56" s="150">
        <v>0.26576232</v>
      </c>
      <c r="G56" s="149">
        <v>0.16348304</v>
      </c>
      <c r="H56" s="200">
        <v>14</v>
      </c>
      <c r="I56" s="200">
        <v>0</v>
      </c>
    </row>
    <row r="57" spans="1:9" ht="17" customHeight="1" x14ac:dyDescent="0.35">
      <c r="A57" s="147" t="s">
        <v>199</v>
      </c>
      <c r="B57" s="148">
        <v>2019</v>
      </c>
      <c r="C57" s="198">
        <v>56</v>
      </c>
      <c r="D57" s="147" t="s">
        <v>212</v>
      </c>
      <c r="E57" s="149">
        <v>0.64027984000000004</v>
      </c>
      <c r="F57" s="150">
        <v>0.27797864</v>
      </c>
      <c r="G57" s="149">
        <v>8.1741519999999998E-2</v>
      </c>
      <c r="H57" s="200">
        <v>14</v>
      </c>
      <c r="I57" s="200">
        <v>0</v>
      </c>
    </row>
    <row r="58" spans="1:9" ht="35" customHeight="1" x14ac:dyDescent="0.35">
      <c r="A58" s="147" t="s">
        <v>199</v>
      </c>
      <c r="B58" s="148">
        <v>2019</v>
      </c>
      <c r="C58" s="198">
        <v>57</v>
      </c>
      <c r="D58" s="147" t="s">
        <v>85</v>
      </c>
      <c r="E58" s="149">
        <v>0.64027984000000004</v>
      </c>
      <c r="F58" s="150">
        <v>0.19623711999999999</v>
      </c>
      <c r="G58" s="149">
        <v>0.16348304</v>
      </c>
      <c r="H58" s="200">
        <v>14</v>
      </c>
      <c r="I58" s="200">
        <v>0</v>
      </c>
    </row>
    <row r="59" spans="1:9" ht="35" customHeight="1" x14ac:dyDescent="0.35">
      <c r="A59" s="147" t="s">
        <v>199</v>
      </c>
      <c r="B59" s="148">
        <v>2019</v>
      </c>
      <c r="C59" s="198">
        <v>58</v>
      </c>
      <c r="D59" s="147" t="s">
        <v>125</v>
      </c>
      <c r="E59" s="149">
        <v>0.58962817999999995</v>
      </c>
      <c r="F59" s="150">
        <v>0.18532582</v>
      </c>
      <c r="G59" s="149">
        <v>0.22504599</v>
      </c>
      <c r="H59" s="200">
        <v>14</v>
      </c>
      <c r="I59" s="200">
        <v>0</v>
      </c>
    </row>
    <row r="60" spans="1:9" ht="17" customHeight="1" x14ac:dyDescent="0.35">
      <c r="A60" s="147" t="s">
        <v>199</v>
      </c>
      <c r="B60" s="148">
        <v>2019</v>
      </c>
      <c r="C60" s="198">
        <v>59</v>
      </c>
      <c r="D60" s="147" t="s">
        <v>86</v>
      </c>
      <c r="E60" s="149">
        <v>0.58962817999999995</v>
      </c>
      <c r="F60" s="150">
        <v>0.24688878</v>
      </c>
      <c r="G60" s="149">
        <v>0.16348304</v>
      </c>
      <c r="H60" s="200">
        <v>14</v>
      </c>
      <c r="I60" s="200">
        <v>0</v>
      </c>
    </row>
    <row r="61" spans="1:9" ht="35" customHeight="1" x14ac:dyDescent="0.35">
      <c r="A61" s="147" t="s">
        <v>208</v>
      </c>
      <c r="B61" s="148">
        <v>2019</v>
      </c>
      <c r="C61" s="198">
        <v>60</v>
      </c>
      <c r="D61" s="147" t="s">
        <v>87</v>
      </c>
      <c r="E61" s="149">
        <v>0.57449285999999999</v>
      </c>
      <c r="F61" s="150">
        <v>0.23155101</v>
      </c>
      <c r="G61" s="149">
        <v>0.19395613</v>
      </c>
      <c r="H61" s="200">
        <v>14</v>
      </c>
      <c r="I61" s="200">
        <v>0</v>
      </c>
    </row>
    <row r="62" spans="1:9" ht="17" customHeight="1" x14ac:dyDescent="0.35">
      <c r="A62" s="147" t="s">
        <v>199</v>
      </c>
      <c r="B62" s="148">
        <v>2019</v>
      </c>
      <c r="C62" s="198">
        <v>61</v>
      </c>
      <c r="D62" s="147" t="s">
        <v>88</v>
      </c>
      <c r="E62" s="149">
        <v>0.64027984000000004</v>
      </c>
      <c r="F62" s="150">
        <v>0.13467417000000001</v>
      </c>
      <c r="G62" s="149">
        <v>0.22504599</v>
      </c>
      <c r="H62" s="200">
        <v>14</v>
      </c>
      <c r="I62" s="200">
        <v>0</v>
      </c>
    </row>
    <row r="63" spans="1:9" ht="17" customHeight="1" x14ac:dyDescent="0.35">
      <c r="A63" s="147" t="s">
        <v>199</v>
      </c>
      <c r="B63" s="148">
        <v>2019</v>
      </c>
      <c r="C63" s="198">
        <v>62</v>
      </c>
      <c r="D63" s="147" t="s">
        <v>155</v>
      </c>
      <c r="E63" s="149">
        <v>0.72202135999999995</v>
      </c>
      <c r="F63" s="150">
        <v>0.27797864</v>
      </c>
      <c r="G63" s="149">
        <v>0</v>
      </c>
      <c r="H63" s="200">
        <v>14</v>
      </c>
      <c r="I63" s="200">
        <v>0</v>
      </c>
    </row>
    <row r="64" spans="1:9" ht="35" customHeight="1" x14ac:dyDescent="0.35">
      <c r="A64" s="147" t="s">
        <v>213</v>
      </c>
      <c r="B64" s="148">
        <v>2019</v>
      </c>
      <c r="C64" s="198">
        <v>63</v>
      </c>
      <c r="D64" s="147" t="s">
        <v>214</v>
      </c>
      <c r="E64" s="149">
        <v>0.77267300999999999</v>
      </c>
      <c r="F64" s="150">
        <v>0.22732699000000001</v>
      </c>
      <c r="G64" s="149">
        <v>0</v>
      </c>
      <c r="H64" s="200">
        <v>14</v>
      </c>
      <c r="I64" s="200" t="s">
        <v>201</v>
      </c>
    </row>
    <row r="65" spans="1:9" ht="35" customHeight="1" x14ac:dyDescent="0.35">
      <c r="A65" s="147" t="s">
        <v>213</v>
      </c>
      <c r="B65" s="148">
        <v>2019</v>
      </c>
      <c r="C65" s="198">
        <v>64</v>
      </c>
      <c r="D65" s="147" t="s">
        <v>215</v>
      </c>
      <c r="E65" s="149">
        <v>0.65249615999999999</v>
      </c>
      <c r="F65" s="150">
        <v>0.20419936999999999</v>
      </c>
      <c r="G65" s="149">
        <v>0.14330446999999999</v>
      </c>
      <c r="H65" s="200">
        <v>14</v>
      </c>
      <c r="I65" s="200" t="s">
        <v>201</v>
      </c>
    </row>
    <row r="66" spans="1:9" ht="35" customHeight="1" x14ac:dyDescent="0.35">
      <c r="A66" s="147" t="s">
        <v>213</v>
      </c>
      <c r="B66" s="148">
        <v>2019</v>
      </c>
      <c r="C66" s="198">
        <v>65</v>
      </c>
      <c r="D66" s="147" t="s">
        <v>216</v>
      </c>
      <c r="E66" s="149">
        <v>0.50496766000000004</v>
      </c>
      <c r="F66" s="150">
        <v>0.26770535000000001</v>
      </c>
      <c r="G66" s="149">
        <v>0.22732699000000001</v>
      </c>
      <c r="H66" s="200">
        <v>14</v>
      </c>
      <c r="I66" s="200" t="s">
        <v>201</v>
      </c>
    </row>
    <row r="67" spans="1:9" ht="35" customHeight="1" x14ac:dyDescent="0.35">
      <c r="A67" s="147" t="s">
        <v>213</v>
      </c>
      <c r="B67" s="148">
        <v>2019</v>
      </c>
      <c r="C67" s="198">
        <v>66</v>
      </c>
      <c r="D67" s="147" t="s">
        <v>91</v>
      </c>
      <c r="E67" s="149">
        <v>0.57075463000000004</v>
      </c>
      <c r="F67" s="150">
        <v>0.28594089</v>
      </c>
      <c r="G67" s="149">
        <v>0.14330446999999999</v>
      </c>
      <c r="H67" s="200">
        <v>14</v>
      </c>
      <c r="I67" s="200" t="s">
        <v>201</v>
      </c>
    </row>
    <row r="68" spans="1:9" ht="35" customHeight="1" x14ac:dyDescent="0.35">
      <c r="A68" s="147" t="s">
        <v>213</v>
      </c>
      <c r="B68" s="148">
        <v>2019</v>
      </c>
      <c r="C68" s="198">
        <v>67</v>
      </c>
      <c r="D68" s="147" t="s">
        <v>92</v>
      </c>
      <c r="E68" s="149">
        <v>0.29457119999999998</v>
      </c>
      <c r="F68" s="150">
        <v>0.56212432999999995</v>
      </c>
      <c r="G68" s="149">
        <v>0.14330446999999999</v>
      </c>
      <c r="H68" s="200">
        <v>14</v>
      </c>
      <c r="I68" s="200" t="s">
        <v>201</v>
      </c>
    </row>
    <row r="69" spans="1:9" ht="35" customHeight="1" x14ac:dyDescent="0.35">
      <c r="A69" s="147" t="s">
        <v>213</v>
      </c>
      <c r="B69" s="148">
        <v>2019</v>
      </c>
      <c r="C69" s="198">
        <v>68</v>
      </c>
      <c r="D69" s="147" t="s">
        <v>93</v>
      </c>
      <c r="E69" s="149">
        <v>0.53966477000000002</v>
      </c>
      <c r="F69" s="150">
        <v>0.39877227999999998</v>
      </c>
      <c r="G69" s="149">
        <v>6.1562949999999998E-2</v>
      </c>
      <c r="H69" s="200">
        <v>14</v>
      </c>
      <c r="I69" s="200" t="s">
        <v>201</v>
      </c>
    </row>
    <row r="70" spans="1:9" ht="35" customHeight="1" x14ac:dyDescent="0.35">
      <c r="A70" s="147" t="s">
        <v>213</v>
      </c>
      <c r="B70" s="148">
        <v>2019</v>
      </c>
      <c r="C70" s="198">
        <v>69</v>
      </c>
      <c r="D70" s="147" t="s">
        <v>217</v>
      </c>
      <c r="E70" s="149">
        <v>0.78488933000000005</v>
      </c>
      <c r="F70" s="150">
        <v>0.15354772</v>
      </c>
      <c r="G70" s="149">
        <v>6.1562949999999998E-2</v>
      </c>
      <c r="H70" s="200">
        <v>14</v>
      </c>
      <c r="I70" s="200" t="s">
        <v>201</v>
      </c>
    </row>
    <row r="71" spans="1:9" ht="35" customHeight="1" x14ac:dyDescent="0.35">
      <c r="A71" s="147" t="s">
        <v>213</v>
      </c>
      <c r="B71" s="148">
        <v>2019</v>
      </c>
      <c r="C71" s="198">
        <v>70</v>
      </c>
      <c r="D71" s="147" t="s">
        <v>95</v>
      </c>
      <c r="E71" s="149">
        <v>0.78488933000000005</v>
      </c>
      <c r="F71" s="150">
        <v>6.9525199999999995E-2</v>
      </c>
      <c r="G71" s="149">
        <v>0.14558546999999999</v>
      </c>
      <c r="H71" s="200">
        <v>14</v>
      </c>
      <c r="I71" s="200" t="s">
        <v>201</v>
      </c>
    </row>
    <row r="72" spans="1:9" ht="35" customHeight="1" x14ac:dyDescent="0.35">
      <c r="A72" s="147" t="s">
        <v>213</v>
      </c>
      <c r="B72" s="148">
        <v>2019</v>
      </c>
      <c r="C72" s="198">
        <v>71</v>
      </c>
      <c r="D72" s="147" t="s">
        <v>218</v>
      </c>
      <c r="E72" s="149">
        <v>0.62969936000000004</v>
      </c>
      <c r="F72" s="150">
        <v>0.30469907000000002</v>
      </c>
      <c r="G72" s="149">
        <v>6.5601580000000007E-2</v>
      </c>
      <c r="H72" s="200">
        <v>13</v>
      </c>
      <c r="I72" s="200" t="s">
        <v>201</v>
      </c>
    </row>
    <row r="73" spans="1:9" ht="17" customHeight="1" x14ac:dyDescent="0.35">
      <c r="A73" s="147" t="s">
        <v>199</v>
      </c>
      <c r="B73" s="148">
        <v>2018</v>
      </c>
      <c r="C73" s="198">
        <v>1</v>
      </c>
      <c r="D73" s="147" t="s">
        <v>200</v>
      </c>
      <c r="E73" s="149">
        <v>0.57812103000000004</v>
      </c>
      <c r="F73" s="150">
        <v>0.30093192000000002</v>
      </c>
      <c r="G73" s="149">
        <v>0.12094705</v>
      </c>
      <c r="H73" s="200">
        <v>15</v>
      </c>
      <c r="I73" s="200" t="s">
        <v>201</v>
      </c>
    </row>
    <row r="74" spans="1:9" ht="17" customHeight="1" x14ac:dyDescent="0.35">
      <c r="A74" s="147" t="s">
        <v>199</v>
      </c>
      <c r="B74" s="148">
        <v>2018</v>
      </c>
      <c r="C74" s="198">
        <v>2</v>
      </c>
      <c r="D74" s="147" t="s">
        <v>18</v>
      </c>
      <c r="E74" s="149">
        <v>0.88326764000000002</v>
      </c>
      <c r="F74" s="150">
        <v>0.11673235999999999</v>
      </c>
      <c r="G74" s="149">
        <v>0</v>
      </c>
      <c r="H74" s="200">
        <v>16</v>
      </c>
      <c r="I74" s="200" t="s">
        <v>201</v>
      </c>
    </row>
    <row r="75" spans="1:9" ht="17" customHeight="1" x14ac:dyDescent="0.35">
      <c r="A75" s="147" t="s">
        <v>199</v>
      </c>
      <c r="B75" s="148">
        <v>2018</v>
      </c>
      <c r="C75" s="198">
        <v>3</v>
      </c>
      <c r="D75" s="147" t="s">
        <v>20</v>
      </c>
      <c r="E75" s="149">
        <v>0.59282239999999997</v>
      </c>
      <c r="F75" s="150">
        <v>0.29044523999999999</v>
      </c>
      <c r="G75" s="149">
        <v>0.11673235999999999</v>
      </c>
      <c r="H75" s="200">
        <v>16</v>
      </c>
      <c r="I75" s="200" t="s">
        <v>201</v>
      </c>
    </row>
    <row r="76" spans="1:9" ht="17" customHeight="1" x14ac:dyDescent="0.35">
      <c r="A76" s="147" t="s">
        <v>199</v>
      </c>
      <c r="B76" s="148">
        <v>2018</v>
      </c>
      <c r="C76" s="198">
        <v>4</v>
      </c>
      <c r="D76" s="147" t="s">
        <v>22</v>
      </c>
      <c r="E76" s="149">
        <v>0.81092690999999995</v>
      </c>
      <c r="F76" s="150">
        <v>7.2340730000000006E-2</v>
      </c>
      <c r="G76" s="149">
        <v>0.11673235999999999</v>
      </c>
      <c r="H76" s="200">
        <v>16</v>
      </c>
      <c r="I76" s="200" t="s">
        <v>201</v>
      </c>
    </row>
    <row r="77" spans="1:9" ht="17" customHeight="1" x14ac:dyDescent="0.35">
      <c r="A77" s="147" t="s">
        <v>199</v>
      </c>
      <c r="B77" s="148">
        <v>2018</v>
      </c>
      <c r="C77" s="198">
        <v>5</v>
      </c>
      <c r="D77" s="147" t="s">
        <v>24</v>
      </c>
      <c r="E77" s="149">
        <v>0.87299788</v>
      </c>
      <c r="F77" s="150">
        <v>0.12700212</v>
      </c>
      <c r="G77" s="149">
        <v>0</v>
      </c>
      <c r="H77" s="200">
        <v>15</v>
      </c>
      <c r="I77" s="200" t="s">
        <v>201</v>
      </c>
    </row>
    <row r="78" spans="1:9" ht="17" customHeight="1" x14ac:dyDescent="0.35">
      <c r="A78" s="147" t="s">
        <v>199</v>
      </c>
      <c r="B78" s="148">
        <v>2018</v>
      </c>
      <c r="C78" s="198">
        <v>6</v>
      </c>
      <c r="D78" s="147" t="s">
        <v>27</v>
      </c>
      <c r="E78" s="149">
        <v>0.95560836999999998</v>
      </c>
      <c r="F78" s="150">
        <v>4.4391630000000001E-2</v>
      </c>
      <c r="G78" s="149">
        <v>0</v>
      </c>
      <c r="H78" s="200">
        <v>16</v>
      </c>
      <c r="I78" s="200" t="s">
        <v>201</v>
      </c>
    </row>
    <row r="79" spans="1:9" ht="17" customHeight="1" x14ac:dyDescent="0.35">
      <c r="A79" s="147" t="s">
        <v>199</v>
      </c>
      <c r="B79" s="148">
        <v>2018</v>
      </c>
      <c r="C79" s="198">
        <v>7</v>
      </c>
      <c r="D79" s="147" t="s">
        <v>30</v>
      </c>
      <c r="E79" s="149">
        <v>0.922018</v>
      </c>
      <c r="F79" s="150">
        <v>0</v>
      </c>
      <c r="G79" s="149">
        <v>7.7981999999999996E-2</v>
      </c>
      <c r="H79" s="200">
        <v>15</v>
      </c>
      <c r="I79" s="200" t="s">
        <v>201</v>
      </c>
    </row>
    <row r="80" spans="1:9" ht="17" customHeight="1" x14ac:dyDescent="0.35">
      <c r="A80" s="147" t="s">
        <v>199</v>
      </c>
      <c r="B80" s="148">
        <v>2018</v>
      </c>
      <c r="C80" s="198">
        <v>8</v>
      </c>
      <c r="D80" s="147" t="s">
        <v>33</v>
      </c>
      <c r="E80" s="149">
        <v>0.92657694000000002</v>
      </c>
      <c r="F80" s="150">
        <v>7.3423059999999998E-2</v>
      </c>
      <c r="G80" s="149">
        <v>0</v>
      </c>
      <c r="H80" s="200">
        <v>16</v>
      </c>
      <c r="I80" s="200" t="s">
        <v>201</v>
      </c>
    </row>
    <row r="81" spans="1:9" ht="17" customHeight="1" x14ac:dyDescent="0.35">
      <c r="A81" s="147" t="s">
        <v>199</v>
      </c>
      <c r="B81" s="148">
        <v>2018</v>
      </c>
      <c r="C81" s="198">
        <v>9</v>
      </c>
      <c r="D81" s="147" t="s">
        <v>120</v>
      </c>
      <c r="E81" s="149">
        <v>0.88326764000000002</v>
      </c>
      <c r="F81" s="150">
        <v>0</v>
      </c>
      <c r="G81" s="149">
        <v>0.11673235999999999</v>
      </c>
      <c r="H81" s="200">
        <v>16</v>
      </c>
      <c r="I81" s="200">
        <v>0</v>
      </c>
    </row>
    <row r="82" spans="1:9" ht="17" customHeight="1" x14ac:dyDescent="0.35">
      <c r="A82" s="147" t="s">
        <v>199</v>
      </c>
      <c r="B82" s="148">
        <v>2018</v>
      </c>
      <c r="C82" s="198">
        <v>10</v>
      </c>
      <c r="D82" s="147" t="s">
        <v>202</v>
      </c>
      <c r="E82" s="149">
        <v>0.81092690999999995</v>
      </c>
      <c r="F82" s="150">
        <v>0.11673235999999999</v>
      </c>
      <c r="G82" s="149">
        <v>7.2340730000000006E-2</v>
      </c>
      <c r="H82" s="200">
        <v>16</v>
      </c>
      <c r="I82" s="200">
        <v>0</v>
      </c>
    </row>
    <row r="83" spans="1:9" ht="17" customHeight="1" x14ac:dyDescent="0.35">
      <c r="A83" s="147" t="s">
        <v>199</v>
      </c>
      <c r="B83" s="148">
        <v>2018</v>
      </c>
      <c r="C83" s="198">
        <v>11</v>
      </c>
      <c r="D83" s="147" t="s">
        <v>203</v>
      </c>
      <c r="E83" s="149">
        <v>0.83179734000000005</v>
      </c>
      <c r="F83" s="150">
        <v>0.12381103</v>
      </c>
      <c r="G83" s="149">
        <v>4.4391630000000001E-2</v>
      </c>
      <c r="H83" s="200">
        <v>16</v>
      </c>
      <c r="I83" s="200">
        <v>0</v>
      </c>
    </row>
    <row r="84" spans="1:9" ht="17" customHeight="1" x14ac:dyDescent="0.35">
      <c r="A84" s="147" t="s">
        <v>199</v>
      </c>
      <c r="B84" s="148">
        <v>2018</v>
      </c>
      <c r="C84" s="198">
        <v>12</v>
      </c>
      <c r="D84" s="147" t="s">
        <v>204</v>
      </c>
      <c r="E84" s="149">
        <v>0.88326764000000002</v>
      </c>
      <c r="F84" s="150">
        <v>0.11673235999999999</v>
      </c>
      <c r="G84" s="149">
        <v>0</v>
      </c>
      <c r="H84" s="200">
        <v>16</v>
      </c>
      <c r="I84" s="200">
        <v>0</v>
      </c>
    </row>
    <row r="85" spans="1:9" ht="17" customHeight="1" x14ac:dyDescent="0.35">
      <c r="A85" s="147" t="s">
        <v>199</v>
      </c>
      <c r="B85" s="148">
        <v>2018</v>
      </c>
      <c r="C85" s="198">
        <v>13</v>
      </c>
      <c r="D85" s="147" t="s">
        <v>45</v>
      </c>
      <c r="E85" s="149">
        <v>0.88326764000000002</v>
      </c>
      <c r="F85" s="150">
        <v>7.2340730000000006E-2</v>
      </c>
      <c r="G85" s="149">
        <v>4.4391630000000001E-2</v>
      </c>
      <c r="H85" s="200">
        <v>16</v>
      </c>
      <c r="I85" s="200">
        <v>0</v>
      </c>
    </row>
    <row r="86" spans="1:9" ht="35" customHeight="1" x14ac:dyDescent="0.35">
      <c r="A86" s="147" t="s">
        <v>199</v>
      </c>
      <c r="B86" s="148">
        <v>2018</v>
      </c>
      <c r="C86" s="198">
        <v>14</v>
      </c>
      <c r="D86" s="147" t="s">
        <v>121</v>
      </c>
      <c r="E86" s="149">
        <v>0.88326764000000002</v>
      </c>
      <c r="F86" s="150">
        <v>0.11673235999999999</v>
      </c>
      <c r="G86" s="149">
        <v>0</v>
      </c>
      <c r="H86" s="200">
        <v>16</v>
      </c>
      <c r="I86" s="200">
        <v>0</v>
      </c>
    </row>
    <row r="87" spans="1:9" ht="17" customHeight="1" x14ac:dyDescent="0.35">
      <c r="A87" s="147" t="s">
        <v>199</v>
      </c>
      <c r="B87" s="148">
        <v>2018</v>
      </c>
      <c r="C87" s="198">
        <v>15</v>
      </c>
      <c r="D87" s="147" t="s">
        <v>46</v>
      </c>
      <c r="E87" s="149">
        <v>0.83179734000000005</v>
      </c>
      <c r="F87" s="150">
        <v>0.11673235999999999</v>
      </c>
      <c r="G87" s="149">
        <v>5.1470299999999997E-2</v>
      </c>
      <c r="H87" s="200">
        <v>16</v>
      </c>
      <c r="I87" s="200">
        <v>0</v>
      </c>
    </row>
    <row r="88" spans="1:9" ht="17" customHeight="1" x14ac:dyDescent="0.35">
      <c r="A88" s="147" t="s">
        <v>199</v>
      </c>
      <c r="B88" s="148">
        <v>2018</v>
      </c>
      <c r="C88" s="198">
        <v>16</v>
      </c>
      <c r="D88" s="147" t="s">
        <v>47</v>
      </c>
      <c r="E88" s="149">
        <v>0.87618896999999996</v>
      </c>
      <c r="F88" s="150">
        <v>0.12381103</v>
      </c>
      <c r="G88" s="149">
        <v>0</v>
      </c>
      <c r="H88" s="200">
        <v>16</v>
      </c>
      <c r="I88" s="200">
        <v>0</v>
      </c>
    </row>
    <row r="89" spans="1:9" ht="17" customHeight="1" x14ac:dyDescent="0.35">
      <c r="A89" s="147" t="s">
        <v>199</v>
      </c>
      <c r="B89" s="148">
        <v>2018</v>
      </c>
      <c r="C89" s="198">
        <v>17</v>
      </c>
      <c r="D89" s="147" t="s">
        <v>205</v>
      </c>
      <c r="E89" s="149">
        <v>0.80984458000000004</v>
      </c>
      <c r="F89" s="150">
        <v>7.3423059999999998E-2</v>
      </c>
      <c r="G89" s="149">
        <v>0.11673235999999999</v>
      </c>
      <c r="H89" s="200">
        <v>16</v>
      </c>
      <c r="I89" s="200">
        <v>0</v>
      </c>
    </row>
    <row r="90" spans="1:9" ht="17" customHeight="1" x14ac:dyDescent="0.35">
      <c r="A90" s="147" t="s">
        <v>199</v>
      </c>
      <c r="B90" s="148">
        <v>2018</v>
      </c>
      <c r="C90" s="198">
        <v>18</v>
      </c>
      <c r="D90" s="147" t="s">
        <v>49</v>
      </c>
      <c r="E90" s="149">
        <v>0.68892262000000004</v>
      </c>
      <c r="F90" s="150">
        <v>0.19434502000000001</v>
      </c>
      <c r="G90" s="149">
        <v>0.11673235999999999</v>
      </c>
      <c r="H90" s="200">
        <v>16</v>
      </c>
      <c r="I90" s="200">
        <v>0</v>
      </c>
    </row>
    <row r="91" spans="1:9" ht="35" customHeight="1" x14ac:dyDescent="0.35">
      <c r="A91" s="147" t="s">
        <v>199</v>
      </c>
      <c r="B91" s="148">
        <v>2018</v>
      </c>
      <c r="C91" s="198">
        <v>19</v>
      </c>
      <c r="D91" s="147" t="s">
        <v>122</v>
      </c>
      <c r="E91" s="149">
        <v>0.72533365000000005</v>
      </c>
      <c r="F91" s="150">
        <v>0.27466635</v>
      </c>
      <c r="G91" s="149">
        <v>0</v>
      </c>
      <c r="H91" s="200">
        <v>16</v>
      </c>
      <c r="I91" s="200">
        <v>0</v>
      </c>
    </row>
    <row r="92" spans="1:9" ht="17" customHeight="1" x14ac:dyDescent="0.35">
      <c r="A92" s="147" t="s">
        <v>199</v>
      </c>
      <c r="B92" s="148">
        <v>2018</v>
      </c>
      <c r="C92" s="198">
        <v>20</v>
      </c>
      <c r="D92" s="147" t="s">
        <v>206</v>
      </c>
      <c r="E92" s="149">
        <v>0.63031576</v>
      </c>
      <c r="F92" s="150">
        <v>0.10718809</v>
      </c>
      <c r="G92" s="149">
        <v>0.26249614999999998</v>
      </c>
      <c r="H92" s="200">
        <v>16</v>
      </c>
      <c r="I92" s="200" t="s">
        <v>201</v>
      </c>
    </row>
    <row r="93" spans="1:9" ht="17" customHeight="1" x14ac:dyDescent="0.35">
      <c r="A93" s="147" t="s">
        <v>199</v>
      </c>
      <c r="B93" s="148">
        <v>2018</v>
      </c>
      <c r="C93" s="198">
        <v>21</v>
      </c>
      <c r="D93" s="147" t="s">
        <v>51</v>
      </c>
      <c r="E93" s="149">
        <v>0.41575051000000002</v>
      </c>
      <c r="F93" s="150">
        <v>0.45826710999999998</v>
      </c>
      <c r="G93" s="149">
        <v>0.12598237000000001</v>
      </c>
      <c r="H93" s="200">
        <v>15</v>
      </c>
      <c r="I93" s="200">
        <v>1</v>
      </c>
    </row>
    <row r="94" spans="1:9" ht="17" customHeight="1" x14ac:dyDescent="0.35">
      <c r="A94" s="147" t="s">
        <v>199</v>
      </c>
      <c r="B94" s="148">
        <v>2018</v>
      </c>
      <c r="C94" s="198">
        <v>22</v>
      </c>
      <c r="D94" s="147" t="s">
        <v>52</v>
      </c>
      <c r="E94" s="149">
        <v>0.39147621999999999</v>
      </c>
      <c r="F94" s="150">
        <v>0.47204554999999998</v>
      </c>
      <c r="G94" s="149">
        <v>0.13647823000000001</v>
      </c>
      <c r="H94" s="200">
        <v>14</v>
      </c>
      <c r="I94" s="200">
        <v>2</v>
      </c>
    </row>
    <row r="95" spans="1:9" ht="17" customHeight="1" x14ac:dyDescent="0.35">
      <c r="A95" s="147" t="s">
        <v>199</v>
      </c>
      <c r="B95" s="148">
        <v>2018</v>
      </c>
      <c r="C95" s="198">
        <v>23</v>
      </c>
      <c r="D95" s="147" t="s">
        <v>53</v>
      </c>
      <c r="E95" s="149">
        <v>0.53538357000000003</v>
      </c>
      <c r="F95" s="150">
        <v>0.18338391000000001</v>
      </c>
      <c r="G95" s="149">
        <v>0.28123251999999999</v>
      </c>
      <c r="H95" s="200">
        <v>14</v>
      </c>
      <c r="I95" s="200">
        <v>2</v>
      </c>
    </row>
    <row r="96" spans="1:9" ht="17" customHeight="1" x14ac:dyDescent="0.35">
      <c r="A96" s="147" t="s">
        <v>199</v>
      </c>
      <c r="B96" s="148">
        <v>2018</v>
      </c>
      <c r="C96" s="198">
        <v>24</v>
      </c>
      <c r="D96" s="147" t="s">
        <v>207</v>
      </c>
      <c r="E96" s="149">
        <v>0.51807886000000003</v>
      </c>
      <c r="F96" s="150">
        <v>0.16908327000000001</v>
      </c>
      <c r="G96" s="149">
        <v>0.31283788000000001</v>
      </c>
      <c r="H96" s="200">
        <v>15</v>
      </c>
      <c r="I96" s="200">
        <v>1</v>
      </c>
    </row>
    <row r="97" spans="1:9" ht="17" customHeight="1" x14ac:dyDescent="0.35">
      <c r="A97" s="147" t="s">
        <v>199</v>
      </c>
      <c r="B97" s="148">
        <v>2018</v>
      </c>
      <c r="C97" s="198">
        <v>25</v>
      </c>
      <c r="D97" s="147" t="s">
        <v>55</v>
      </c>
      <c r="E97" s="149">
        <v>0.45204939</v>
      </c>
      <c r="F97" s="150">
        <v>0.23511273999999999</v>
      </c>
      <c r="G97" s="149">
        <v>0.31283788000000001</v>
      </c>
      <c r="H97" s="200">
        <v>15</v>
      </c>
      <c r="I97" s="200">
        <v>1</v>
      </c>
    </row>
    <row r="98" spans="1:9" ht="17" customHeight="1" x14ac:dyDescent="0.35">
      <c r="A98" s="147" t="s">
        <v>199</v>
      </c>
      <c r="B98" s="148">
        <v>2018</v>
      </c>
      <c r="C98" s="198">
        <v>26</v>
      </c>
      <c r="D98" s="147" t="s">
        <v>56</v>
      </c>
      <c r="E98" s="149">
        <v>0.50633963000000004</v>
      </c>
      <c r="F98" s="150">
        <v>0.27260462000000002</v>
      </c>
      <c r="G98" s="149">
        <v>0.22105575</v>
      </c>
      <c r="H98" s="200">
        <v>14</v>
      </c>
      <c r="I98" s="200">
        <v>2</v>
      </c>
    </row>
    <row r="99" spans="1:9" ht="17" customHeight="1" x14ac:dyDescent="0.35">
      <c r="A99" s="147" t="s">
        <v>199</v>
      </c>
      <c r="B99" s="148">
        <v>2018</v>
      </c>
      <c r="C99" s="198">
        <v>27</v>
      </c>
      <c r="D99" s="147" t="s">
        <v>57</v>
      </c>
      <c r="E99" s="149">
        <v>0.75945660999999998</v>
      </c>
      <c r="F99" s="150">
        <v>0.12381103</v>
      </c>
      <c r="G99" s="149">
        <v>0.11673235999999999</v>
      </c>
      <c r="H99" s="200">
        <v>16</v>
      </c>
      <c r="I99" s="200">
        <v>0</v>
      </c>
    </row>
    <row r="100" spans="1:9" ht="17" customHeight="1" x14ac:dyDescent="0.35">
      <c r="A100" s="147" t="s">
        <v>208</v>
      </c>
      <c r="B100" s="148">
        <v>2018</v>
      </c>
      <c r="C100" s="198">
        <v>28</v>
      </c>
      <c r="D100" s="147" t="s">
        <v>58</v>
      </c>
      <c r="E100" s="149">
        <v>0.73750384999999996</v>
      </c>
      <c r="F100" s="150">
        <v>0.19015541999999999</v>
      </c>
      <c r="G100" s="149">
        <v>7.2340730000000006E-2</v>
      </c>
      <c r="H100" s="200">
        <v>16</v>
      </c>
      <c r="I100" s="200" t="s">
        <v>201</v>
      </c>
    </row>
    <row r="101" spans="1:9" ht="35" customHeight="1" x14ac:dyDescent="0.35">
      <c r="A101" s="147" t="s">
        <v>199</v>
      </c>
      <c r="B101" s="148">
        <v>2018</v>
      </c>
      <c r="C101" s="198">
        <v>29</v>
      </c>
      <c r="D101" s="147" t="s">
        <v>209</v>
      </c>
      <c r="E101" s="149">
        <v>0.66516313000000005</v>
      </c>
      <c r="F101" s="150">
        <v>0.14576379</v>
      </c>
      <c r="G101" s="149">
        <v>0.18907309</v>
      </c>
      <c r="H101" s="200">
        <v>16</v>
      </c>
      <c r="I101" s="200">
        <v>0</v>
      </c>
    </row>
    <row r="102" spans="1:9" ht="17" customHeight="1" x14ac:dyDescent="0.35">
      <c r="A102" s="147" t="s">
        <v>199</v>
      </c>
      <c r="B102" s="148">
        <v>2018</v>
      </c>
      <c r="C102" s="198">
        <v>30</v>
      </c>
      <c r="D102" s="147" t="s">
        <v>60</v>
      </c>
      <c r="E102" s="149">
        <v>0.6209112</v>
      </c>
      <c r="F102" s="150">
        <v>0.24692913</v>
      </c>
      <c r="G102" s="149">
        <v>0.13215967000000001</v>
      </c>
      <c r="H102" s="200">
        <v>14</v>
      </c>
      <c r="I102" s="200">
        <v>1</v>
      </c>
    </row>
    <row r="103" spans="1:9" ht="17" customHeight="1" x14ac:dyDescent="0.35">
      <c r="A103" s="147" t="s">
        <v>199</v>
      </c>
      <c r="B103" s="148">
        <v>2018</v>
      </c>
      <c r="C103" s="198">
        <v>31</v>
      </c>
      <c r="D103" s="147" t="s">
        <v>61</v>
      </c>
      <c r="E103" s="149">
        <v>0.45399700999999998</v>
      </c>
      <c r="F103" s="150">
        <v>0.42016759999999997</v>
      </c>
      <c r="G103" s="149">
        <v>0.12583538</v>
      </c>
      <c r="H103" s="200">
        <v>15</v>
      </c>
      <c r="I103" s="200">
        <v>1</v>
      </c>
    </row>
    <row r="104" spans="1:9" ht="17" customHeight="1" x14ac:dyDescent="0.35">
      <c r="A104" s="147" t="s">
        <v>199</v>
      </c>
      <c r="B104" s="148">
        <v>2018</v>
      </c>
      <c r="C104" s="198">
        <v>32</v>
      </c>
      <c r="D104" s="147" t="s">
        <v>62</v>
      </c>
      <c r="E104" s="149">
        <v>0.50753345000000005</v>
      </c>
      <c r="F104" s="150">
        <v>0.36663117000000001</v>
      </c>
      <c r="G104" s="149">
        <v>0.12583538</v>
      </c>
      <c r="H104" s="200">
        <v>15</v>
      </c>
      <c r="I104" s="200">
        <v>1</v>
      </c>
    </row>
    <row r="105" spans="1:9" ht="17" customHeight="1" x14ac:dyDescent="0.35">
      <c r="A105" s="147" t="s">
        <v>199</v>
      </c>
      <c r="B105" s="148">
        <v>2018</v>
      </c>
      <c r="C105" s="198">
        <v>33</v>
      </c>
      <c r="D105" s="147" t="s">
        <v>63</v>
      </c>
      <c r="E105" s="149">
        <v>0.36094811999999998</v>
      </c>
      <c r="F105" s="150">
        <v>0.404196</v>
      </c>
      <c r="G105" s="149">
        <v>0.23485586999999999</v>
      </c>
      <c r="H105" s="200">
        <v>15</v>
      </c>
      <c r="I105" s="200">
        <v>1</v>
      </c>
    </row>
    <row r="106" spans="1:9" ht="35" customHeight="1" x14ac:dyDescent="0.35">
      <c r="A106" s="147" t="s">
        <v>199</v>
      </c>
      <c r="B106" s="148">
        <v>2018</v>
      </c>
      <c r="C106" s="198">
        <v>34</v>
      </c>
      <c r="D106" s="147" t="s">
        <v>123</v>
      </c>
      <c r="E106" s="149">
        <v>0.39734622000000003</v>
      </c>
      <c r="F106" s="150">
        <v>0.52467178000000003</v>
      </c>
      <c r="G106" s="149">
        <v>7.7981999999999996E-2</v>
      </c>
      <c r="H106" s="200">
        <v>15</v>
      </c>
      <c r="I106" s="200">
        <v>1</v>
      </c>
    </row>
    <row r="107" spans="1:9" ht="17" customHeight="1" x14ac:dyDescent="0.35">
      <c r="A107" s="147" t="s">
        <v>199</v>
      </c>
      <c r="B107" s="148">
        <v>2018</v>
      </c>
      <c r="C107" s="198">
        <v>35</v>
      </c>
      <c r="D107" s="147" t="s">
        <v>64</v>
      </c>
      <c r="E107" s="149">
        <v>0.73750384999999996</v>
      </c>
      <c r="F107" s="150">
        <v>0.19015541999999999</v>
      </c>
      <c r="G107" s="149">
        <v>7.2340730000000006E-2</v>
      </c>
      <c r="H107" s="200">
        <v>16</v>
      </c>
      <c r="I107" s="200">
        <v>0</v>
      </c>
    </row>
    <row r="108" spans="1:9" ht="17" customHeight="1" x14ac:dyDescent="0.35">
      <c r="A108" s="147" t="s">
        <v>199</v>
      </c>
      <c r="B108" s="148">
        <v>2018</v>
      </c>
      <c r="C108" s="198">
        <v>36</v>
      </c>
      <c r="D108" s="147" t="s">
        <v>65</v>
      </c>
      <c r="E108" s="149">
        <v>0.67946905000000002</v>
      </c>
      <c r="F108" s="150">
        <v>0.19469557000000001</v>
      </c>
      <c r="G108" s="149">
        <v>0.12583538</v>
      </c>
      <c r="H108" s="200">
        <v>15</v>
      </c>
      <c r="I108" s="200">
        <v>1</v>
      </c>
    </row>
    <row r="109" spans="1:9" ht="35" customHeight="1" x14ac:dyDescent="0.35">
      <c r="A109" s="147" t="s">
        <v>199</v>
      </c>
      <c r="B109" s="148">
        <v>2018</v>
      </c>
      <c r="C109" s="198">
        <v>37</v>
      </c>
      <c r="D109" s="147" t="s">
        <v>66</v>
      </c>
      <c r="E109" s="149">
        <v>0.75745105000000001</v>
      </c>
      <c r="F109" s="150">
        <v>0.11671357</v>
      </c>
      <c r="G109" s="149">
        <v>0.12583538</v>
      </c>
      <c r="H109" s="200">
        <v>15</v>
      </c>
      <c r="I109" s="200">
        <v>1</v>
      </c>
    </row>
    <row r="110" spans="1:9" ht="53" customHeight="1" x14ac:dyDescent="0.35">
      <c r="A110" s="147" t="s">
        <v>199</v>
      </c>
      <c r="B110" s="148">
        <v>2018</v>
      </c>
      <c r="C110" s="198">
        <v>38</v>
      </c>
      <c r="D110" s="147" t="s">
        <v>124</v>
      </c>
      <c r="E110" s="149">
        <v>0.74147945000000004</v>
      </c>
      <c r="F110" s="150">
        <v>7.9148739999999995E-2</v>
      </c>
      <c r="G110" s="149">
        <v>0.17937181999999999</v>
      </c>
      <c r="H110" s="200">
        <v>15</v>
      </c>
      <c r="I110" s="200">
        <v>1</v>
      </c>
    </row>
    <row r="111" spans="1:9" ht="17" customHeight="1" x14ac:dyDescent="0.35">
      <c r="A111" s="147" t="s">
        <v>199</v>
      </c>
      <c r="B111" s="148">
        <v>2018</v>
      </c>
      <c r="C111" s="198">
        <v>39</v>
      </c>
      <c r="D111" s="147" t="s">
        <v>67</v>
      </c>
      <c r="E111" s="149">
        <v>0.79501588000000001</v>
      </c>
      <c r="F111" s="150">
        <v>7.9148739999999995E-2</v>
      </c>
      <c r="G111" s="149">
        <v>0.12583538</v>
      </c>
      <c r="H111" s="200">
        <v>15</v>
      </c>
      <c r="I111" s="200">
        <v>1</v>
      </c>
    </row>
    <row r="112" spans="1:9" ht="17" customHeight="1" x14ac:dyDescent="0.35">
      <c r="A112" s="147" t="s">
        <v>199</v>
      </c>
      <c r="B112" s="148">
        <v>2018</v>
      </c>
      <c r="C112" s="198">
        <v>40</v>
      </c>
      <c r="D112" s="147" t="s">
        <v>210</v>
      </c>
      <c r="E112" s="149">
        <v>0.73858619000000003</v>
      </c>
      <c r="F112" s="150">
        <v>0.21702218000000001</v>
      </c>
      <c r="G112" s="149">
        <v>4.4391630000000001E-2</v>
      </c>
      <c r="H112" s="200">
        <v>16</v>
      </c>
      <c r="I112" s="200" t="s">
        <v>201</v>
      </c>
    </row>
    <row r="113" spans="1:9" ht="17" customHeight="1" x14ac:dyDescent="0.35">
      <c r="A113" s="147" t="s">
        <v>199</v>
      </c>
      <c r="B113" s="148">
        <v>2018</v>
      </c>
      <c r="C113" s="198">
        <v>41</v>
      </c>
      <c r="D113" s="147" t="s">
        <v>211</v>
      </c>
      <c r="E113" s="149">
        <v>0.49168853000000001</v>
      </c>
      <c r="F113" s="150">
        <v>0.26849247999999998</v>
      </c>
      <c r="G113" s="149">
        <v>0.23981899000000001</v>
      </c>
      <c r="H113" s="200">
        <v>16</v>
      </c>
      <c r="I113" s="200">
        <v>0</v>
      </c>
    </row>
    <row r="114" spans="1:9" ht="17" customHeight="1" x14ac:dyDescent="0.35">
      <c r="A114" s="147" t="s">
        <v>199</v>
      </c>
      <c r="B114" s="148">
        <v>2018</v>
      </c>
      <c r="C114" s="198">
        <v>42</v>
      </c>
      <c r="D114" s="147" t="s">
        <v>70</v>
      </c>
      <c r="E114" s="149">
        <v>0.75745105000000001</v>
      </c>
      <c r="F114" s="150">
        <v>0.19469557000000001</v>
      </c>
      <c r="G114" s="149">
        <v>4.7853380000000001E-2</v>
      </c>
      <c r="H114" s="200">
        <v>15</v>
      </c>
      <c r="I114" s="200">
        <v>1</v>
      </c>
    </row>
    <row r="115" spans="1:9" ht="17" customHeight="1" x14ac:dyDescent="0.35">
      <c r="A115" s="147" t="s">
        <v>199</v>
      </c>
      <c r="B115" s="148">
        <v>2018</v>
      </c>
      <c r="C115" s="198">
        <v>43</v>
      </c>
      <c r="D115" s="147" t="s">
        <v>71</v>
      </c>
      <c r="E115" s="149">
        <v>0.79501588000000001</v>
      </c>
      <c r="F115" s="150">
        <v>7.9148739999999995E-2</v>
      </c>
      <c r="G115" s="149">
        <v>0.12583538</v>
      </c>
      <c r="H115" s="200">
        <v>15</v>
      </c>
      <c r="I115" s="200">
        <v>1</v>
      </c>
    </row>
    <row r="116" spans="1:9" ht="17" customHeight="1" x14ac:dyDescent="0.35">
      <c r="A116" s="147" t="s">
        <v>199</v>
      </c>
      <c r="B116" s="148">
        <v>2018</v>
      </c>
      <c r="C116" s="198">
        <v>44</v>
      </c>
      <c r="D116" s="147" t="s">
        <v>72</v>
      </c>
      <c r="E116" s="149">
        <v>0.54919395000000004</v>
      </c>
      <c r="F116" s="150">
        <v>0.31432781999999998</v>
      </c>
      <c r="G116" s="149">
        <v>0.13647823000000001</v>
      </c>
      <c r="H116" s="200">
        <v>14</v>
      </c>
      <c r="I116" s="200">
        <v>2</v>
      </c>
    </row>
    <row r="117" spans="1:9" ht="17" customHeight="1" x14ac:dyDescent="0.35">
      <c r="A117" s="147" t="s">
        <v>199</v>
      </c>
      <c r="B117" s="148">
        <v>2018</v>
      </c>
      <c r="C117" s="198">
        <v>45</v>
      </c>
      <c r="D117" s="147" t="s">
        <v>73</v>
      </c>
      <c r="E117" s="149">
        <v>0.72087983</v>
      </c>
      <c r="F117" s="150">
        <v>0.14264193999999999</v>
      </c>
      <c r="G117" s="149">
        <v>0.13647823000000001</v>
      </c>
      <c r="H117" s="200">
        <v>14</v>
      </c>
      <c r="I117" s="200">
        <v>2</v>
      </c>
    </row>
    <row r="118" spans="1:9" ht="17" customHeight="1" x14ac:dyDescent="0.35">
      <c r="A118" s="147" t="s">
        <v>199</v>
      </c>
      <c r="B118" s="148">
        <v>2018</v>
      </c>
      <c r="C118" s="198">
        <v>46</v>
      </c>
      <c r="D118" s="147" t="s">
        <v>74</v>
      </c>
      <c r="E118" s="149">
        <v>0.67887244000000002</v>
      </c>
      <c r="F118" s="150">
        <v>0.18464933</v>
      </c>
      <c r="G118" s="149">
        <v>0.13647823000000001</v>
      </c>
      <c r="H118" s="200">
        <v>14</v>
      </c>
      <c r="I118" s="200">
        <v>2</v>
      </c>
    </row>
    <row r="119" spans="1:9" ht="17" customHeight="1" x14ac:dyDescent="0.35">
      <c r="A119" s="147" t="s">
        <v>199</v>
      </c>
      <c r="B119" s="148">
        <v>2018</v>
      </c>
      <c r="C119" s="198">
        <v>47</v>
      </c>
      <c r="D119" s="147" t="s">
        <v>75</v>
      </c>
      <c r="E119" s="149">
        <v>0.65235933000000002</v>
      </c>
      <c r="F119" s="150">
        <v>0.12658490999999999</v>
      </c>
      <c r="G119" s="149">
        <v>0.22105575</v>
      </c>
      <c r="H119" s="200">
        <v>14</v>
      </c>
      <c r="I119" s="200">
        <v>2</v>
      </c>
    </row>
    <row r="120" spans="1:9" ht="17" customHeight="1" x14ac:dyDescent="0.35">
      <c r="A120" s="147" t="s">
        <v>199</v>
      </c>
      <c r="B120" s="148">
        <v>2018</v>
      </c>
      <c r="C120" s="198">
        <v>48</v>
      </c>
      <c r="D120" s="147" t="s">
        <v>76</v>
      </c>
      <c r="E120" s="149">
        <v>0.88326764000000002</v>
      </c>
      <c r="F120" s="150">
        <v>0.11673235999999999</v>
      </c>
      <c r="G120" s="149">
        <v>0</v>
      </c>
      <c r="H120" s="200">
        <v>16</v>
      </c>
      <c r="I120" s="200" t="s">
        <v>201</v>
      </c>
    </row>
    <row r="121" spans="1:9" ht="17" customHeight="1" x14ac:dyDescent="0.35">
      <c r="A121" s="147" t="s">
        <v>199</v>
      </c>
      <c r="B121" s="148">
        <v>2018</v>
      </c>
      <c r="C121" s="198">
        <v>49</v>
      </c>
      <c r="D121" s="147" t="s">
        <v>77</v>
      </c>
      <c r="E121" s="149">
        <v>0.66516313000000005</v>
      </c>
      <c r="F121" s="150">
        <v>0.26249614999999998</v>
      </c>
      <c r="G121" s="149">
        <v>7.2340730000000006E-2</v>
      </c>
      <c r="H121" s="200">
        <v>16</v>
      </c>
      <c r="I121" s="200" t="s">
        <v>201</v>
      </c>
    </row>
    <row r="122" spans="1:9" ht="17" customHeight="1" x14ac:dyDescent="0.35">
      <c r="A122" s="147" t="s">
        <v>199</v>
      </c>
      <c r="B122" s="148">
        <v>2018</v>
      </c>
      <c r="C122" s="198">
        <v>50</v>
      </c>
      <c r="D122" s="147" t="s">
        <v>78</v>
      </c>
      <c r="E122" s="149">
        <v>0.52809956000000002</v>
      </c>
      <c r="F122" s="150">
        <v>0.43705306999999999</v>
      </c>
      <c r="G122" s="149">
        <v>3.4847370000000003E-2</v>
      </c>
      <c r="H122" s="200">
        <v>16</v>
      </c>
      <c r="I122" s="200" t="s">
        <v>201</v>
      </c>
    </row>
    <row r="123" spans="1:9" ht="17" customHeight="1" x14ac:dyDescent="0.35">
      <c r="A123" s="147" t="s">
        <v>199</v>
      </c>
      <c r="B123" s="148">
        <v>2018</v>
      </c>
      <c r="C123" s="198">
        <v>51</v>
      </c>
      <c r="D123" s="147" t="s">
        <v>79</v>
      </c>
      <c r="E123" s="149">
        <v>0.55689270000000002</v>
      </c>
      <c r="F123" s="150">
        <v>0.37076657000000002</v>
      </c>
      <c r="G123" s="149">
        <v>7.2340730000000006E-2</v>
      </c>
      <c r="H123" s="200">
        <v>16</v>
      </c>
      <c r="I123" s="200" t="s">
        <v>201</v>
      </c>
    </row>
    <row r="124" spans="1:9" ht="17" customHeight="1" x14ac:dyDescent="0.35">
      <c r="A124" s="147" t="s">
        <v>208</v>
      </c>
      <c r="B124" s="148">
        <v>2018</v>
      </c>
      <c r="C124" s="198">
        <v>52</v>
      </c>
      <c r="D124" s="147" t="s">
        <v>80</v>
      </c>
      <c r="E124" s="149">
        <v>0.77607954999999995</v>
      </c>
      <c r="F124" s="150">
        <v>0.15157973</v>
      </c>
      <c r="G124" s="149">
        <v>7.2340730000000006E-2</v>
      </c>
      <c r="H124" s="200">
        <v>16</v>
      </c>
      <c r="I124" s="200" t="s">
        <v>201</v>
      </c>
    </row>
    <row r="125" spans="1:9" ht="35" customHeight="1" x14ac:dyDescent="0.35">
      <c r="A125" s="147" t="s">
        <v>199</v>
      </c>
      <c r="B125" s="148">
        <v>2018</v>
      </c>
      <c r="C125" s="198">
        <v>53</v>
      </c>
      <c r="D125" s="147" t="s">
        <v>81</v>
      </c>
      <c r="E125" s="149">
        <v>0.59282239999999997</v>
      </c>
      <c r="F125" s="150">
        <v>0.21810451</v>
      </c>
      <c r="G125" s="149">
        <v>0.18907309</v>
      </c>
      <c r="H125" s="200">
        <v>16</v>
      </c>
      <c r="I125" s="200">
        <v>0</v>
      </c>
    </row>
    <row r="126" spans="1:9" ht="17" customHeight="1" x14ac:dyDescent="0.35">
      <c r="A126" s="147" t="s">
        <v>199</v>
      </c>
      <c r="B126" s="148">
        <v>2018</v>
      </c>
      <c r="C126" s="198">
        <v>54</v>
      </c>
      <c r="D126" s="147" t="s">
        <v>82</v>
      </c>
      <c r="E126" s="149">
        <v>0.66516313000000005</v>
      </c>
      <c r="F126" s="150">
        <v>0.19015541999999999</v>
      </c>
      <c r="G126" s="149">
        <v>0.14468144999999999</v>
      </c>
      <c r="H126" s="200">
        <v>16</v>
      </c>
      <c r="I126" s="200">
        <v>0</v>
      </c>
    </row>
    <row r="127" spans="1:9" ht="17" customHeight="1" x14ac:dyDescent="0.35">
      <c r="A127" s="147" t="s">
        <v>199</v>
      </c>
      <c r="B127" s="148">
        <v>2018</v>
      </c>
      <c r="C127" s="198">
        <v>55</v>
      </c>
      <c r="D127" s="147" t="s">
        <v>83</v>
      </c>
      <c r="E127" s="149">
        <v>0.63905188000000002</v>
      </c>
      <c r="F127" s="150">
        <v>0.15713073999999999</v>
      </c>
      <c r="G127" s="149">
        <v>0.20381737999999999</v>
      </c>
      <c r="H127" s="200">
        <v>15</v>
      </c>
      <c r="I127" s="200">
        <v>1</v>
      </c>
    </row>
    <row r="128" spans="1:9" ht="17" customHeight="1" x14ac:dyDescent="0.35">
      <c r="A128" s="147" t="s">
        <v>199</v>
      </c>
      <c r="B128" s="148">
        <v>2018</v>
      </c>
      <c r="C128" s="198">
        <v>56</v>
      </c>
      <c r="D128" s="147" t="s">
        <v>212</v>
      </c>
      <c r="E128" s="149">
        <v>0.60148705000000002</v>
      </c>
      <c r="F128" s="150">
        <v>0.19469557000000001</v>
      </c>
      <c r="G128" s="149">
        <v>0.20381737999999999</v>
      </c>
      <c r="H128" s="200">
        <v>15</v>
      </c>
      <c r="I128" s="200">
        <v>1</v>
      </c>
    </row>
    <row r="129" spans="1:9" ht="35" customHeight="1" x14ac:dyDescent="0.35">
      <c r="A129" s="147" t="s">
        <v>199</v>
      </c>
      <c r="B129" s="148">
        <v>2018</v>
      </c>
      <c r="C129" s="198">
        <v>57</v>
      </c>
      <c r="D129" s="147" t="s">
        <v>85</v>
      </c>
      <c r="E129" s="149">
        <v>0.60148705000000002</v>
      </c>
      <c r="F129" s="150">
        <v>0.19469557000000001</v>
      </c>
      <c r="G129" s="149">
        <v>0.20381737999999999</v>
      </c>
      <c r="H129" s="200">
        <v>15</v>
      </c>
      <c r="I129" s="200">
        <v>1</v>
      </c>
    </row>
    <row r="130" spans="1:9" ht="35" customHeight="1" x14ac:dyDescent="0.35">
      <c r="A130" s="147" t="s">
        <v>199</v>
      </c>
      <c r="B130" s="148">
        <v>2018</v>
      </c>
      <c r="C130" s="198">
        <v>58</v>
      </c>
      <c r="D130" s="147" t="s">
        <v>125</v>
      </c>
      <c r="E130" s="149">
        <v>0.60148705000000002</v>
      </c>
      <c r="F130" s="150">
        <v>0.19469557000000001</v>
      </c>
      <c r="G130" s="149">
        <v>0.20381737999999999</v>
      </c>
      <c r="H130" s="200">
        <v>15</v>
      </c>
      <c r="I130" s="200">
        <v>1</v>
      </c>
    </row>
    <row r="131" spans="1:9" ht="17" customHeight="1" x14ac:dyDescent="0.35">
      <c r="A131" s="147" t="s">
        <v>199</v>
      </c>
      <c r="B131" s="148">
        <v>2018</v>
      </c>
      <c r="C131" s="198">
        <v>59</v>
      </c>
      <c r="D131" s="147" t="s">
        <v>86</v>
      </c>
      <c r="E131" s="149">
        <v>0.60148705000000002</v>
      </c>
      <c r="F131" s="150">
        <v>0.24254895000000001</v>
      </c>
      <c r="G131" s="149">
        <v>0.15596399999999999</v>
      </c>
      <c r="H131" s="200">
        <v>15</v>
      </c>
      <c r="I131" s="200">
        <v>1</v>
      </c>
    </row>
    <row r="132" spans="1:9" ht="35" customHeight="1" x14ac:dyDescent="0.35">
      <c r="A132" s="147" t="s">
        <v>208</v>
      </c>
      <c r="B132" s="148">
        <v>2018</v>
      </c>
      <c r="C132" s="198">
        <v>60</v>
      </c>
      <c r="D132" s="147" t="s">
        <v>87</v>
      </c>
      <c r="E132" s="149">
        <v>0.60271580999999996</v>
      </c>
      <c r="F132" s="150">
        <v>0.31489116</v>
      </c>
      <c r="G132" s="149">
        <v>8.2393030000000006E-2</v>
      </c>
      <c r="H132" s="200">
        <v>14</v>
      </c>
      <c r="I132" s="200">
        <v>2</v>
      </c>
    </row>
    <row r="133" spans="1:9" ht="17" customHeight="1" x14ac:dyDescent="0.35">
      <c r="A133" s="147" t="s">
        <v>199</v>
      </c>
      <c r="B133" s="148">
        <v>2018</v>
      </c>
      <c r="C133" s="198">
        <v>61</v>
      </c>
      <c r="D133" s="147" t="s">
        <v>88</v>
      </c>
      <c r="E133" s="149">
        <v>0.79618261999999995</v>
      </c>
      <c r="F133" s="150">
        <v>0</v>
      </c>
      <c r="G133" s="149">
        <v>0.20381737999999999</v>
      </c>
      <c r="H133" s="200">
        <v>15</v>
      </c>
      <c r="I133" s="200">
        <v>1</v>
      </c>
    </row>
    <row r="134" spans="1:9" ht="17" customHeight="1" x14ac:dyDescent="0.35">
      <c r="A134" s="147" t="s">
        <v>199</v>
      </c>
      <c r="B134" s="148">
        <v>2018</v>
      </c>
      <c r="C134" s="198">
        <v>62</v>
      </c>
      <c r="D134" s="147" t="s">
        <v>155</v>
      </c>
      <c r="E134" s="149">
        <v>0.82277979999999995</v>
      </c>
      <c r="F134" s="150">
        <v>4.0741970000000002E-2</v>
      </c>
      <c r="G134" s="149">
        <v>0.13647823000000001</v>
      </c>
      <c r="H134" s="200">
        <v>14</v>
      </c>
      <c r="I134" s="200">
        <v>2</v>
      </c>
    </row>
    <row r="135" spans="1:9" ht="35" customHeight="1" x14ac:dyDescent="0.35">
      <c r="A135" s="147" t="s">
        <v>213</v>
      </c>
      <c r="B135" s="148">
        <v>2018</v>
      </c>
      <c r="C135" s="198">
        <v>63</v>
      </c>
      <c r="D135" s="147" t="s">
        <v>214</v>
      </c>
      <c r="E135" s="149">
        <v>0.66516313000000005</v>
      </c>
      <c r="F135" s="150">
        <v>0.26249614999999998</v>
      </c>
      <c r="G135" s="149">
        <v>7.2340730000000006E-2</v>
      </c>
      <c r="H135" s="200">
        <v>16</v>
      </c>
      <c r="I135" s="200" t="s">
        <v>201</v>
      </c>
    </row>
    <row r="136" spans="1:9" ht="35" customHeight="1" x14ac:dyDescent="0.35">
      <c r="A136" s="147" t="s">
        <v>213</v>
      </c>
      <c r="B136" s="148">
        <v>2018</v>
      </c>
      <c r="C136" s="198">
        <v>64</v>
      </c>
      <c r="D136" s="147" t="s">
        <v>215</v>
      </c>
      <c r="E136" s="149">
        <v>0.70265648999999997</v>
      </c>
      <c r="F136" s="150">
        <v>0.22500279000000001</v>
      </c>
      <c r="G136" s="149">
        <v>7.2340730000000006E-2</v>
      </c>
      <c r="H136" s="200">
        <v>16</v>
      </c>
      <c r="I136" s="200" t="s">
        <v>201</v>
      </c>
    </row>
    <row r="137" spans="1:9" ht="35" customHeight="1" x14ac:dyDescent="0.35">
      <c r="A137" s="147" t="s">
        <v>213</v>
      </c>
      <c r="B137" s="148">
        <v>2018</v>
      </c>
      <c r="C137" s="198">
        <v>65</v>
      </c>
      <c r="D137" s="147" t="s">
        <v>216</v>
      </c>
      <c r="E137" s="149">
        <v>0.65299291999999998</v>
      </c>
      <c r="F137" s="150">
        <v>0.10827042000000001</v>
      </c>
      <c r="G137" s="149">
        <v>0.23873665999999999</v>
      </c>
      <c r="H137" s="200">
        <v>16</v>
      </c>
      <c r="I137" s="200" t="s">
        <v>201</v>
      </c>
    </row>
    <row r="138" spans="1:9" ht="35" customHeight="1" x14ac:dyDescent="0.35">
      <c r="A138" s="147" t="s">
        <v>213</v>
      </c>
      <c r="B138" s="148">
        <v>2018</v>
      </c>
      <c r="C138" s="198">
        <v>66</v>
      </c>
      <c r="D138" s="147" t="s">
        <v>91</v>
      </c>
      <c r="E138" s="149">
        <v>0.66516313000000005</v>
      </c>
      <c r="F138" s="150">
        <v>0.14576379</v>
      </c>
      <c r="G138" s="149">
        <v>0.18907309</v>
      </c>
      <c r="H138" s="200">
        <v>16</v>
      </c>
      <c r="I138" s="200" t="s">
        <v>201</v>
      </c>
    </row>
    <row r="139" spans="1:9" ht="35" customHeight="1" x14ac:dyDescent="0.35">
      <c r="A139" s="147" t="s">
        <v>213</v>
      </c>
      <c r="B139" s="148">
        <v>2018</v>
      </c>
      <c r="C139" s="198">
        <v>67</v>
      </c>
      <c r="D139" s="147" t="s">
        <v>92</v>
      </c>
      <c r="E139" s="149">
        <v>0.49168853000000001</v>
      </c>
      <c r="F139" s="150">
        <v>0.39157911000000001</v>
      </c>
      <c r="G139" s="149">
        <v>0.11673235999999999</v>
      </c>
      <c r="H139" s="200">
        <v>16</v>
      </c>
      <c r="I139" s="200" t="s">
        <v>201</v>
      </c>
    </row>
    <row r="140" spans="1:9" ht="35" customHeight="1" x14ac:dyDescent="0.35">
      <c r="A140" s="147" t="s">
        <v>213</v>
      </c>
      <c r="B140" s="148">
        <v>2018</v>
      </c>
      <c r="C140" s="198">
        <v>68</v>
      </c>
      <c r="D140" s="147" t="s">
        <v>93</v>
      </c>
      <c r="E140" s="149">
        <v>0.61549955999999995</v>
      </c>
      <c r="F140" s="150">
        <v>0.29044523999999999</v>
      </c>
      <c r="G140" s="149">
        <v>9.4055200000000005E-2</v>
      </c>
      <c r="H140" s="200">
        <v>16</v>
      </c>
      <c r="I140" s="200" t="s">
        <v>201</v>
      </c>
    </row>
    <row r="141" spans="1:9" ht="35" customHeight="1" x14ac:dyDescent="0.35">
      <c r="A141" s="147" t="s">
        <v>213</v>
      </c>
      <c r="B141" s="148">
        <v>2018</v>
      </c>
      <c r="C141" s="198">
        <v>69</v>
      </c>
      <c r="D141" s="147" t="s">
        <v>217</v>
      </c>
      <c r="E141" s="149">
        <v>0.73750384999999996</v>
      </c>
      <c r="F141" s="150">
        <v>0.26249614999999998</v>
      </c>
      <c r="G141" s="149">
        <v>0</v>
      </c>
      <c r="H141" s="200">
        <v>16</v>
      </c>
      <c r="I141" s="200" t="s">
        <v>201</v>
      </c>
    </row>
    <row r="142" spans="1:9" ht="35" customHeight="1" x14ac:dyDescent="0.35">
      <c r="A142" s="147" t="s">
        <v>213</v>
      </c>
      <c r="B142" s="148">
        <v>2018</v>
      </c>
      <c r="C142" s="198">
        <v>70</v>
      </c>
      <c r="D142" s="147" t="s">
        <v>95</v>
      </c>
      <c r="E142" s="149">
        <v>0.70157415999999995</v>
      </c>
      <c r="F142" s="150">
        <v>0.10827042000000001</v>
      </c>
      <c r="G142" s="149">
        <v>0.19015541999999999</v>
      </c>
      <c r="H142" s="200">
        <v>16</v>
      </c>
      <c r="I142" s="200" t="s">
        <v>201</v>
      </c>
    </row>
    <row r="143" spans="1:9" ht="35" customHeight="1" x14ac:dyDescent="0.35">
      <c r="A143" s="147" t="s">
        <v>213</v>
      </c>
      <c r="B143" s="148">
        <v>2018</v>
      </c>
      <c r="C143" s="198">
        <v>71</v>
      </c>
      <c r="D143" s="147" t="s">
        <v>218</v>
      </c>
      <c r="E143" s="149">
        <v>0.73750384999999996</v>
      </c>
      <c r="F143" s="150">
        <v>0.21810451</v>
      </c>
      <c r="G143" s="149">
        <v>4.4391630000000001E-2</v>
      </c>
      <c r="H143" s="200">
        <v>16</v>
      </c>
      <c r="I143" s="200" t="s">
        <v>201</v>
      </c>
    </row>
    <row r="144" spans="1:9" ht="17" customHeight="1" x14ac:dyDescent="0.35">
      <c r="A144" s="147" t="s">
        <v>199</v>
      </c>
      <c r="B144" s="148">
        <v>2017</v>
      </c>
      <c r="C144" s="198">
        <v>1</v>
      </c>
      <c r="D144" s="147" t="s">
        <v>200</v>
      </c>
      <c r="E144" s="149">
        <v>0.57651291000000005</v>
      </c>
      <c r="F144" s="150">
        <v>0.38385371000000001</v>
      </c>
      <c r="G144" s="149">
        <v>3.9633380000000003E-2</v>
      </c>
      <c r="H144" s="200">
        <v>20</v>
      </c>
      <c r="I144" s="200" t="s">
        <v>201</v>
      </c>
    </row>
    <row r="145" spans="1:9" ht="17" customHeight="1" x14ac:dyDescent="0.35">
      <c r="A145" s="147" t="s">
        <v>199</v>
      </c>
      <c r="B145" s="148">
        <v>2017</v>
      </c>
      <c r="C145" s="198">
        <v>2</v>
      </c>
      <c r="D145" s="147" t="s">
        <v>18</v>
      </c>
      <c r="E145" s="149">
        <v>0.85053869000000004</v>
      </c>
      <c r="F145" s="150">
        <v>0.14946131000000001</v>
      </c>
      <c r="G145" s="149">
        <v>0</v>
      </c>
      <c r="H145" s="200">
        <v>20</v>
      </c>
      <c r="I145" s="200" t="s">
        <v>201</v>
      </c>
    </row>
    <row r="146" spans="1:9" ht="17" customHeight="1" x14ac:dyDescent="0.35">
      <c r="A146" s="147" t="s">
        <v>199</v>
      </c>
      <c r="B146" s="148">
        <v>2017</v>
      </c>
      <c r="C146" s="198">
        <v>3</v>
      </c>
      <c r="D146" s="147" t="s">
        <v>20</v>
      </c>
      <c r="E146" s="149">
        <v>0.72570219000000002</v>
      </c>
      <c r="F146" s="150">
        <v>0.10955591000000001</v>
      </c>
      <c r="G146" s="149">
        <v>0.1647419</v>
      </c>
      <c r="H146" s="200">
        <v>20</v>
      </c>
      <c r="I146" s="200" t="s">
        <v>201</v>
      </c>
    </row>
    <row r="147" spans="1:9" ht="17" customHeight="1" x14ac:dyDescent="0.35">
      <c r="A147" s="147" t="s">
        <v>199</v>
      </c>
      <c r="B147" s="148">
        <v>2017</v>
      </c>
      <c r="C147" s="198">
        <v>4</v>
      </c>
      <c r="D147" s="147" t="s">
        <v>22</v>
      </c>
      <c r="E147" s="149">
        <v>0.79589675000000004</v>
      </c>
      <c r="F147" s="150">
        <v>0.16446986999999999</v>
      </c>
      <c r="G147" s="149">
        <v>3.9633380000000003E-2</v>
      </c>
      <c r="H147" s="200">
        <v>20</v>
      </c>
      <c r="I147" s="200" t="s">
        <v>201</v>
      </c>
    </row>
    <row r="148" spans="1:9" ht="17" customHeight="1" x14ac:dyDescent="0.35">
      <c r="A148" s="147" t="s">
        <v>199</v>
      </c>
      <c r="B148" s="148">
        <v>2017</v>
      </c>
      <c r="C148" s="198">
        <v>5</v>
      </c>
      <c r="D148" s="147" t="s">
        <v>24</v>
      </c>
      <c r="E148" s="149">
        <v>0.96036661999999995</v>
      </c>
      <c r="F148" s="150">
        <v>3.9633380000000003E-2</v>
      </c>
      <c r="G148" s="149">
        <v>0</v>
      </c>
      <c r="H148" s="200">
        <v>20</v>
      </c>
      <c r="I148" s="200" t="s">
        <v>201</v>
      </c>
    </row>
    <row r="149" spans="1:9" ht="17" customHeight="1" x14ac:dyDescent="0.35">
      <c r="A149" s="147" t="s">
        <v>199</v>
      </c>
      <c r="B149" s="148">
        <v>2017</v>
      </c>
      <c r="C149" s="198">
        <v>6</v>
      </c>
      <c r="D149" s="147" t="s">
        <v>27</v>
      </c>
      <c r="E149" s="149">
        <v>0.94508603000000002</v>
      </c>
      <c r="F149" s="150">
        <v>5.4913969999999999E-2</v>
      </c>
      <c r="G149" s="149">
        <v>0</v>
      </c>
      <c r="H149" s="200">
        <v>20</v>
      </c>
      <c r="I149" s="200" t="s">
        <v>201</v>
      </c>
    </row>
    <row r="150" spans="1:9" ht="17" customHeight="1" x14ac:dyDescent="0.35">
      <c r="A150" s="147" t="s">
        <v>199</v>
      </c>
      <c r="B150" s="148">
        <v>2017</v>
      </c>
      <c r="C150" s="198">
        <v>7</v>
      </c>
      <c r="D150" s="147" t="s">
        <v>30</v>
      </c>
      <c r="E150" s="149">
        <v>0.88379054999999995</v>
      </c>
      <c r="F150" s="150">
        <v>0.11620945000000001</v>
      </c>
      <c r="G150" s="149">
        <v>0</v>
      </c>
      <c r="H150" s="200">
        <v>19</v>
      </c>
      <c r="I150" s="200" t="s">
        <v>201</v>
      </c>
    </row>
    <row r="151" spans="1:9" ht="17" customHeight="1" x14ac:dyDescent="0.35">
      <c r="A151" s="147" t="s">
        <v>199</v>
      </c>
      <c r="B151" s="148">
        <v>2017</v>
      </c>
      <c r="C151" s="198">
        <v>8</v>
      </c>
      <c r="D151" s="147" t="s">
        <v>33</v>
      </c>
      <c r="E151" s="149">
        <v>0.94218310000000005</v>
      </c>
      <c r="F151" s="150">
        <v>5.7816899999999997E-2</v>
      </c>
      <c r="G151" s="149">
        <v>0</v>
      </c>
      <c r="H151" s="200">
        <v>19</v>
      </c>
      <c r="I151" s="200" t="s">
        <v>201</v>
      </c>
    </row>
    <row r="152" spans="1:9" ht="17" customHeight="1" x14ac:dyDescent="0.35">
      <c r="A152" s="147" t="s">
        <v>199</v>
      </c>
      <c r="B152" s="148">
        <v>2017</v>
      </c>
      <c r="C152" s="198">
        <v>9</v>
      </c>
      <c r="D152" s="147" t="s">
        <v>120</v>
      </c>
      <c r="E152" s="149">
        <v>0.86898116000000003</v>
      </c>
      <c r="F152" s="150">
        <v>5.464194E-2</v>
      </c>
      <c r="G152" s="149">
        <v>7.6376899999999998E-2</v>
      </c>
      <c r="H152" s="200">
        <v>20</v>
      </c>
      <c r="I152" s="200">
        <v>0</v>
      </c>
    </row>
    <row r="153" spans="1:9" ht="17" customHeight="1" x14ac:dyDescent="0.35">
      <c r="A153" s="147" t="s">
        <v>199</v>
      </c>
      <c r="B153" s="148">
        <v>2017</v>
      </c>
      <c r="C153" s="198">
        <v>10</v>
      </c>
      <c r="D153" s="147" t="s">
        <v>202</v>
      </c>
      <c r="E153" s="149">
        <v>0.81379517000000001</v>
      </c>
      <c r="F153" s="150">
        <v>5.4913969999999999E-2</v>
      </c>
      <c r="G153" s="149">
        <v>0.13129086000000001</v>
      </c>
      <c r="H153" s="200">
        <v>20</v>
      </c>
      <c r="I153" s="200">
        <v>0</v>
      </c>
    </row>
    <row r="154" spans="1:9" ht="17" customHeight="1" x14ac:dyDescent="0.35">
      <c r="A154" s="147" t="s">
        <v>199</v>
      </c>
      <c r="B154" s="148">
        <v>2017</v>
      </c>
      <c r="C154" s="198">
        <v>11</v>
      </c>
      <c r="D154" s="147" t="s">
        <v>203</v>
      </c>
      <c r="E154" s="149">
        <v>0.90572467999999995</v>
      </c>
      <c r="F154" s="150">
        <v>5.464194E-2</v>
      </c>
      <c r="G154" s="149">
        <v>3.9633380000000003E-2</v>
      </c>
      <c r="H154" s="200">
        <v>20</v>
      </c>
      <c r="I154" s="200">
        <v>0</v>
      </c>
    </row>
    <row r="155" spans="1:9" ht="17" customHeight="1" x14ac:dyDescent="0.35">
      <c r="A155" s="147" t="s">
        <v>199</v>
      </c>
      <c r="B155" s="148">
        <v>2017</v>
      </c>
      <c r="C155" s="198">
        <v>12</v>
      </c>
      <c r="D155" s="147" t="s">
        <v>313</v>
      </c>
      <c r="E155" s="149">
        <v>0.94535806</v>
      </c>
      <c r="F155" s="150">
        <v>5.464194E-2</v>
      </c>
      <c r="G155" s="149">
        <v>0</v>
      </c>
      <c r="H155" s="200">
        <v>20</v>
      </c>
      <c r="I155" s="200">
        <v>0</v>
      </c>
    </row>
    <row r="156" spans="1:9" ht="17" customHeight="1" x14ac:dyDescent="0.35">
      <c r="A156" s="147" t="s">
        <v>199</v>
      </c>
      <c r="B156" s="148">
        <v>2017</v>
      </c>
      <c r="C156" s="198">
        <v>13</v>
      </c>
      <c r="D156" s="147" t="s">
        <v>45</v>
      </c>
      <c r="E156" s="149">
        <v>0.90545266000000002</v>
      </c>
      <c r="F156" s="150">
        <v>9.4547339999999994E-2</v>
      </c>
      <c r="G156" s="149">
        <v>0</v>
      </c>
      <c r="H156" s="200">
        <v>20</v>
      </c>
      <c r="I156" s="200">
        <v>0</v>
      </c>
    </row>
    <row r="157" spans="1:9" ht="35" customHeight="1" x14ac:dyDescent="0.35">
      <c r="A157" s="147" t="s">
        <v>199</v>
      </c>
      <c r="B157" s="148">
        <v>2017</v>
      </c>
      <c r="C157" s="198">
        <v>14</v>
      </c>
      <c r="D157" s="147" t="s">
        <v>121</v>
      </c>
      <c r="E157" s="149">
        <v>0.85108273999999995</v>
      </c>
      <c r="F157" s="150">
        <v>0.10928388999999999</v>
      </c>
      <c r="G157" s="149">
        <v>3.9633380000000003E-2</v>
      </c>
      <c r="H157" s="200">
        <v>20</v>
      </c>
      <c r="I157" s="200">
        <v>0</v>
      </c>
    </row>
    <row r="158" spans="1:9" ht="17" customHeight="1" x14ac:dyDescent="0.35">
      <c r="A158" s="147" t="s">
        <v>199</v>
      </c>
      <c r="B158" s="148">
        <v>2017</v>
      </c>
      <c r="C158" s="198">
        <v>15</v>
      </c>
      <c r="D158" s="147" t="s">
        <v>46</v>
      </c>
      <c r="E158" s="149">
        <v>0.96036661999999995</v>
      </c>
      <c r="F158" s="150">
        <v>3.9633380000000003E-2</v>
      </c>
      <c r="G158" s="149">
        <v>0</v>
      </c>
      <c r="H158" s="200">
        <v>20</v>
      </c>
      <c r="I158" s="200">
        <v>0</v>
      </c>
    </row>
    <row r="159" spans="1:9" ht="17" customHeight="1" x14ac:dyDescent="0.35">
      <c r="A159" s="147" t="s">
        <v>199</v>
      </c>
      <c r="B159" s="148">
        <v>2017</v>
      </c>
      <c r="C159" s="198">
        <v>16</v>
      </c>
      <c r="D159" s="147" t="s">
        <v>47</v>
      </c>
      <c r="E159" s="149">
        <v>0.87900427000000003</v>
      </c>
      <c r="F159" s="150">
        <v>0.12099573</v>
      </c>
      <c r="G159" s="149">
        <v>0</v>
      </c>
      <c r="H159" s="200">
        <v>18</v>
      </c>
      <c r="I159" s="200">
        <v>0</v>
      </c>
    </row>
    <row r="160" spans="1:9" ht="17" customHeight="1" x14ac:dyDescent="0.35">
      <c r="A160" s="147" t="s">
        <v>199</v>
      </c>
      <c r="B160" s="148">
        <v>2017</v>
      </c>
      <c r="C160" s="198">
        <v>17</v>
      </c>
      <c r="D160" s="147" t="s">
        <v>205</v>
      </c>
      <c r="E160" s="149">
        <v>0.79589675000000004</v>
      </c>
      <c r="F160" s="150">
        <v>0.10955591000000001</v>
      </c>
      <c r="G160" s="149">
        <v>9.4547339999999994E-2</v>
      </c>
      <c r="H160" s="200">
        <v>20</v>
      </c>
      <c r="I160" s="200">
        <v>0</v>
      </c>
    </row>
    <row r="161" spans="1:9" ht="17" customHeight="1" x14ac:dyDescent="0.35">
      <c r="A161" s="147" t="s">
        <v>199</v>
      </c>
      <c r="B161" s="148">
        <v>2017</v>
      </c>
      <c r="C161" s="198">
        <v>18</v>
      </c>
      <c r="D161" s="147" t="s">
        <v>49</v>
      </c>
      <c r="E161" s="149">
        <v>0.39030808</v>
      </c>
      <c r="F161" s="150">
        <v>0.51514457999999996</v>
      </c>
      <c r="G161" s="149">
        <v>9.4547339999999994E-2</v>
      </c>
      <c r="H161" s="200">
        <v>20</v>
      </c>
      <c r="I161" s="200">
        <v>0</v>
      </c>
    </row>
    <row r="162" spans="1:9" ht="35" customHeight="1" x14ac:dyDescent="0.35">
      <c r="A162" s="147" t="s">
        <v>199</v>
      </c>
      <c r="B162" s="148">
        <v>2017</v>
      </c>
      <c r="C162" s="198">
        <v>19</v>
      </c>
      <c r="D162" s="147" t="s">
        <v>122</v>
      </c>
      <c r="E162" s="149">
        <v>0.68606882000000002</v>
      </c>
      <c r="F162" s="150">
        <v>0.27429780999999998</v>
      </c>
      <c r="G162" s="149">
        <v>3.9633380000000003E-2</v>
      </c>
      <c r="H162" s="200">
        <v>20</v>
      </c>
      <c r="I162" s="200">
        <v>0</v>
      </c>
    </row>
    <row r="163" spans="1:9" ht="17" customHeight="1" x14ac:dyDescent="0.35">
      <c r="A163" s="147" t="s">
        <v>199</v>
      </c>
      <c r="B163" s="148">
        <v>2017</v>
      </c>
      <c r="C163" s="198">
        <v>20</v>
      </c>
      <c r="D163" s="147" t="s">
        <v>206</v>
      </c>
      <c r="E163" s="149">
        <v>0.75599134999999995</v>
      </c>
      <c r="F163" s="150">
        <v>9.4547339999999994E-2</v>
      </c>
      <c r="G163" s="149">
        <v>0.14946131000000001</v>
      </c>
      <c r="H163" s="200">
        <v>20</v>
      </c>
      <c r="I163" s="200" t="s">
        <v>201</v>
      </c>
    </row>
    <row r="164" spans="1:9" ht="17" customHeight="1" x14ac:dyDescent="0.35">
      <c r="A164" s="147" t="s">
        <v>199</v>
      </c>
      <c r="B164" s="148">
        <v>2017</v>
      </c>
      <c r="C164" s="198">
        <v>21</v>
      </c>
      <c r="D164" s="147" t="s">
        <v>51</v>
      </c>
      <c r="E164" s="149">
        <v>0.31863730000000001</v>
      </c>
      <c r="F164" s="150">
        <v>0.53387339</v>
      </c>
      <c r="G164" s="149">
        <v>0.14748931000000001</v>
      </c>
      <c r="H164" s="200">
        <v>18</v>
      </c>
      <c r="I164" s="200">
        <v>2</v>
      </c>
    </row>
    <row r="165" spans="1:9" ht="17" customHeight="1" x14ac:dyDescent="0.35">
      <c r="A165" s="147" t="s">
        <v>199</v>
      </c>
      <c r="B165" s="148">
        <v>2017</v>
      </c>
      <c r="C165" s="198">
        <v>22</v>
      </c>
      <c r="D165" s="147" t="s">
        <v>52</v>
      </c>
      <c r="E165" s="149">
        <v>0.27380843999999999</v>
      </c>
      <c r="F165" s="150">
        <v>0.55828995999999997</v>
      </c>
      <c r="G165" s="149">
        <v>0.16790158999999999</v>
      </c>
      <c r="H165" s="200">
        <v>18</v>
      </c>
      <c r="I165" s="200">
        <v>1</v>
      </c>
    </row>
    <row r="166" spans="1:9" ht="17" customHeight="1" x14ac:dyDescent="0.35">
      <c r="A166" s="147" t="s">
        <v>199</v>
      </c>
      <c r="B166" s="148">
        <v>2017</v>
      </c>
      <c r="C166" s="198">
        <v>23</v>
      </c>
      <c r="D166" s="147" t="s">
        <v>53</v>
      </c>
      <c r="E166" s="149">
        <v>0.42857962999999999</v>
      </c>
      <c r="F166" s="150">
        <v>0.35516993000000002</v>
      </c>
      <c r="G166" s="149">
        <v>0.21625043999999999</v>
      </c>
      <c r="H166" s="200">
        <v>19</v>
      </c>
      <c r="I166" s="200">
        <v>1</v>
      </c>
    </row>
    <row r="167" spans="1:9" ht="17" customHeight="1" x14ac:dyDescent="0.35">
      <c r="A167" s="147" t="s">
        <v>199</v>
      </c>
      <c r="B167" s="148">
        <v>2017</v>
      </c>
      <c r="C167" s="198">
        <v>24</v>
      </c>
      <c r="D167" s="147" t="s">
        <v>207</v>
      </c>
      <c r="E167" s="149">
        <v>0.48668435999999998</v>
      </c>
      <c r="F167" s="150">
        <v>0.29706519999999997</v>
      </c>
      <c r="G167" s="149">
        <v>0.21625043999999999</v>
      </c>
      <c r="H167" s="200">
        <v>19</v>
      </c>
      <c r="I167" s="200">
        <v>1</v>
      </c>
    </row>
    <row r="168" spans="1:9" ht="17" customHeight="1" x14ac:dyDescent="0.35">
      <c r="A168" s="147" t="s">
        <v>199</v>
      </c>
      <c r="B168" s="148">
        <v>2017</v>
      </c>
      <c r="C168" s="198">
        <v>25</v>
      </c>
      <c r="D168" s="147" t="s">
        <v>55</v>
      </c>
      <c r="E168" s="149">
        <v>0.31010441</v>
      </c>
      <c r="F168" s="150">
        <v>0.57670023000000004</v>
      </c>
      <c r="G168" s="149">
        <v>0.11319535999999999</v>
      </c>
      <c r="H168" s="200">
        <v>17</v>
      </c>
      <c r="I168" s="200">
        <v>3</v>
      </c>
    </row>
    <row r="169" spans="1:9" ht="17" customHeight="1" x14ac:dyDescent="0.35">
      <c r="A169" s="147" t="s">
        <v>199</v>
      </c>
      <c r="B169" s="148">
        <v>2017</v>
      </c>
      <c r="C169" s="198">
        <v>26</v>
      </c>
      <c r="D169" s="147" t="s">
        <v>56</v>
      </c>
      <c r="E169" s="149">
        <v>0.70134940999999995</v>
      </c>
      <c r="F169" s="150">
        <v>0.25901721999999999</v>
      </c>
      <c r="G169" s="149">
        <v>3.9633380000000003E-2</v>
      </c>
      <c r="H169" s="200">
        <v>20</v>
      </c>
      <c r="I169" s="200">
        <v>0</v>
      </c>
    </row>
    <row r="170" spans="1:9" ht="17" customHeight="1" x14ac:dyDescent="0.35">
      <c r="A170" s="147" t="s">
        <v>199</v>
      </c>
      <c r="B170" s="148">
        <v>2017</v>
      </c>
      <c r="C170" s="198">
        <v>27</v>
      </c>
      <c r="D170" s="147" t="s">
        <v>57</v>
      </c>
      <c r="E170" s="149">
        <v>0.66171603000000001</v>
      </c>
      <c r="F170" s="150">
        <v>0.24373663000000001</v>
      </c>
      <c r="G170" s="149">
        <v>9.4547339999999994E-2</v>
      </c>
      <c r="H170" s="200">
        <v>20</v>
      </c>
      <c r="I170" s="200">
        <v>0</v>
      </c>
    </row>
    <row r="171" spans="1:9" ht="17" customHeight="1" x14ac:dyDescent="0.35">
      <c r="A171" s="147" t="s">
        <v>208</v>
      </c>
      <c r="B171" s="148">
        <v>2017</v>
      </c>
      <c r="C171" s="198">
        <v>28</v>
      </c>
      <c r="D171" s="147" t="s">
        <v>58</v>
      </c>
      <c r="E171" s="149">
        <v>0.83580215000000002</v>
      </c>
      <c r="F171" s="150">
        <v>0.16419785000000001</v>
      </c>
      <c r="G171" s="149">
        <v>0</v>
      </c>
      <c r="H171" s="200">
        <v>20</v>
      </c>
      <c r="I171" s="200" t="s">
        <v>201</v>
      </c>
    </row>
    <row r="172" spans="1:9" ht="35" customHeight="1" x14ac:dyDescent="0.35">
      <c r="A172" s="147" t="s">
        <v>199</v>
      </c>
      <c r="B172" s="148">
        <v>2017</v>
      </c>
      <c r="C172" s="198">
        <v>29</v>
      </c>
      <c r="D172" s="147" t="s">
        <v>314</v>
      </c>
      <c r="E172" s="149">
        <v>0.79562473</v>
      </c>
      <c r="F172" s="150">
        <v>0.10982793</v>
      </c>
      <c r="G172" s="149">
        <v>9.4547339999999994E-2</v>
      </c>
      <c r="H172" s="200">
        <v>20</v>
      </c>
      <c r="I172" s="200">
        <v>0</v>
      </c>
    </row>
    <row r="173" spans="1:9" ht="17" customHeight="1" x14ac:dyDescent="0.35">
      <c r="A173" s="147" t="s">
        <v>199</v>
      </c>
      <c r="B173" s="148">
        <v>2017</v>
      </c>
      <c r="C173" s="198">
        <v>30</v>
      </c>
      <c r="D173" s="147" t="s">
        <v>60</v>
      </c>
      <c r="E173" s="149">
        <v>0.61001103000000001</v>
      </c>
      <c r="F173" s="150">
        <v>0.28994797999999999</v>
      </c>
      <c r="G173" s="149">
        <v>0.10004099</v>
      </c>
      <c r="H173" s="200">
        <v>19</v>
      </c>
      <c r="I173" s="200">
        <v>1</v>
      </c>
    </row>
    <row r="174" spans="1:9" ht="17" customHeight="1" x14ac:dyDescent="0.35">
      <c r="A174" s="147" t="s">
        <v>199</v>
      </c>
      <c r="B174" s="148">
        <v>2017</v>
      </c>
      <c r="C174" s="198">
        <v>31</v>
      </c>
      <c r="D174" s="147" t="s">
        <v>61</v>
      </c>
      <c r="E174" s="149">
        <v>0.40088547000000002</v>
      </c>
      <c r="F174" s="150">
        <v>0.43121293999999999</v>
      </c>
      <c r="G174" s="149">
        <v>0.16790158999999999</v>
      </c>
      <c r="H174" s="200">
        <v>18</v>
      </c>
      <c r="I174" s="200">
        <v>2</v>
      </c>
    </row>
    <row r="175" spans="1:9" ht="17" customHeight="1" x14ac:dyDescent="0.35">
      <c r="A175" s="147" t="s">
        <v>199</v>
      </c>
      <c r="B175" s="148">
        <v>2017</v>
      </c>
      <c r="C175" s="198">
        <v>32</v>
      </c>
      <c r="D175" s="147" t="s">
        <v>62</v>
      </c>
      <c r="E175" s="149">
        <v>0.44553609999999999</v>
      </c>
      <c r="F175" s="150">
        <v>0.50701344999999998</v>
      </c>
      <c r="G175" s="149">
        <v>4.745046E-2</v>
      </c>
      <c r="H175" s="200">
        <v>17</v>
      </c>
      <c r="I175" s="200">
        <v>3</v>
      </c>
    </row>
    <row r="176" spans="1:9" ht="17" customHeight="1" x14ac:dyDescent="0.35">
      <c r="A176" s="147" t="s">
        <v>199</v>
      </c>
      <c r="B176" s="148">
        <v>2017</v>
      </c>
      <c r="C176" s="198">
        <v>33</v>
      </c>
      <c r="D176" s="147" t="s">
        <v>63</v>
      </c>
      <c r="E176" s="149">
        <v>0.11319535999999999</v>
      </c>
      <c r="F176" s="150">
        <v>0.48525916000000002</v>
      </c>
      <c r="G176" s="149">
        <v>0.40154548000000001</v>
      </c>
      <c r="H176" s="200">
        <v>17</v>
      </c>
      <c r="I176" s="200">
        <v>3</v>
      </c>
    </row>
    <row r="177" spans="1:9" ht="35" customHeight="1" x14ac:dyDescent="0.35">
      <c r="A177" s="147" t="s">
        <v>199</v>
      </c>
      <c r="B177" s="148">
        <v>2017</v>
      </c>
      <c r="C177" s="198">
        <v>34</v>
      </c>
      <c r="D177" s="147" t="s">
        <v>123</v>
      </c>
      <c r="E177" s="149">
        <v>0.29603276000000001</v>
      </c>
      <c r="F177" s="150">
        <v>0.66433386000000005</v>
      </c>
      <c r="G177" s="149">
        <v>3.9633380000000003E-2</v>
      </c>
      <c r="H177" s="200">
        <v>20</v>
      </c>
      <c r="I177" s="200">
        <v>0</v>
      </c>
    </row>
    <row r="178" spans="1:9" ht="17" customHeight="1" x14ac:dyDescent="0.35">
      <c r="A178" s="147" t="s">
        <v>199</v>
      </c>
      <c r="B178" s="148">
        <v>2017</v>
      </c>
      <c r="C178" s="198">
        <v>35</v>
      </c>
      <c r="D178" s="147" t="s">
        <v>64</v>
      </c>
      <c r="E178" s="149">
        <v>0.86609130000000001</v>
      </c>
      <c r="F178" s="150">
        <v>0.13390869999999999</v>
      </c>
      <c r="G178" s="149">
        <v>0</v>
      </c>
      <c r="H178" s="200">
        <v>20</v>
      </c>
      <c r="I178" s="200">
        <v>0</v>
      </c>
    </row>
    <row r="179" spans="1:9" ht="17" customHeight="1" x14ac:dyDescent="0.35">
      <c r="A179" s="147" t="s">
        <v>199</v>
      </c>
      <c r="B179" s="148">
        <v>2017</v>
      </c>
      <c r="C179" s="198">
        <v>36</v>
      </c>
      <c r="D179" s="147" t="s">
        <v>65</v>
      </c>
      <c r="E179" s="149">
        <v>0.66782792999999996</v>
      </c>
      <c r="F179" s="150">
        <v>0.27435516999999998</v>
      </c>
      <c r="G179" s="149">
        <v>5.7816899999999997E-2</v>
      </c>
      <c r="H179" s="200">
        <v>19</v>
      </c>
      <c r="I179" s="200">
        <v>1</v>
      </c>
    </row>
    <row r="180" spans="1:9" ht="35" customHeight="1" x14ac:dyDescent="0.35">
      <c r="A180" s="147" t="s">
        <v>199</v>
      </c>
      <c r="B180" s="148">
        <v>2017</v>
      </c>
      <c r="C180" s="198">
        <v>37</v>
      </c>
      <c r="D180" s="147" t="s">
        <v>66</v>
      </c>
      <c r="E180" s="149">
        <v>0.50968221000000002</v>
      </c>
      <c r="F180" s="150">
        <v>0.43221305999999998</v>
      </c>
      <c r="G180" s="149">
        <v>5.810473E-2</v>
      </c>
      <c r="H180" s="200">
        <v>19</v>
      </c>
      <c r="I180" s="200">
        <v>1</v>
      </c>
    </row>
    <row r="181" spans="1:9" ht="53" customHeight="1" x14ac:dyDescent="0.35">
      <c r="A181" s="147" t="s">
        <v>199</v>
      </c>
      <c r="B181" s="148">
        <v>2017</v>
      </c>
      <c r="C181" s="198">
        <v>38</v>
      </c>
      <c r="D181" s="147" t="s">
        <v>124</v>
      </c>
      <c r="E181" s="149">
        <v>0.68606882000000002</v>
      </c>
      <c r="F181" s="150">
        <v>0.25928923999999998</v>
      </c>
      <c r="G181" s="149">
        <v>5.464194E-2</v>
      </c>
      <c r="H181" s="200">
        <v>20</v>
      </c>
      <c r="I181" s="200">
        <v>0</v>
      </c>
    </row>
    <row r="182" spans="1:9" ht="17" customHeight="1" x14ac:dyDescent="0.35">
      <c r="A182" s="147" t="s">
        <v>199</v>
      </c>
      <c r="B182" s="148">
        <v>2017</v>
      </c>
      <c r="C182" s="198">
        <v>39</v>
      </c>
      <c r="D182" s="147" t="s">
        <v>67</v>
      </c>
      <c r="E182" s="149">
        <v>0.89995901</v>
      </c>
      <c r="F182" s="150">
        <v>5.810473E-2</v>
      </c>
      <c r="G182" s="149">
        <v>4.1936260000000003E-2</v>
      </c>
      <c r="H182" s="200">
        <v>19</v>
      </c>
      <c r="I182" s="200">
        <v>1</v>
      </c>
    </row>
    <row r="183" spans="1:9" ht="17" customHeight="1" x14ac:dyDescent="0.35">
      <c r="A183" s="147" t="s">
        <v>199</v>
      </c>
      <c r="B183" s="148">
        <v>2017</v>
      </c>
      <c r="C183" s="198">
        <v>40</v>
      </c>
      <c r="D183" s="147" t="s">
        <v>210</v>
      </c>
      <c r="E183" s="149">
        <v>0.79589675000000004</v>
      </c>
      <c r="F183" s="150">
        <v>0.16446986999999999</v>
      </c>
      <c r="G183" s="149">
        <v>3.9633380000000003E-2</v>
      </c>
      <c r="H183" s="200">
        <v>20</v>
      </c>
      <c r="I183" s="200" t="s">
        <v>201</v>
      </c>
    </row>
    <row r="184" spans="1:9" ht="17" customHeight="1" x14ac:dyDescent="0.35">
      <c r="A184" s="147" t="s">
        <v>199</v>
      </c>
      <c r="B184" s="148">
        <v>2017</v>
      </c>
      <c r="C184" s="198">
        <v>41</v>
      </c>
      <c r="D184" s="147" t="s">
        <v>211</v>
      </c>
      <c r="E184" s="149">
        <v>0.68399639000000001</v>
      </c>
      <c r="F184" s="150">
        <v>0.27406733999999999</v>
      </c>
      <c r="G184" s="149">
        <v>4.1936260000000003E-2</v>
      </c>
      <c r="H184" s="200">
        <v>19</v>
      </c>
      <c r="I184" s="200">
        <v>1</v>
      </c>
    </row>
    <row r="185" spans="1:9" ht="17" customHeight="1" x14ac:dyDescent="0.35">
      <c r="A185" s="147" t="s">
        <v>199</v>
      </c>
      <c r="B185" s="148">
        <v>2017</v>
      </c>
      <c r="C185" s="198">
        <v>42</v>
      </c>
      <c r="D185" s="147" t="s">
        <v>70</v>
      </c>
      <c r="E185" s="149">
        <v>0.70162142999999999</v>
      </c>
      <c r="F185" s="150">
        <v>0.29837857000000001</v>
      </c>
      <c r="G185" s="149">
        <v>0</v>
      </c>
      <c r="H185" s="200">
        <v>20</v>
      </c>
      <c r="I185" s="200">
        <v>0</v>
      </c>
    </row>
    <row r="186" spans="1:9" ht="17" customHeight="1" x14ac:dyDescent="0.35">
      <c r="A186" s="147" t="s">
        <v>199</v>
      </c>
      <c r="B186" s="148">
        <v>2017</v>
      </c>
      <c r="C186" s="198">
        <v>43</v>
      </c>
      <c r="D186" s="147" t="s">
        <v>71</v>
      </c>
      <c r="E186" s="149">
        <v>0.68634083999999995</v>
      </c>
      <c r="F186" s="150">
        <v>0.25874520000000001</v>
      </c>
      <c r="G186" s="149">
        <v>5.4913969999999999E-2</v>
      </c>
      <c r="H186" s="200">
        <v>20</v>
      </c>
      <c r="I186" s="200">
        <v>0</v>
      </c>
    </row>
    <row r="187" spans="1:9" ht="17" customHeight="1" x14ac:dyDescent="0.35">
      <c r="A187" s="147" t="s">
        <v>199</v>
      </c>
      <c r="B187" s="148">
        <v>2017</v>
      </c>
      <c r="C187" s="198">
        <v>44</v>
      </c>
      <c r="D187" s="147" t="s">
        <v>72</v>
      </c>
      <c r="E187" s="149">
        <v>0.44522204999999998</v>
      </c>
      <c r="F187" s="150">
        <v>0.51514457999999996</v>
      </c>
      <c r="G187" s="149">
        <v>3.9633380000000003E-2</v>
      </c>
      <c r="H187" s="200">
        <v>20</v>
      </c>
      <c r="I187" s="200">
        <v>0</v>
      </c>
    </row>
    <row r="188" spans="1:9" ht="17" customHeight="1" x14ac:dyDescent="0.35">
      <c r="A188" s="147" t="s">
        <v>199</v>
      </c>
      <c r="B188" s="148">
        <v>2017</v>
      </c>
      <c r="C188" s="198">
        <v>45</v>
      </c>
      <c r="D188" s="147" t="s">
        <v>73</v>
      </c>
      <c r="E188" s="149">
        <v>0.51025787</v>
      </c>
      <c r="F188" s="150">
        <v>0.48974213</v>
      </c>
      <c r="G188" s="149">
        <v>0</v>
      </c>
      <c r="H188" s="200">
        <v>19</v>
      </c>
      <c r="I188" s="200">
        <v>1</v>
      </c>
    </row>
    <row r="189" spans="1:9" ht="17" customHeight="1" x14ac:dyDescent="0.35">
      <c r="A189" s="147" t="s">
        <v>199</v>
      </c>
      <c r="B189" s="148">
        <v>2017</v>
      </c>
      <c r="C189" s="198">
        <v>46</v>
      </c>
      <c r="D189" s="147" t="s">
        <v>74</v>
      </c>
      <c r="E189" s="149">
        <v>0.55190631000000001</v>
      </c>
      <c r="F189" s="150">
        <v>0.44809368999999999</v>
      </c>
      <c r="G189" s="149">
        <v>0</v>
      </c>
      <c r="H189" s="200">
        <v>19</v>
      </c>
      <c r="I189" s="200">
        <v>0</v>
      </c>
    </row>
    <row r="190" spans="1:9" ht="17" customHeight="1" x14ac:dyDescent="0.35">
      <c r="A190" s="147" t="s">
        <v>199</v>
      </c>
      <c r="B190" s="148">
        <v>2017</v>
      </c>
      <c r="C190" s="198">
        <v>47</v>
      </c>
      <c r="D190" s="147" t="s">
        <v>75</v>
      </c>
      <c r="E190" s="149">
        <v>0.48196557000000001</v>
      </c>
      <c r="F190" s="150">
        <v>0.51803443000000005</v>
      </c>
      <c r="G190" s="149">
        <v>0</v>
      </c>
      <c r="H190" s="200">
        <v>20</v>
      </c>
      <c r="I190" s="200">
        <v>0</v>
      </c>
    </row>
    <row r="191" spans="1:9" ht="17" customHeight="1" x14ac:dyDescent="0.35">
      <c r="A191" s="147" t="s">
        <v>199</v>
      </c>
      <c r="B191" s="148">
        <v>2017</v>
      </c>
      <c r="C191" s="198">
        <v>48</v>
      </c>
      <c r="D191" s="147" t="s">
        <v>76</v>
      </c>
      <c r="E191" s="149">
        <v>0.74098277999999995</v>
      </c>
      <c r="F191" s="150">
        <v>0.20410325000000001</v>
      </c>
      <c r="G191" s="149">
        <v>5.4913969999999999E-2</v>
      </c>
      <c r="H191" s="200">
        <v>20</v>
      </c>
      <c r="I191" s="200" t="s">
        <v>201</v>
      </c>
    </row>
    <row r="192" spans="1:9" ht="17" customHeight="1" x14ac:dyDescent="0.35">
      <c r="A192" s="147" t="s">
        <v>199</v>
      </c>
      <c r="B192" s="148">
        <v>2017</v>
      </c>
      <c r="C192" s="198">
        <v>49</v>
      </c>
      <c r="D192" s="147" t="s">
        <v>77</v>
      </c>
      <c r="E192" s="149">
        <v>0.86609130000000001</v>
      </c>
      <c r="F192" s="150">
        <v>0.13390869999999999</v>
      </c>
      <c r="G192" s="149">
        <v>0</v>
      </c>
      <c r="H192" s="200">
        <v>20</v>
      </c>
      <c r="I192" s="200" t="s">
        <v>201</v>
      </c>
    </row>
    <row r="193" spans="1:9" ht="17" customHeight="1" x14ac:dyDescent="0.35">
      <c r="A193" s="147" t="s">
        <v>199</v>
      </c>
      <c r="B193" s="148">
        <v>2017</v>
      </c>
      <c r="C193" s="198">
        <v>50</v>
      </c>
      <c r="D193" s="147" t="s">
        <v>78</v>
      </c>
      <c r="E193" s="149">
        <v>0.57651291000000005</v>
      </c>
      <c r="F193" s="150">
        <v>0.42348709000000001</v>
      </c>
      <c r="G193" s="149">
        <v>0</v>
      </c>
      <c r="H193" s="200">
        <v>20</v>
      </c>
      <c r="I193" s="200" t="s">
        <v>201</v>
      </c>
    </row>
    <row r="194" spans="1:9" ht="17" customHeight="1" x14ac:dyDescent="0.35">
      <c r="A194" s="147" t="s">
        <v>199</v>
      </c>
      <c r="B194" s="148">
        <v>2017</v>
      </c>
      <c r="C194" s="198">
        <v>51</v>
      </c>
      <c r="D194" s="147" t="s">
        <v>79</v>
      </c>
      <c r="E194" s="149">
        <v>0.63142686999999997</v>
      </c>
      <c r="F194" s="150">
        <v>0.36857313000000003</v>
      </c>
      <c r="G194" s="149">
        <v>0</v>
      </c>
      <c r="H194" s="200">
        <v>20</v>
      </c>
      <c r="I194" s="200" t="s">
        <v>201</v>
      </c>
    </row>
    <row r="195" spans="1:9" ht="17" customHeight="1" x14ac:dyDescent="0.35">
      <c r="A195" s="147" t="s">
        <v>208</v>
      </c>
      <c r="B195" s="148">
        <v>2017</v>
      </c>
      <c r="C195" s="198">
        <v>52</v>
      </c>
      <c r="D195" s="147" t="s">
        <v>80</v>
      </c>
      <c r="E195" s="149">
        <v>0.74210111999999995</v>
      </c>
      <c r="F195" s="150">
        <v>0.25789888</v>
      </c>
      <c r="G195" s="149">
        <v>0</v>
      </c>
      <c r="H195" s="200">
        <v>19</v>
      </c>
      <c r="I195" s="200" t="s">
        <v>201</v>
      </c>
    </row>
    <row r="196" spans="1:9" ht="35" customHeight="1" x14ac:dyDescent="0.35">
      <c r="A196" s="147" t="s">
        <v>199</v>
      </c>
      <c r="B196" s="148">
        <v>2017</v>
      </c>
      <c r="C196" s="198">
        <v>53</v>
      </c>
      <c r="D196" s="147" t="s">
        <v>81</v>
      </c>
      <c r="E196" s="149">
        <v>0.64616342000000004</v>
      </c>
      <c r="F196" s="150">
        <v>0.20437527</v>
      </c>
      <c r="G196" s="149">
        <v>0.14946131000000001</v>
      </c>
      <c r="H196" s="200">
        <v>20</v>
      </c>
      <c r="I196" s="200">
        <v>0</v>
      </c>
    </row>
    <row r="197" spans="1:9" ht="17" customHeight="1" x14ac:dyDescent="0.35">
      <c r="A197" s="147" t="s">
        <v>199</v>
      </c>
      <c r="B197" s="148">
        <v>2017</v>
      </c>
      <c r="C197" s="198">
        <v>54</v>
      </c>
      <c r="D197" s="147" t="s">
        <v>82</v>
      </c>
      <c r="E197" s="149">
        <v>0.63115485000000005</v>
      </c>
      <c r="F197" s="150">
        <v>0.16446986999999999</v>
      </c>
      <c r="G197" s="149">
        <v>0.20437527</v>
      </c>
      <c r="H197" s="200">
        <v>20</v>
      </c>
      <c r="I197" s="200">
        <v>0</v>
      </c>
    </row>
    <row r="198" spans="1:9" ht="17" customHeight="1" x14ac:dyDescent="0.35">
      <c r="A198" s="147" t="s">
        <v>199</v>
      </c>
      <c r="B198" s="148">
        <v>2017</v>
      </c>
      <c r="C198" s="198">
        <v>55</v>
      </c>
      <c r="D198" s="147" t="s">
        <v>83</v>
      </c>
      <c r="E198" s="149">
        <v>0.61587426000000001</v>
      </c>
      <c r="F198" s="150">
        <v>0.27429780999999998</v>
      </c>
      <c r="G198" s="149">
        <v>0.10982793</v>
      </c>
      <c r="H198" s="200">
        <v>20</v>
      </c>
      <c r="I198" s="200">
        <v>0</v>
      </c>
    </row>
    <row r="199" spans="1:9" ht="17" customHeight="1" x14ac:dyDescent="0.35">
      <c r="A199" s="147" t="s">
        <v>199</v>
      </c>
      <c r="B199" s="148">
        <v>2017</v>
      </c>
      <c r="C199" s="198">
        <v>56</v>
      </c>
      <c r="D199" s="147" t="s">
        <v>315</v>
      </c>
      <c r="E199" s="149">
        <v>0.63142686999999997</v>
      </c>
      <c r="F199" s="150">
        <v>0.25874520000000001</v>
      </c>
      <c r="G199" s="149">
        <v>0.10982793</v>
      </c>
      <c r="H199" s="200">
        <v>20</v>
      </c>
      <c r="I199" s="200">
        <v>0</v>
      </c>
    </row>
    <row r="200" spans="1:9" ht="35" customHeight="1" x14ac:dyDescent="0.35">
      <c r="A200" s="147" t="s">
        <v>199</v>
      </c>
      <c r="B200" s="148">
        <v>2017</v>
      </c>
      <c r="C200" s="198">
        <v>57</v>
      </c>
      <c r="D200" s="147" t="s">
        <v>85</v>
      </c>
      <c r="E200" s="149">
        <v>0.79589675000000004</v>
      </c>
      <c r="F200" s="150">
        <v>0.14918929</v>
      </c>
      <c r="G200" s="149">
        <v>5.4913969999999999E-2</v>
      </c>
      <c r="H200" s="200">
        <v>20</v>
      </c>
      <c r="I200" s="200">
        <v>0</v>
      </c>
    </row>
    <row r="201" spans="1:9" ht="35" customHeight="1" x14ac:dyDescent="0.35">
      <c r="A201" s="147" t="s">
        <v>199</v>
      </c>
      <c r="B201" s="148">
        <v>2017</v>
      </c>
      <c r="C201" s="198">
        <v>58</v>
      </c>
      <c r="D201" s="147" t="s">
        <v>125</v>
      </c>
      <c r="E201" s="149">
        <v>0.70107737999999997</v>
      </c>
      <c r="F201" s="150">
        <v>0.14946131000000001</v>
      </c>
      <c r="G201" s="149">
        <v>0.14946131000000001</v>
      </c>
      <c r="H201" s="200">
        <v>20</v>
      </c>
      <c r="I201" s="200">
        <v>0</v>
      </c>
    </row>
    <row r="202" spans="1:9" ht="17" customHeight="1" x14ac:dyDescent="0.35">
      <c r="A202" s="147" t="s">
        <v>199</v>
      </c>
      <c r="B202" s="148">
        <v>2017</v>
      </c>
      <c r="C202" s="198">
        <v>59</v>
      </c>
      <c r="D202" s="147" t="s">
        <v>86</v>
      </c>
      <c r="E202" s="149">
        <v>0.70134940999999995</v>
      </c>
      <c r="F202" s="150">
        <v>0.14918929</v>
      </c>
      <c r="G202" s="149">
        <v>0.14946131000000001</v>
      </c>
      <c r="H202" s="200">
        <v>20</v>
      </c>
      <c r="I202" s="200">
        <v>0</v>
      </c>
    </row>
    <row r="203" spans="1:9" ht="35" customHeight="1" x14ac:dyDescent="0.35">
      <c r="A203" s="147" t="s">
        <v>208</v>
      </c>
      <c r="B203" s="148">
        <v>2017</v>
      </c>
      <c r="C203" s="198">
        <v>60</v>
      </c>
      <c r="D203" s="147" t="s">
        <v>87</v>
      </c>
      <c r="E203" s="149">
        <v>0.57033056000000004</v>
      </c>
      <c r="F203" s="150">
        <v>0.29837857000000001</v>
      </c>
      <c r="G203" s="149">
        <v>0.13129086000000001</v>
      </c>
      <c r="H203" s="200">
        <v>20</v>
      </c>
      <c r="I203" s="200">
        <v>0</v>
      </c>
    </row>
    <row r="204" spans="1:9" ht="17" customHeight="1" x14ac:dyDescent="0.35">
      <c r="A204" s="147" t="s">
        <v>199</v>
      </c>
      <c r="B204" s="148">
        <v>2017</v>
      </c>
      <c r="C204" s="198">
        <v>61</v>
      </c>
      <c r="D204" s="147" t="s">
        <v>88</v>
      </c>
      <c r="E204" s="149">
        <v>0.70107737999999997</v>
      </c>
      <c r="F204" s="150">
        <v>0.14946131000000001</v>
      </c>
      <c r="G204" s="149">
        <v>0.14946131000000001</v>
      </c>
      <c r="H204" s="200">
        <v>20</v>
      </c>
      <c r="I204" s="200">
        <v>0</v>
      </c>
    </row>
    <row r="205" spans="1:9" ht="17" customHeight="1" x14ac:dyDescent="0.35">
      <c r="A205" s="147" t="s">
        <v>199</v>
      </c>
      <c r="B205" s="148">
        <v>2017</v>
      </c>
      <c r="C205" s="198">
        <v>62</v>
      </c>
      <c r="D205" s="147" t="s">
        <v>155</v>
      </c>
      <c r="E205" s="149">
        <v>0.64643543999999997</v>
      </c>
      <c r="F205" s="150">
        <v>0.25901721999999999</v>
      </c>
      <c r="G205" s="149">
        <v>9.4547339999999994E-2</v>
      </c>
      <c r="H205" s="200">
        <v>20</v>
      </c>
      <c r="I205" s="200">
        <v>0</v>
      </c>
    </row>
    <row r="206" spans="1:9" ht="35" customHeight="1" x14ac:dyDescent="0.35">
      <c r="A206" s="147" t="s">
        <v>213</v>
      </c>
      <c r="B206" s="148">
        <v>2017</v>
      </c>
      <c r="C206" s="198">
        <v>63</v>
      </c>
      <c r="D206" s="147" t="s">
        <v>214</v>
      </c>
      <c r="E206" s="149">
        <v>0.85053869000000004</v>
      </c>
      <c r="F206" s="150">
        <v>0.14946131000000001</v>
      </c>
      <c r="G206" s="149">
        <v>0</v>
      </c>
      <c r="H206" s="200">
        <v>20</v>
      </c>
      <c r="I206" s="200" t="s">
        <v>201</v>
      </c>
    </row>
    <row r="207" spans="1:9" ht="35" customHeight="1" x14ac:dyDescent="0.35">
      <c r="A207" s="147" t="s">
        <v>213</v>
      </c>
      <c r="B207" s="148">
        <v>2017</v>
      </c>
      <c r="C207" s="198">
        <v>64</v>
      </c>
      <c r="D207" s="147" t="s">
        <v>215</v>
      </c>
      <c r="E207" s="149">
        <v>0.63169889999999995</v>
      </c>
      <c r="F207" s="150">
        <v>0.36830109999999999</v>
      </c>
      <c r="G207" s="149">
        <v>0</v>
      </c>
      <c r="H207" s="200">
        <v>20</v>
      </c>
      <c r="I207" s="200" t="s">
        <v>201</v>
      </c>
    </row>
    <row r="208" spans="1:9" ht="35" customHeight="1" x14ac:dyDescent="0.35">
      <c r="A208" s="147" t="s">
        <v>213</v>
      </c>
      <c r="B208" s="148">
        <v>2017</v>
      </c>
      <c r="C208" s="198">
        <v>65</v>
      </c>
      <c r="D208" s="147" t="s">
        <v>216</v>
      </c>
      <c r="E208" s="149">
        <v>0.44522204999999998</v>
      </c>
      <c r="F208" s="150">
        <v>0.40558866999999998</v>
      </c>
      <c r="G208" s="149">
        <v>0.14918929</v>
      </c>
      <c r="H208" s="200">
        <v>20</v>
      </c>
      <c r="I208" s="200" t="s">
        <v>201</v>
      </c>
    </row>
    <row r="209" spans="1:9" ht="35" customHeight="1" x14ac:dyDescent="0.35">
      <c r="A209" s="147" t="s">
        <v>213</v>
      </c>
      <c r="B209" s="148">
        <v>2017</v>
      </c>
      <c r="C209" s="198">
        <v>66</v>
      </c>
      <c r="D209" s="147" t="s">
        <v>91</v>
      </c>
      <c r="E209" s="149">
        <v>0.53687952999999999</v>
      </c>
      <c r="F209" s="150">
        <v>0.31393117999999998</v>
      </c>
      <c r="G209" s="149">
        <v>0.14918929</v>
      </c>
      <c r="H209" s="200">
        <v>20</v>
      </c>
      <c r="I209" s="200" t="s">
        <v>201</v>
      </c>
    </row>
    <row r="210" spans="1:9" ht="35" customHeight="1" x14ac:dyDescent="0.35">
      <c r="A210" s="147" t="s">
        <v>213</v>
      </c>
      <c r="B210" s="148">
        <v>2017</v>
      </c>
      <c r="C210" s="198">
        <v>67</v>
      </c>
      <c r="D210" s="147" t="s">
        <v>92</v>
      </c>
      <c r="E210" s="149">
        <v>0.54842250999999997</v>
      </c>
      <c r="F210" s="150">
        <v>0.40964121999999997</v>
      </c>
      <c r="G210" s="149">
        <v>4.1936260000000003E-2</v>
      </c>
      <c r="H210" s="200">
        <v>19</v>
      </c>
      <c r="I210" s="200" t="s">
        <v>201</v>
      </c>
    </row>
    <row r="211" spans="1:9" ht="35" customHeight="1" x14ac:dyDescent="0.35">
      <c r="A211" s="147" t="s">
        <v>213</v>
      </c>
      <c r="B211" s="148">
        <v>2017</v>
      </c>
      <c r="C211" s="198">
        <v>68</v>
      </c>
      <c r="D211" s="147" t="s">
        <v>93</v>
      </c>
      <c r="E211" s="149">
        <v>0.50013600999999996</v>
      </c>
      <c r="F211" s="150">
        <v>0.42348709000000001</v>
      </c>
      <c r="G211" s="149">
        <v>7.6376899999999998E-2</v>
      </c>
      <c r="H211" s="200">
        <v>20</v>
      </c>
      <c r="I211" s="200" t="s">
        <v>201</v>
      </c>
    </row>
    <row r="212" spans="1:9" ht="35" customHeight="1" x14ac:dyDescent="0.35">
      <c r="A212" s="147" t="s">
        <v>213</v>
      </c>
      <c r="B212" s="148">
        <v>2017</v>
      </c>
      <c r="C212" s="198">
        <v>69</v>
      </c>
      <c r="D212" s="147" t="s">
        <v>217</v>
      </c>
      <c r="E212" s="149">
        <v>0.90572467999999995</v>
      </c>
      <c r="F212" s="150">
        <v>5.464194E-2</v>
      </c>
      <c r="G212" s="149">
        <v>3.9633380000000003E-2</v>
      </c>
      <c r="H212" s="200">
        <v>20</v>
      </c>
      <c r="I212" s="200" t="s">
        <v>201</v>
      </c>
    </row>
    <row r="213" spans="1:9" ht="35" customHeight="1" x14ac:dyDescent="0.35">
      <c r="A213" s="147" t="s">
        <v>213</v>
      </c>
      <c r="B213" s="148">
        <v>2017</v>
      </c>
      <c r="C213" s="198">
        <v>70</v>
      </c>
      <c r="D213" s="147" t="s">
        <v>95</v>
      </c>
      <c r="E213" s="149">
        <v>0.79589675000000004</v>
      </c>
      <c r="F213" s="150">
        <v>5.4913969999999999E-2</v>
      </c>
      <c r="G213" s="149">
        <v>0.14918929</v>
      </c>
      <c r="H213" s="200">
        <v>20</v>
      </c>
      <c r="I213" s="200" t="s">
        <v>201</v>
      </c>
    </row>
    <row r="214" spans="1:9" ht="35" customHeight="1" x14ac:dyDescent="0.35">
      <c r="A214" s="147" t="s">
        <v>213</v>
      </c>
      <c r="B214" s="148">
        <v>2017</v>
      </c>
      <c r="C214" s="198">
        <v>71</v>
      </c>
      <c r="D214" s="147" t="s">
        <v>218</v>
      </c>
      <c r="E214" s="149">
        <v>0.79616876999999997</v>
      </c>
      <c r="F214" s="150">
        <v>0.14918929</v>
      </c>
      <c r="G214" s="149">
        <v>5.464194E-2</v>
      </c>
      <c r="H214" s="200">
        <v>20</v>
      </c>
      <c r="I214" s="200" t="s">
        <v>201</v>
      </c>
    </row>
    <row r="215" spans="1:9" ht="17" customHeight="1" x14ac:dyDescent="0.35">
      <c r="A215" s="147" t="s">
        <v>199</v>
      </c>
      <c r="B215" s="148">
        <v>2016</v>
      </c>
      <c r="C215" s="198">
        <v>1</v>
      </c>
      <c r="D215" s="147" t="s">
        <v>200</v>
      </c>
      <c r="E215" s="149">
        <v>0.79285928999999999</v>
      </c>
      <c r="F215" s="150">
        <v>0.1709659</v>
      </c>
      <c r="G215" s="149">
        <v>3.6174810000000002E-2</v>
      </c>
      <c r="H215" s="200">
        <v>23</v>
      </c>
      <c r="I215" s="200" t="s">
        <v>201</v>
      </c>
    </row>
    <row r="216" spans="1:9" ht="17" customHeight="1" x14ac:dyDescent="0.35">
      <c r="A216" s="147" t="s">
        <v>199</v>
      </c>
      <c r="B216" s="148">
        <v>2016</v>
      </c>
      <c r="C216" s="198">
        <v>2</v>
      </c>
      <c r="D216" s="147" t="s">
        <v>18</v>
      </c>
      <c r="E216" s="149">
        <v>0.92051563999999997</v>
      </c>
      <c r="F216" s="150">
        <v>7.9484360000000004E-2</v>
      </c>
      <c r="G216" s="149">
        <v>0</v>
      </c>
      <c r="H216" s="200">
        <v>24</v>
      </c>
      <c r="I216" s="200" t="s">
        <v>201</v>
      </c>
    </row>
    <row r="217" spans="1:9" ht="17" customHeight="1" x14ac:dyDescent="0.35">
      <c r="A217" s="147" t="s">
        <v>199</v>
      </c>
      <c r="B217" s="148">
        <v>2016</v>
      </c>
      <c r="C217" s="198">
        <v>3</v>
      </c>
      <c r="D217" s="147" t="s">
        <v>20</v>
      </c>
      <c r="E217" s="149">
        <v>0.78953896000000001</v>
      </c>
      <c r="F217" s="150">
        <v>0.16360884000000001</v>
      </c>
      <c r="G217" s="149">
        <v>4.6852199999999997E-2</v>
      </c>
      <c r="H217" s="200">
        <v>23</v>
      </c>
      <c r="I217" s="200" t="s">
        <v>201</v>
      </c>
    </row>
    <row r="218" spans="1:9" ht="17" customHeight="1" x14ac:dyDescent="0.35">
      <c r="A218" s="147" t="s">
        <v>199</v>
      </c>
      <c r="B218" s="148">
        <v>2016</v>
      </c>
      <c r="C218" s="198">
        <v>4</v>
      </c>
      <c r="D218" s="147" t="s">
        <v>22</v>
      </c>
      <c r="E218" s="149">
        <v>0.91414629000000003</v>
      </c>
      <c r="F218" s="150">
        <v>4.0918639999999999E-2</v>
      </c>
      <c r="G218" s="149">
        <v>4.4935080000000002E-2</v>
      </c>
      <c r="H218" s="200">
        <v>24</v>
      </c>
      <c r="I218" s="200" t="s">
        <v>201</v>
      </c>
    </row>
    <row r="219" spans="1:9" ht="17" customHeight="1" x14ac:dyDescent="0.35">
      <c r="A219" s="147" t="s">
        <v>199</v>
      </c>
      <c r="B219" s="148">
        <v>2016</v>
      </c>
      <c r="C219" s="198">
        <v>5</v>
      </c>
      <c r="D219" s="147" t="s">
        <v>24</v>
      </c>
      <c r="E219" s="149">
        <v>0.91089107999999996</v>
      </c>
      <c r="F219" s="150">
        <v>4.2256719999999998E-2</v>
      </c>
      <c r="G219" s="149">
        <v>4.6852199999999997E-2</v>
      </c>
      <c r="H219" s="200">
        <v>23</v>
      </c>
      <c r="I219" s="200" t="s">
        <v>201</v>
      </c>
    </row>
    <row r="220" spans="1:9" ht="17" customHeight="1" x14ac:dyDescent="0.35">
      <c r="A220" s="147" t="s">
        <v>199</v>
      </c>
      <c r="B220" s="148">
        <v>2016</v>
      </c>
      <c r="C220" s="198">
        <v>6</v>
      </c>
      <c r="D220" s="147" t="s">
        <v>27</v>
      </c>
      <c r="E220" s="149">
        <v>0.9145373</v>
      </c>
      <c r="F220" s="150">
        <v>8.5462700000000003E-2</v>
      </c>
      <c r="G220" s="149">
        <v>0</v>
      </c>
      <c r="H220" s="200">
        <v>24</v>
      </c>
      <c r="I220" s="200" t="s">
        <v>201</v>
      </c>
    </row>
    <row r="221" spans="1:9" ht="17" customHeight="1" x14ac:dyDescent="0.35">
      <c r="A221" s="147" t="s">
        <v>199</v>
      </c>
      <c r="B221" s="148">
        <v>2016</v>
      </c>
      <c r="C221" s="198">
        <v>7</v>
      </c>
      <c r="D221" s="147" t="s">
        <v>30</v>
      </c>
      <c r="E221" s="149">
        <v>0.95947236999999996</v>
      </c>
      <c r="F221" s="150">
        <v>4.0527630000000002E-2</v>
      </c>
      <c r="G221" s="149">
        <v>0</v>
      </c>
      <c r="H221" s="200">
        <v>24</v>
      </c>
      <c r="I221" s="200" t="s">
        <v>201</v>
      </c>
    </row>
    <row r="222" spans="1:9" ht="17" customHeight="1" x14ac:dyDescent="0.35">
      <c r="A222" s="147" t="s">
        <v>199</v>
      </c>
      <c r="B222" s="148">
        <v>2016</v>
      </c>
      <c r="C222" s="198">
        <v>8</v>
      </c>
      <c r="D222" s="147" t="s">
        <v>33</v>
      </c>
      <c r="E222" s="149">
        <v>1</v>
      </c>
      <c r="F222" s="150">
        <v>0</v>
      </c>
      <c r="G222" s="149">
        <v>0</v>
      </c>
      <c r="H222" s="200">
        <v>24</v>
      </c>
      <c r="I222" s="200" t="s">
        <v>201</v>
      </c>
    </row>
    <row r="223" spans="1:9" ht="17" customHeight="1" x14ac:dyDescent="0.35">
      <c r="A223" s="147" t="s">
        <v>199</v>
      </c>
      <c r="B223" s="148">
        <v>2016</v>
      </c>
      <c r="C223" s="198">
        <v>9</v>
      </c>
      <c r="D223" s="147" t="s">
        <v>120</v>
      </c>
      <c r="E223" s="149">
        <v>0.78962471999999995</v>
      </c>
      <c r="F223" s="150">
        <v>8.4886519999999993E-2</v>
      </c>
      <c r="G223" s="149">
        <v>0.12548876</v>
      </c>
      <c r="H223" s="200">
        <v>23</v>
      </c>
      <c r="I223" s="200">
        <v>0</v>
      </c>
    </row>
    <row r="224" spans="1:9" ht="17" customHeight="1" x14ac:dyDescent="0.35">
      <c r="A224" s="147" t="s">
        <v>199</v>
      </c>
      <c r="B224" s="148">
        <v>2016</v>
      </c>
      <c r="C224" s="198">
        <v>10</v>
      </c>
      <c r="D224" s="147" t="s">
        <v>202</v>
      </c>
      <c r="E224" s="149">
        <v>0.65630628999999996</v>
      </c>
      <c r="F224" s="150">
        <v>0.20578166000000001</v>
      </c>
      <c r="G224" s="149">
        <v>0.13791205000000001</v>
      </c>
      <c r="H224" s="200">
        <v>23</v>
      </c>
      <c r="I224" s="200">
        <v>0</v>
      </c>
    </row>
    <row r="225" spans="1:9" ht="17" customHeight="1" x14ac:dyDescent="0.35">
      <c r="A225" s="147" t="s">
        <v>199</v>
      </c>
      <c r="B225" s="148">
        <v>2016</v>
      </c>
      <c r="C225" s="198">
        <v>11</v>
      </c>
      <c r="D225" s="147" t="s">
        <v>203</v>
      </c>
      <c r="E225" s="149">
        <v>0.69171647000000003</v>
      </c>
      <c r="F225" s="150">
        <v>0.17726042</v>
      </c>
      <c r="G225" s="149">
        <v>0.13102311</v>
      </c>
      <c r="H225" s="200">
        <v>22</v>
      </c>
      <c r="I225" s="200">
        <v>0</v>
      </c>
    </row>
    <row r="226" spans="1:9" ht="17" customHeight="1" x14ac:dyDescent="0.35">
      <c r="A226" s="147" t="s">
        <v>199</v>
      </c>
      <c r="B226" s="148">
        <v>2016</v>
      </c>
      <c r="C226" s="198">
        <v>12</v>
      </c>
      <c r="D226" s="147" t="s">
        <v>313</v>
      </c>
      <c r="E226" s="149">
        <v>0.86828037000000002</v>
      </c>
      <c r="F226" s="150">
        <v>0.13171963</v>
      </c>
      <c r="G226" s="149">
        <v>0</v>
      </c>
      <c r="H226" s="200">
        <v>23</v>
      </c>
      <c r="I226" s="200">
        <v>0</v>
      </c>
    </row>
    <row r="227" spans="1:9" ht="17" customHeight="1" x14ac:dyDescent="0.35">
      <c r="A227" s="147" t="s">
        <v>199</v>
      </c>
      <c r="B227" s="148">
        <v>2016</v>
      </c>
      <c r="C227" s="198">
        <v>13</v>
      </c>
      <c r="D227" s="147" t="s">
        <v>45</v>
      </c>
      <c r="E227" s="149">
        <v>0.90681308000000005</v>
      </c>
      <c r="F227" s="150">
        <v>9.3186920000000006E-2</v>
      </c>
      <c r="G227" s="149">
        <v>0</v>
      </c>
      <c r="H227" s="200">
        <v>21</v>
      </c>
      <c r="I227" s="200">
        <v>0</v>
      </c>
    </row>
    <row r="228" spans="1:9" ht="35" customHeight="1" x14ac:dyDescent="0.35">
      <c r="A228" s="147" t="s">
        <v>199</v>
      </c>
      <c r="B228" s="148">
        <v>2016</v>
      </c>
      <c r="C228" s="198">
        <v>14</v>
      </c>
      <c r="D228" s="147" t="s">
        <v>121</v>
      </c>
      <c r="E228" s="149">
        <v>0.82563335999999998</v>
      </c>
      <c r="F228" s="150">
        <v>0.12753353000000001</v>
      </c>
      <c r="G228" s="149">
        <v>4.6833109999999997E-2</v>
      </c>
      <c r="H228" s="200">
        <v>23</v>
      </c>
      <c r="I228" s="200">
        <v>0</v>
      </c>
    </row>
    <row r="229" spans="1:9" ht="17" customHeight="1" x14ac:dyDescent="0.35">
      <c r="A229" s="147" t="s">
        <v>199</v>
      </c>
      <c r="B229" s="148">
        <v>2016</v>
      </c>
      <c r="C229" s="198">
        <v>15</v>
      </c>
      <c r="D229" s="147" t="s">
        <v>46</v>
      </c>
      <c r="E229" s="149">
        <v>0.82531741999999997</v>
      </c>
      <c r="F229" s="150">
        <v>8.5202449999999999E-2</v>
      </c>
      <c r="G229" s="149">
        <v>8.9480130000000005E-2</v>
      </c>
      <c r="H229" s="200">
        <v>23</v>
      </c>
      <c r="I229" s="200">
        <v>0</v>
      </c>
    </row>
    <row r="230" spans="1:9" ht="17" customHeight="1" x14ac:dyDescent="0.35">
      <c r="A230" s="147" t="s">
        <v>199</v>
      </c>
      <c r="B230" s="148">
        <v>2016</v>
      </c>
      <c r="C230" s="198">
        <v>16</v>
      </c>
      <c r="D230" s="147" t="s">
        <v>47</v>
      </c>
      <c r="E230" s="149">
        <v>0.77714285999999999</v>
      </c>
      <c r="F230" s="150">
        <v>0.17811469999999999</v>
      </c>
      <c r="G230" s="149">
        <v>4.4742450000000003E-2</v>
      </c>
      <c r="H230" s="200">
        <v>22</v>
      </c>
      <c r="I230" s="200">
        <v>0</v>
      </c>
    </row>
    <row r="231" spans="1:9" ht="17" customHeight="1" x14ac:dyDescent="0.35">
      <c r="A231" s="147" t="s">
        <v>199</v>
      </c>
      <c r="B231" s="148">
        <v>2016</v>
      </c>
      <c r="C231" s="198">
        <v>17</v>
      </c>
      <c r="D231" s="147" t="s">
        <v>205</v>
      </c>
      <c r="E231" s="149">
        <v>0.86787285000000003</v>
      </c>
      <c r="F231" s="150">
        <v>4.2647020000000001E-2</v>
      </c>
      <c r="G231" s="149">
        <v>8.9480130000000005E-2</v>
      </c>
      <c r="H231" s="200">
        <v>23</v>
      </c>
      <c r="I231" s="200">
        <v>0</v>
      </c>
    </row>
    <row r="232" spans="1:9" ht="17" customHeight="1" x14ac:dyDescent="0.35">
      <c r="A232" s="147" t="s">
        <v>199</v>
      </c>
      <c r="B232" s="148">
        <v>2016</v>
      </c>
      <c r="C232" s="198">
        <v>18</v>
      </c>
      <c r="D232" s="147" t="s">
        <v>49</v>
      </c>
      <c r="E232" s="149">
        <v>0.57720466999999998</v>
      </c>
      <c r="F232" s="150">
        <v>0.29730656</v>
      </c>
      <c r="G232" s="149">
        <v>0.12548876</v>
      </c>
      <c r="H232" s="200">
        <v>23</v>
      </c>
      <c r="I232" s="200">
        <v>0</v>
      </c>
    </row>
    <row r="233" spans="1:9" ht="35" customHeight="1" x14ac:dyDescent="0.35">
      <c r="A233" s="147" t="s">
        <v>199</v>
      </c>
      <c r="B233" s="148">
        <v>2016</v>
      </c>
      <c r="C233" s="198">
        <v>19</v>
      </c>
      <c r="D233" s="147" t="s">
        <v>122</v>
      </c>
      <c r="E233" s="149">
        <v>0.79147825999999999</v>
      </c>
      <c r="F233" s="150">
        <v>0.16358666999999999</v>
      </c>
      <c r="G233" s="149">
        <v>4.4935080000000002E-2</v>
      </c>
      <c r="H233" s="200">
        <v>24</v>
      </c>
      <c r="I233" s="200">
        <v>0</v>
      </c>
    </row>
    <row r="234" spans="1:9" ht="17" customHeight="1" x14ac:dyDescent="0.35">
      <c r="A234" s="147" t="s">
        <v>199</v>
      </c>
      <c r="B234" s="148">
        <v>2016</v>
      </c>
      <c r="C234" s="198">
        <v>20</v>
      </c>
      <c r="D234" s="147" t="s">
        <v>206</v>
      </c>
      <c r="E234" s="149">
        <v>0.57956600000000003</v>
      </c>
      <c r="F234" s="150">
        <v>0.29366165</v>
      </c>
      <c r="G234" s="149">
        <v>0.12677235000000001</v>
      </c>
      <c r="H234" s="200">
        <v>24</v>
      </c>
      <c r="I234" s="200" t="s">
        <v>201</v>
      </c>
    </row>
    <row r="235" spans="1:9" ht="17" customHeight="1" x14ac:dyDescent="0.35">
      <c r="A235" s="147" t="s">
        <v>199</v>
      </c>
      <c r="B235" s="148">
        <v>2016</v>
      </c>
      <c r="C235" s="198">
        <v>21</v>
      </c>
      <c r="D235" s="147" t="s">
        <v>51</v>
      </c>
      <c r="E235" s="149">
        <v>0.46048275</v>
      </c>
      <c r="F235" s="150">
        <v>0.33766798999999997</v>
      </c>
      <c r="G235" s="149">
        <v>0.20184927</v>
      </c>
      <c r="H235" s="200">
        <v>24</v>
      </c>
      <c r="I235" s="200">
        <v>0</v>
      </c>
    </row>
    <row r="236" spans="1:9" ht="17" customHeight="1" x14ac:dyDescent="0.35">
      <c r="A236" s="147" t="s">
        <v>199</v>
      </c>
      <c r="B236" s="148">
        <v>2016</v>
      </c>
      <c r="C236" s="198">
        <v>22</v>
      </c>
      <c r="D236" s="147" t="s">
        <v>52</v>
      </c>
      <c r="E236" s="149">
        <v>0.39719042999999998</v>
      </c>
      <c r="F236" s="150">
        <v>0.42735644</v>
      </c>
      <c r="G236" s="149">
        <v>0.17545313000000001</v>
      </c>
      <c r="H236" s="200">
        <v>23</v>
      </c>
      <c r="I236" s="200">
        <v>0</v>
      </c>
    </row>
    <row r="237" spans="1:9" ht="17" customHeight="1" x14ac:dyDescent="0.35">
      <c r="A237" s="147" t="s">
        <v>199</v>
      </c>
      <c r="B237" s="148">
        <v>2016</v>
      </c>
      <c r="C237" s="198">
        <v>23</v>
      </c>
      <c r="D237" s="147" t="s">
        <v>53</v>
      </c>
      <c r="E237" s="149">
        <v>0.33574295999999998</v>
      </c>
      <c r="F237" s="150">
        <v>0.38065837000000002</v>
      </c>
      <c r="G237" s="149">
        <v>0.28359866</v>
      </c>
      <c r="H237" s="200">
        <v>24</v>
      </c>
      <c r="I237" s="200">
        <v>0</v>
      </c>
    </row>
    <row r="238" spans="1:9" ht="17" customHeight="1" x14ac:dyDescent="0.35">
      <c r="A238" s="147" t="s">
        <v>199</v>
      </c>
      <c r="B238" s="148">
        <v>2016</v>
      </c>
      <c r="C238" s="198">
        <v>24</v>
      </c>
      <c r="D238" s="147" t="s">
        <v>207</v>
      </c>
      <c r="E238" s="149">
        <v>0.42520244000000001</v>
      </c>
      <c r="F238" s="150">
        <v>0.40749758000000003</v>
      </c>
      <c r="G238" s="149">
        <v>0.16729997999999999</v>
      </c>
      <c r="H238" s="200">
        <v>24</v>
      </c>
      <c r="I238" s="200">
        <v>0</v>
      </c>
    </row>
    <row r="239" spans="1:9" ht="17" customHeight="1" x14ac:dyDescent="0.35">
      <c r="A239" s="147" t="s">
        <v>199</v>
      </c>
      <c r="B239" s="148">
        <v>2016</v>
      </c>
      <c r="C239" s="198">
        <v>25</v>
      </c>
      <c r="D239" s="147" t="s">
        <v>55</v>
      </c>
      <c r="E239" s="149">
        <v>0.42273969</v>
      </c>
      <c r="F239" s="150">
        <v>0.41035134000000001</v>
      </c>
      <c r="G239" s="149">
        <v>0.16690896999999999</v>
      </c>
      <c r="H239" s="200">
        <v>24</v>
      </c>
      <c r="I239" s="200">
        <v>0</v>
      </c>
    </row>
    <row r="240" spans="1:9" ht="17" customHeight="1" x14ac:dyDescent="0.35">
      <c r="A240" s="147" t="s">
        <v>199</v>
      </c>
      <c r="B240" s="148">
        <v>2016</v>
      </c>
      <c r="C240" s="198">
        <v>26</v>
      </c>
      <c r="D240" s="147" t="s">
        <v>56</v>
      </c>
      <c r="E240" s="149">
        <v>0.62048462999999998</v>
      </c>
      <c r="F240" s="150">
        <v>0.21221539</v>
      </c>
      <c r="G240" s="149">
        <v>0.16729997999999999</v>
      </c>
      <c r="H240" s="200">
        <v>24</v>
      </c>
      <c r="I240" s="200">
        <v>0</v>
      </c>
    </row>
    <row r="241" spans="1:9" ht="17" customHeight="1" x14ac:dyDescent="0.35">
      <c r="A241" s="147" t="s">
        <v>199</v>
      </c>
      <c r="B241" s="148">
        <v>2016</v>
      </c>
      <c r="C241" s="198">
        <v>27</v>
      </c>
      <c r="D241" s="147" t="s">
        <v>57</v>
      </c>
      <c r="E241" s="149">
        <v>0.62858572000000001</v>
      </c>
      <c r="F241" s="150">
        <v>0.24464193000000001</v>
      </c>
      <c r="G241" s="149">
        <v>0.12677235000000001</v>
      </c>
      <c r="H241" s="200">
        <v>24</v>
      </c>
      <c r="I241" s="200">
        <v>0</v>
      </c>
    </row>
    <row r="242" spans="1:9" ht="17" customHeight="1" x14ac:dyDescent="0.35">
      <c r="A242" s="147" t="s">
        <v>208</v>
      </c>
      <c r="B242" s="148">
        <v>2016</v>
      </c>
      <c r="C242" s="198">
        <v>28</v>
      </c>
      <c r="D242" s="147" t="s">
        <v>58</v>
      </c>
      <c r="E242" s="149">
        <v>0.83270001999999999</v>
      </c>
      <c r="F242" s="150">
        <v>0.12638134000000001</v>
      </c>
      <c r="G242" s="149">
        <v>4.0918639999999999E-2</v>
      </c>
      <c r="H242" s="200">
        <v>24</v>
      </c>
      <c r="I242" s="200" t="s">
        <v>201</v>
      </c>
    </row>
    <row r="243" spans="1:9" ht="35" customHeight="1" x14ac:dyDescent="0.35">
      <c r="A243" s="147" t="s">
        <v>199</v>
      </c>
      <c r="B243" s="148">
        <v>2016</v>
      </c>
      <c r="C243" s="198">
        <v>29</v>
      </c>
      <c r="D243" s="147" t="s">
        <v>314</v>
      </c>
      <c r="E243" s="149">
        <v>0.87322765000000002</v>
      </c>
      <c r="F243" s="150">
        <v>0</v>
      </c>
      <c r="G243" s="149">
        <v>0.12677235000000001</v>
      </c>
      <c r="H243" s="200">
        <v>24</v>
      </c>
      <c r="I243" s="200">
        <v>0</v>
      </c>
    </row>
    <row r="244" spans="1:9" ht="17" customHeight="1" x14ac:dyDescent="0.35">
      <c r="A244" s="147" t="s">
        <v>199</v>
      </c>
      <c r="B244" s="148">
        <v>2016</v>
      </c>
      <c r="C244" s="198">
        <v>30</v>
      </c>
      <c r="D244" s="147" t="s">
        <v>60</v>
      </c>
      <c r="E244" s="149">
        <v>0.75684108999999999</v>
      </c>
      <c r="F244" s="150">
        <v>0.12275591</v>
      </c>
      <c r="G244" s="149">
        <v>0.120403</v>
      </c>
      <c r="H244" s="200">
        <v>24</v>
      </c>
      <c r="I244" s="200">
        <v>0</v>
      </c>
    </row>
    <row r="245" spans="1:9" ht="17" customHeight="1" x14ac:dyDescent="0.35">
      <c r="A245" s="147" t="s">
        <v>199</v>
      </c>
      <c r="B245" s="148">
        <v>2016</v>
      </c>
      <c r="C245" s="198">
        <v>31</v>
      </c>
      <c r="D245" s="147" t="s">
        <v>61</v>
      </c>
      <c r="E245" s="149">
        <v>0.55302991999999995</v>
      </c>
      <c r="F245" s="150">
        <v>0.20420218000000001</v>
      </c>
      <c r="G245" s="149">
        <v>0.24276790000000001</v>
      </c>
      <c r="H245" s="200">
        <v>24</v>
      </c>
      <c r="I245" s="200">
        <v>0</v>
      </c>
    </row>
    <row r="246" spans="1:9" ht="17" customHeight="1" x14ac:dyDescent="0.35">
      <c r="A246" s="147" t="s">
        <v>199</v>
      </c>
      <c r="B246" s="148">
        <v>2016</v>
      </c>
      <c r="C246" s="198">
        <v>32</v>
      </c>
      <c r="D246" s="147" t="s">
        <v>62</v>
      </c>
      <c r="E246" s="149">
        <v>0.42265181000000002</v>
      </c>
      <c r="F246" s="150">
        <v>0.33458029</v>
      </c>
      <c r="G246" s="149">
        <v>0.24276790000000001</v>
      </c>
      <c r="H246" s="200">
        <v>24</v>
      </c>
      <c r="I246" s="200">
        <v>0</v>
      </c>
    </row>
    <row r="247" spans="1:9" ht="17" customHeight="1" x14ac:dyDescent="0.35">
      <c r="A247" s="147" t="s">
        <v>199</v>
      </c>
      <c r="B247" s="148">
        <v>2016</v>
      </c>
      <c r="C247" s="198">
        <v>33</v>
      </c>
      <c r="D247" s="147" t="s">
        <v>63</v>
      </c>
      <c r="E247" s="149">
        <v>0.27167996999999999</v>
      </c>
      <c r="F247" s="150">
        <v>0.32774089000000001</v>
      </c>
      <c r="G247" s="149">
        <v>0.40057914</v>
      </c>
      <c r="H247" s="200">
        <v>22</v>
      </c>
      <c r="I247" s="200">
        <v>1</v>
      </c>
    </row>
    <row r="248" spans="1:9" ht="35" customHeight="1" x14ac:dyDescent="0.35">
      <c r="A248" s="147" t="s">
        <v>199</v>
      </c>
      <c r="B248" s="148">
        <v>2016</v>
      </c>
      <c r="C248" s="198">
        <v>34</v>
      </c>
      <c r="D248" s="147" t="s">
        <v>123</v>
      </c>
      <c r="E248" s="149">
        <v>0.40064233999999999</v>
      </c>
      <c r="F248" s="150">
        <v>0.43116874999999999</v>
      </c>
      <c r="G248" s="149">
        <v>0.16818891999999999</v>
      </c>
      <c r="H248" s="200">
        <v>23</v>
      </c>
      <c r="I248" s="200">
        <v>1</v>
      </c>
    </row>
    <row r="249" spans="1:9" ht="17" customHeight="1" x14ac:dyDescent="0.35">
      <c r="A249" s="147" t="s">
        <v>199</v>
      </c>
      <c r="B249" s="148">
        <v>2016</v>
      </c>
      <c r="C249" s="198">
        <v>35</v>
      </c>
      <c r="D249" s="147" t="s">
        <v>64</v>
      </c>
      <c r="E249" s="149">
        <v>0.79217238999999995</v>
      </c>
      <c r="F249" s="150">
        <v>4.0918639999999999E-2</v>
      </c>
      <c r="G249" s="149">
        <v>0.16690896999999999</v>
      </c>
      <c r="H249" s="200">
        <v>24</v>
      </c>
      <c r="I249" s="200">
        <v>0</v>
      </c>
    </row>
    <row r="250" spans="1:9" ht="17" customHeight="1" x14ac:dyDescent="0.35">
      <c r="A250" s="147" t="s">
        <v>199</v>
      </c>
      <c r="B250" s="148">
        <v>2016</v>
      </c>
      <c r="C250" s="198">
        <v>36</v>
      </c>
      <c r="D250" s="147" t="s">
        <v>65</v>
      </c>
      <c r="E250" s="149">
        <v>0.70994411000000002</v>
      </c>
      <c r="F250" s="150">
        <v>0.16367455</v>
      </c>
      <c r="G250" s="149">
        <v>0.12638134000000001</v>
      </c>
      <c r="H250" s="200">
        <v>24</v>
      </c>
      <c r="I250" s="200">
        <v>0</v>
      </c>
    </row>
    <row r="251" spans="1:9" ht="35" customHeight="1" x14ac:dyDescent="0.35">
      <c r="A251" s="147" t="s">
        <v>199</v>
      </c>
      <c r="B251" s="148">
        <v>2016</v>
      </c>
      <c r="C251" s="198">
        <v>37</v>
      </c>
      <c r="D251" s="147" t="s">
        <v>66</v>
      </c>
      <c r="E251" s="149">
        <v>0.60979541999999998</v>
      </c>
      <c r="F251" s="150">
        <v>0.21470824999999999</v>
      </c>
      <c r="G251" s="149">
        <v>0.17549633000000001</v>
      </c>
      <c r="H251" s="200">
        <v>23</v>
      </c>
      <c r="I251" s="200">
        <v>0</v>
      </c>
    </row>
    <row r="252" spans="1:9" ht="53" customHeight="1" x14ac:dyDescent="0.35">
      <c r="A252" s="147" t="s">
        <v>199</v>
      </c>
      <c r="B252" s="148">
        <v>2016</v>
      </c>
      <c r="C252" s="198">
        <v>38</v>
      </c>
      <c r="D252" s="147" t="s">
        <v>124</v>
      </c>
      <c r="E252" s="149">
        <v>0.69756905000000002</v>
      </c>
      <c r="F252" s="150">
        <v>0.17065762000000001</v>
      </c>
      <c r="G252" s="149">
        <v>0.13177332999999999</v>
      </c>
      <c r="H252" s="200">
        <v>23</v>
      </c>
      <c r="I252" s="200">
        <v>0</v>
      </c>
    </row>
    <row r="253" spans="1:9" ht="17" customHeight="1" x14ac:dyDescent="0.35">
      <c r="A253" s="147" t="s">
        <v>199</v>
      </c>
      <c r="B253" s="148">
        <v>2016</v>
      </c>
      <c r="C253" s="198">
        <v>39</v>
      </c>
      <c r="D253" s="147" t="s">
        <v>67</v>
      </c>
      <c r="E253" s="149">
        <v>0.87322765000000002</v>
      </c>
      <c r="F253" s="150">
        <v>4.0918639999999999E-2</v>
      </c>
      <c r="G253" s="149">
        <v>8.585371E-2</v>
      </c>
      <c r="H253" s="200">
        <v>24</v>
      </c>
      <c r="I253" s="200">
        <v>0</v>
      </c>
    </row>
    <row r="254" spans="1:9" ht="17" customHeight="1" x14ac:dyDescent="0.35">
      <c r="A254" s="147" t="s">
        <v>199</v>
      </c>
      <c r="B254" s="148">
        <v>2016</v>
      </c>
      <c r="C254" s="198">
        <v>40</v>
      </c>
      <c r="D254" s="147" t="s">
        <v>210</v>
      </c>
      <c r="E254" s="149">
        <v>0.83179566999999999</v>
      </c>
      <c r="F254" s="150">
        <v>0.12135211999999999</v>
      </c>
      <c r="G254" s="149">
        <v>4.6852199999999997E-2</v>
      </c>
      <c r="H254" s="200">
        <v>23</v>
      </c>
      <c r="I254" s="200" t="s">
        <v>201</v>
      </c>
    </row>
    <row r="255" spans="1:9" ht="17" customHeight="1" x14ac:dyDescent="0.35">
      <c r="A255" s="147" t="s">
        <v>199</v>
      </c>
      <c r="B255" s="148">
        <v>2016</v>
      </c>
      <c r="C255" s="198">
        <v>41</v>
      </c>
      <c r="D255" s="147" t="s">
        <v>211</v>
      </c>
      <c r="E255" s="149">
        <v>0.78913127000000005</v>
      </c>
      <c r="F255" s="150">
        <v>4.266441E-2</v>
      </c>
      <c r="G255" s="149">
        <v>0.16820433000000001</v>
      </c>
      <c r="H255" s="200">
        <v>23</v>
      </c>
      <c r="I255" s="200">
        <v>0</v>
      </c>
    </row>
    <row r="256" spans="1:9" ht="17" customHeight="1" x14ac:dyDescent="0.35">
      <c r="A256" s="147" t="s">
        <v>199</v>
      </c>
      <c r="B256" s="148">
        <v>2016</v>
      </c>
      <c r="C256" s="198">
        <v>42</v>
      </c>
      <c r="D256" s="147" t="s">
        <v>70</v>
      </c>
      <c r="E256" s="149">
        <v>0.83270001999999999</v>
      </c>
      <c r="F256" s="150">
        <v>4.0918639999999999E-2</v>
      </c>
      <c r="G256" s="149">
        <v>0.12638134000000001</v>
      </c>
      <c r="H256" s="200">
        <v>24</v>
      </c>
      <c r="I256" s="200">
        <v>0</v>
      </c>
    </row>
    <row r="257" spans="1:9" ht="17" customHeight="1" x14ac:dyDescent="0.35">
      <c r="A257" s="147" t="s">
        <v>199</v>
      </c>
      <c r="B257" s="148">
        <v>2016</v>
      </c>
      <c r="C257" s="198">
        <v>43</v>
      </c>
      <c r="D257" s="147" t="s">
        <v>71</v>
      </c>
      <c r="E257" s="149">
        <v>0.62849785000000002</v>
      </c>
      <c r="F257" s="150">
        <v>0.20459318000000001</v>
      </c>
      <c r="G257" s="149">
        <v>0.16690896999999999</v>
      </c>
      <c r="H257" s="200">
        <v>24</v>
      </c>
      <c r="I257" s="200">
        <v>0</v>
      </c>
    </row>
    <row r="258" spans="1:9" ht="17" customHeight="1" x14ac:dyDescent="0.35">
      <c r="A258" s="147" t="s">
        <v>199</v>
      </c>
      <c r="B258" s="148">
        <v>2016</v>
      </c>
      <c r="C258" s="198">
        <v>44</v>
      </c>
      <c r="D258" s="147" t="s">
        <v>72</v>
      </c>
      <c r="E258" s="149">
        <v>0.66140326999999999</v>
      </c>
      <c r="F258" s="150">
        <v>0.21221539</v>
      </c>
      <c r="G258" s="149">
        <v>0.12638134000000001</v>
      </c>
      <c r="H258" s="200">
        <v>24</v>
      </c>
      <c r="I258" s="200">
        <v>0</v>
      </c>
    </row>
    <row r="259" spans="1:9" ht="17" customHeight="1" x14ac:dyDescent="0.35">
      <c r="A259" s="147" t="s">
        <v>199</v>
      </c>
      <c r="B259" s="148">
        <v>2016</v>
      </c>
      <c r="C259" s="198">
        <v>45</v>
      </c>
      <c r="D259" s="147" t="s">
        <v>73</v>
      </c>
      <c r="E259" s="149">
        <v>0.71033511999999999</v>
      </c>
      <c r="F259" s="150">
        <v>0.16328354</v>
      </c>
      <c r="G259" s="149">
        <v>0.12638134000000001</v>
      </c>
      <c r="H259" s="200">
        <v>24</v>
      </c>
      <c r="I259" s="200">
        <v>0</v>
      </c>
    </row>
    <row r="260" spans="1:9" ht="17" customHeight="1" x14ac:dyDescent="0.35">
      <c r="A260" s="147" t="s">
        <v>199</v>
      </c>
      <c r="B260" s="148">
        <v>2016</v>
      </c>
      <c r="C260" s="198">
        <v>46</v>
      </c>
      <c r="D260" s="147" t="s">
        <v>74</v>
      </c>
      <c r="E260" s="149">
        <v>0.66140326999999999</v>
      </c>
      <c r="F260" s="150">
        <v>0.17168775999999999</v>
      </c>
      <c r="G260" s="149">
        <v>0.16690896999999999</v>
      </c>
      <c r="H260" s="200">
        <v>24</v>
      </c>
      <c r="I260" s="200">
        <v>0</v>
      </c>
    </row>
    <row r="261" spans="1:9" ht="17" customHeight="1" x14ac:dyDescent="0.35">
      <c r="A261" s="147" t="s">
        <v>199</v>
      </c>
      <c r="B261" s="148">
        <v>2016</v>
      </c>
      <c r="C261" s="198">
        <v>47</v>
      </c>
      <c r="D261" s="147" t="s">
        <v>75</v>
      </c>
      <c r="E261" s="149">
        <v>0.62048462999999998</v>
      </c>
      <c r="F261" s="150">
        <v>0.17168775999999999</v>
      </c>
      <c r="G261" s="149">
        <v>0.20782761</v>
      </c>
      <c r="H261" s="200">
        <v>24</v>
      </c>
      <c r="I261" s="200">
        <v>0</v>
      </c>
    </row>
    <row r="262" spans="1:9" ht="17" customHeight="1" x14ac:dyDescent="0.35">
      <c r="A262" s="147" t="s">
        <v>199</v>
      </c>
      <c r="B262" s="148">
        <v>2016</v>
      </c>
      <c r="C262" s="198">
        <v>48</v>
      </c>
      <c r="D262" s="147" t="s">
        <v>76</v>
      </c>
      <c r="E262" s="149">
        <v>0.70232190999999999</v>
      </c>
      <c r="F262" s="150">
        <v>0.21623183000000001</v>
      </c>
      <c r="G262" s="149">
        <v>8.1446270000000001E-2</v>
      </c>
      <c r="H262" s="200">
        <v>24</v>
      </c>
      <c r="I262" s="200" t="s">
        <v>201</v>
      </c>
    </row>
    <row r="263" spans="1:9" ht="17" customHeight="1" x14ac:dyDescent="0.35">
      <c r="A263" s="147" t="s">
        <v>199</v>
      </c>
      <c r="B263" s="148">
        <v>2016</v>
      </c>
      <c r="C263" s="198">
        <v>49</v>
      </c>
      <c r="D263" s="147" t="s">
        <v>77</v>
      </c>
      <c r="E263" s="149">
        <v>0.79217238999999995</v>
      </c>
      <c r="F263" s="150">
        <v>8.5462700000000003E-2</v>
      </c>
      <c r="G263" s="149">
        <v>0.1223649</v>
      </c>
      <c r="H263" s="200">
        <v>24</v>
      </c>
      <c r="I263" s="200" t="s">
        <v>201</v>
      </c>
    </row>
    <row r="264" spans="1:9" ht="17" customHeight="1" x14ac:dyDescent="0.35">
      <c r="A264" s="147" t="s">
        <v>199</v>
      </c>
      <c r="B264" s="148">
        <v>2016</v>
      </c>
      <c r="C264" s="198">
        <v>50</v>
      </c>
      <c r="D264" s="147" t="s">
        <v>78</v>
      </c>
      <c r="E264" s="149">
        <v>0.4978166</v>
      </c>
      <c r="F264" s="150">
        <v>0.33889986</v>
      </c>
      <c r="G264" s="149">
        <v>0.16328354</v>
      </c>
      <c r="H264" s="200">
        <v>24</v>
      </c>
      <c r="I264" s="200" t="s">
        <v>201</v>
      </c>
    </row>
    <row r="265" spans="1:9" ht="17" customHeight="1" x14ac:dyDescent="0.35">
      <c r="A265" s="147" t="s">
        <v>199</v>
      </c>
      <c r="B265" s="148">
        <v>2016</v>
      </c>
      <c r="C265" s="198">
        <v>51</v>
      </c>
      <c r="D265" s="147" t="s">
        <v>79</v>
      </c>
      <c r="E265" s="149">
        <v>0.66140326999999999</v>
      </c>
      <c r="F265" s="150">
        <v>0.13076911999999999</v>
      </c>
      <c r="G265" s="149">
        <v>0.20782761</v>
      </c>
      <c r="H265" s="200">
        <v>24</v>
      </c>
      <c r="I265" s="200" t="s">
        <v>201</v>
      </c>
    </row>
    <row r="266" spans="1:9" ht="17" customHeight="1" x14ac:dyDescent="0.35">
      <c r="A266" s="147" t="s">
        <v>208</v>
      </c>
      <c r="B266" s="148">
        <v>2016</v>
      </c>
      <c r="C266" s="198">
        <v>52</v>
      </c>
      <c r="D266" s="147" t="s">
        <v>80</v>
      </c>
      <c r="E266" s="149">
        <v>0.71033511999999999</v>
      </c>
      <c r="F266" s="150">
        <v>0.12275591</v>
      </c>
      <c r="G266" s="149">
        <v>0.16690896999999999</v>
      </c>
      <c r="H266" s="200">
        <v>24</v>
      </c>
      <c r="I266" s="200" t="s">
        <v>201</v>
      </c>
    </row>
    <row r="267" spans="1:9" ht="35" customHeight="1" x14ac:dyDescent="0.35">
      <c r="A267" s="147" t="s">
        <v>199</v>
      </c>
      <c r="B267" s="148">
        <v>2016</v>
      </c>
      <c r="C267" s="198">
        <v>53</v>
      </c>
      <c r="D267" s="147" t="s">
        <v>81</v>
      </c>
      <c r="E267" s="149">
        <v>0.56786183000000001</v>
      </c>
      <c r="F267" s="150">
        <v>0.22126942999999999</v>
      </c>
      <c r="G267" s="149">
        <v>0.21086873</v>
      </c>
      <c r="H267" s="200">
        <v>23</v>
      </c>
      <c r="I267" s="200">
        <v>1</v>
      </c>
    </row>
    <row r="268" spans="1:9" ht="17" customHeight="1" x14ac:dyDescent="0.35">
      <c r="A268" s="147" t="s">
        <v>199</v>
      </c>
      <c r="B268" s="148">
        <v>2016</v>
      </c>
      <c r="C268" s="198">
        <v>54</v>
      </c>
      <c r="D268" s="147" t="s">
        <v>82</v>
      </c>
      <c r="E268" s="149">
        <v>0.61928901999999997</v>
      </c>
      <c r="F268" s="150">
        <v>0.20586556</v>
      </c>
      <c r="G268" s="149">
        <v>0.17484542</v>
      </c>
      <c r="H268" s="200">
        <v>23</v>
      </c>
      <c r="I268" s="200">
        <v>1</v>
      </c>
    </row>
    <row r="269" spans="1:9" ht="17" customHeight="1" x14ac:dyDescent="0.35">
      <c r="A269" s="147" t="s">
        <v>199</v>
      </c>
      <c r="B269" s="148">
        <v>2016</v>
      </c>
      <c r="C269" s="198">
        <v>55</v>
      </c>
      <c r="D269" s="147" t="s">
        <v>83</v>
      </c>
      <c r="E269" s="149">
        <v>0.66941647999999998</v>
      </c>
      <c r="F269" s="150">
        <v>0.1223649</v>
      </c>
      <c r="G269" s="149">
        <v>0.20821861</v>
      </c>
      <c r="H269" s="200">
        <v>24</v>
      </c>
      <c r="I269" s="200">
        <v>0</v>
      </c>
    </row>
    <row r="270" spans="1:9" ht="17" customHeight="1" x14ac:dyDescent="0.35">
      <c r="A270" s="147" t="s">
        <v>199</v>
      </c>
      <c r="B270" s="148">
        <v>2016</v>
      </c>
      <c r="C270" s="198">
        <v>56</v>
      </c>
      <c r="D270" s="147" t="s">
        <v>315</v>
      </c>
      <c r="E270" s="149">
        <v>0.70994411000000002</v>
      </c>
      <c r="F270" s="150">
        <v>8.1837270000000004E-2</v>
      </c>
      <c r="G270" s="149">
        <v>0.20821861</v>
      </c>
      <c r="H270" s="200">
        <v>24</v>
      </c>
      <c r="I270" s="200">
        <v>0</v>
      </c>
    </row>
    <row r="271" spans="1:9" ht="35" customHeight="1" x14ac:dyDescent="0.35">
      <c r="A271" s="147" t="s">
        <v>199</v>
      </c>
      <c r="B271" s="148">
        <v>2016</v>
      </c>
      <c r="C271" s="198">
        <v>57</v>
      </c>
      <c r="D271" s="147" t="s">
        <v>85</v>
      </c>
      <c r="E271" s="149">
        <v>0.78289785999999995</v>
      </c>
      <c r="F271" s="150">
        <v>0.12758553</v>
      </c>
      <c r="G271" s="149">
        <v>8.9516609999999996E-2</v>
      </c>
      <c r="H271" s="200">
        <v>23</v>
      </c>
      <c r="I271" s="200">
        <v>1</v>
      </c>
    </row>
    <row r="272" spans="1:9" ht="35" customHeight="1" x14ac:dyDescent="0.35">
      <c r="A272" s="147" t="s">
        <v>199</v>
      </c>
      <c r="B272" s="148">
        <v>2016</v>
      </c>
      <c r="C272" s="198">
        <v>58</v>
      </c>
      <c r="D272" s="147" t="s">
        <v>125</v>
      </c>
      <c r="E272" s="149">
        <v>0.65490464000000004</v>
      </c>
      <c r="F272" s="150">
        <v>0.17024992999999999</v>
      </c>
      <c r="G272" s="149">
        <v>0.17484542</v>
      </c>
      <c r="H272" s="200">
        <v>23</v>
      </c>
      <c r="I272" s="200">
        <v>1</v>
      </c>
    </row>
    <row r="273" spans="1:9" ht="17" customHeight="1" x14ac:dyDescent="0.35">
      <c r="A273" s="147" t="s">
        <v>199</v>
      </c>
      <c r="B273" s="148">
        <v>2016</v>
      </c>
      <c r="C273" s="198">
        <v>59</v>
      </c>
      <c r="D273" s="147" t="s">
        <v>86</v>
      </c>
      <c r="E273" s="149">
        <v>0.69756905000000002</v>
      </c>
      <c r="F273" s="150">
        <v>8.5328810000000005E-2</v>
      </c>
      <c r="G273" s="149">
        <v>0.21710214</v>
      </c>
      <c r="H273" s="200">
        <v>23</v>
      </c>
      <c r="I273" s="200">
        <v>1</v>
      </c>
    </row>
    <row r="274" spans="1:9" ht="35" customHeight="1" x14ac:dyDescent="0.35">
      <c r="A274" s="147" t="s">
        <v>208</v>
      </c>
      <c r="B274" s="148">
        <v>2016</v>
      </c>
      <c r="C274" s="198">
        <v>60</v>
      </c>
      <c r="D274" s="147" t="s">
        <v>87</v>
      </c>
      <c r="E274" s="149">
        <v>0.61928901999999997</v>
      </c>
      <c r="F274" s="150">
        <v>0.24852995999999999</v>
      </c>
      <c r="G274" s="149">
        <v>0.13218102000000001</v>
      </c>
      <c r="H274" s="200">
        <v>23</v>
      </c>
      <c r="I274" s="200">
        <v>0</v>
      </c>
    </row>
    <row r="275" spans="1:9" ht="17" customHeight="1" x14ac:dyDescent="0.35">
      <c r="A275" s="147" t="s">
        <v>199</v>
      </c>
      <c r="B275" s="148">
        <v>2016</v>
      </c>
      <c r="C275" s="198">
        <v>61</v>
      </c>
      <c r="D275" s="147" t="s">
        <v>88</v>
      </c>
      <c r="E275" s="149">
        <v>0.66101226000000002</v>
      </c>
      <c r="F275" s="150">
        <v>0.21221539</v>
      </c>
      <c r="G275" s="149">
        <v>0.12677235000000001</v>
      </c>
      <c r="H275" s="200">
        <v>24</v>
      </c>
      <c r="I275" s="200">
        <v>0</v>
      </c>
    </row>
    <row r="276" spans="1:9" ht="17" customHeight="1" x14ac:dyDescent="0.35">
      <c r="A276" s="147" t="s">
        <v>199</v>
      </c>
      <c r="B276" s="148">
        <v>2016</v>
      </c>
      <c r="C276" s="198">
        <v>62</v>
      </c>
      <c r="D276" s="147" t="s">
        <v>155</v>
      </c>
      <c r="E276" s="149">
        <v>0.77413507999999998</v>
      </c>
      <c r="F276" s="150">
        <v>0.13634831</v>
      </c>
      <c r="G276" s="149">
        <v>8.9516609999999996E-2</v>
      </c>
      <c r="H276" s="200">
        <v>23</v>
      </c>
      <c r="I276" s="200">
        <v>1</v>
      </c>
    </row>
    <row r="277" spans="1:9" ht="35" customHeight="1" x14ac:dyDescent="0.35">
      <c r="A277" s="147" t="s">
        <v>213</v>
      </c>
      <c r="B277" s="148">
        <v>2016</v>
      </c>
      <c r="C277" s="198">
        <v>63</v>
      </c>
      <c r="D277" s="147" t="s">
        <v>214</v>
      </c>
      <c r="E277" s="149">
        <v>0.79775973</v>
      </c>
      <c r="F277" s="150">
        <v>8.1837270000000004E-2</v>
      </c>
      <c r="G277" s="149">
        <v>0.120403</v>
      </c>
      <c r="H277" s="200">
        <v>24</v>
      </c>
      <c r="I277" s="200" t="s">
        <v>201</v>
      </c>
    </row>
    <row r="278" spans="1:9" ht="35" customHeight="1" x14ac:dyDescent="0.35">
      <c r="A278" s="147" t="s">
        <v>213</v>
      </c>
      <c r="B278" s="148">
        <v>2016</v>
      </c>
      <c r="C278" s="198">
        <v>64</v>
      </c>
      <c r="D278" s="147" t="s">
        <v>215</v>
      </c>
      <c r="E278" s="149">
        <v>0.70830024999999996</v>
      </c>
      <c r="F278" s="150">
        <v>0.16531841</v>
      </c>
      <c r="G278" s="149">
        <v>0.12638134000000001</v>
      </c>
      <c r="H278" s="200">
        <v>24</v>
      </c>
      <c r="I278" s="200" t="s">
        <v>201</v>
      </c>
    </row>
    <row r="279" spans="1:9" ht="35" customHeight="1" x14ac:dyDescent="0.35">
      <c r="A279" s="147" t="s">
        <v>213</v>
      </c>
      <c r="B279" s="148">
        <v>2016</v>
      </c>
      <c r="C279" s="198">
        <v>65</v>
      </c>
      <c r="D279" s="147" t="s">
        <v>216</v>
      </c>
      <c r="E279" s="149">
        <v>0.62087563999999995</v>
      </c>
      <c r="F279" s="150">
        <v>0.17129675</v>
      </c>
      <c r="G279" s="149">
        <v>0.20782761</v>
      </c>
      <c r="H279" s="200">
        <v>24</v>
      </c>
      <c r="I279" s="200" t="s">
        <v>201</v>
      </c>
    </row>
    <row r="280" spans="1:9" ht="35" customHeight="1" x14ac:dyDescent="0.35">
      <c r="A280" s="147" t="s">
        <v>213</v>
      </c>
      <c r="B280" s="148">
        <v>2016</v>
      </c>
      <c r="C280" s="198">
        <v>66</v>
      </c>
      <c r="D280" s="147" t="s">
        <v>91</v>
      </c>
      <c r="E280" s="149">
        <v>0.70193090000000002</v>
      </c>
      <c r="F280" s="150">
        <v>0.13037810999999999</v>
      </c>
      <c r="G280" s="149">
        <v>0.16769099000000001</v>
      </c>
      <c r="H280" s="200">
        <v>24</v>
      </c>
      <c r="I280" s="200" t="s">
        <v>201</v>
      </c>
    </row>
    <row r="281" spans="1:9" ht="35" customHeight="1" x14ac:dyDescent="0.35">
      <c r="A281" s="147" t="s">
        <v>213</v>
      </c>
      <c r="B281" s="148">
        <v>2016</v>
      </c>
      <c r="C281" s="198">
        <v>67</v>
      </c>
      <c r="D281" s="147" t="s">
        <v>92</v>
      </c>
      <c r="E281" s="149">
        <v>0.42304280999999999</v>
      </c>
      <c r="F281" s="150">
        <v>0.29405266000000002</v>
      </c>
      <c r="G281" s="149">
        <v>0.28290451999999999</v>
      </c>
      <c r="H281" s="200">
        <v>24</v>
      </c>
      <c r="I281" s="200" t="s">
        <v>201</v>
      </c>
    </row>
    <row r="282" spans="1:9" ht="35" customHeight="1" x14ac:dyDescent="0.35">
      <c r="A282" s="147" t="s">
        <v>213</v>
      </c>
      <c r="B282" s="148">
        <v>2016</v>
      </c>
      <c r="C282" s="198">
        <v>68</v>
      </c>
      <c r="D282" s="147" t="s">
        <v>93</v>
      </c>
      <c r="E282" s="149">
        <v>0.54787047</v>
      </c>
      <c r="F282" s="150">
        <v>0.36627580999999998</v>
      </c>
      <c r="G282" s="149">
        <v>8.585371E-2</v>
      </c>
      <c r="H282" s="200">
        <v>24</v>
      </c>
      <c r="I282" s="200" t="s">
        <v>201</v>
      </c>
    </row>
    <row r="283" spans="1:9" ht="35" customHeight="1" x14ac:dyDescent="0.35">
      <c r="A283" s="147" t="s">
        <v>213</v>
      </c>
      <c r="B283" s="148">
        <v>2016</v>
      </c>
      <c r="C283" s="198">
        <v>69</v>
      </c>
      <c r="D283" s="147" t="s">
        <v>217</v>
      </c>
      <c r="E283" s="149">
        <v>0.87322765000000002</v>
      </c>
      <c r="F283" s="150">
        <v>4.0918639999999999E-2</v>
      </c>
      <c r="G283" s="149">
        <v>8.585371E-2</v>
      </c>
      <c r="H283" s="200">
        <v>24</v>
      </c>
      <c r="I283" s="200" t="s">
        <v>201</v>
      </c>
    </row>
    <row r="284" spans="1:9" ht="35" customHeight="1" x14ac:dyDescent="0.35">
      <c r="A284" s="147" t="s">
        <v>213</v>
      </c>
      <c r="B284" s="148">
        <v>2016</v>
      </c>
      <c r="C284" s="198">
        <v>70</v>
      </c>
      <c r="D284" s="147" t="s">
        <v>95</v>
      </c>
      <c r="E284" s="149">
        <v>0.71072612999999996</v>
      </c>
      <c r="F284" s="150">
        <v>8.1837270000000004E-2</v>
      </c>
      <c r="G284" s="149">
        <v>0.2074366</v>
      </c>
      <c r="H284" s="200">
        <v>24</v>
      </c>
      <c r="I284" s="200" t="s">
        <v>201</v>
      </c>
    </row>
    <row r="285" spans="1:9" ht="35" customHeight="1" x14ac:dyDescent="0.35">
      <c r="A285" s="147" t="s">
        <v>213</v>
      </c>
      <c r="B285" s="148">
        <v>2016</v>
      </c>
      <c r="C285" s="198">
        <v>71</v>
      </c>
      <c r="D285" s="147" t="s">
        <v>218</v>
      </c>
      <c r="E285" s="149">
        <v>0.75086275000000002</v>
      </c>
      <c r="F285" s="150">
        <v>0.1223649</v>
      </c>
      <c r="G285" s="149">
        <v>0.12677235000000001</v>
      </c>
      <c r="H285" s="200">
        <v>24</v>
      </c>
      <c r="I285" s="200" t="s">
        <v>201</v>
      </c>
    </row>
    <row r="286" spans="1:9" ht="17" customHeight="1" x14ac:dyDescent="0.35">
      <c r="A286" s="147" t="s">
        <v>199</v>
      </c>
      <c r="B286" s="148">
        <v>2015</v>
      </c>
      <c r="C286" s="198">
        <v>1</v>
      </c>
      <c r="D286" s="147" t="s">
        <v>200</v>
      </c>
      <c r="E286" s="149">
        <v>0.65919117000000005</v>
      </c>
      <c r="F286" s="150">
        <v>0.2273907</v>
      </c>
      <c r="G286" s="149">
        <v>0.11341814</v>
      </c>
      <c r="H286" s="200">
        <v>27</v>
      </c>
      <c r="I286" s="200" t="s">
        <v>201</v>
      </c>
    </row>
    <row r="287" spans="1:9" ht="17" customHeight="1" x14ac:dyDescent="0.35">
      <c r="A287" s="147" t="s">
        <v>199</v>
      </c>
      <c r="B287" s="148">
        <v>2015</v>
      </c>
      <c r="C287" s="198">
        <v>2</v>
      </c>
      <c r="D287" s="147" t="s">
        <v>18</v>
      </c>
      <c r="E287" s="149">
        <v>0.75952341000000001</v>
      </c>
      <c r="F287" s="150">
        <v>0.15415176</v>
      </c>
      <c r="G287" s="149">
        <v>8.6324830000000005E-2</v>
      </c>
      <c r="H287" s="200">
        <v>25</v>
      </c>
      <c r="I287" s="200" t="s">
        <v>201</v>
      </c>
    </row>
    <row r="288" spans="1:9" ht="17" customHeight="1" x14ac:dyDescent="0.35">
      <c r="A288" s="147" t="s">
        <v>199</v>
      </c>
      <c r="B288" s="148">
        <v>2015</v>
      </c>
      <c r="C288" s="198">
        <v>3</v>
      </c>
      <c r="D288" s="147" t="s">
        <v>20</v>
      </c>
      <c r="E288" s="149">
        <v>0.77275645000000004</v>
      </c>
      <c r="F288" s="150">
        <v>0.18751688</v>
      </c>
      <c r="G288" s="149">
        <v>3.9726669999999999E-2</v>
      </c>
      <c r="H288" s="200">
        <v>27</v>
      </c>
      <c r="I288" s="200" t="s">
        <v>201</v>
      </c>
    </row>
    <row r="289" spans="1:9" ht="17" customHeight="1" x14ac:dyDescent="0.35">
      <c r="A289" s="147" t="s">
        <v>199</v>
      </c>
      <c r="B289" s="148">
        <v>2015</v>
      </c>
      <c r="C289" s="198">
        <v>4</v>
      </c>
      <c r="D289" s="147" t="s">
        <v>22</v>
      </c>
      <c r="E289" s="149">
        <v>0.89361931000000006</v>
      </c>
      <c r="F289" s="150">
        <v>7.6893329999999996E-2</v>
      </c>
      <c r="G289" s="149">
        <v>2.9487360000000001E-2</v>
      </c>
      <c r="H289" s="200">
        <v>26</v>
      </c>
      <c r="I289" s="200" t="s">
        <v>201</v>
      </c>
    </row>
    <row r="290" spans="1:9" ht="17" customHeight="1" x14ac:dyDescent="0.35">
      <c r="A290" s="147" t="s">
        <v>199</v>
      </c>
      <c r="B290" s="148">
        <v>2015</v>
      </c>
      <c r="C290" s="198">
        <v>5</v>
      </c>
      <c r="D290" s="147" t="s">
        <v>24</v>
      </c>
      <c r="E290" s="149">
        <v>0.89784545999999998</v>
      </c>
      <c r="F290" s="150">
        <v>7.3838619999999994E-2</v>
      </c>
      <c r="G290" s="149">
        <v>2.8315920000000001E-2</v>
      </c>
      <c r="H290" s="200">
        <v>27</v>
      </c>
      <c r="I290" s="200" t="s">
        <v>201</v>
      </c>
    </row>
    <row r="291" spans="1:9" ht="17" customHeight="1" x14ac:dyDescent="0.35">
      <c r="A291" s="147" t="s">
        <v>199</v>
      </c>
      <c r="B291" s="148">
        <v>2015</v>
      </c>
      <c r="C291" s="198">
        <v>6</v>
      </c>
      <c r="D291" s="147" t="s">
        <v>27</v>
      </c>
      <c r="E291" s="149">
        <v>0.88173650000000003</v>
      </c>
      <c r="F291" s="150">
        <v>0.11826349999999999</v>
      </c>
      <c r="G291" s="149">
        <v>0</v>
      </c>
      <c r="H291" s="200">
        <v>26</v>
      </c>
      <c r="I291" s="200" t="s">
        <v>201</v>
      </c>
    </row>
    <row r="292" spans="1:9" ht="17" customHeight="1" x14ac:dyDescent="0.35">
      <c r="A292" s="147" t="s">
        <v>199</v>
      </c>
      <c r="B292" s="148">
        <v>2015</v>
      </c>
      <c r="C292" s="198">
        <v>7</v>
      </c>
      <c r="D292" s="147" t="s">
        <v>30</v>
      </c>
      <c r="E292" s="149">
        <v>0.96012618999999999</v>
      </c>
      <c r="F292" s="150">
        <v>3.9873810000000003E-2</v>
      </c>
      <c r="G292" s="149">
        <v>0</v>
      </c>
      <c r="H292" s="200">
        <v>27</v>
      </c>
      <c r="I292" s="200" t="s">
        <v>201</v>
      </c>
    </row>
    <row r="293" spans="1:9" ht="17" customHeight="1" x14ac:dyDescent="0.35">
      <c r="A293" s="147" t="s">
        <v>199</v>
      </c>
      <c r="B293" s="148">
        <v>2015</v>
      </c>
      <c r="C293" s="198">
        <v>8</v>
      </c>
      <c r="D293" s="147" t="s">
        <v>33</v>
      </c>
      <c r="E293" s="149">
        <v>0.95667771000000001</v>
      </c>
      <c r="F293" s="150">
        <v>4.3322289999999999E-2</v>
      </c>
      <c r="G293" s="149">
        <v>0</v>
      </c>
      <c r="H293" s="200">
        <v>25</v>
      </c>
      <c r="I293" s="200" t="s">
        <v>201</v>
      </c>
    </row>
    <row r="294" spans="1:9" ht="17" customHeight="1" x14ac:dyDescent="0.35">
      <c r="A294" s="147" t="s">
        <v>199</v>
      </c>
      <c r="B294" s="148">
        <v>2015</v>
      </c>
      <c r="C294" s="198">
        <v>9</v>
      </c>
      <c r="D294" s="147" t="s">
        <v>120</v>
      </c>
      <c r="E294" s="149">
        <v>0.58651291000000005</v>
      </c>
      <c r="F294" s="150">
        <v>0.23865428999999999</v>
      </c>
      <c r="G294" s="149">
        <v>0.17483280000000001</v>
      </c>
      <c r="H294" s="200">
        <v>27</v>
      </c>
      <c r="I294" s="200">
        <v>0</v>
      </c>
    </row>
    <row r="295" spans="1:9" ht="17" customHeight="1" x14ac:dyDescent="0.35">
      <c r="A295" s="147" t="s">
        <v>199</v>
      </c>
      <c r="B295" s="148">
        <v>2015</v>
      </c>
      <c r="C295" s="198">
        <v>10</v>
      </c>
      <c r="D295" s="147" t="s">
        <v>202</v>
      </c>
      <c r="E295" s="149">
        <v>0.72360632000000003</v>
      </c>
      <c r="F295" s="150">
        <v>0.16668258999999999</v>
      </c>
      <c r="G295" s="149">
        <v>0.10971109</v>
      </c>
      <c r="H295" s="200">
        <v>25</v>
      </c>
      <c r="I295" s="200">
        <v>0</v>
      </c>
    </row>
    <row r="296" spans="1:9" ht="17" customHeight="1" x14ac:dyDescent="0.35">
      <c r="A296" s="147" t="s">
        <v>199</v>
      </c>
      <c r="B296" s="148">
        <v>2015</v>
      </c>
      <c r="C296" s="198">
        <v>11</v>
      </c>
      <c r="D296" s="147" t="s">
        <v>203</v>
      </c>
      <c r="E296" s="149">
        <v>0.79400470000000001</v>
      </c>
      <c r="F296" s="150">
        <v>0.16977465</v>
      </c>
      <c r="G296" s="149">
        <v>3.622065E-2</v>
      </c>
      <c r="H296" s="200">
        <v>25</v>
      </c>
      <c r="I296" s="200">
        <v>0</v>
      </c>
    </row>
    <row r="297" spans="1:9" ht="17" customHeight="1" x14ac:dyDescent="0.35">
      <c r="A297" s="147" t="s">
        <v>199</v>
      </c>
      <c r="B297" s="148">
        <v>2015</v>
      </c>
      <c r="C297" s="198">
        <v>12</v>
      </c>
      <c r="D297" s="147" t="s">
        <v>313</v>
      </c>
      <c r="E297" s="149">
        <v>0.91710643000000003</v>
      </c>
      <c r="F297" s="150">
        <v>8.289357E-2</v>
      </c>
      <c r="G297" s="149">
        <v>0</v>
      </c>
      <c r="H297" s="200">
        <v>26</v>
      </c>
      <c r="I297" s="200">
        <v>0</v>
      </c>
    </row>
    <row r="298" spans="1:9" ht="17" customHeight="1" x14ac:dyDescent="0.35">
      <c r="A298" s="147" t="s">
        <v>199</v>
      </c>
      <c r="B298" s="148">
        <v>2015</v>
      </c>
      <c r="C298" s="198">
        <v>13</v>
      </c>
      <c r="D298" s="147" t="s">
        <v>45</v>
      </c>
      <c r="E298" s="149">
        <v>0.89208359999999998</v>
      </c>
      <c r="F298" s="150">
        <v>0.1079164</v>
      </c>
      <c r="G298" s="149">
        <v>0</v>
      </c>
      <c r="H298" s="200">
        <v>27</v>
      </c>
      <c r="I298" s="200">
        <v>0</v>
      </c>
    </row>
    <row r="299" spans="1:9" ht="35" customHeight="1" x14ac:dyDescent="0.35">
      <c r="A299" s="147" t="s">
        <v>199</v>
      </c>
      <c r="B299" s="148">
        <v>2015</v>
      </c>
      <c r="C299" s="198">
        <v>14</v>
      </c>
      <c r="D299" s="147" t="s">
        <v>121</v>
      </c>
      <c r="E299" s="149">
        <v>0.84624891000000002</v>
      </c>
      <c r="F299" s="150">
        <v>8.289357E-2</v>
      </c>
      <c r="G299" s="149">
        <v>7.0857519999999993E-2</v>
      </c>
      <c r="H299" s="200">
        <v>26</v>
      </c>
      <c r="I299" s="200">
        <v>0</v>
      </c>
    </row>
    <row r="300" spans="1:9" ht="17" customHeight="1" x14ac:dyDescent="0.35">
      <c r="A300" s="147" t="s">
        <v>199</v>
      </c>
      <c r="B300" s="148">
        <v>2015</v>
      </c>
      <c r="C300" s="198">
        <v>15</v>
      </c>
      <c r="D300" s="147" t="s">
        <v>46</v>
      </c>
      <c r="E300" s="149">
        <v>0.77866546000000003</v>
      </c>
      <c r="F300" s="150">
        <v>0.15329195000000001</v>
      </c>
      <c r="G300" s="149">
        <v>6.804259E-2</v>
      </c>
      <c r="H300" s="200">
        <v>27</v>
      </c>
      <c r="I300" s="200">
        <v>0</v>
      </c>
    </row>
    <row r="301" spans="1:9" ht="17" customHeight="1" x14ac:dyDescent="0.35">
      <c r="A301" s="147" t="s">
        <v>199</v>
      </c>
      <c r="B301" s="148">
        <v>2015</v>
      </c>
      <c r="C301" s="198">
        <v>16</v>
      </c>
      <c r="D301" s="147" t="s">
        <v>47</v>
      </c>
      <c r="E301" s="149">
        <v>0.87573626999999998</v>
      </c>
      <c r="F301" s="150">
        <v>8.289357E-2</v>
      </c>
      <c r="G301" s="149">
        <v>4.1370160000000003E-2</v>
      </c>
      <c r="H301" s="200">
        <v>26</v>
      </c>
      <c r="I301" s="200">
        <v>0</v>
      </c>
    </row>
    <row r="302" spans="1:9" ht="17" customHeight="1" x14ac:dyDescent="0.35">
      <c r="A302" s="147" t="s">
        <v>199</v>
      </c>
      <c r="B302" s="148">
        <v>2015</v>
      </c>
      <c r="C302" s="198">
        <v>17</v>
      </c>
      <c r="D302" s="147" t="s">
        <v>205</v>
      </c>
      <c r="E302" s="149">
        <v>0.61384978999999995</v>
      </c>
      <c r="F302" s="150">
        <v>0.27838096000000001</v>
      </c>
      <c r="G302" s="149">
        <v>0.10776925</v>
      </c>
      <c r="H302" s="200">
        <v>27</v>
      </c>
      <c r="I302" s="200">
        <v>0</v>
      </c>
    </row>
    <row r="303" spans="1:9" ht="17" customHeight="1" x14ac:dyDescent="0.35">
      <c r="A303" s="147" t="s">
        <v>199</v>
      </c>
      <c r="B303" s="148">
        <v>2015</v>
      </c>
      <c r="C303" s="198">
        <v>18</v>
      </c>
      <c r="D303" s="147" t="s">
        <v>49</v>
      </c>
      <c r="E303" s="149">
        <v>0.52183584000000005</v>
      </c>
      <c r="F303" s="150">
        <v>0.3684134</v>
      </c>
      <c r="G303" s="149">
        <v>0.10975076</v>
      </c>
      <c r="H303" s="200">
        <v>26</v>
      </c>
      <c r="I303" s="200">
        <v>0</v>
      </c>
    </row>
    <row r="304" spans="1:9" ht="35" customHeight="1" x14ac:dyDescent="0.35">
      <c r="A304" s="147" t="s">
        <v>199</v>
      </c>
      <c r="B304" s="148">
        <v>2015</v>
      </c>
      <c r="C304" s="198">
        <v>19</v>
      </c>
      <c r="D304" s="147" t="s">
        <v>122</v>
      </c>
      <c r="E304" s="149">
        <v>0.75874587000000004</v>
      </c>
      <c r="F304" s="150">
        <v>0.2095649</v>
      </c>
      <c r="G304" s="149">
        <v>3.168924E-2</v>
      </c>
      <c r="H304" s="200">
        <v>24</v>
      </c>
      <c r="I304" s="200">
        <v>2</v>
      </c>
    </row>
    <row r="305" spans="1:9" ht="17" customHeight="1" x14ac:dyDescent="0.35">
      <c r="A305" s="147" t="s">
        <v>199</v>
      </c>
      <c r="B305" s="148">
        <v>2015</v>
      </c>
      <c r="C305" s="198">
        <v>20</v>
      </c>
      <c r="D305" s="147" t="s">
        <v>206</v>
      </c>
      <c r="E305" s="149">
        <v>0.76347233999999997</v>
      </c>
      <c r="F305" s="150">
        <v>0.12428277</v>
      </c>
      <c r="G305" s="149">
        <v>0.11224489</v>
      </c>
      <c r="H305" s="200">
        <v>26</v>
      </c>
      <c r="I305" s="200" t="s">
        <v>201</v>
      </c>
    </row>
    <row r="306" spans="1:9" ht="17" customHeight="1" x14ac:dyDescent="0.35">
      <c r="A306" s="147" t="s">
        <v>199</v>
      </c>
      <c r="B306" s="148">
        <v>2015</v>
      </c>
      <c r="C306" s="198">
        <v>21</v>
      </c>
      <c r="D306" s="147" t="s">
        <v>51</v>
      </c>
      <c r="E306" s="149">
        <v>0.42445669000000003</v>
      </c>
      <c r="F306" s="150">
        <v>0.47035485999999999</v>
      </c>
      <c r="G306" s="149">
        <v>0.10518843999999999</v>
      </c>
      <c r="H306" s="200">
        <v>26</v>
      </c>
      <c r="I306" s="200">
        <v>1</v>
      </c>
    </row>
    <row r="307" spans="1:9" ht="17" customHeight="1" x14ac:dyDescent="0.35">
      <c r="A307" s="147" t="s">
        <v>199</v>
      </c>
      <c r="B307" s="148">
        <v>2015</v>
      </c>
      <c r="C307" s="198">
        <v>22</v>
      </c>
      <c r="D307" s="147" t="s">
        <v>52</v>
      </c>
      <c r="E307" s="149">
        <v>0.38984862999999997</v>
      </c>
      <c r="F307" s="150">
        <v>0.48197656</v>
      </c>
      <c r="G307" s="149">
        <v>0.12817481</v>
      </c>
      <c r="H307" s="200">
        <v>23</v>
      </c>
      <c r="I307" s="200">
        <v>2</v>
      </c>
    </row>
    <row r="308" spans="1:9" ht="17" customHeight="1" x14ac:dyDescent="0.35">
      <c r="A308" s="147" t="s">
        <v>199</v>
      </c>
      <c r="B308" s="148">
        <v>2015</v>
      </c>
      <c r="C308" s="198">
        <v>23</v>
      </c>
      <c r="D308" s="147" t="s">
        <v>53</v>
      </c>
      <c r="E308" s="149">
        <v>0.38055675</v>
      </c>
      <c r="F308" s="150">
        <v>0.3475819</v>
      </c>
      <c r="G308" s="149">
        <v>0.27186135</v>
      </c>
      <c r="H308" s="200">
        <v>26</v>
      </c>
      <c r="I308" s="200">
        <v>1</v>
      </c>
    </row>
    <row r="309" spans="1:9" ht="17" customHeight="1" x14ac:dyDescent="0.35">
      <c r="A309" s="147" t="s">
        <v>199</v>
      </c>
      <c r="B309" s="148">
        <v>2015</v>
      </c>
      <c r="C309" s="198">
        <v>24</v>
      </c>
      <c r="D309" s="147" t="s">
        <v>207</v>
      </c>
      <c r="E309" s="149">
        <v>0.42913551</v>
      </c>
      <c r="F309" s="150">
        <v>0.41726664000000002</v>
      </c>
      <c r="G309" s="149">
        <v>0.15359785000000001</v>
      </c>
      <c r="H309" s="200">
        <v>26</v>
      </c>
      <c r="I309" s="200">
        <v>1</v>
      </c>
    </row>
    <row r="310" spans="1:9" ht="17" customHeight="1" x14ac:dyDescent="0.35">
      <c r="A310" s="147" t="s">
        <v>199</v>
      </c>
      <c r="B310" s="148">
        <v>2015</v>
      </c>
      <c r="C310" s="198">
        <v>25</v>
      </c>
      <c r="D310" s="147" t="s">
        <v>55</v>
      </c>
      <c r="E310" s="149">
        <v>0.49282002000000003</v>
      </c>
      <c r="F310" s="150">
        <v>0.35358212999999999</v>
      </c>
      <c r="G310" s="149">
        <v>0.15359785000000001</v>
      </c>
      <c r="H310" s="200">
        <v>26</v>
      </c>
      <c r="I310" s="200">
        <v>1</v>
      </c>
    </row>
    <row r="311" spans="1:9" ht="17" customHeight="1" x14ac:dyDescent="0.35">
      <c r="A311" s="147" t="s">
        <v>199</v>
      </c>
      <c r="B311" s="148">
        <v>2015</v>
      </c>
      <c r="C311" s="198">
        <v>26</v>
      </c>
      <c r="D311" s="147" t="s">
        <v>56</v>
      </c>
      <c r="E311" s="149">
        <v>0.61113152000000004</v>
      </c>
      <c r="F311" s="150">
        <v>0.19390046</v>
      </c>
      <c r="G311" s="149">
        <v>0.19496801</v>
      </c>
      <c r="H311" s="200">
        <v>26</v>
      </c>
      <c r="I311" s="200">
        <v>1</v>
      </c>
    </row>
    <row r="312" spans="1:9" ht="17" customHeight="1" x14ac:dyDescent="0.35">
      <c r="A312" s="147" t="s">
        <v>199</v>
      </c>
      <c r="B312" s="148">
        <v>2015</v>
      </c>
      <c r="C312" s="198">
        <v>27</v>
      </c>
      <c r="D312" s="147" t="s">
        <v>57</v>
      </c>
      <c r="E312" s="149">
        <v>0.62638671999999995</v>
      </c>
      <c r="F312" s="150">
        <v>0.25443327999999998</v>
      </c>
      <c r="G312" s="149">
        <v>0.11917999999999999</v>
      </c>
      <c r="H312" s="200">
        <v>27</v>
      </c>
      <c r="I312" s="200">
        <v>0</v>
      </c>
    </row>
    <row r="313" spans="1:9" ht="17" customHeight="1" x14ac:dyDescent="0.35">
      <c r="A313" s="147" t="s">
        <v>208</v>
      </c>
      <c r="B313" s="148">
        <v>2015</v>
      </c>
      <c r="C313" s="198">
        <v>28</v>
      </c>
      <c r="D313" s="147" t="s">
        <v>58</v>
      </c>
      <c r="E313" s="149">
        <v>0.81263026999999999</v>
      </c>
      <c r="F313" s="150">
        <v>0.10776925</v>
      </c>
      <c r="G313" s="149">
        <v>7.9600480000000001E-2</v>
      </c>
      <c r="H313" s="200">
        <v>27</v>
      </c>
      <c r="I313" s="200" t="s">
        <v>201</v>
      </c>
    </row>
    <row r="314" spans="1:9" ht="35" customHeight="1" x14ac:dyDescent="0.35">
      <c r="A314" s="147" t="s">
        <v>199</v>
      </c>
      <c r="B314" s="148">
        <v>2015</v>
      </c>
      <c r="C314" s="198">
        <v>29</v>
      </c>
      <c r="D314" s="147" t="s">
        <v>314</v>
      </c>
      <c r="E314" s="149">
        <v>0.80487874999999998</v>
      </c>
      <c r="F314" s="150">
        <v>8.289357E-2</v>
      </c>
      <c r="G314" s="149">
        <v>0.11222769</v>
      </c>
      <c r="H314" s="200">
        <v>26</v>
      </c>
      <c r="I314" s="200">
        <v>0</v>
      </c>
    </row>
    <row r="315" spans="1:9" ht="17" customHeight="1" x14ac:dyDescent="0.35">
      <c r="A315" s="147" t="s">
        <v>199</v>
      </c>
      <c r="B315" s="148">
        <v>2015</v>
      </c>
      <c r="C315" s="198">
        <v>30</v>
      </c>
      <c r="D315" s="147" t="s">
        <v>60</v>
      </c>
      <c r="E315" s="149">
        <v>0.55390170999999999</v>
      </c>
      <c r="F315" s="150">
        <v>0.29860237000000001</v>
      </c>
      <c r="G315" s="149">
        <v>0.14749592</v>
      </c>
      <c r="H315" s="200">
        <v>27</v>
      </c>
      <c r="I315" s="200">
        <v>0</v>
      </c>
    </row>
    <row r="316" spans="1:9" ht="17" customHeight="1" x14ac:dyDescent="0.35">
      <c r="A316" s="147" t="s">
        <v>199</v>
      </c>
      <c r="B316" s="148">
        <v>2015</v>
      </c>
      <c r="C316" s="198">
        <v>31</v>
      </c>
      <c r="D316" s="147" t="s">
        <v>61</v>
      </c>
      <c r="E316" s="149">
        <v>0.47343517000000002</v>
      </c>
      <c r="F316" s="150">
        <v>0.29946843000000001</v>
      </c>
      <c r="G316" s="149">
        <v>0.2270964</v>
      </c>
      <c r="H316" s="200">
        <v>27</v>
      </c>
      <c r="I316" s="200">
        <v>0</v>
      </c>
    </row>
    <row r="317" spans="1:9" ht="17" customHeight="1" x14ac:dyDescent="0.35">
      <c r="A317" s="147" t="s">
        <v>199</v>
      </c>
      <c r="B317" s="148">
        <v>2015</v>
      </c>
      <c r="C317" s="198">
        <v>32</v>
      </c>
      <c r="D317" s="147" t="s">
        <v>62</v>
      </c>
      <c r="E317" s="149">
        <v>0.33534461999999998</v>
      </c>
      <c r="F317" s="150">
        <v>0.51105752999999998</v>
      </c>
      <c r="G317" s="149">
        <v>0.15359785000000001</v>
      </c>
      <c r="H317" s="200">
        <v>26</v>
      </c>
      <c r="I317" s="200">
        <v>0</v>
      </c>
    </row>
    <row r="318" spans="1:9" ht="17" customHeight="1" x14ac:dyDescent="0.35">
      <c r="A318" s="147" t="s">
        <v>199</v>
      </c>
      <c r="B318" s="148">
        <v>2015</v>
      </c>
      <c r="C318" s="198">
        <v>33</v>
      </c>
      <c r="D318" s="147" t="s">
        <v>63</v>
      </c>
      <c r="E318" s="149">
        <v>0.28710341</v>
      </c>
      <c r="F318" s="150">
        <v>0.50671613000000004</v>
      </c>
      <c r="G318" s="149">
        <v>0.20618046000000001</v>
      </c>
      <c r="H318" s="200">
        <v>24</v>
      </c>
      <c r="I318" s="200">
        <v>3</v>
      </c>
    </row>
    <row r="319" spans="1:9" ht="35" customHeight="1" x14ac:dyDescent="0.35">
      <c r="A319" s="147" t="s">
        <v>199</v>
      </c>
      <c r="B319" s="148">
        <v>2015</v>
      </c>
      <c r="C319" s="198">
        <v>34</v>
      </c>
      <c r="D319" s="147" t="s">
        <v>123</v>
      </c>
      <c r="E319" s="149">
        <v>0.37104714</v>
      </c>
      <c r="F319" s="150">
        <v>0.58384340999999995</v>
      </c>
      <c r="G319" s="149">
        <v>4.5109450000000002E-2</v>
      </c>
      <c r="H319" s="200">
        <v>24</v>
      </c>
      <c r="I319" s="200">
        <v>3</v>
      </c>
    </row>
    <row r="320" spans="1:9" ht="17" customHeight="1" x14ac:dyDescent="0.35">
      <c r="A320" s="147" t="s">
        <v>199</v>
      </c>
      <c r="B320" s="148">
        <v>2015</v>
      </c>
      <c r="C320" s="198">
        <v>35</v>
      </c>
      <c r="D320" s="147" t="s">
        <v>64</v>
      </c>
      <c r="E320" s="149">
        <v>0.81248312</v>
      </c>
      <c r="F320" s="150">
        <v>0.14779022</v>
      </c>
      <c r="G320" s="149">
        <v>3.9726669999999999E-2</v>
      </c>
      <c r="H320" s="200">
        <v>27</v>
      </c>
      <c r="I320" s="200">
        <v>0</v>
      </c>
    </row>
    <row r="321" spans="1:9" ht="17" customHeight="1" x14ac:dyDescent="0.35">
      <c r="A321" s="147" t="s">
        <v>199</v>
      </c>
      <c r="B321" s="148">
        <v>2015</v>
      </c>
      <c r="C321" s="198">
        <v>36</v>
      </c>
      <c r="D321" s="147" t="s">
        <v>65</v>
      </c>
      <c r="E321" s="149">
        <v>0.52823796000000001</v>
      </c>
      <c r="F321" s="150">
        <v>0.31816419000000001</v>
      </c>
      <c r="G321" s="149">
        <v>0.15359785000000001</v>
      </c>
      <c r="H321" s="200">
        <v>26</v>
      </c>
      <c r="I321" s="200">
        <v>1</v>
      </c>
    </row>
    <row r="322" spans="1:9" ht="35" customHeight="1" x14ac:dyDescent="0.35">
      <c r="A322" s="147" t="s">
        <v>199</v>
      </c>
      <c r="B322" s="148">
        <v>2015</v>
      </c>
      <c r="C322" s="198">
        <v>37</v>
      </c>
      <c r="D322" s="147" t="s">
        <v>66</v>
      </c>
      <c r="E322" s="149">
        <v>0.38095736000000002</v>
      </c>
      <c r="F322" s="150">
        <v>0.43182006000000001</v>
      </c>
      <c r="G322" s="149">
        <v>0.18722258999999999</v>
      </c>
      <c r="H322" s="200">
        <v>27</v>
      </c>
      <c r="I322" s="200">
        <v>0</v>
      </c>
    </row>
    <row r="323" spans="1:9" ht="53" customHeight="1" x14ac:dyDescent="0.35">
      <c r="A323" s="147" t="s">
        <v>199</v>
      </c>
      <c r="B323" s="148">
        <v>2015</v>
      </c>
      <c r="C323" s="198">
        <v>38</v>
      </c>
      <c r="D323" s="147" t="s">
        <v>124</v>
      </c>
      <c r="E323" s="149">
        <v>0.60733413999999997</v>
      </c>
      <c r="F323" s="150">
        <v>0.23998414000000001</v>
      </c>
      <c r="G323" s="149">
        <v>0.15268171999999999</v>
      </c>
      <c r="H323" s="200">
        <v>26</v>
      </c>
      <c r="I323" s="200">
        <v>1</v>
      </c>
    </row>
    <row r="324" spans="1:9" ht="17" customHeight="1" x14ac:dyDescent="0.35">
      <c r="A324" s="147" t="s">
        <v>199</v>
      </c>
      <c r="B324" s="148">
        <v>2015</v>
      </c>
      <c r="C324" s="198">
        <v>39</v>
      </c>
      <c r="D324" s="147" t="s">
        <v>67</v>
      </c>
      <c r="E324" s="149">
        <v>0.76335534999999999</v>
      </c>
      <c r="F324" s="150">
        <v>0.20715729999999999</v>
      </c>
      <c r="G324" s="149">
        <v>2.9487360000000001E-2</v>
      </c>
      <c r="H324" s="200">
        <v>26</v>
      </c>
      <c r="I324" s="200">
        <v>1</v>
      </c>
    </row>
    <row r="325" spans="1:9" ht="17" customHeight="1" x14ac:dyDescent="0.35">
      <c r="A325" s="147" t="s">
        <v>199</v>
      </c>
      <c r="B325" s="148">
        <v>2015</v>
      </c>
      <c r="C325" s="198">
        <v>40</v>
      </c>
      <c r="D325" s="147" t="s">
        <v>210</v>
      </c>
      <c r="E325" s="149">
        <v>0.81839213</v>
      </c>
      <c r="F325" s="150">
        <v>0.11356528</v>
      </c>
      <c r="G325" s="149">
        <v>6.804259E-2</v>
      </c>
      <c r="H325" s="200">
        <v>27</v>
      </c>
      <c r="I325" s="200" t="s">
        <v>201</v>
      </c>
    </row>
    <row r="326" spans="1:9" ht="17" customHeight="1" x14ac:dyDescent="0.35">
      <c r="A326" s="147" t="s">
        <v>199</v>
      </c>
      <c r="B326" s="148">
        <v>2015</v>
      </c>
      <c r="C326" s="198">
        <v>41</v>
      </c>
      <c r="D326" s="147" t="s">
        <v>211</v>
      </c>
      <c r="E326" s="149">
        <v>0.59833093000000004</v>
      </c>
      <c r="F326" s="150">
        <v>0.26094822000000001</v>
      </c>
      <c r="G326" s="149">
        <v>0.14072085000000001</v>
      </c>
      <c r="H326" s="200">
        <v>27</v>
      </c>
      <c r="I326" s="200">
        <v>0</v>
      </c>
    </row>
    <row r="327" spans="1:9" ht="17" customHeight="1" x14ac:dyDescent="0.35">
      <c r="A327" s="147" t="s">
        <v>199</v>
      </c>
      <c r="B327" s="148">
        <v>2015</v>
      </c>
      <c r="C327" s="198">
        <v>42</v>
      </c>
      <c r="D327" s="147" t="s">
        <v>70</v>
      </c>
      <c r="E327" s="149">
        <v>0.68061501999999996</v>
      </c>
      <c r="F327" s="150">
        <v>0.20715729999999999</v>
      </c>
      <c r="G327" s="149">
        <v>0.11222769</v>
      </c>
      <c r="H327" s="200">
        <v>26</v>
      </c>
      <c r="I327" s="200">
        <v>1</v>
      </c>
    </row>
    <row r="328" spans="1:9" ht="17" customHeight="1" x14ac:dyDescent="0.35">
      <c r="A328" s="147" t="s">
        <v>199</v>
      </c>
      <c r="B328" s="148">
        <v>2015</v>
      </c>
      <c r="C328" s="198">
        <v>43</v>
      </c>
      <c r="D328" s="147" t="s">
        <v>71</v>
      </c>
      <c r="E328" s="149">
        <v>0.69330312000000005</v>
      </c>
      <c r="F328" s="150">
        <v>0.23865428999999999</v>
      </c>
      <c r="G328" s="149">
        <v>6.804259E-2</v>
      </c>
      <c r="H328" s="200">
        <v>27</v>
      </c>
      <c r="I328" s="200">
        <v>0</v>
      </c>
    </row>
    <row r="329" spans="1:9" ht="17" customHeight="1" x14ac:dyDescent="0.35">
      <c r="A329" s="147" t="s">
        <v>199</v>
      </c>
      <c r="B329" s="148">
        <v>2015</v>
      </c>
      <c r="C329" s="198">
        <v>44</v>
      </c>
      <c r="D329" s="147" t="s">
        <v>72</v>
      </c>
      <c r="E329" s="149">
        <v>0.61713174999999998</v>
      </c>
      <c r="F329" s="150">
        <v>0.31201073000000001</v>
      </c>
      <c r="G329" s="149">
        <v>7.0857519999999993E-2</v>
      </c>
      <c r="H329" s="200">
        <v>26</v>
      </c>
      <c r="I329" s="200">
        <v>1</v>
      </c>
    </row>
    <row r="330" spans="1:9" ht="17" customHeight="1" x14ac:dyDescent="0.35">
      <c r="A330" s="147" t="s">
        <v>199</v>
      </c>
      <c r="B330" s="148">
        <v>2015</v>
      </c>
      <c r="C330" s="198">
        <v>45</v>
      </c>
      <c r="D330" s="147" t="s">
        <v>73</v>
      </c>
      <c r="E330" s="149">
        <v>0.65124532000000002</v>
      </c>
      <c r="F330" s="150">
        <v>0.27789715999999998</v>
      </c>
      <c r="G330" s="149">
        <v>7.0857519999999993E-2</v>
      </c>
      <c r="H330" s="200">
        <v>26</v>
      </c>
      <c r="I330" s="200">
        <v>1</v>
      </c>
    </row>
    <row r="331" spans="1:9" ht="17" customHeight="1" x14ac:dyDescent="0.35">
      <c r="A331" s="147" t="s">
        <v>199</v>
      </c>
      <c r="B331" s="148">
        <v>2015</v>
      </c>
      <c r="C331" s="198">
        <v>46</v>
      </c>
      <c r="D331" s="147" t="s">
        <v>74</v>
      </c>
      <c r="E331" s="149">
        <v>0.59837702999999998</v>
      </c>
      <c r="F331" s="150">
        <v>0.36189631</v>
      </c>
      <c r="G331" s="149">
        <v>3.9726669999999999E-2</v>
      </c>
      <c r="H331" s="200">
        <v>27</v>
      </c>
      <c r="I331" s="200">
        <v>0</v>
      </c>
    </row>
    <row r="332" spans="1:9" ht="17" customHeight="1" x14ac:dyDescent="0.35">
      <c r="A332" s="147" t="s">
        <v>199</v>
      </c>
      <c r="B332" s="148">
        <v>2015</v>
      </c>
      <c r="C332" s="198">
        <v>47</v>
      </c>
      <c r="D332" s="147" t="s">
        <v>75</v>
      </c>
      <c r="E332" s="149">
        <v>0.66524733000000003</v>
      </c>
      <c r="F332" s="150">
        <v>0.22698341999999999</v>
      </c>
      <c r="G332" s="149">
        <v>0.10776925</v>
      </c>
      <c r="H332" s="200">
        <v>27</v>
      </c>
      <c r="I332" s="200">
        <v>0</v>
      </c>
    </row>
    <row r="333" spans="1:9" ht="17" customHeight="1" x14ac:dyDescent="0.35">
      <c r="A333" s="147" t="s">
        <v>199</v>
      </c>
      <c r="B333" s="148">
        <v>2015</v>
      </c>
      <c r="C333" s="198">
        <v>48</v>
      </c>
      <c r="D333" s="147" t="s">
        <v>76</v>
      </c>
      <c r="E333" s="149">
        <v>0.73302979000000001</v>
      </c>
      <c r="F333" s="150">
        <v>0.18751688</v>
      </c>
      <c r="G333" s="149">
        <v>7.9453330000000003E-2</v>
      </c>
      <c r="H333" s="200">
        <v>27</v>
      </c>
      <c r="I333" s="200" t="s">
        <v>201</v>
      </c>
    </row>
    <row r="334" spans="1:9" ht="17" customHeight="1" x14ac:dyDescent="0.35">
      <c r="A334" s="147" t="s">
        <v>199</v>
      </c>
      <c r="B334" s="148">
        <v>2015</v>
      </c>
      <c r="C334" s="198">
        <v>49</v>
      </c>
      <c r="D334" s="147" t="s">
        <v>77</v>
      </c>
      <c r="E334" s="149">
        <v>0.75310336</v>
      </c>
      <c r="F334" s="150">
        <v>0.16057181000000001</v>
      </c>
      <c r="G334" s="149">
        <v>8.6324830000000005E-2</v>
      </c>
      <c r="H334" s="200">
        <v>25</v>
      </c>
      <c r="I334" s="200" t="s">
        <v>201</v>
      </c>
    </row>
    <row r="335" spans="1:9" ht="17" customHeight="1" x14ac:dyDescent="0.35">
      <c r="A335" s="147" t="s">
        <v>199</v>
      </c>
      <c r="B335" s="148">
        <v>2015</v>
      </c>
      <c r="C335" s="198">
        <v>50</v>
      </c>
      <c r="D335" s="147" t="s">
        <v>78</v>
      </c>
      <c r="E335" s="149">
        <v>0.59261516999999997</v>
      </c>
      <c r="F335" s="150">
        <v>0.33934225000000001</v>
      </c>
      <c r="G335" s="149">
        <v>6.804259E-2</v>
      </c>
      <c r="H335" s="200">
        <v>27</v>
      </c>
      <c r="I335" s="200" t="s">
        <v>201</v>
      </c>
    </row>
    <row r="336" spans="1:9" ht="17" customHeight="1" x14ac:dyDescent="0.35">
      <c r="A336" s="147" t="s">
        <v>199</v>
      </c>
      <c r="B336" s="148">
        <v>2015</v>
      </c>
      <c r="C336" s="198">
        <v>51</v>
      </c>
      <c r="D336" s="147" t="s">
        <v>79</v>
      </c>
      <c r="E336" s="149">
        <v>0.69261547999999995</v>
      </c>
      <c r="F336" s="150">
        <v>0.22464418999999999</v>
      </c>
      <c r="G336" s="149">
        <v>8.2740330000000001E-2</v>
      </c>
      <c r="H336" s="200">
        <v>26</v>
      </c>
      <c r="I336" s="200" t="s">
        <v>201</v>
      </c>
    </row>
    <row r="337" spans="1:9" ht="17" customHeight="1" x14ac:dyDescent="0.35">
      <c r="A337" s="147" t="s">
        <v>208</v>
      </c>
      <c r="B337" s="148">
        <v>2015</v>
      </c>
      <c r="C337" s="198">
        <v>52</v>
      </c>
      <c r="D337" s="147" t="s">
        <v>80</v>
      </c>
      <c r="E337" s="149">
        <v>0.72798541000000005</v>
      </c>
      <c r="F337" s="150">
        <v>0.15963366000000001</v>
      </c>
      <c r="G337" s="149">
        <v>0.11238092</v>
      </c>
      <c r="H337" s="200">
        <v>26</v>
      </c>
      <c r="I337" s="200" t="s">
        <v>201</v>
      </c>
    </row>
    <row r="338" spans="1:9" ht="35" customHeight="1" x14ac:dyDescent="0.35">
      <c r="A338" s="147" t="s">
        <v>199</v>
      </c>
      <c r="B338" s="148">
        <v>2015</v>
      </c>
      <c r="C338" s="198">
        <v>53</v>
      </c>
      <c r="D338" s="147" t="s">
        <v>81</v>
      </c>
      <c r="E338" s="149">
        <v>0.54592017999999998</v>
      </c>
      <c r="F338" s="150">
        <v>0.22713057</v>
      </c>
      <c r="G338" s="149">
        <v>0.22694924999999999</v>
      </c>
      <c r="H338" s="200">
        <v>27</v>
      </c>
      <c r="I338" s="200">
        <v>0</v>
      </c>
    </row>
    <row r="339" spans="1:9" ht="17" customHeight="1" x14ac:dyDescent="0.35">
      <c r="A339" s="147" t="s">
        <v>199</v>
      </c>
      <c r="B339" s="148">
        <v>2015</v>
      </c>
      <c r="C339" s="198">
        <v>54</v>
      </c>
      <c r="D339" s="147" t="s">
        <v>82</v>
      </c>
      <c r="E339" s="149">
        <v>0.55635129000000005</v>
      </c>
      <c r="F339" s="150">
        <v>0.29005086000000002</v>
      </c>
      <c r="G339" s="149">
        <v>0.15359785000000001</v>
      </c>
      <c r="H339" s="200">
        <v>26</v>
      </c>
      <c r="I339" s="200">
        <v>1</v>
      </c>
    </row>
    <row r="340" spans="1:9" ht="17" customHeight="1" x14ac:dyDescent="0.35">
      <c r="A340" s="147" t="s">
        <v>199</v>
      </c>
      <c r="B340" s="148">
        <v>2015</v>
      </c>
      <c r="C340" s="198">
        <v>55</v>
      </c>
      <c r="D340" s="147" t="s">
        <v>83</v>
      </c>
      <c r="E340" s="149">
        <v>0.65357644999999998</v>
      </c>
      <c r="F340" s="150">
        <v>0.26697020999999999</v>
      </c>
      <c r="G340" s="149">
        <v>7.9453330000000003E-2</v>
      </c>
      <c r="H340" s="200">
        <v>27</v>
      </c>
      <c r="I340" s="200">
        <v>0</v>
      </c>
    </row>
    <row r="341" spans="1:9" ht="17" customHeight="1" x14ac:dyDescent="0.35">
      <c r="A341" s="147" t="s">
        <v>199</v>
      </c>
      <c r="B341" s="148">
        <v>2015</v>
      </c>
      <c r="C341" s="198">
        <v>56</v>
      </c>
      <c r="D341" s="147" t="s">
        <v>315</v>
      </c>
      <c r="E341" s="149">
        <v>0.47343517000000002</v>
      </c>
      <c r="F341" s="150">
        <v>0.36765817000000001</v>
      </c>
      <c r="G341" s="149">
        <v>0.15890666000000001</v>
      </c>
      <c r="H341" s="200">
        <v>27</v>
      </c>
      <c r="I341" s="200">
        <v>0</v>
      </c>
    </row>
    <row r="342" spans="1:9" ht="35" customHeight="1" x14ac:dyDescent="0.35">
      <c r="A342" s="147" t="s">
        <v>199</v>
      </c>
      <c r="B342" s="148">
        <v>2015</v>
      </c>
      <c r="C342" s="198">
        <v>57</v>
      </c>
      <c r="D342" s="147" t="s">
        <v>85</v>
      </c>
      <c r="E342" s="149">
        <v>0.56976135999999999</v>
      </c>
      <c r="F342" s="150">
        <v>0.35938112</v>
      </c>
      <c r="G342" s="149">
        <v>7.0857519999999993E-2</v>
      </c>
      <c r="H342" s="200">
        <v>26</v>
      </c>
      <c r="I342" s="200">
        <v>1</v>
      </c>
    </row>
    <row r="343" spans="1:9" ht="35" customHeight="1" x14ac:dyDescent="0.35">
      <c r="A343" s="147" t="s">
        <v>199</v>
      </c>
      <c r="B343" s="148">
        <v>2015</v>
      </c>
      <c r="C343" s="198">
        <v>58</v>
      </c>
      <c r="D343" s="147" t="s">
        <v>125</v>
      </c>
      <c r="E343" s="149">
        <v>0.66500764000000001</v>
      </c>
      <c r="F343" s="150">
        <v>0.24973811000000001</v>
      </c>
      <c r="G343" s="149">
        <v>8.5254250000000004E-2</v>
      </c>
      <c r="H343" s="200">
        <v>25</v>
      </c>
      <c r="I343" s="200">
        <v>1</v>
      </c>
    </row>
    <row r="344" spans="1:9" ht="17" customHeight="1" x14ac:dyDescent="0.35">
      <c r="A344" s="147" t="s">
        <v>199</v>
      </c>
      <c r="B344" s="148">
        <v>2015</v>
      </c>
      <c r="C344" s="198">
        <v>59</v>
      </c>
      <c r="D344" s="147" t="s">
        <v>86</v>
      </c>
      <c r="E344" s="149">
        <v>0.58693978999999996</v>
      </c>
      <c r="F344" s="150">
        <v>0.25283377000000001</v>
      </c>
      <c r="G344" s="149">
        <v>0.16022644</v>
      </c>
      <c r="H344" s="200">
        <v>25</v>
      </c>
      <c r="I344" s="200">
        <v>2</v>
      </c>
    </row>
    <row r="345" spans="1:9" ht="35" customHeight="1" x14ac:dyDescent="0.35">
      <c r="A345" s="147" t="s">
        <v>208</v>
      </c>
      <c r="B345" s="148">
        <v>2015</v>
      </c>
      <c r="C345" s="198">
        <v>60</v>
      </c>
      <c r="D345" s="147" t="s">
        <v>87</v>
      </c>
      <c r="E345" s="149">
        <v>0.78740960999999998</v>
      </c>
      <c r="F345" s="150">
        <v>0.13532833999999999</v>
      </c>
      <c r="G345" s="149">
        <v>7.7262049999999999E-2</v>
      </c>
      <c r="H345" s="200">
        <v>24</v>
      </c>
      <c r="I345" s="200">
        <v>3</v>
      </c>
    </row>
    <row r="346" spans="1:9" ht="17" customHeight="1" x14ac:dyDescent="0.35">
      <c r="A346" s="147" t="s">
        <v>199</v>
      </c>
      <c r="B346" s="148">
        <v>2015</v>
      </c>
      <c r="C346" s="198">
        <v>61</v>
      </c>
      <c r="D346" s="147" t="s">
        <v>88</v>
      </c>
      <c r="E346" s="149">
        <v>0.68687374000000001</v>
      </c>
      <c r="F346" s="150">
        <v>0.20088137</v>
      </c>
      <c r="G346" s="149">
        <v>0.11224489</v>
      </c>
      <c r="H346" s="200">
        <v>26</v>
      </c>
      <c r="I346" s="200">
        <v>1</v>
      </c>
    </row>
    <row r="347" spans="1:9" ht="17" customHeight="1" x14ac:dyDescent="0.35">
      <c r="A347" s="147" t="s">
        <v>199</v>
      </c>
      <c r="B347" s="148">
        <v>2015</v>
      </c>
      <c r="C347" s="198">
        <v>62</v>
      </c>
      <c r="D347" s="147" t="s">
        <v>155</v>
      </c>
      <c r="E347" s="149">
        <v>0.70549302999999997</v>
      </c>
      <c r="F347" s="150">
        <v>0.21774713000000001</v>
      </c>
      <c r="G347" s="149">
        <v>7.6759839999999996E-2</v>
      </c>
      <c r="H347" s="200">
        <v>24</v>
      </c>
      <c r="I347" s="200">
        <v>3</v>
      </c>
    </row>
    <row r="348" spans="1:9" ht="35" customHeight="1" x14ac:dyDescent="0.35">
      <c r="A348" s="147" t="s">
        <v>213</v>
      </c>
      <c r="B348" s="148">
        <v>2015</v>
      </c>
      <c r="C348" s="198">
        <v>63</v>
      </c>
      <c r="D348" s="147" t="s">
        <v>214</v>
      </c>
      <c r="E348" s="149">
        <v>0.73893880000000001</v>
      </c>
      <c r="F348" s="150">
        <v>0.19301862</v>
      </c>
      <c r="G348" s="149">
        <v>6.804259E-2</v>
      </c>
      <c r="H348" s="200">
        <v>27</v>
      </c>
      <c r="I348" s="200" t="s">
        <v>201</v>
      </c>
    </row>
    <row r="349" spans="1:9" ht="35" customHeight="1" x14ac:dyDescent="0.35">
      <c r="A349" s="147" t="s">
        <v>213</v>
      </c>
      <c r="B349" s="148">
        <v>2015</v>
      </c>
      <c r="C349" s="198">
        <v>64</v>
      </c>
      <c r="D349" s="147" t="s">
        <v>215</v>
      </c>
      <c r="E349" s="149">
        <v>0.69921213000000004</v>
      </c>
      <c r="F349" s="150">
        <v>0.23274528</v>
      </c>
      <c r="G349" s="149">
        <v>6.804259E-2</v>
      </c>
      <c r="H349" s="200">
        <v>27</v>
      </c>
      <c r="I349" s="200" t="s">
        <v>201</v>
      </c>
    </row>
    <row r="350" spans="1:9" ht="35" customHeight="1" x14ac:dyDescent="0.35">
      <c r="A350" s="147" t="s">
        <v>213</v>
      </c>
      <c r="B350" s="148">
        <v>2015</v>
      </c>
      <c r="C350" s="198">
        <v>65</v>
      </c>
      <c r="D350" s="147" t="s">
        <v>216</v>
      </c>
      <c r="E350" s="149">
        <v>0.61329858000000004</v>
      </c>
      <c r="F350" s="150">
        <v>0.23401969</v>
      </c>
      <c r="G350" s="149">
        <v>0.15268171999999999</v>
      </c>
      <c r="H350" s="200">
        <v>26</v>
      </c>
      <c r="I350" s="200" t="s">
        <v>201</v>
      </c>
    </row>
    <row r="351" spans="1:9" ht="35" customHeight="1" x14ac:dyDescent="0.35">
      <c r="A351" s="147" t="s">
        <v>213</v>
      </c>
      <c r="B351" s="148">
        <v>2015</v>
      </c>
      <c r="C351" s="198">
        <v>66</v>
      </c>
      <c r="D351" s="147" t="s">
        <v>91</v>
      </c>
      <c r="E351" s="149">
        <v>0.55303564999999999</v>
      </c>
      <c r="F351" s="150">
        <v>0.30523029000000002</v>
      </c>
      <c r="G351" s="149">
        <v>0.14173406</v>
      </c>
      <c r="H351" s="200">
        <v>27</v>
      </c>
      <c r="I351" s="200" t="s">
        <v>201</v>
      </c>
    </row>
    <row r="352" spans="1:9" ht="35" customHeight="1" x14ac:dyDescent="0.35">
      <c r="A352" s="147" t="s">
        <v>213</v>
      </c>
      <c r="B352" s="148">
        <v>2015</v>
      </c>
      <c r="C352" s="198">
        <v>67</v>
      </c>
      <c r="D352" s="147" t="s">
        <v>92</v>
      </c>
      <c r="E352" s="149">
        <v>0.44609829000000001</v>
      </c>
      <c r="F352" s="150">
        <v>0.48571196999999999</v>
      </c>
      <c r="G352" s="149">
        <v>6.8189739999999999E-2</v>
      </c>
      <c r="H352" s="200">
        <v>27</v>
      </c>
      <c r="I352" s="200" t="s">
        <v>201</v>
      </c>
    </row>
    <row r="353" spans="1:9" ht="35" customHeight="1" x14ac:dyDescent="0.35">
      <c r="A353" s="147" t="s">
        <v>213</v>
      </c>
      <c r="B353" s="148">
        <v>2015</v>
      </c>
      <c r="C353" s="198">
        <v>68</v>
      </c>
      <c r="D353" s="147" t="s">
        <v>93</v>
      </c>
      <c r="E353" s="149">
        <v>0.51282143999999996</v>
      </c>
      <c r="F353" s="150">
        <v>0.37926216000000001</v>
      </c>
      <c r="G353" s="149">
        <v>0.1079164</v>
      </c>
      <c r="H353" s="200">
        <v>27</v>
      </c>
      <c r="I353" s="200" t="s">
        <v>201</v>
      </c>
    </row>
    <row r="354" spans="1:9" ht="35" customHeight="1" x14ac:dyDescent="0.35">
      <c r="A354" s="147" t="s">
        <v>213</v>
      </c>
      <c r="B354" s="148">
        <v>2015</v>
      </c>
      <c r="C354" s="198">
        <v>69</v>
      </c>
      <c r="D354" s="147" t="s">
        <v>217</v>
      </c>
      <c r="E354" s="149">
        <v>0.81263026999999999</v>
      </c>
      <c r="F354" s="150">
        <v>0.15905380999999999</v>
      </c>
      <c r="G354" s="149">
        <v>2.8315920000000001E-2</v>
      </c>
      <c r="H354" s="200">
        <v>27</v>
      </c>
      <c r="I354" s="200" t="s">
        <v>201</v>
      </c>
    </row>
    <row r="355" spans="1:9" ht="35" customHeight="1" x14ac:dyDescent="0.35">
      <c r="A355" s="147" t="s">
        <v>213</v>
      </c>
      <c r="B355" s="148">
        <v>2015</v>
      </c>
      <c r="C355" s="198">
        <v>70</v>
      </c>
      <c r="D355" s="147" t="s">
        <v>95</v>
      </c>
      <c r="E355" s="149">
        <v>0.69746679</v>
      </c>
      <c r="F355" s="150">
        <v>0.191472</v>
      </c>
      <c r="G355" s="149">
        <v>0.1110612</v>
      </c>
      <c r="H355" s="200">
        <v>26</v>
      </c>
      <c r="I355" s="200" t="s">
        <v>201</v>
      </c>
    </row>
    <row r="356" spans="1:9" ht="35" customHeight="1" x14ac:dyDescent="0.35">
      <c r="A356" s="147" t="s">
        <v>213</v>
      </c>
      <c r="B356" s="148">
        <v>2015</v>
      </c>
      <c r="C356" s="198">
        <v>71</v>
      </c>
      <c r="D356" s="147" t="s">
        <v>218</v>
      </c>
      <c r="E356" s="149">
        <v>0.66054477</v>
      </c>
      <c r="F356" s="150">
        <v>0.27141263999999998</v>
      </c>
      <c r="G356" s="149">
        <v>6.804259E-2</v>
      </c>
      <c r="H356" s="200">
        <v>27</v>
      </c>
      <c r="I356" s="200" t="s">
        <v>201</v>
      </c>
    </row>
    <row r="357" spans="1:9" ht="17" customHeight="1" x14ac:dyDescent="0.35">
      <c r="A357" s="147" t="s">
        <v>199</v>
      </c>
      <c r="B357" s="148">
        <v>2014</v>
      </c>
      <c r="C357" s="198">
        <v>1</v>
      </c>
      <c r="D357" s="147" t="s">
        <v>200</v>
      </c>
      <c r="E357" s="149">
        <v>0.71393386999999997</v>
      </c>
      <c r="F357" s="150">
        <v>0.18050467000000001</v>
      </c>
      <c r="G357" s="149">
        <v>0.10556146</v>
      </c>
      <c r="H357" s="200">
        <v>31</v>
      </c>
      <c r="I357" s="200" t="s">
        <v>201</v>
      </c>
    </row>
    <row r="358" spans="1:9" ht="17" customHeight="1" x14ac:dyDescent="0.35">
      <c r="A358" s="147" t="s">
        <v>199</v>
      </c>
      <c r="B358" s="148">
        <v>2014</v>
      </c>
      <c r="C358" s="198">
        <v>2</v>
      </c>
      <c r="D358" s="147" t="s">
        <v>18</v>
      </c>
      <c r="E358" s="149">
        <v>0.91469045999999998</v>
      </c>
      <c r="F358" s="150">
        <v>8.5309540000000003E-2</v>
      </c>
      <c r="G358" s="149">
        <v>0</v>
      </c>
      <c r="H358" s="200">
        <v>27</v>
      </c>
      <c r="I358" s="200" t="s">
        <v>201</v>
      </c>
    </row>
    <row r="359" spans="1:9" ht="17" customHeight="1" x14ac:dyDescent="0.35">
      <c r="A359" s="147" t="s">
        <v>199</v>
      </c>
      <c r="B359" s="148">
        <v>2014</v>
      </c>
      <c r="C359" s="198">
        <v>3</v>
      </c>
      <c r="D359" s="147" t="s">
        <v>20</v>
      </c>
      <c r="E359" s="149">
        <v>0.81233496000000005</v>
      </c>
      <c r="F359" s="150">
        <v>0.18766504000000001</v>
      </c>
      <c r="G359" s="149">
        <v>0</v>
      </c>
      <c r="H359" s="200">
        <v>30</v>
      </c>
      <c r="I359" s="200" t="s">
        <v>201</v>
      </c>
    </row>
    <row r="360" spans="1:9" ht="17" customHeight="1" x14ac:dyDescent="0.35">
      <c r="A360" s="147" t="s">
        <v>199</v>
      </c>
      <c r="B360" s="148">
        <v>2014</v>
      </c>
      <c r="C360" s="198">
        <v>4</v>
      </c>
      <c r="D360" s="147" t="s">
        <v>22</v>
      </c>
      <c r="E360" s="149">
        <v>0.93357756999999997</v>
      </c>
      <c r="F360" s="150">
        <v>6.6422430000000005E-2</v>
      </c>
      <c r="G360" s="149">
        <v>0</v>
      </c>
      <c r="H360" s="200">
        <v>29</v>
      </c>
      <c r="I360" s="200" t="s">
        <v>201</v>
      </c>
    </row>
    <row r="361" spans="1:9" ht="17" customHeight="1" x14ac:dyDescent="0.35">
      <c r="A361" s="147" t="s">
        <v>199</v>
      </c>
      <c r="B361" s="148">
        <v>2014</v>
      </c>
      <c r="C361" s="198">
        <v>5</v>
      </c>
      <c r="D361" s="147" t="s">
        <v>24</v>
      </c>
      <c r="E361" s="149">
        <v>0.93264409000000004</v>
      </c>
      <c r="F361" s="150">
        <v>6.7355910000000005E-2</v>
      </c>
      <c r="G361" s="149">
        <v>0</v>
      </c>
      <c r="H361" s="200">
        <v>28</v>
      </c>
      <c r="I361" s="200" t="s">
        <v>201</v>
      </c>
    </row>
    <row r="362" spans="1:9" ht="17" customHeight="1" x14ac:dyDescent="0.35">
      <c r="A362" s="147" t="s">
        <v>199</v>
      </c>
      <c r="B362" s="148">
        <v>2014</v>
      </c>
      <c r="C362" s="198">
        <v>6</v>
      </c>
      <c r="D362" s="147" t="s">
        <v>27</v>
      </c>
      <c r="E362" s="149">
        <v>1</v>
      </c>
      <c r="F362" s="150">
        <v>0</v>
      </c>
      <c r="G362" s="149">
        <v>0</v>
      </c>
      <c r="H362" s="200">
        <v>28</v>
      </c>
      <c r="I362" s="200" t="s">
        <v>201</v>
      </c>
    </row>
    <row r="363" spans="1:9" ht="17" customHeight="1" x14ac:dyDescent="0.35">
      <c r="A363" s="147" t="s">
        <v>199</v>
      </c>
      <c r="B363" s="148">
        <v>2014</v>
      </c>
      <c r="C363" s="198">
        <v>7</v>
      </c>
      <c r="D363" s="147" t="s">
        <v>30</v>
      </c>
      <c r="E363" s="149">
        <v>0.90917236999999995</v>
      </c>
      <c r="F363" s="150">
        <v>6.0168220000000001E-2</v>
      </c>
      <c r="G363" s="149">
        <v>3.06594E-2</v>
      </c>
      <c r="H363" s="200">
        <v>31</v>
      </c>
      <c r="I363" s="200" t="s">
        <v>201</v>
      </c>
    </row>
    <row r="364" spans="1:9" ht="17" customHeight="1" x14ac:dyDescent="0.35">
      <c r="A364" s="147" t="s">
        <v>199</v>
      </c>
      <c r="B364" s="148">
        <v>2014</v>
      </c>
      <c r="C364" s="198">
        <v>8</v>
      </c>
      <c r="D364" s="147" t="s">
        <v>33</v>
      </c>
      <c r="E364" s="149">
        <v>0.96737777000000003</v>
      </c>
      <c r="F364" s="150">
        <v>3.2622230000000002E-2</v>
      </c>
      <c r="G364" s="149">
        <v>0</v>
      </c>
      <c r="H364" s="200">
        <v>29</v>
      </c>
      <c r="I364" s="200" t="s">
        <v>201</v>
      </c>
    </row>
    <row r="365" spans="1:9" ht="17" customHeight="1" x14ac:dyDescent="0.35">
      <c r="A365" s="147" t="s">
        <v>199</v>
      </c>
      <c r="B365" s="148">
        <v>2014</v>
      </c>
      <c r="C365" s="198">
        <v>9</v>
      </c>
      <c r="D365" s="147" t="s">
        <v>120</v>
      </c>
      <c r="E365" s="149">
        <v>0.57792405999999996</v>
      </c>
      <c r="F365" s="150">
        <v>0.24103380999999999</v>
      </c>
      <c r="G365" s="149">
        <v>0.18104213999999999</v>
      </c>
      <c r="H365" s="200">
        <v>31</v>
      </c>
      <c r="I365" s="200">
        <v>0</v>
      </c>
    </row>
    <row r="366" spans="1:9" ht="17" customHeight="1" x14ac:dyDescent="0.35">
      <c r="A366" s="147" t="s">
        <v>199</v>
      </c>
      <c r="B366" s="148">
        <v>2014</v>
      </c>
      <c r="C366" s="198">
        <v>10</v>
      </c>
      <c r="D366" s="147" t="s">
        <v>202</v>
      </c>
      <c r="E366" s="149">
        <v>0.77970116</v>
      </c>
      <c r="F366" s="150">
        <v>0.12426930999999999</v>
      </c>
      <c r="G366" s="149">
        <v>9.6029530000000002E-2</v>
      </c>
      <c r="H366" s="200">
        <v>30</v>
      </c>
      <c r="I366" s="200">
        <v>0</v>
      </c>
    </row>
    <row r="367" spans="1:9" ht="17" customHeight="1" x14ac:dyDescent="0.35">
      <c r="A367" s="147" t="s">
        <v>199</v>
      </c>
      <c r="B367" s="148">
        <v>2014</v>
      </c>
      <c r="C367" s="198">
        <v>11</v>
      </c>
      <c r="D367" s="147" t="s">
        <v>203</v>
      </c>
      <c r="E367" s="149">
        <v>0.85488058</v>
      </c>
      <c r="F367" s="150">
        <v>0.11127778000000001</v>
      </c>
      <c r="G367" s="149">
        <v>3.3841639999999999E-2</v>
      </c>
      <c r="H367" s="200">
        <v>29</v>
      </c>
      <c r="I367" s="200">
        <v>0</v>
      </c>
    </row>
    <row r="368" spans="1:9" ht="17" customHeight="1" x14ac:dyDescent="0.35">
      <c r="A368" s="147" t="s">
        <v>199</v>
      </c>
      <c r="B368" s="148">
        <v>2014</v>
      </c>
      <c r="C368" s="198">
        <v>12</v>
      </c>
      <c r="D368" s="147" t="s">
        <v>313</v>
      </c>
      <c r="E368" s="149">
        <v>0.90629957999999999</v>
      </c>
      <c r="F368" s="150">
        <v>6.2071290000000001E-2</v>
      </c>
      <c r="G368" s="149">
        <v>3.1629129999999998E-2</v>
      </c>
      <c r="H368" s="200">
        <v>30</v>
      </c>
      <c r="I368" s="200">
        <v>0</v>
      </c>
    </row>
    <row r="369" spans="1:9" ht="17" customHeight="1" x14ac:dyDescent="0.35">
      <c r="A369" s="147" t="s">
        <v>199</v>
      </c>
      <c r="B369" s="148">
        <v>2014</v>
      </c>
      <c r="C369" s="198">
        <v>13</v>
      </c>
      <c r="D369" s="147" t="s">
        <v>45</v>
      </c>
      <c r="E369" s="149">
        <v>0.93792871</v>
      </c>
      <c r="F369" s="150">
        <v>6.2071290000000001E-2</v>
      </c>
      <c r="G369" s="149">
        <v>0</v>
      </c>
      <c r="H369" s="200">
        <v>30</v>
      </c>
      <c r="I369" s="200">
        <v>0</v>
      </c>
    </row>
    <row r="370" spans="1:9" ht="35" customHeight="1" x14ac:dyDescent="0.35">
      <c r="A370" s="147" t="s">
        <v>199</v>
      </c>
      <c r="B370" s="148">
        <v>2014</v>
      </c>
      <c r="C370" s="198">
        <v>14</v>
      </c>
      <c r="D370" s="147" t="s">
        <v>121</v>
      </c>
      <c r="E370" s="149">
        <v>0.86179969000000001</v>
      </c>
      <c r="F370" s="150">
        <v>0.13820030999999999</v>
      </c>
      <c r="G370" s="149">
        <v>0</v>
      </c>
      <c r="H370" s="200">
        <v>30</v>
      </c>
      <c r="I370" s="200">
        <v>0</v>
      </c>
    </row>
    <row r="371" spans="1:9" ht="17" customHeight="1" x14ac:dyDescent="0.35">
      <c r="A371" s="147" t="s">
        <v>199</v>
      </c>
      <c r="B371" s="148">
        <v>2014</v>
      </c>
      <c r="C371" s="198">
        <v>15</v>
      </c>
      <c r="D371" s="147" t="s">
        <v>46</v>
      </c>
      <c r="E371" s="149">
        <v>0.90806527000000004</v>
      </c>
      <c r="F371" s="150">
        <v>6.1275330000000003E-2</v>
      </c>
      <c r="G371" s="149">
        <v>3.06594E-2</v>
      </c>
      <c r="H371" s="200">
        <v>31</v>
      </c>
      <c r="I371" s="200">
        <v>0</v>
      </c>
    </row>
    <row r="372" spans="1:9" ht="17" customHeight="1" x14ac:dyDescent="0.35">
      <c r="A372" s="147" t="s">
        <v>199</v>
      </c>
      <c r="B372" s="148">
        <v>2014</v>
      </c>
      <c r="C372" s="198">
        <v>16</v>
      </c>
      <c r="D372" s="147" t="s">
        <v>47</v>
      </c>
      <c r="E372" s="149">
        <v>0.90446486000000004</v>
      </c>
      <c r="F372" s="150">
        <v>6.2872929999999994E-2</v>
      </c>
      <c r="G372" s="149">
        <v>3.2662209999999997E-2</v>
      </c>
      <c r="H372" s="200">
        <v>29</v>
      </c>
      <c r="I372" s="200">
        <v>0</v>
      </c>
    </row>
    <row r="373" spans="1:9" ht="17" customHeight="1" x14ac:dyDescent="0.35">
      <c r="A373" s="147" t="s">
        <v>199</v>
      </c>
      <c r="B373" s="148">
        <v>2014</v>
      </c>
      <c r="C373" s="198">
        <v>17</v>
      </c>
      <c r="D373" s="147" t="s">
        <v>205</v>
      </c>
      <c r="E373" s="149">
        <v>0.71726210000000001</v>
      </c>
      <c r="F373" s="150">
        <v>0.25107259999999998</v>
      </c>
      <c r="G373" s="149">
        <v>3.16653E-2</v>
      </c>
      <c r="H373" s="200">
        <v>30</v>
      </c>
      <c r="I373" s="200">
        <v>1</v>
      </c>
    </row>
    <row r="374" spans="1:9" ht="17" customHeight="1" x14ac:dyDescent="0.35">
      <c r="A374" s="147" t="s">
        <v>199</v>
      </c>
      <c r="B374" s="148">
        <v>2014</v>
      </c>
      <c r="C374" s="198">
        <v>18</v>
      </c>
      <c r="D374" s="147" t="s">
        <v>49</v>
      </c>
      <c r="E374" s="149">
        <v>0.51289532999999998</v>
      </c>
      <c r="F374" s="150">
        <v>0.36046140999999998</v>
      </c>
      <c r="G374" s="149">
        <v>0.12664327</v>
      </c>
      <c r="H374" s="200">
        <v>30</v>
      </c>
      <c r="I374" s="200">
        <v>0</v>
      </c>
    </row>
    <row r="375" spans="1:9" ht="35" customHeight="1" x14ac:dyDescent="0.35">
      <c r="A375" s="147" t="s">
        <v>199</v>
      </c>
      <c r="B375" s="148">
        <v>2014</v>
      </c>
      <c r="C375" s="198">
        <v>19</v>
      </c>
      <c r="D375" s="147" t="s">
        <v>122</v>
      </c>
      <c r="E375" s="149">
        <v>0.84071220000000002</v>
      </c>
      <c r="F375" s="150">
        <v>9.4887399999999997E-2</v>
      </c>
      <c r="G375" s="149">
        <v>6.4400390000000002E-2</v>
      </c>
      <c r="H375" s="200">
        <v>30</v>
      </c>
      <c r="I375" s="200">
        <v>1</v>
      </c>
    </row>
    <row r="376" spans="1:9" ht="17" customHeight="1" x14ac:dyDescent="0.35">
      <c r="A376" s="147" t="s">
        <v>199</v>
      </c>
      <c r="B376" s="148">
        <v>2014</v>
      </c>
      <c r="C376" s="198">
        <v>20</v>
      </c>
      <c r="D376" s="147" t="s">
        <v>206</v>
      </c>
      <c r="E376" s="149">
        <v>0.76770291999999996</v>
      </c>
      <c r="F376" s="150">
        <v>0.16601038000000001</v>
      </c>
      <c r="G376" s="149">
        <v>6.6286700000000004E-2</v>
      </c>
      <c r="H376" s="200">
        <v>29</v>
      </c>
      <c r="I376" s="200" t="s">
        <v>201</v>
      </c>
    </row>
    <row r="377" spans="1:9" ht="17" customHeight="1" x14ac:dyDescent="0.35">
      <c r="A377" s="147" t="s">
        <v>199</v>
      </c>
      <c r="B377" s="148">
        <v>2014</v>
      </c>
      <c r="C377" s="198">
        <v>21</v>
      </c>
      <c r="D377" s="147" t="s">
        <v>51</v>
      </c>
      <c r="E377" s="149">
        <v>0.54334294000000005</v>
      </c>
      <c r="F377" s="150">
        <v>0.30328068000000002</v>
      </c>
      <c r="G377" s="149">
        <v>0.15337638000000001</v>
      </c>
      <c r="H377" s="200">
        <v>31</v>
      </c>
      <c r="I377" s="200">
        <v>0</v>
      </c>
    </row>
    <row r="378" spans="1:9" ht="17" customHeight="1" x14ac:dyDescent="0.35">
      <c r="A378" s="147" t="s">
        <v>199</v>
      </c>
      <c r="B378" s="148">
        <v>2014</v>
      </c>
      <c r="C378" s="198">
        <v>22</v>
      </c>
      <c r="D378" s="147" t="s">
        <v>52</v>
      </c>
      <c r="E378" s="149">
        <v>0.45244042000000001</v>
      </c>
      <c r="F378" s="150">
        <v>0.38945876000000001</v>
      </c>
      <c r="G378" s="149">
        <v>0.15810082</v>
      </c>
      <c r="H378" s="200">
        <v>30</v>
      </c>
      <c r="I378" s="200">
        <v>0</v>
      </c>
    </row>
    <row r="379" spans="1:9" ht="17" customHeight="1" x14ac:dyDescent="0.35">
      <c r="A379" s="147" t="s">
        <v>199</v>
      </c>
      <c r="B379" s="148">
        <v>2014</v>
      </c>
      <c r="C379" s="198">
        <v>23</v>
      </c>
      <c r="D379" s="147" t="s">
        <v>53</v>
      </c>
      <c r="E379" s="149">
        <v>0.36299313</v>
      </c>
      <c r="F379" s="150">
        <v>0.42542816999999999</v>
      </c>
      <c r="G379" s="149">
        <v>0.21157870000000001</v>
      </c>
      <c r="H379" s="200">
        <v>31</v>
      </c>
      <c r="I379" s="200">
        <v>0</v>
      </c>
    </row>
    <row r="380" spans="1:9" ht="17" customHeight="1" x14ac:dyDescent="0.35">
      <c r="A380" s="147" t="s">
        <v>199</v>
      </c>
      <c r="B380" s="148">
        <v>2014</v>
      </c>
      <c r="C380" s="198">
        <v>24</v>
      </c>
      <c r="D380" s="147" t="s">
        <v>207</v>
      </c>
      <c r="E380" s="149">
        <v>0.47985439000000002</v>
      </c>
      <c r="F380" s="150">
        <v>0.39043865999999999</v>
      </c>
      <c r="G380" s="149">
        <v>0.12970694999999999</v>
      </c>
      <c r="H380" s="200">
        <v>29</v>
      </c>
      <c r="I380" s="200">
        <v>0</v>
      </c>
    </row>
    <row r="381" spans="1:9" ht="17" customHeight="1" x14ac:dyDescent="0.35">
      <c r="A381" s="147" t="s">
        <v>199</v>
      </c>
      <c r="B381" s="148">
        <v>2014</v>
      </c>
      <c r="C381" s="198">
        <v>25</v>
      </c>
      <c r="D381" s="147" t="s">
        <v>55</v>
      </c>
      <c r="E381" s="149">
        <v>0.49747715999999997</v>
      </c>
      <c r="F381" s="150">
        <v>0.34442202999999999</v>
      </c>
      <c r="G381" s="149">
        <v>0.15810082</v>
      </c>
      <c r="H381" s="200">
        <v>30</v>
      </c>
      <c r="I381" s="200">
        <v>0</v>
      </c>
    </row>
    <row r="382" spans="1:9" ht="17" customHeight="1" x14ac:dyDescent="0.35">
      <c r="A382" s="147" t="s">
        <v>199</v>
      </c>
      <c r="B382" s="148">
        <v>2014</v>
      </c>
      <c r="C382" s="198">
        <v>26</v>
      </c>
      <c r="D382" s="147" t="s">
        <v>56</v>
      </c>
      <c r="E382" s="149">
        <v>0.69928078000000005</v>
      </c>
      <c r="F382" s="150">
        <v>0.17306056</v>
      </c>
      <c r="G382" s="149">
        <v>0.12765866000000001</v>
      </c>
      <c r="H382" s="200">
        <v>30</v>
      </c>
      <c r="I382" s="200">
        <v>0</v>
      </c>
    </row>
    <row r="383" spans="1:9" ht="17" customHeight="1" x14ac:dyDescent="0.35">
      <c r="A383" s="147" t="s">
        <v>199</v>
      </c>
      <c r="B383" s="148">
        <v>2014</v>
      </c>
      <c r="C383" s="198">
        <v>27</v>
      </c>
      <c r="D383" s="147" t="s">
        <v>57</v>
      </c>
      <c r="E383" s="149">
        <v>0.58772164999999998</v>
      </c>
      <c r="F383" s="150">
        <v>0.31919302999999999</v>
      </c>
      <c r="G383" s="149">
        <v>9.3085319999999999E-2</v>
      </c>
      <c r="H383" s="200">
        <v>31</v>
      </c>
      <c r="I383" s="200">
        <v>0</v>
      </c>
    </row>
    <row r="384" spans="1:9" ht="17" customHeight="1" x14ac:dyDescent="0.35">
      <c r="A384" s="147" t="s">
        <v>208</v>
      </c>
      <c r="B384" s="148">
        <v>2014</v>
      </c>
      <c r="C384" s="198">
        <v>28</v>
      </c>
      <c r="D384" s="147" t="s">
        <v>58</v>
      </c>
      <c r="E384" s="149">
        <v>0.84900414999999996</v>
      </c>
      <c r="F384" s="150">
        <v>0.15099584999999999</v>
      </c>
      <c r="G384" s="149">
        <v>0</v>
      </c>
      <c r="H384" s="200">
        <v>31</v>
      </c>
      <c r="I384" s="200" t="s">
        <v>201</v>
      </c>
    </row>
    <row r="385" spans="1:9" ht="35" customHeight="1" x14ac:dyDescent="0.35">
      <c r="A385" s="147" t="s">
        <v>199</v>
      </c>
      <c r="B385" s="148">
        <v>2014</v>
      </c>
      <c r="C385" s="198">
        <v>29</v>
      </c>
      <c r="D385" s="147" t="s">
        <v>314</v>
      </c>
      <c r="E385" s="149">
        <v>0.78427707000000002</v>
      </c>
      <c r="F385" s="150">
        <v>0.12263762</v>
      </c>
      <c r="G385" s="149">
        <v>9.3085319999999999E-2</v>
      </c>
      <c r="H385" s="200">
        <v>31</v>
      </c>
      <c r="I385" s="200">
        <v>0</v>
      </c>
    </row>
    <row r="386" spans="1:9" ht="17" customHeight="1" x14ac:dyDescent="0.35">
      <c r="A386" s="147" t="s">
        <v>199</v>
      </c>
      <c r="B386" s="148">
        <v>2014</v>
      </c>
      <c r="C386" s="198">
        <v>30</v>
      </c>
      <c r="D386" s="147" t="s">
        <v>60</v>
      </c>
      <c r="E386" s="149">
        <v>0.77864091000000002</v>
      </c>
      <c r="F386" s="150">
        <v>0.12532956000000001</v>
      </c>
      <c r="G386" s="149">
        <v>9.6029530000000002E-2</v>
      </c>
      <c r="H386" s="200">
        <v>30</v>
      </c>
      <c r="I386" s="200">
        <v>0</v>
      </c>
    </row>
    <row r="387" spans="1:9" ht="17" customHeight="1" x14ac:dyDescent="0.35">
      <c r="A387" s="147" t="s">
        <v>199</v>
      </c>
      <c r="B387" s="148">
        <v>2014</v>
      </c>
      <c r="C387" s="198">
        <v>31</v>
      </c>
      <c r="D387" s="147" t="s">
        <v>61</v>
      </c>
      <c r="E387" s="149">
        <v>0.52736117000000005</v>
      </c>
      <c r="F387" s="150">
        <v>0.27394856000000001</v>
      </c>
      <c r="G387" s="149">
        <v>0.19869026000000001</v>
      </c>
      <c r="H387" s="200">
        <v>31</v>
      </c>
      <c r="I387" s="200">
        <v>0</v>
      </c>
    </row>
    <row r="388" spans="1:9" ht="17" customHeight="1" x14ac:dyDescent="0.35">
      <c r="A388" s="147" t="s">
        <v>199</v>
      </c>
      <c r="B388" s="148">
        <v>2014</v>
      </c>
      <c r="C388" s="198">
        <v>32</v>
      </c>
      <c r="D388" s="147" t="s">
        <v>62</v>
      </c>
      <c r="E388" s="149">
        <v>0.36074161999999999</v>
      </c>
      <c r="F388" s="150">
        <v>0.43428371999999998</v>
      </c>
      <c r="G388" s="149">
        <v>0.20497466</v>
      </c>
      <c r="H388" s="200">
        <v>30</v>
      </c>
      <c r="I388" s="200">
        <v>0</v>
      </c>
    </row>
    <row r="389" spans="1:9" ht="17" customHeight="1" x14ac:dyDescent="0.35">
      <c r="A389" s="147" t="s">
        <v>199</v>
      </c>
      <c r="B389" s="148">
        <v>2014</v>
      </c>
      <c r="C389" s="198">
        <v>33</v>
      </c>
      <c r="D389" s="147" t="s">
        <v>63</v>
      </c>
      <c r="E389" s="149">
        <v>0.20236050999999999</v>
      </c>
      <c r="F389" s="150">
        <v>0.44027889999999997</v>
      </c>
      <c r="G389" s="149">
        <v>0.35736058999999998</v>
      </c>
      <c r="H389" s="200">
        <v>30</v>
      </c>
      <c r="I389" s="200">
        <v>0</v>
      </c>
    </row>
    <row r="390" spans="1:9" ht="35" customHeight="1" x14ac:dyDescent="0.35">
      <c r="A390" s="147" t="s">
        <v>199</v>
      </c>
      <c r="B390" s="148">
        <v>2014</v>
      </c>
      <c r="C390" s="198">
        <v>34</v>
      </c>
      <c r="D390" s="147" t="s">
        <v>123</v>
      </c>
      <c r="E390" s="149">
        <v>0.46617309000000001</v>
      </c>
      <c r="F390" s="150">
        <v>0.43893950999999998</v>
      </c>
      <c r="G390" s="149">
        <v>9.4887399999999997E-2</v>
      </c>
      <c r="H390" s="200">
        <v>30</v>
      </c>
      <c r="I390" s="200">
        <v>0</v>
      </c>
    </row>
    <row r="391" spans="1:9" ht="17" customHeight="1" x14ac:dyDescent="0.35">
      <c r="A391" s="147" t="s">
        <v>199</v>
      </c>
      <c r="B391" s="148">
        <v>2014</v>
      </c>
      <c r="C391" s="198">
        <v>35</v>
      </c>
      <c r="D391" s="147" t="s">
        <v>64</v>
      </c>
      <c r="E391" s="149">
        <v>0.86377912999999995</v>
      </c>
      <c r="F391" s="150">
        <v>0.13622086999999999</v>
      </c>
      <c r="G391" s="149">
        <v>0</v>
      </c>
      <c r="H391" s="200">
        <v>31</v>
      </c>
      <c r="I391" s="200">
        <v>0</v>
      </c>
    </row>
    <row r="392" spans="1:9" ht="17" customHeight="1" x14ac:dyDescent="0.35">
      <c r="A392" s="147" t="s">
        <v>199</v>
      </c>
      <c r="B392" s="148">
        <v>2014</v>
      </c>
      <c r="C392" s="198">
        <v>36</v>
      </c>
      <c r="D392" s="147" t="s">
        <v>65</v>
      </c>
      <c r="E392" s="149">
        <v>0.79621231000000003</v>
      </c>
      <c r="F392" s="150">
        <v>0.13938729</v>
      </c>
      <c r="G392" s="149">
        <v>6.4400390000000002E-2</v>
      </c>
      <c r="H392" s="200">
        <v>30</v>
      </c>
      <c r="I392" s="200">
        <v>0</v>
      </c>
    </row>
    <row r="393" spans="1:9" ht="35" customHeight="1" x14ac:dyDescent="0.35">
      <c r="A393" s="147" t="s">
        <v>199</v>
      </c>
      <c r="B393" s="148">
        <v>2014</v>
      </c>
      <c r="C393" s="198">
        <v>37</v>
      </c>
      <c r="D393" s="147" t="s">
        <v>66</v>
      </c>
      <c r="E393" s="149">
        <v>0.62578354000000003</v>
      </c>
      <c r="F393" s="150">
        <v>0.24655779999999999</v>
      </c>
      <c r="G393" s="149">
        <v>0.12765866000000001</v>
      </c>
      <c r="H393" s="200">
        <v>30</v>
      </c>
      <c r="I393" s="200">
        <v>0</v>
      </c>
    </row>
    <row r="394" spans="1:9" ht="53" customHeight="1" x14ac:dyDescent="0.35">
      <c r="A394" s="147" t="s">
        <v>199</v>
      </c>
      <c r="B394" s="148">
        <v>2014</v>
      </c>
      <c r="C394" s="198">
        <v>38</v>
      </c>
      <c r="D394" s="147" t="s">
        <v>124</v>
      </c>
      <c r="E394" s="149">
        <v>0.69340212000000001</v>
      </c>
      <c r="F394" s="150">
        <v>0.24009403000000001</v>
      </c>
      <c r="G394" s="149">
        <v>6.6503850000000003E-2</v>
      </c>
      <c r="H394" s="200">
        <v>29</v>
      </c>
      <c r="I394" s="200">
        <v>0</v>
      </c>
    </row>
    <row r="395" spans="1:9" ht="17" customHeight="1" x14ac:dyDescent="0.35">
      <c r="A395" s="147" t="s">
        <v>199</v>
      </c>
      <c r="B395" s="148">
        <v>2014</v>
      </c>
      <c r="C395" s="198">
        <v>39</v>
      </c>
      <c r="D395" s="147" t="s">
        <v>67</v>
      </c>
      <c r="E395" s="149">
        <v>0.83196914</v>
      </c>
      <c r="F395" s="150">
        <v>0.10671205</v>
      </c>
      <c r="G395" s="149">
        <v>6.1318810000000001E-2</v>
      </c>
      <c r="H395" s="200">
        <v>31</v>
      </c>
      <c r="I395" s="200">
        <v>0</v>
      </c>
    </row>
    <row r="396" spans="1:9" ht="17" customHeight="1" x14ac:dyDescent="0.35">
      <c r="A396" s="147" t="s">
        <v>199</v>
      </c>
      <c r="B396" s="148">
        <v>2014</v>
      </c>
      <c r="C396" s="198">
        <v>40</v>
      </c>
      <c r="D396" s="147" t="s">
        <v>210</v>
      </c>
      <c r="E396" s="149">
        <v>0.87625527999999997</v>
      </c>
      <c r="F396" s="150">
        <v>9.1978210000000005E-2</v>
      </c>
      <c r="G396" s="149">
        <v>3.1766509999999998E-2</v>
      </c>
      <c r="H396" s="200">
        <v>31</v>
      </c>
      <c r="I396" s="200" t="s">
        <v>201</v>
      </c>
    </row>
    <row r="397" spans="1:9" ht="17" customHeight="1" x14ac:dyDescent="0.35">
      <c r="A397" s="147" t="s">
        <v>199</v>
      </c>
      <c r="B397" s="148">
        <v>2014</v>
      </c>
      <c r="C397" s="198">
        <v>41</v>
      </c>
      <c r="D397" s="147" t="s">
        <v>211</v>
      </c>
      <c r="E397" s="149">
        <v>0.68122782999999998</v>
      </c>
      <c r="F397" s="150">
        <v>0.19789825999999999</v>
      </c>
      <c r="G397" s="149">
        <v>0.12087392</v>
      </c>
      <c r="H397" s="200">
        <v>31</v>
      </c>
      <c r="I397" s="200">
        <v>0</v>
      </c>
    </row>
    <row r="398" spans="1:9" ht="17" customHeight="1" x14ac:dyDescent="0.35">
      <c r="A398" s="147" t="s">
        <v>199</v>
      </c>
      <c r="B398" s="148">
        <v>2014</v>
      </c>
      <c r="C398" s="198">
        <v>42</v>
      </c>
      <c r="D398" s="147" t="s">
        <v>70</v>
      </c>
      <c r="E398" s="149">
        <v>0.86457114000000002</v>
      </c>
      <c r="F398" s="150">
        <v>0.13542886000000001</v>
      </c>
      <c r="G398" s="149">
        <v>0</v>
      </c>
      <c r="H398" s="200">
        <v>31</v>
      </c>
      <c r="I398" s="200">
        <v>0</v>
      </c>
    </row>
    <row r="399" spans="1:9" ht="17" customHeight="1" x14ac:dyDescent="0.35">
      <c r="A399" s="147" t="s">
        <v>199</v>
      </c>
      <c r="B399" s="148">
        <v>2014</v>
      </c>
      <c r="C399" s="198">
        <v>43</v>
      </c>
      <c r="D399" s="147" t="s">
        <v>71</v>
      </c>
      <c r="E399" s="149">
        <v>0.72423172999999996</v>
      </c>
      <c r="F399" s="150">
        <v>0.13064885000000001</v>
      </c>
      <c r="G399" s="149">
        <v>0.14511942</v>
      </c>
      <c r="H399" s="200">
        <v>29</v>
      </c>
      <c r="I399" s="200">
        <v>0</v>
      </c>
    </row>
    <row r="400" spans="1:9" ht="17" customHeight="1" x14ac:dyDescent="0.35">
      <c r="A400" s="147" t="s">
        <v>199</v>
      </c>
      <c r="B400" s="148">
        <v>2014</v>
      </c>
      <c r="C400" s="198">
        <v>44</v>
      </c>
      <c r="D400" s="147" t="s">
        <v>72</v>
      </c>
      <c r="E400" s="149">
        <v>0.68061470999999996</v>
      </c>
      <c r="F400" s="150">
        <v>0.21493092999999999</v>
      </c>
      <c r="G400" s="149">
        <v>0.10445436</v>
      </c>
      <c r="H400" s="200">
        <v>31</v>
      </c>
      <c r="I400" s="200">
        <v>0</v>
      </c>
    </row>
    <row r="401" spans="1:9" ht="17" customHeight="1" x14ac:dyDescent="0.35">
      <c r="A401" s="147" t="s">
        <v>199</v>
      </c>
      <c r="B401" s="148">
        <v>2014</v>
      </c>
      <c r="C401" s="198">
        <v>45</v>
      </c>
      <c r="D401" s="147" t="s">
        <v>73</v>
      </c>
      <c r="E401" s="149">
        <v>0.66937071000000004</v>
      </c>
      <c r="F401" s="150">
        <v>0.20415760999999999</v>
      </c>
      <c r="G401" s="149">
        <v>0.12647168</v>
      </c>
      <c r="H401" s="200">
        <v>30</v>
      </c>
      <c r="I401" s="200">
        <v>0</v>
      </c>
    </row>
    <row r="402" spans="1:9" ht="17" customHeight="1" x14ac:dyDescent="0.35">
      <c r="A402" s="147" t="s">
        <v>199</v>
      </c>
      <c r="B402" s="148">
        <v>2014</v>
      </c>
      <c r="C402" s="198">
        <v>46</v>
      </c>
      <c r="D402" s="147" t="s">
        <v>74</v>
      </c>
      <c r="E402" s="149">
        <v>0.71016701000000004</v>
      </c>
      <c r="F402" s="150">
        <v>0.18537862999999999</v>
      </c>
      <c r="G402" s="149">
        <v>0.10445436</v>
      </c>
      <c r="H402" s="200">
        <v>31</v>
      </c>
      <c r="I402" s="200">
        <v>0</v>
      </c>
    </row>
    <row r="403" spans="1:9" ht="17" customHeight="1" x14ac:dyDescent="0.35">
      <c r="A403" s="147" t="s">
        <v>199</v>
      </c>
      <c r="B403" s="148">
        <v>2014</v>
      </c>
      <c r="C403" s="198">
        <v>47</v>
      </c>
      <c r="D403" s="147" t="s">
        <v>75</v>
      </c>
      <c r="E403" s="149">
        <v>0.71544569000000002</v>
      </c>
      <c r="F403" s="150">
        <v>0.1693788</v>
      </c>
      <c r="G403" s="149">
        <v>0.11517550999999999</v>
      </c>
      <c r="H403" s="200">
        <v>28</v>
      </c>
      <c r="I403" s="200">
        <v>0</v>
      </c>
    </row>
    <row r="404" spans="1:9" ht="17" customHeight="1" x14ac:dyDescent="0.35">
      <c r="A404" s="147" t="s">
        <v>199</v>
      </c>
      <c r="B404" s="148">
        <v>2014</v>
      </c>
      <c r="C404" s="198">
        <v>48</v>
      </c>
      <c r="D404" s="147" t="s">
        <v>76</v>
      </c>
      <c r="E404" s="149">
        <v>0.83391172999999996</v>
      </c>
      <c r="F404" s="150">
        <v>0.16608827000000001</v>
      </c>
      <c r="G404" s="149">
        <v>0</v>
      </c>
      <c r="H404" s="200">
        <v>31</v>
      </c>
      <c r="I404" s="200" t="s">
        <v>201</v>
      </c>
    </row>
    <row r="405" spans="1:9" ht="17" customHeight="1" x14ac:dyDescent="0.35">
      <c r="A405" s="147" t="s">
        <v>199</v>
      </c>
      <c r="B405" s="148">
        <v>2014</v>
      </c>
      <c r="C405" s="198">
        <v>49</v>
      </c>
      <c r="D405" s="147" t="s">
        <v>77</v>
      </c>
      <c r="E405" s="149">
        <v>0.85085284999999999</v>
      </c>
      <c r="F405" s="150">
        <v>0.1153821</v>
      </c>
      <c r="G405" s="149">
        <v>3.3765049999999998E-2</v>
      </c>
      <c r="H405" s="200">
        <v>28</v>
      </c>
      <c r="I405" s="200" t="s">
        <v>201</v>
      </c>
    </row>
    <row r="406" spans="1:9" ht="17" customHeight="1" x14ac:dyDescent="0.35">
      <c r="A406" s="147" t="s">
        <v>199</v>
      </c>
      <c r="B406" s="148">
        <v>2014</v>
      </c>
      <c r="C406" s="198">
        <v>50</v>
      </c>
      <c r="D406" s="147" t="s">
        <v>78</v>
      </c>
      <c r="E406" s="149">
        <v>0.58752939000000004</v>
      </c>
      <c r="F406" s="150">
        <v>0.32049239000000002</v>
      </c>
      <c r="G406" s="149">
        <v>9.1978210000000005E-2</v>
      </c>
      <c r="H406" s="200">
        <v>31</v>
      </c>
      <c r="I406" s="200" t="s">
        <v>201</v>
      </c>
    </row>
    <row r="407" spans="1:9" ht="17" customHeight="1" x14ac:dyDescent="0.35">
      <c r="A407" s="147" t="s">
        <v>199</v>
      </c>
      <c r="B407" s="148">
        <v>2014</v>
      </c>
      <c r="C407" s="198">
        <v>51</v>
      </c>
      <c r="D407" s="147" t="s">
        <v>79</v>
      </c>
      <c r="E407" s="149">
        <v>0.82285317999999996</v>
      </c>
      <c r="F407" s="150">
        <v>6.573764E-2</v>
      </c>
      <c r="G407" s="149">
        <v>0.11140918</v>
      </c>
      <c r="H407" s="200">
        <v>29</v>
      </c>
      <c r="I407" s="200" t="s">
        <v>201</v>
      </c>
    </row>
    <row r="408" spans="1:9" ht="17" customHeight="1" x14ac:dyDescent="0.35">
      <c r="A408" s="147" t="s">
        <v>208</v>
      </c>
      <c r="B408" s="148">
        <v>2014</v>
      </c>
      <c r="C408" s="198">
        <v>52</v>
      </c>
      <c r="D408" s="147" t="s">
        <v>80</v>
      </c>
      <c r="E408" s="149">
        <v>0.71016701000000004</v>
      </c>
      <c r="F408" s="150">
        <v>0.18427151999999999</v>
      </c>
      <c r="G408" s="149">
        <v>0.10556146</v>
      </c>
      <c r="H408" s="200">
        <v>31</v>
      </c>
      <c r="I408" s="200" t="s">
        <v>201</v>
      </c>
    </row>
    <row r="409" spans="1:9" ht="35" customHeight="1" x14ac:dyDescent="0.35">
      <c r="A409" s="147" t="s">
        <v>199</v>
      </c>
      <c r="B409" s="148">
        <v>2014</v>
      </c>
      <c r="C409" s="198">
        <v>53</v>
      </c>
      <c r="D409" s="147" t="s">
        <v>81</v>
      </c>
      <c r="E409" s="149">
        <v>0.60402692999999996</v>
      </c>
      <c r="F409" s="150">
        <v>0.27632909999999999</v>
      </c>
      <c r="G409" s="149">
        <v>0.11964397</v>
      </c>
      <c r="H409" s="200">
        <v>31</v>
      </c>
      <c r="I409" s="200">
        <v>0</v>
      </c>
    </row>
    <row r="410" spans="1:9" ht="17" customHeight="1" x14ac:dyDescent="0.35">
      <c r="A410" s="147" t="s">
        <v>199</v>
      </c>
      <c r="B410" s="148">
        <v>2014</v>
      </c>
      <c r="C410" s="198">
        <v>54</v>
      </c>
      <c r="D410" s="147" t="s">
        <v>82</v>
      </c>
      <c r="E410" s="149">
        <v>0.74802718000000001</v>
      </c>
      <c r="F410" s="150">
        <v>0.15708542</v>
      </c>
      <c r="G410" s="149">
        <v>9.4887399999999997E-2</v>
      </c>
      <c r="H410" s="200">
        <v>30</v>
      </c>
      <c r="I410" s="200">
        <v>0</v>
      </c>
    </row>
    <row r="411" spans="1:9" ht="17" customHeight="1" x14ac:dyDescent="0.35">
      <c r="A411" s="147" t="s">
        <v>199</v>
      </c>
      <c r="B411" s="148">
        <v>2014</v>
      </c>
      <c r="C411" s="198">
        <v>55</v>
      </c>
      <c r="D411" s="147" t="s">
        <v>83</v>
      </c>
      <c r="E411" s="149">
        <v>0.65215694999999996</v>
      </c>
      <c r="F411" s="150">
        <v>0.25586482999999999</v>
      </c>
      <c r="G411" s="149">
        <v>9.1978210000000005E-2</v>
      </c>
      <c r="H411" s="200">
        <v>31</v>
      </c>
      <c r="I411" s="200">
        <v>0</v>
      </c>
    </row>
    <row r="412" spans="1:9" ht="17" customHeight="1" x14ac:dyDescent="0.35">
      <c r="A412" s="147" t="s">
        <v>199</v>
      </c>
      <c r="B412" s="148">
        <v>2014</v>
      </c>
      <c r="C412" s="198">
        <v>56</v>
      </c>
      <c r="D412" s="147" t="s">
        <v>315</v>
      </c>
      <c r="E412" s="149">
        <v>0.66818372999999998</v>
      </c>
      <c r="F412" s="150">
        <v>0.23692887000000001</v>
      </c>
      <c r="G412" s="149">
        <v>9.4887399999999997E-2</v>
      </c>
      <c r="H412" s="200">
        <v>30</v>
      </c>
      <c r="I412" s="200">
        <v>0</v>
      </c>
    </row>
    <row r="413" spans="1:9" ht="35" customHeight="1" x14ac:dyDescent="0.35">
      <c r="A413" s="147" t="s">
        <v>199</v>
      </c>
      <c r="B413" s="148">
        <v>2014</v>
      </c>
      <c r="C413" s="198">
        <v>57</v>
      </c>
      <c r="D413" s="147" t="s">
        <v>85</v>
      </c>
      <c r="E413" s="149">
        <v>0.69981287000000003</v>
      </c>
      <c r="F413" s="150">
        <v>0.23692887000000001</v>
      </c>
      <c r="G413" s="149">
        <v>6.3258270000000005E-2</v>
      </c>
      <c r="H413" s="200">
        <v>30</v>
      </c>
      <c r="I413" s="200">
        <v>0</v>
      </c>
    </row>
    <row r="414" spans="1:9" ht="35" customHeight="1" x14ac:dyDescent="0.35">
      <c r="A414" s="147" t="s">
        <v>199</v>
      </c>
      <c r="B414" s="148">
        <v>2014</v>
      </c>
      <c r="C414" s="198">
        <v>58</v>
      </c>
      <c r="D414" s="147" t="s">
        <v>125</v>
      </c>
      <c r="E414" s="149">
        <v>0.63964293000000005</v>
      </c>
      <c r="F414" s="150">
        <v>0.20415760999999999</v>
      </c>
      <c r="G414" s="149">
        <v>0.15619946000000001</v>
      </c>
      <c r="H414" s="200">
        <v>30</v>
      </c>
      <c r="I414" s="200">
        <v>0</v>
      </c>
    </row>
    <row r="415" spans="1:9" ht="17" customHeight="1" x14ac:dyDescent="0.35">
      <c r="A415" s="147" t="s">
        <v>199</v>
      </c>
      <c r="B415" s="148">
        <v>2014</v>
      </c>
      <c r="C415" s="198">
        <v>59</v>
      </c>
      <c r="D415" s="147" t="s">
        <v>86</v>
      </c>
      <c r="E415" s="149">
        <v>0.69497739999999997</v>
      </c>
      <c r="F415" s="150">
        <v>0.18427151999999999</v>
      </c>
      <c r="G415" s="149">
        <v>0.12075107</v>
      </c>
      <c r="H415" s="200">
        <v>31</v>
      </c>
      <c r="I415" s="200">
        <v>0</v>
      </c>
    </row>
    <row r="416" spans="1:9" ht="35" customHeight="1" x14ac:dyDescent="0.35">
      <c r="A416" s="147" t="s">
        <v>208</v>
      </c>
      <c r="B416" s="148">
        <v>2014</v>
      </c>
      <c r="C416" s="198">
        <v>60</v>
      </c>
      <c r="D416" s="147" t="s">
        <v>87</v>
      </c>
      <c r="E416" s="149">
        <v>0.73476708000000002</v>
      </c>
      <c r="F416" s="150">
        <v>0.19313911</v>
      </c>
      <c r="G416" s="149">
        <v>7.2093809999999994E-2</v>
      </c>
      <c r="H416" s="200">
        <v>27</v>
      </c>
      <c r="I416" s="200">
        <v>4</v>
      </c>
    </row>
    <row r="417" spans="1:9" ht="17" customHeight="1" x14ac:dyDescent="0.35">
      <c r="A417" s="147" t="s">
        <v>199</v>
      </c>
      <c r="B417" s="148">
        <v>2014</v>
      </c>
      <c r="C417" s="198">
        <v>61</v>
      </c>
      <c r="D417" s="147" t="s">
        <v>88</v>
      </c>
      <c r="E417" s="149">
        <v>0.66235208999999995</v>
      </c>
      <c r="F417" s="150">
        <v>0.21390318999999999</v>
      </c>
      <c r="G417" s="149">
        <v>0.12374472</v>
      </c>
      <c r="H417" s="200">
        <v>31</v>
      </c>
      <c r="I417" s="200">
        <v>0</v>
      </c>
    </row>
    <row r="418" spans="1:9" ht="17" customHeight="1" x14ac:dyDescent="0.35">
      <c r="A418" s="147" t="s">
        <v>199</v>
      </c>
      <c r="B418" s="148">
        <v>2014</v>
      </c>
      <c r="C418" s="198">
        <v>62</v>
      </c>
      <c r="D418" s="147" t="s">
        <v>155</v>
      </c>
      <c r="E418" s="149">
        <v>0.81608705999999998</v>
      </c>
      <c r="F418" s="150">
        <v>0.15325353999999999</v>
      </c>
      <c r="G418" s="149">
        <v>3.06594E-2</v>
      </c>
      <c r="H418" s="200">
        <v>31</v>
      </c>
      <c r="I418" s="200">
        <v>0</v>
      </c>
    </row>
    <row r="419" spans="1:9" ht="35" customHeight="1" x14ac:dyDescent="0.35">
      <c r="A419" s="147" t="s">
        <v>213</v>
      </c>
      <c r="B419" s="148">
        <v>2014</v>
      </c>
      <c r="C419" s="198">
        <v>63</v>
      </c>
      <c r="D419" s="147" t="s">
        <v>214</v>
      </c>
      <c r="E419" s="149">
        <v>0.86262855000000005</v>
      </c>
      <c r="F419" s="150">
        <v>9.3085319999999999E-2</v>
      </c>
      <c r="G419" s="149">
        <v>4.4286140000000002E-2</v>
      </c>
      <c r="H419" s="200">
        <v>31</v>
      </c>
      <c r="I419" s="200" t="s">
        <v>201</v>
      </c>
    </row>
    <row r="420" spans="1:9" ht="35" customHeight="1" x14ac:dyDescent="0.35">
      <c r="A420" s="147" t="s">
        <v>213</v>
      </c>
      <c r="B420" s="148">
        <v>2014</v>
      </c>
      <c r="C420" s="198">
        <v>64</v>
      </c>
      <c r="D420" s="147" t="s">
        <v>215</v>
      </c>
      <c r="E420" s="149">
        <v>0.82632939999999999</v>
      </c>
      <c r="F420" s="150">
        <v>0.14089934000000001</v>
      </c>
      <c r="G420" s="149">
        <v>3.2771260000000003E-2</v>
      </c>
      <c r="H420" s="200">
        <v>30</v>
      </c>
      <c r="I420" s="200" t="s">
        <v>201</v>
      </c>
    </row>
    <row r="421" spans="1:9" ht="35" customHeight="1" x14ac:dyDescent="0.35">
      <c r="A421" s="147" t="s">
        <v>213</v>
      </c>
      <c r="B421" s="148">
        <v>2014</v>
      </c>
      <c r="C421" s="198">
        <v>65</v>
      </c>
      <c r="D421" s="147" t="s">
        <v>216</v>
      </c>
      <c r="E421" s="149">
        <v>0.57505324999999996</v>
      </c>
      <c r="F421" s="150">
        <v>0.33186143000000001</v>
      </c>
      <c r="G421" s="149">
        <v>9.3085319999999999E-2</v>
      </c>
      <c r="H421" s="200">
        <v>31</v>
      </c>
      <c r="I421" s="200" t="s">
        <v>201</v>
      </c>
    </row>
    <row r="422" spans="1:9" ht="35" customHeight="1" x14ac:dyDescent="0.35">
      <c r="A422" s="147" t="s">
        <v>213</v>
      </c>
      <c r="B422" s="148">
        <v>2014</v>
      </c>
      <c r="C422" s="198">
        <v>66</v>
      </c>
      <c r="D422" s="147" t="s">
        <v>91</v>
      </c>
      <c r="E422" s="149">
        <v>0.80994498000000004</v>
      </c>
      <c r="F422" s="150">
        <v>9.4025490000000003E-2</v>
      </c>
      <c r="G422" s="149">
        <v>9.6029530000000002E-2</v>
      </c>
      <c r="H422" s="200">
        <v>30</v>
      </c>
      <c r="I422" s="200" t="s">
        <v>201</v>
      </c>
    </row>
    <row r="423" spans="1:9" ht="35" customHeight="1" x14ac:dyDescent="0.35">
      <c r="A423" s="147" t="s">
        <v>213</v>
      </c>
      <c r="B423" s="148">
        <v>2014</v>
      </c>
      <c r="C423" s="198">
        <v>67</v>
      </c>
      <c r="D423" s="147" t="s">
        <v>92</v>
      </c>
      <c r="E423" s="149">
        <v>0.49874170000000001</v>
      </c>
      <c r="F423" s="150">
        <v>0.43883238000000002</v>
      </c>
      <c r="G423" s="149">
        <v>6.2425920000000003E-2</v>
      </c>
      <c r="H423" s="200">
        <v>31</v>
      </c>
      <c r="I423" s="200" t="s">
        <v>201</v>
      </c>
    </row>
    <row r="424" spans="1:9" ht="35" customHeight="1" x14ac:dyDescent="0.35">
      <c r="A424" s="147" t="s">
        <v>213</v>
      </c>
      <c r="B424" s="148">
        <v>2014</v>
      </c>
      <c r="C424" s="198">
        <v>68</v>
      </c>
      <c r="D424" s="147" t="s">
        <v>93</v>
      </c>
      <c r="E424" s="149">
        <v>0.57685726000000004</v>
      </c>
      <c r="F424" s="150">
        <v>0.34701370999999998</v>
      </c>
      <c r="G424" s="149">
        <v>7.6129020000000006E-2</v>
      </c>
      <c r="H424" s="200">
        <v>30</v>
      </c>
      <c r="I424" s="200" t="s">
        <v>201</v>
      </c>
    </row>
    <row r="425" spans="1:9" ht="35" customHeight="1" x14ac:dyDescent="0.35">
      <c r="A425" s="147" t="s">
        <v>213</v>
      </c>
      <c r="B425" s="148">
        <v>2014</v>
      </c>
      <c r="C425" s="198">
        <v>69</v>
      </c>
      <c r="D425" s="147" t="s">
        <v>217</v>
      </c>
      <c r="E425" s="149">
        <v>0.93757407999999998</v>
      </c>
      <c r="F425" s="150">
        <v>3.06594E-2</v>
      </c>
      <c r="G425" s="149">
        <v>3.1766509999999998E-2</v>
      </c>
      <c r="H425" s="200">
        <v>31</v>
      </c>
      <c r="I425" s="200" t="s">
        <v>201</v>
      </c>
    </row>
    <row r="426" spans="1:9" ht="35" customHeight="1" x14ac:dyDescent="0.35">
      <c r="A426" s="147" t="s">
        <v>213</v>
      </c>
      <c r="B426" s="148">
        <v>2014</v>
      </c>
      <c r="C426" s="198">
        <v>70</v>
      </c>
      <c r="D426" s="147" t="s">
        <v>95</v>
      </c>
      <c r="E426" s="149">
        <v>0.67194301000000001</v>
      </c>
      <c r="F426" s="150">
        <v>0.15695869000000001</v>
      </c>
      <c r="G426" s="149">
        <v>0.17109830000000001</v>
      </c>
      <c r="H426" s="200">
        <v>30</v>
      </c>
      <c r="I426" s="200" t="s">
        <v>201</v>
      </c>
    </row>
    <row r="427" spans="1:9" ht="35" customHeight="1" x14ac:dyDescent="0.35">
      <c r="A427" s="147" t="s">
        <v>213</v>
      </c>
      <c r="B427" s="148">
        <v>2014</v>
      </c>
      <c r="C427" s="198">
        <v>71</v>
      </c>
      <c r="D427" s="147" t="s">
        <v>218</v>
      </c>
      <c r="E427" s="149">
        <v>0.78530480999999996</v>
      </c>
      <c r="F427" s="150">
        <v>0.15226928000000001</v>
      </c>
      <c r="G427" s="149">
        <v>6.2425920000000003E-2</v>
      </c>
      <c r="H427" s="200">
        <v>31</v>
      </c>
      <c r="I427" s="200" t="s">
        <v>201</v>
      </c>
    </row>
    <row r="428" spans="1:9" ht="17" customHeight="1" x14ac:dyDescent="0.35">
      <c r="A428" s="147" t="s">
        <v>199</v>
      </c>
      <c r="B428" s="148">
        <v>2013</v>
      </c>
      <c r="C428" s="198">
        <v>1</v>
      </c>
      <c r="D428" s="147" t="s">
        <v>200</v>
      </c>
      <c r="E428" s="149">
        <v>0.82568085999999996</v>
      </c>
      <c r="F428" s="150">
        <v>0.13928694</v>
      </c>
      <c r="G428" s="149">
        <v>3.5032210000000001E-2</v>
      </c>
      <c r="H428" s="200">
        <v>29</v>
      </c>
      <c r="I428" s="200" t="s">
        <v>201</v>
      </c>
    </row>
    <row r="429" spans="1:9" ht="17" customHeight="1" x14ac:dyDescent="0.35">
      <c r="A429" s="147" t="s">
        <v>199</v>
      </c>
      <c r="B429" s="148">
        <v>2013</v>
      </c>
      <c r="C429" s="198">
        <v>2</v>
      </c>
      <c r="D429" s="147" t="s">
        <v>18</v>
      </c>
      <c r="E429" s="149">
        <v>1</v>
      </c>
      <c r="F429" s="150">
        <v>0</v>
      </c>
      <c r="G429" s="149">
        <v>0</v>
      </c>
      <c r="H429" s="200">
        <v>28</v>
      </c>
      <c r="I429" s="200" t="s">
        <v>201</v>
      </c>
    </row>
    <row r="430" spans="1:9" ht="17" customHeight="1" x14ac:dyDescent="0.35">
      <c r="A430" s="147" t="s">
        <v>199</v>
      </c>
      <c r="B430" s="148">
        <v>2013</v>
      </c>
      <c r="C430" s="198">
        <v>3</v>
      </c>
      <c r="D430" s="147" t="s">
        <v>20</v>
      </c>
      <c r="E430" s="149">
        <v>0.89143781</v>
      </c>
      <c r="F430" s="150">
        <v>7.2388060000000004E-2</v>
      </c>
      <c r="G430" s="149">
        <v>3.6174129999999999E-2</v>
      </c>
      <c r="H430" s="200">
        <v>28</v>
      </c>
      <c r="I430" s="200" t="s">
        <v>201</v>
      </c>
    </row>
    <row r="431" spans="1:9" ht="17" customHeight="1" x14ac:dyDescent="0.35">
      <c r="A431" s="147" t="s">
        <v>199</v>
      </c>
      <c r="B431" s="148">
        <v>2013</v>
      </c>
      <c r="C431" s="198">
        <v>4</v>
      </c>
      <c r="D431" s="147" t="s">
        <v>22</v>
      </c>
      <c r="E431" s="149">
        <v>0.92991630999999997</v>
      </c>
      <c r="F431" s="150">
        <v>0</v>
      </c>
      <c r="G431" s="149">
        <v>7.0083690000000004E-2</v>
      </c>
      <c r="H431" s="200">
        <v>29</v>
      </c>
      <c r="I431" s="200" t="s">
        <v>201</v>
      </c>
    </row>
    <row r="432" spans="1:9" ht="17" customHeight="1" x14ac:dyDescent="0.35">
      <c r="A432" s="147" t="s">
        <v>199</v>
      </c>
      <c r="B432" s="148">
        <v>2013</v>
      </c>
      <c r="C432" s="198">
        <v>5</v>
      </c>
      <c r="D432" s="147" t="s">
        <v>24</v>
      </c>
      <c r="E432" s="149">
        <v>0.96496778999999999</v>
      </c>
      <c r="F432" s="150">
        <v>0</v>
      </c>
      <c r="G432" s="149">
        <v>3.5032210000000001E-2</v>
      </c>
      <c r="H432" s="200">
        <v>29</v>
      </c>
      <c r="I432" s="200" t="s">
        <v>201</v>
      </c>
    </row>
    <row r="433" spans="1:9" ht="17" customHeight="1" x14ac:dyDescent="0.35">
      <c r="A433" s="147" t="s">
        <v>199</v>
      </c>
      <c r="B433" s="148">
        <v>2013</v>
      </c>
      <c r="C433" s="198">
        <v>6</v>
      </c>
      <c r="D433" s="147" t="s">
        <v>27</v>
      </c>
      <c r="E433" s="149">
        <v>0.92991630999999997</v>
      </c>
      <c r="F433" s="150">
        <v>0</v>
      </c>
      <c r="G433" s="149">
        <v>7.0083690000000004E-2</v>
      </c>
      <c r="H433" s="200">
        <v>29</v>
      </c>
      <c r="I433" s="200" t="s">
        <v>201</v>
      </c>
    </row>
    <row r="434" spans="1:9" ht="17" customHeight="1" x14ac:dyDescent="0.35">
      <c r="A434" s="147" t="s">
        <v>199</v>
      </c>
      <c r="B434" s="148">
        <v>2013</v>
      </c>
      <c r="C434" s="198">
        <v>7</v>
      </c>
      <c r="D434" s="147" t="s">
        <v>30</v>
      </c>
      <c r="E434" s="149">
        <v>1</v>
      </c>
      <c r="F434" s="150">
        <v>0</v>
      </c>
      <c r="G434" s="149">
        <v>0</v>
      </c>
      <c r="H434" s="200">
        <v>28</v>
      </c>
      <c r="I434" s="200" t="s">
        <v>201</v>
      </c>
    </row>
    <row r="435" spans="1:9" ht="17" customHeight="1" x14ac:dyDescent="0.35">
      <c r="A435" s="147" t="s">
        <v>199</v>
      </c>
      <c r="B435" s="148">
        <v>2013</v>
      </c>
      <c r="C435" s="198">
        <v>8</v>
      </c>
      <c r="D435" s="147" t="s">
        <v>33</v>
      </c>
      <c r="E435" s="149">
        <v>0.92761194000000002</v>
      </c>
      <c r="F435" s="150">
        <v>7.2388060000000004E-2</v>
      </c>
      <c r="G435" s="149">
        <v>0</v>
      </c>
      <c r="H435" s="200">
        <v>28</v>
      </c>
      <c r="I435" s="200" t="s">
        <v>201</v>
      </c>
    </row>
    <row r="436" spans="1:9" ht="17" customHeight="1" x14ac:dyDescent="0.35">
      <c r="A436" s="147" t="s">
        <v>199</v>
      </c>
      <c r="B436" s="148">
        <v>2013</v>
      </c>
      <c r="C436" s="198">
        <v>9</v>
      </c>
      <c r="D436" s="147" t="s">
        <v>120</v>
      </c>
      <c r="E436" s="149">
        <v>0.79031790000000002</v>
      </c>
      <c r="F436" s="150">
        <v>3.5051480000000003E-2</v>
      </c>
      <c r="G436" s="149">
        <v>0.17463060999999999</v>
      </c>
      <c r="H436" s="200">
        <v>29</v>
      </c>
      <c r="I436" s="200">
        <v>0</v>
      </c>
    </row>
    <row r="437" spans="1:9" ht="17" customHeight="1" x14ac:dyDescent="0.35">
      <c r="A437" s="147" t="s">
        <v>199</v>
      </c>
      <c r="B437" s="148">
        <v>2013</v>
      </c>
      <c r="C437" s="198">
        <v>10</v>
      </c>
      <c r="D437" s="147" t="s">
        <v>202</v>
      </c>
      <c r="E437" s="149">
        <v>0.85485933000000003</v>
      </c>
      <c r="F437" s="150">
        <v>0.10885052000000001</v>
      </c>
      <c r="G437" s="149">
        <v>3.6290160000000002E-2</v>
      </c>
      <c r="H437" s="200">
        <v>28</v>
      </c>
      <c r="I437" s="200">
        <v>0</v>
      </c>
    </row>
    <row r="438" spans="1:9" ht="17" customHeight="1" x14ac:dyDescent="0.35">
      <c r="A438" s="147" t="s">
        <v>199</v>
      </c>
      <c r="B438" s="148">
        <v>2013</v>
      </c>
      <c r="C438" s="198">
        <v>11</v>
      </c>
      <c r="D438" s="147" t="s">
        <v>203</v>
      </c>
      <c r="E438" s="149">
        <v>0.82568085999999996</v>
      </c>
      <c r="F438" s="150">
        <v>6.9183969999999997E-2</v>
      </c>
      <c r="G438" s="149">
        <v>0.10513517999999999</v>
      </c>
      <c r="H438" s="200">
        <v>29</v>
      </c>
      <c r="I438" s="200">
        <v>0</v>
      </c>
    </row>
    <row r="439" spans="1:9" ht="17" customHeight="1" x14ac:dyDescent="0.35">
      <c r="A439" s="147" t="s">
        <v>199</v>
      </c>
      <c r="B439" s="148">
        <v>2013</v>
      </c>
      <c r="C439" s="198">
        <v>12</v>
      </c>
      <c r="D439" s="147" t="s">
        <v>313</v>
      </c>
      <c r="E439" s="149">
        <v>0.96496778999999999</v>
      </c>
      <c r="F439" s="150">
        <v>0</v>
      </c>
      <c r="G439" s="149">
        <v>3.5032210000000001E-2</v>
      </c>
      <c r="H439" s="200">
        <v>29</v>
      </c>
      <c r="I439" s="200">
        <v>0</v>
      </c>
    </row>
    <row r="440" spans="1:9" ht="17" customHeight="1" x14ac:dyDescent="0.35">
      <c r="A440" s="147" t="s">
        <v>199</v>
      </c>
      <c r="B440" s="148">
        <v>2013</v>
      </c>
      <c r="C440" s="198">
        <v>13</v>
      </c>
      <c r="D440" s="147" t="s">
        <v>45</v>
      </c>
      <c r="E440" s="149">
        <v>0.92991630999999997</v>
      </c>
      <c r="F440" s="150">
        <v>3.5051480000000003E-2</v>
      </c>
      <c r="G440" s="149">
        <v>3.5032210000000001E-2</v>
      </c>
      <c r="H440" s="200">
        <v>29</v>
      </c>
      <c r="I440" s="200">
        <v>0</v>
      </c>
    </row>
    <row r="441" spans="1:9" ht="35" customHeight="1" x14ac:dyDescent="0.35">
      <c r="A441" s="147" t="s">
        <v>199</v>
      </c>
      <c r="B441" s="148">
        <v>2013</v>
      </c>
      <c r="C441" s="198">
        <v>14</v>
      </c>
      <c r="D441" s="147" t="s">
        <v>121</v>
      </c>
      <c r="E441" s="149">
        <v>0.86165133999999999</v>
      </c>
      <c r="F441" s="150">
        <v>0.13834866000000001</v>
      </c>
      <c r="G441" s="149">
        <v>0</v>
      </c>
      <c r="H441" s="200">
        <v>29</v>
      </c>
      <c r="I441" s="200">
        <v>0</v>
      </c>
    </row>
    <row r="442" spans="1:9" ht="17" customHeight="1" x14ac:dyDescent="0.35">
      <c r="A442" s="147" t="s">
        <v>199</v>
      </c>
      <c r="B442" s="148">
        <v>2013</v>
      </c>
      <c r="C442" s="198">
        <v>15</v>
      </c>
      <c r="D442" s="147" t="s">
        <v>46</v>
      </c>
      <c r="E442" s="149">
        <v>0.89486482000000001</v>
      </c>
      <c r="F442" s="150">
        <v>7.0083690000000004E-2</v>
      </c>
      <c r="G442" s="149">
        <v>3.5051480000000003E-2</v>
      </c>
      <c r="H442" s="200">
        <v>29</v>
      </c>
      <c r="I442" s="200">
        <v>0</v>
      </c>
    </row>
    <row r="443" spans="1:9" ht="17" customHeight="1" x14ac:dyDescent="0.35">
      <c r="A443" s="147" t="s">
        <v>199</v>
      </c>
      <c r="B443" s="148">
        <v>2013</v>
      </c>
      <c r="C443" s="198">
        <v>16</v>
      </c>
      <c r="D443" s="147" t="s">
        <v>47</v>
      </c>
      <c r="E443" s="149">
        <v>0.92989703000000001</v>
      </c>
      <c r="F443" s="150">
        <v>7.0102970000000001E-2</v>
      </c>
      <c r="G443" s="149">
        <v>0</v>
      </c>
      <c r="H443" s="200">
        <v>29</v>
      </c>
      <c r="I443" s="200">
        <v>0</v>
      </c>
    </row>
    <row r="444" spans="1:9" ht="17" customHeight="1" x14ac:dyDescent="0.35">
      <c r="A444" s="147" t="s">
        <v>199</v>
      </c>
      <c r="B444" s="148">
        <v>2013</v>
      </c>
      <c r="C444" s="198">
        <v>17</v>
      </c>
      <c r="D444" s="147" t="s">
        <v>205</v>
      </c>
      <c r="E444" s="149">
        <v>0.81839638000000003</v>
      </c>
      <c r="F444" s="150">
        <v>0.14529887999999999</v>
      </c>
      <c r="G444" s="149">
        <v>3.6304740000000002E-2</v>
      </c>
      <c r="H444" s="200">
        <v>28</v>
      </c>
      <c r="I444" s="200">
        <v>1</v>
      </c>
    </row>
    <row r="445" spans="1:9" ht="17" customHeight="1" x14ac:dyDescent="0.35">
      <c r="A445" s="147" t="s">
        <v>199</v>
      </c>
      <c r="B445" s="148">
        <v>2013</v>
      </c>
      <c r="C445" s="198">
        <v>18</v>
      </c>
      <c r="D445" s="147" t="s">
        <v>49</v>
      </c>
      <c r="E445" s="149">
        <v>0.68455591999999998</v>
      </c>
      <c r="F445" s="150">
        <v>0.17525742</v>
      </c>
      <c r="G445" s="149">
        <v>0.14018665999999999</v>
      </c>
      <c r="H445" s="200">
        <v>29</v>
      </c>
      <c r="I445" s="200">
        <v>0</v>
      </c>
    </row>
    <row r="446" spans="1:9" ht="35" customHeight="1" x14ac:dyDescent="0.35">
      <c r="A446" s="147" t="s">
        <v>199</v>
      </c>
      <c r="B446" s="148">
        <v>2013</v>
      </c>
      <c r="C446" s="198">
        <v>19</v>
      </c>
      <c r="D446" s="147" t="s">
        <v>122</v>
      </c>
      <c r="E446" s="149">
        <v>0.79319457999999998</v>
      </c>
      <c r="F446" s="150">
        <v>0.13672173000000001</v>
      </c>
      <c r="G446" s="149">
        <v>7.0083690000000004E-2</v>
      </c>
      <c r="H446" s="200">
        <v>29</v>
      </c>
      <c r="I446" s="200">
        <v>0</v>
      </c>
    </row>
    <row r="447" spans="1:9" ht="17" customHeight="1" x14ac:dyDescent="0.35">
      <c r="A447" s="147" t="s">
        <v>199</v>
      </c>
      <c r="B447" s="148">
        <v>2013</v>
      </c>
      <c r="C447" s="198">
        <v>20</v>
      </c>
      <c r="D447" s="147" t="s">
        <v>206</v>
      </c>
      <c r="E447" s="149">
        <v>0.78511348999999997</v>
      </c>
      <c r="F447" s="150">
        <v>0.14230619999999999</v>
      </c>
      <c r="G447" s="149">
        <v>7.2580309999999995E-2</v>
      </c>
      <c r="H447" s="200">
        <v>28</v>
      </c>
      <c r="I447" s="200" t="s">
        <v>201</v>
      </c>
    </row>
    <row r="448" spans="1:9" ht="17" customHeight="1" x14ac:dyDescent="0.35">
      <c r="A448" s="147" t="s">
        <v>199</v>
      </c>
      <c r="B448" s="148">
        <v>2013</v>
      </c>
      <c r="C448" s="198">
        <v>21</v>
      </c>
      <c r="D448" s="147" t="s">
        <v>51</v>
      </c>
      <c r="E448" s="149">
        <v>0.42069748000000001</v>
      </c>
      <c r="F448" s="150">
        <v>0.54138461000000004</v>
      </c>
      <c r="G448" s="149">
        <v>3.7917909999999999E-2</v>
      </c>
      <c r="H448" s="200">
        <v>26</v>
      </c>
      <c r="I448" s="200">
        <v>2</v>
      </c>
    </row>
    <row r="449" spans="1:9" ht="17" customHeight="1" x14ac:dyDescent="0.35">
      <c r="A449" s="147" t="s">
        <v>199</v>
      </c>
      <c r="B449" s="148">
        <v>2013</v>
      </c>
      <c r="C449" s="198">
        <v>22</v>
      </c>
      <c r="D449" s="147" t="s">
        <v>52</v>
      </c>
      <c r="E449" s="149">
        <v>0.45642243999999998</v>
      </c>
      <c r="F449" s="150">
        <v>0.34877395</v>
      </c>
      <c r="G449" s="149">
        <v>0.19480360999999999</v>
      </c>
      <c r="H449" s="200">
        <v>26</v>
      </c>
      <c r="I449" s="200">
        <v>3</v>
      </c>
    </row>
    <row r="450" spans="1:9" ht="17" customHeight="1" x14ac:dyDescent="0.35">
      <c r="A450" s="147" t="s">
        <v>199</v>
      </c>
      <c r="B450" s="148">
        <v>2013</v>
      </c>
      <c r="C450" s="198">
        <v>23</v>
      </c>
      <c r="D450" s="147" t="s">
        <v>53</v>
      </c>
      <c r="E450" s="149">
        <v>0.42326360000000002</v>
      </c>
      <c r="F450" s="150">
        <v>0.32499772999999998</v>
      </c>
      <c r="G450" s="149">
        <v>0.25173867</v>
      </c>
      <c r="H450" s="200">
        <v>28</v>
      </c>
      <c r="I450" s="200">
        <v>1</v>
      </c>
    </row>
    <row r="451" spans="1:9" ht="17" customHeight="1" x14ac:dyDescent="0.35">
      <c r="A451" s="147" t="s">
        <v>199</v>
      </c>
      <c r="B451" s="148">
        <v>2013</v>
      </c>
      <c r="C451" s="198">
        <v>24</v>
      </c>
      <c r="D451" s="147" t="s">
        <v>207</v>
      </c>
      <c r="E451" s="149">
        <v>0.51327056999999998</v>
      </c>
      <c r="F451" s="150">
        <v>0.31301782</v>
      </c>
      <c r="G451" s="149">
        <v>0.17371160999999999</v>
      </c>
      <c r="H451" s="200">
        <v>29</v>
      </c>
      <c r="I451" s="200">
        <v>0</v>
      </c>
    </row>
    <row r="452" spans="1:9" ht="17" customHeight="1" x14ac:dyDescent="0.35">
      <c r="A452" s="147" t="s">
        <v>199</v>
      </c>
      <c r="B452" s="148">
        <v>2013</v>
      </c>
      <c r="C452" s="198">
        <v>25</v>
      </c>
      <c r="D452" s="147" t="s">
        <v>55</v>
      </c>
      <c r="E452" s="149">
        <v>0.62604616000000002</v>
      </c>
      <c r="F452" s="150">
        <v>0.22418708000000001</v>
      </c>
      <c r="G452" s="149">
        <v>0.14976675</v>
      </c>
      <c r="H452" s="200">
        <v>27</v>
      </c>
      <c r="I452" s="200">
        <v>2</v>
      </c>
    </row>
    <row r="453" spans="1:9" ht="17" customHeight="1" x14ac:dyDescent="0.35">
      <c r="A453" s="147" t="s">
        <v>199</v>
      </c>
      <c r="B453" s="148">
        <v>2013</v>
      </c>
      <c r="C453" s="198">
        <v>26</v>
      </c>
      <c r="D453" s="147" t="s">
        <v>56</v>
      </c>
      <c r="E453" s="149">
        <v>0.61537195</v>
      </c>
      <c r="F453" s="150">
        <v>0.24534111</v>
      </c>
      <c r="G453" s="149">
        <v>0.13928694</v>
      </c>
      <c r="H453" s="200">
        <v>29</v>
      </c>
      <c r="I453" s="200">
        <v>0</v>
      </c>
    </row>
    <row r="454" spans="1:9" ht="17" customHeight="1" x14ac:dyDescent="0.35">
      <c r="A454" s="147" t="s">
        <v>199</v>
      </c>
      <c r="B454" s="148">
        <v>2013</v>
      </c>
      <c r="C454" s="198">
        <v>27</v>
      </c>
      <c r="D454" s="147" t="s">
        <v>57</v>
      </c>
      <c r="E454" s="149">
        <v>0.68639391999999999</v>
      </c>
      <c r="F454" s="150">
        <v>0.27947359999999999</v>
      </c>
      <c r="G454" s="149">
        <v>3.413248E-2</v>
      </c>
      <c r="H454" s="200">
        <v>29</v>
      </c>
      <c r="I454" s="200">
        <v>0</v>
      </c>
    </row>
    <row r="455" spans="1:9" ht="17" customHeight="1" x14ac:dyDescent="0.35">
      <c r="A455" s="147" t="s">
        <v>208</v>
      </c>
      <c r="B455" s="148">
        <v>2013</v>
      </c>
      <c r="C455" s="198">
        <v>28</v>
      </c>
      <c r="D455" s="147" t="s">
        <v>58</v>
      </c>
      <c r="E455" s="149">
        <v>0.89114948000000005</v>
      </c>
      <c r="F455" s="150">
        <v>0.10885052000000001</v>
      </c>
      <c r="G455" s="149">
        <v>0</v>
      </c>
      <c r="H455" s="200">
        <v>28</v>
      </c>
      <c r="I455" s="200" t="s">
        <v>201</v>
      </c>
    </row>
    <row r="456" spans="1:9" ht="35" customHeight="1" x14ac:dyDescent="0.35">
      <c r="A456" s="147" t="s">
        <v>199</v>
      </c>
      <c r="B456" s="148">
        <v>2013</v>
      </c>
      <c r="C456" s="198">
        <v>29</v>
      </c>
      <c r="D456" s="147" t="s">
        <v>314</v>
      </c>
      <c r="E456" s="149">
        <v>0.85981333999999998</v>
      </c>
      <c r="F456" s="150">
        <v>3.5051480000000003E-2</v>
      </c>
      <c r="G456" s="149">
        <v>0.10513517999999999</v>
      </c>
      <c r="H456" s="200">
        <v>29</v>
      </c>
      <c r="I456" s="200">
        <v>0</v>
      </c>
    </row>
    <row r="457" spans="1:9" ht="17" customHeight="1" x14ac:dyDescent="0.35">
      <c r="A457" s="147" t="s">
        <v>199</v>
      </c>
      <c r="B457" s="148">
        <v>2013</v>
      </c>
      <c r="C457" s="198">
        <v>30</v>
      </c>
      <c r="D457" s="147" t="s">
        <v>60</v>
      </c>
      <c r="E457" s="149">
        <v>0.72113393999999997</v>
      </c>
      <c r="F457" s="150">
        <v>0.17373089</v>
      </c>
      <c r="G457" s="149">
        <v>0.10513517999999999</v>
      </c>
      <c r="H457" s="200">
        <v>29</v>
      </c>
      <c r="I457" s="200">
        <v>0</v>
      </c>
    </row>
    <row r="458" spans="1:9" ht="17" customHeight="1" x14ac:dyDescent="0.35">
      <c r="A458" s="147" t="s">
        <v>199</v>
      </c>
      <c r="B458" s="148">
        <v>2013</v>
      </c>
      <c r="C458" s="198">
        <v>31</v>
      </c>
      <c r="D458" s="147" t="s">
        <v>61</v>
      </c>
      <c r="E458" s="149">
        <v>0.65103096999999999</v>
      </c>
      <c r="F458" s="150">
        <v>0.17373089</v>
      </c>
      <c r="G458" s="149">
        <v>0.17523815000000001</v>
      </c>
      <c r="H458" s="200">
        <v>29</v>
      </c>
      <c r="I458" s="200">
        <v>0</v>
      </c>
    </row>
    <row r="459" spans="1:9" ht="17" customHeight="1" x14ac:dyDescent="0.35">
      <c r="A459" s="147" t="s">
        <v>199</v>
      </c>
      <c r="B459" s="148">
        <v>2013</v>
      </c>
      <c r="C459" s="198">
        <v>32</v>
      </c>
      <c r="D459" s="147" t="s">
        <v>62</v>
      </c>
      <c r="E459" s="149">
        <v>0.54679551999999998</v>
      </c>
      <c r="F459" s="150">
        <v>0.31301782</v>
      </c>
      <c r="G459" s="149">
        <v>0.14018665999999999</v>
      </c>
      <c r="H459" s="200">
        <v>29</v>
      </c>
      <c r="I459" s="200">
        <v>0</v>
      </c>
    </row>
    <row r="460" spans="1:9" ht="17" customHeight="1" x14ac:dyDescent="0.35">
      <c r="A460" s="147" t="s">
        <v>199</v>
      </c>
      <c r="B460" s="148">
        <v>2013</v>
      </c>
      <c r="C460" s="198">
        <v>33</v>
      </c>
      <c r="D460" s="147" t="s">
        <v>63</v>
      </c>
      <c r="E460" s="149">
        <v>0.34380453999999999</v>
      </c>
      <c r="F460" s="150">
        <v>0.38428841000000002</v>
      </c>
      <c r="G460" s="149">
        <v>0.27190704999999998</v>
      </c>
      <c r="H460" s="200">
        <v>26</v>
      </c>
      <c r="I460" s="200">
        <v>2</v>
      </c>
    </row>
    <row r="461" spans="1:9" ht="35" customHeight="1" x14ac:dyDescent="0.35">
      <c r="A461" s="147" t="s">
        <v>199</v>
      </c>
      <c r="B461" s="148">
        <v>2013</v>
      </c>
      <c r="C461" s="198">
        <v>34</v>
      </c>
      <c r="D461" s="147" t="s">
        <v>123</v>
      </c>
      <c r="E461" s="149">
        <v>0.53221777999999997</v>
      </c>
      <c r="F461" s="150">
        <v>0.39513278000000002</v>
      </c>
      <c r="G461" s="149">
        <v>7.2649439999999996E-2</v>
      </c>
      <c r="H461" s="200">
        <v>28</v>
      </c>
      <c r="I461" s="200">
        <v>1</v>
      </c>
    </row>
    <row r="462" spans="1:9" ht="17" customHeight="1" x14ac:dyDescent="0.35">
      <c r="A462" s="147" t="s">
        <v>199</v>
      </c>
      <c r="B462" s="148">
        <v>2013</v>
      </c>
      <c r="C462" s="198">
        <v>35</v>
      </c>
      <c r="D462" s="147" t="s">
        <v>64</v>
      </c>
      <c r="E462" s="149">
        <v>0.79154837</v>
      </c>
      <c r="F462" s="150">
        <v>0.20845163</v>
      </c>
      <c r="G462" s="149">
        <v>0</v>
      </c>
      <c r="H462" s="200">
        <v>29</v>
      </c>
      <c r="I462" s="200">
        <v>0</v>
      </c>
    </row>
    <row r="463" spans="1:9" ht="17" customHeight="1" x14ac:dyDescent="0.35">
      <c r="A463" s="147" t="s">
        <v>199</v>
      </c>
      <c r="B463" s="148">
        <v>2013</v>
      </c>
      <c r="C463" s="198">
        <v>36</v>
      </c>
      <c r="D463" s="147" t="s">
        <v>65</v>
      </c>
      <c r="E463" s="149">
        <v>0.79154837</v>
      </c>
      <c r="F463" s="150">
        <v>0.13834866000000001</v>
      </c>
      <c r="G463" s="149">
        <v>7.0102970000000001E-2</v>
      </c>
      <c r="H463" s="200">
        <v>29</v>
      </c>
      <c r="I463" s="200">
        <v>0</v>
      </c>
    </row>
    <row r="464" spans="1:9" ht="35" customHeight="1" x14ac:dyDescent="0.35">
      <c r="A464" s="147" t="s">
        <v>199</v>
      </c>
      <c r="B464" s="148">
        <v>2013</v>
      </c>
      <c r="C464" s="198">
        <v>37</v>
      </c>
      <c r="D464" s="147" t="s">
        <v>66</v>
      </c>
      <c r="E464" s="149">
        <v>0.60298242999999996</v>
      </c>
      <c r="F464" s="150">
        <v>0.28806338999999997</v>
      </c>
      <c r="G464" s="149">
        <v>0.10895418</v>
      </c>
      <c r="H464" s="200">
        <v>28</v>
      </c>
      <c r="I464" s="200">
        <v>1</v>
      </c>
    </row>
    <row r="465" spans="1:9" ht="53" customHeight="1" x14ac:dyDescent="0.35">
      <c r="A465" s="147" t="s">
        <v>199</v>
      </c>
      <c r="B465" s="148">
        <v>2013</v>
      </c>
      <c r="C465" s="198">
        <v>38</v>
      </c>
      <c r="D465" s="147" t="s">
        <v>124</v>
      </c>
      <c r="E465" s="149">
        <v>0.82568085999999996</v>
      </c>
      <c r="F465" s="150">
        <v>0.10423544999999999</v>
      </c>
      <c r="G465" s="149">
        <v>7.0083690000000004E-2</v>
      </c>
      <c r="H465" s="200">
        <v>29</v>
      </c>
      <c r="I465" s="200">
        <v>0</v>
      </c>
    </row>
    <row r="466" spans="1:9" ht="17" customHeight="1" x14ac:dyDescent="0.35">
      <c r="A466" s="147" t="s">
        <v>199</v>
      </c>
      <c r="B466" s="148">
        <v>2013</v>
      </c>
      <c r="C466" s="198">
        <v>39</v>
      </c>
      <c r="D466" s="147" t="s">
        <v>67</v>
      </c>
      <c r="E466" s="149">
        <v>0.78971036999999999</v>
      </c>
      <c r="F466" s="150">
        <v>0.17525742</v>
      </c>
      <c r="G466" s="149">
        <v>3.5032210000000001E-2</v>
      </c>
      <c r="H466" s="200">
        <v>29</v>
      </c>
      <c r="I466" s="200">
        <v>0</v>
      </c>
    </row>
    <row r="467" spans="1:9" ht="17" customHeight="1" x14ac:dyDescent="0.35">
      <c r="A467" s="147" t="s">
        <v>199</v>
      </c>
      <c r="B467" s="148">
        <v>2013</v>
      </c>
      <c r="C467" s="198">
        <v>40</v>
      </c>
      <c r="D467" s="147" t="s">
        <v>210</v>
      </c>
      <c r="E467" s="149">
        <v>0.89486482000000001</v>
      </c>
      <c r="F467" s="150">
        <v>7.0102970000000001E-2</v>
      </c>
      <c r="G467" s="149">
        <v>3.5032210000000001E-2</v>
      </c>
      <c r="H467" s="200">
        <v>29</v>
      </c>
      <c r="I467" s="200" t="s">
        <v>201</v>
      </c>
    </row>
    <row r="468" spans="1:9" ht="17" customHeight="1" x14ac:dyDescent="0.35">
      <c r="A468" s="147" t="s">
        <v>199</v>
      </c>
      <c r="B468" s="148">
        <v>2013</v>
      </c>
      <c r="C468" s="198">
        <v>41</v>
      </c>
      <c r="D468" s="147" t="s">
        <v>211</v>
      </c>
      <c r="E468" s="149">
        <v>0.82568085999999996</v>
      </c>
      <c r="F468" s="150">
        <v>3.413248E-2</v>
      </c>
      <c r="G468" s="149">
        <v>0.14018665999999999</v>
      </c>
      <c r="H468" s="200">
        <v>29</v>
      </c>
      <c r="I468" s="200">
        <v>0</v>
      </c>
    </row>
    <row r="469" spans="1:9" ht="17" customHeight="1" x14ac:dyDescent="0.35">
      <c r="A469" s="147" t="s">
        <v>199</v>
      </c>
      <c r="B469" s="148">
        <v>2013</v>
      </c>
      <c r="C469" s="198">
        <v>42</v>
      </c>
      <c r="D469" s="147" t="s">
        <v>70</v>
      </c>
      <c r="E469" s="149">
        <v>0.82659985999999996</v>
      </c>
      <c r="F469" s="150">
        <v>0.10331645</v>
      </c>
      <c r="G469" s="149">
        <v>7.0083690000000004E-2</v>
      </c>
      <c r="H469" s="200">
        <v>29</v>
      </c>
      <c r="I469" s="200">
        <v>0</v>
      </c>
    </row>
    <row r="470" spans="1:9" ht="17" customHeight="1" x14ac:dyDescent="0.35">
      <c r="A470" s="147" t="s">
        <v>199</v>
      </c>
      <c r="B470" s="148">
        <v>2013</v>
      </c>
      <c r="C470" s="198">
        <v>43</v>
      </c>
      <c r="D470" s="147" t="s">
        <v>71</v>
      </c>
      <c r="E470" s="149">
        <v>0.79154837</v>
      </c>
      <c r="F470" s="150">
        <v>0.13836793</v>
      </c>
      <c r="G470" s="149">
        <v>7.0083690000000004E-2</v>
      </c>
      <c r="H470" s="200">
        <v>29</v>
      </c>
      <c r="I470" s="200">
        <v>0</v>
      </c>
    </row>
    <row r="471" spans="1:9" ht="17" customHeight="1" x14ac:dyDescent="0.35">
      <c r="A471" s="147" t="s">
        <v>199</v>
      </c>
      <c r="B471" s="148">
        <v>2013</v>
      </c>
      <c r="C471" s="198">
        <v>44</v>
      </c>
      <c r="D471" s="147" t="s">
        <v>72</v>
      </c>
      <c r="E471" s="149">
        <v>0.68639391999999999</v>
      </c>
      <c r="F471" s="150">
        <v>0.24352239000000001</v>
      </c>
      <c r="G471" s="149">
        <v>7.0083690000000004E-2</v>
      </c>
      <c r="H471" s="200">
        <v>29</v>
      </c>
      <c r="I471" s="200">
        <v>0</v>
      </c>
    </row>
    <row r="472" spans="1:9" ht="17" customHeight="1" x14ac:dyDescent="0.35">
      <c r="A472" s="147" t="s">
        <v>199</v>
      </c>
      <c r="B472" s="148">
        <v>2013</v>
      </c>
      <c r="C472" s="198">
        <v>45</v>
      </c>
      <c r="D472" s="147" t="s">
        <v>73</v>
      </c>
      <c r="E472" s="149">
        <v>0.68639391999999999</v>
      </c>
      <c r="F472" s="150">
        <v>0.24352239000000001</v>
      </c>
      <c r="G472" s="149">
        <v>7.0083690000000004E-2</v>
      </c>
      <c r="H472" s="200">
        <v>29</v>
      </c>
      <c r="I472" s="200">
        <v>0</v>
      </c>
    </row>
    <row r="473" spans="1:9" ht="17" customHeight="1" x14ac:dyDescent="0.35">
      <c r="A473" s="147" t="s">
        <v>199</v>
      </c>
      <c r="B473" s="148">
        <v>2013</v>
      </c>
      <c r="C473" s="198">
        <v>46</v>
      </c>
      <c r="D473" s="147" t="s">
        <v>74</v>
      </c>
      <c r="E473" s="149">
        <v>0.79154837</v>
      </c>
      <c r="F473" s="150">
        <v>0.13836793</v>
      </c>
      <c r="G473" s="149">
        <v>7.0083690000000004E-2</v>
      </c>
      <c r="H473" s="200">
        <v>29</v>
      </c>
      <c r="I473" s="200">
        <v>0</v>
      </c>
    </row>
    <row r="474" spans="1:9" ht="17" customHeight="1" x14ac:dyDescent="0.35">
      <c r="A474" s="147" t="s">
        <v>199</v>
      </c>
      <c r="B474" s="148">
        <v>2013</v>
      </c>
      <c r="C474" s="198">
        <v>47</v>
      </c>
      <c r="D474" s="147" t="s">
        <v>75</v>
      </c>
      <c r="E474" s="149">
        <v>0.75649688999999998</v>
      </c>
      <c r="F474" s="150">
        <v>0.17341941999999999</v>
      </c>
      <c r="G474" s="149">
        <v>7.0083690000000004E-2</v>
      </c>
      <c r="H474" s="200">
        <v>29</v>
      </c>
      <c r="I474" s="200">
        <v>0</v>
      </c>
    </row>
    <row r="475" spans="1:9" ht="17" customHeight="1" x14ac:dyDescent="0.35">
      <c r="A475" s="147" t="s">
        <v>199</v>
      </c>
      <c r="B475" s="148">
        <v>2013</v>
      </c>
      <c r="C475" s="198">
        <v>48</v>
      </c>
      <c r="D475" s="147" t="s">
        <v>76</v>
      </c>
      <c r="E475" s="149">
        <v>0.82476185000000002</v>
      </c>
      <c r="F475" s="150">
        <v>7.0102970000000001E-2</v>
      </c>
      <c r="G475" s="149">
        <v>0.10513517999999999</v>
      </c>
      <c r="H475" s="200">
        <v>29</v>
      </c>
      <c r="I475" s="200" t="s">
        <v>201</v>
      </c>
    </row>
    <row r="476" spans="1:9" ht="17" customHeight="1" x14ac:dyDescent="0.35">
      <c r="A476" s="147" t="s">
        <v>199</v>
      </c>
      <c r="B476" s="148">
        <v>2013</v>
      </c>
      <c r="C476" s="198">
        <v>49</v>
      </c>
      <c r="D476" s="147" t="s">
        <v>77</v>
      </c>
      <c r="E476" s="149">
        <v>0.89104581999999999</v>
      </c>
      <c r="F476" s="150">
        <v>0</v>
      </c>
      <c r="G476" s="149">
        <v>0.10895418</v>
      </c>
      <c r="H476" s="200">
        <v>28</v>
      </c>
      <c r="I476" s="200" t="s">
        <v>201</v>
      </c>
    </row>
    <row r="477" spans="1:9" ht="17" customHeight="1" x14ac:dyDescent="0.35">
      <c r="A477" s="147" t="s">
        <v>199</v>
      </c>
      <c r="B477" s="148">
        <v>2013</v>
      </c>
      <c r="C477" s="198">
        <v>50</v>
      </c>
      <c r="D477" s="147" t="s">
        <v>78</v>
      </c>
      <c r="E477" s="149">
        <v>0.58472367000000003</v>
      </c>
      <c r="F477" s="150">
        <v>0.27600867000000001</v>
      </c>
      <c r="G477" s="149">
        <v>0.13926765999999999</v>
      </c>
      <c r="H477" s="200">
        <v>29</v>
      </c>
      <c r="I477" s="200" t="s">
        <v>201</v>
      </c>
    </row>
    <row r="478" spans="1:9" ht="17" customHeight="1" x14ac:dyDescent="0.35">
      <c r="A478" s="147" t="s">
        <v>199</v>
      </c>
      <c r="B478" s="148">
        <v>2013</v>
      </c>
      <c r="C478" s="198">
        <v>51</v>
      </c>
      <c r="D478" s="147" t="s">
        <v>79</v>
      </c>
      <c r="E478" s="149">
        <v>0.78971036999999999</v>
      </c>
      <c r="F478" s="150">
        <v>0.10515445</v>
      </c>
      <c r="G478" s="149">
        <v>0.10513517999999999</v>
      </c>
      <c r="H478" s="200">
        <v>29</v>
      </c>
      <c r="I478" s="200" t="s">
        <v>201</v>
      </c>
    </row>
    <row r="479" spans="1:9" ht="17" customHeight="1" x14ac:dyDescent="0.35">
      <c r="A479" s="147" t="s">
        <v>208</v>
      </c>
      <c r="B479" s="148">
        <v>2013</v>
      </c>
      <c r="C479" s="198">
        <v>52</v>
      </c>
      <c r="D479" s="147" t="s">
        <v>80</v>
      </c>
      <c r="E479" s="149">
        <v>0.85981333999999998</v>
      </c>
      <c r="F479" s="150">
        <v>7.0102970000000001E-2</v>
      </c>
      <c r="G479" s="149">
        <v>7.0083690000000004E-2</v>
      </c>
      <c r="H479" s="200">
        <v>29</v>
      </c>
      <c r="I479" s="200" t="s">
        <v>201</v>
      </c>
    </row>
    <row r="480" spans="1:9" ht="35" customHeight="1" x14ac:dyDescent="0.35">
      <c r="A480" s="147" t="s">
        <v>199</v>
      </c>
      <c r="B480" s="148">
        <v>2013</v>
      </c>
      <c r="C480" s="198">
        <v>53</v>
      </c>
      <c r="D480" s="147" t="s">
        <v>81</v>
      </c>
      <c r="E480" s="149">
        <v>0.65226143999999997</v>
      </c>
      <c r="F480" s="150">
        <v>0.17341941999999999</v>
      </c>
      <c r="G480" s="149">
        <v>0.17431914000000001</v>
      </c>
      <c r="H480" s="200">
        <v>29</v>
      </c>
      <c r="I480" s="200">
        <v>0</v>
      </c>
    </row>
    <row r="481" spans="1:9" ht="17" customHeight="1" x14ac:dyDescent="0.35">
      <c r="A481" s="147" t="s">
        <v>199</v>
      </c>
      <c r="B481" s="148">
        <v>2013</v>
      </c>
      <c r="C481" s="198">
        <v>54</v>
      </c>
      <c r="D481" s="147" t="s">
        <v>82</v>
      </c>
      <c r="E481" s="149">
        <v>0.72144540000000001</v>
      </c>
      <c r="F481" s="150">
        <v>0.13836793</v>
      </c>
      <c r="G481" s="149">
        <v>0.14018665999999999</v>
      </c>
      <c r="H481" s="200">
        <v>29</v>
      </c>
      <c r="I481" s="200">
        <v>0</v>
      </c>
    </row>
    <row r="482" spans="1:9" ht="17" customHeight="1" x14ac:dyDescent="0.35">
      <c r="A482" s="147" t="s">
        <v>199</v>
      </c>
      <c r="B482" s="148">
        <v>2013</v>
      </c>
      <c r="C482" s="198">
        <v>55</v>
      </c>
      <c r="D482" s="147" t="s">
        <v>83</v>
      </c>
      <c r="E482" s="149">
        <v>0.68547491999999999</v>
      </c>
      <c r="F482" s="150">
        <v>0.20938989999999999</v>
      </c>
      <c r="G482" s="149">
        <v>0.10513517999999999</v>
      </c>
      <c r="H482" s="200">
        <v>29</v>
      </c>
      <c r="I482" s="200">
        <v>0</v>
      </c>
    </row>
    <row r="483" spans="1:9" ht="17" customHeight="1" x14ac:dyDescent="0.35">
      <c r="A483" s="147" t="s">
        <v>199</v>
      </c>
      <c r="B483" s="148">
        <v>2013</v>
      </c>
      <c r="C483" s="198">
        <v>56</v>
      </c>
      <c r="D483" s="147" t="s">
        <v>315</v>
      </c>
      <c r="E483" s="149">
        <v>0.74694033000000004</v>
      </c>
      <c r="F483" s="150">
        <v>7.1628839999999999E-2</v>
      </c>
      <c r="G483" s="149">
        <v>0.18143082999999999</v>
      </c>
      <c r="H483" s="200">
        <v>28</v>
      </c>
      <c r="I483" s="200">
        <v>0</v>
      </c>
    </row>
    <row r="484" spans="1:9" ht="35" customHeight="1" x14ac:dyDescent="0.35">
      <c r="A484" s="147" t="s">
        <v>199</v>
      </c>
      <c r="B484" s="148">
        <v>2013</v>
      </c>
      <c r="C484" s="198">
        <v>57</v>
      </c>
      <c r="D484" s="147" t="s">
        <v>85</v>
      </c>
      <c r="E484" s="149">
        <v>0.72144540000000001</v>
      </c>
      <c r="F484" s="150">
        <v>0.13836793</v>
      </c>
      <c r="G484" s="149">
        <v>0.14018665999999999</v>
      </c>
      <c r="H484" s="200">
        <v>29</v>
      </c>
      <c r="I484" s="200">
        <v>0</v>
      </c>
    </row>
    <row r="485" spans="1:9" ht="35" customHeight="1" x14ac:dyDescent="0.35">
      <c r="A485" s="147" t="s">
        <v>199</v>
      </c>
      <c r="B485" s="148">
        <v>2013</v>
      </c>
      <c r="C485" s="198">
        <v>58</v>
      </c>
      <c r="D485" s="147" t="s">
        <v>125</v>
      </c>
      <c r="E485" s="149">
        <v>0.65042343999999996</v>
      </c>
      <c r="F485" s="150">
        <v>0.20938989999999999</v>
      </c>
      <c r="G485" s="149">
        <v>0.14018665999999999</v>
      </c>
      <c r="H485" s="200">
        <v>29</v>
      </c>
      <c r="I485" s="200">
        <v>0</v>
      </c>
    </row>
    <row r="486" spans="1:9" ht="17" customHeight="1" x14ac:dyDescent="0.35">
      <c r="A486" s="147" t="s">
        <v>199</v>
      </c>
      <c r="B486" s="148">
        <v>2013</v>
      </c>
      <c r="C486" s="198">
        <v>59</v>
      </c>
      <c r="D486" s="147" t="s">
        <v>86</v>
      </c>
      <c r="E486" s="149">
        <v>0.75465888999999997</v>
      </c>
      <c r="F486" s="150">
        <v>0.14020594</v>
      </c>
      <c r="G486" s="149">
        <v>0.10513517999999999</v>
      </c>
      <c r="H486" s="200">
        <v>29</v>
      </c>
      <c r="I486" s="200">
        <v>0</v>
      </c>
    </row>
    <row r="487" spans="1:9" ht="35" customHeight="1" x14ac:dyDescent="0.35">
      <c r="A487" s="147" t="s">
        <v>208</v>
      </c>
      <c r="B487" s="148">
        <v>2013</v>
      </c>
      <c r="C487" s="198">
        <v>60</v>
      </c>
      <c r="D487" s="147" t="s">
        <v>87</v>
      </c>
      <c r="E487" s="149">
        <v>0.75649688999999998</v>
      </c>
      <c r="F487" s="150">
        <v>0.13928694</v>
      </c>
      <c r="G487" s="149">
        <v>0.10421618000000001</v>
      </c>
      <c r="H487" s="200">
        <v>29</v>
      </c>
      <c r="I487" s="200">
        <v>0</v>
      </c>
    </row>
    <row r="488" spans="1:9" ht="17" customHeight="1" x14ac:dyDescent="0.35">
      <c r="A488" s="147" t="s">
        <v>199</v>
      </c>
      <c r="B488" s="148">
        <v>2013</v>
      </c>
      <c r="C488" s="198">
        <v>61</v>
      </c>
      <c r="D488" s="147" t="s">
        <v>88</v>
      </c>
      <c r="E488" s="149">
        <v>0.82476185000000002</v>
      </c>
      <c r="F488" s="150">
        <v>7.0102970000000001E-2</v>
      </c>
      <c r="G488" s="149">
        <v>0.10513517999999999</v>
      </c>
      <c r="H488" s="200">
        <v>29</v>
      </c>
      <c r="I488" s="200">
        <v>0</v>
      </c>
    </row>
    <row r="489" spans="1:9" ht="17" customHeight="1" x14ac:dyDescent="0.35">
      <c r="A489" s="147" t="s">
        <v>199</v>
      </c>
      <c r="B489" s="148">
        <v>2013</v>
      </c>
      <c r="C489" s="198">
        <v>62</v>
      </c>
      <c r="D489" s="147" t="s">
        <v>155</v>
      </c>
      <c r="E489" s="149">
        <v>0.81934876000000001</v>
      </c>
      <c r="F489" s="150">
        <v>0.10802177</v>
      </c>
      <c r="G489" s="149">
        <v>7.2629460000000007E-2</v>
      </c>
      <c r="H489" s="200">
        <v>28</v>
      </c>
      <c r="I489" s="200">
        <v>1</v>
      </c>
    </row>
    <row r="490" spans="1:9" ht="35" customHeight="1" x14ac:dyDescent="0.35">
      <c r="A490" s="147" t="s">
        <v>213</v>
      </c>
      <c r="B490" s="148">
        <v>2013</v>
      </c>
      <c r="C490" s="198">
        <v>63</v>
      </c>
      <c r="D490" s="147" t="s">
        <v>214</v>
      </c>
      <c r="E490" s="149">
        <v>0.82476185000000002</v>
      </c>
      <c r="F490" s="150">
        <v>0.10515445</v>
      </c>
      <c r="G490" s="149">
        <v>7.0083690000000004E-2</v>
      </c>
      <c r="H490" s="200">
        <v>29</v>
      </c>
      <c r="I490" s="200" t="s">
        <v>201</v>
      </c>
    </row>
    <row r="491" spans="1:9" ht="35" customHeight="1" x14ac:dyDescent="0.35">
      <c r="A491" s="147" t="s">
        <v>213</v>
      </c>
      <c r="B491" s="148">
        <v>2013</v>
      </c>
      <c r="C491" s="198">
        <v>64</v>
      </c>
      <c r="D491" s="147" t="s">
        <v>215</v>
      </c>
      <c r="E491" s="149">
        <v>0.72236440999999996</v>
      </c>
      <c r="F491" s="150">
        <v>0.20755190000000001</v>
      </c>
      <c r="G491" s="149">
        <v>7.0083690000000004E-2</v>
      </c>
      <c r="H491" s="200">
        <v>29</v>
      </c>
      <c r="I491" s="200" t="s">
        <v>201</v>
      </c>
    </row>
    <row r="492" spans="1:9" ht="35" customHeight="1" x14ac:dyDescent="0.35">
      <c r="A492" s="147" t="s">
        <v>213</v>
      </c>
      <c r="B492" s="148">
        <v>2013</v>
      </c>
      <c r="C492" s="198">
        <v>65</v>
      </c>
      <c r="D492" s="147" t="s">
        <v>216</v>
      </c>
      <c r="E492" s="149">
        <v>0.67626297000000002</v>
      </c>
      <c r="F492" s="150">
        <v>0.21488651</v>
      </c>
      <c r="G492" s="149">
        <v>0.10885052000000001</v>
      </c>
      <c r="H492" s="200">
        <v>28</v>
      </c>
      <c r="I492" s="200" t="s">
        <v>201</v>
      </c>
    </row>
    <row r="493" spans="1:9" ht="35" customHeight="1" x14ac:dyDescent="0.35">
      <c r="A493" s="147" t="s">
        <v>213</v>
      </c>
      <c r="B493" s="148">
        <v>2013</v>
      </c>
      <c r="C493" s="198">
        <v>66</v>
      </c>
      <c r="D493" s="147" t="s">
        <v>91</v>
      </c>
      <c r="E493" s="149">
        <v>0.75649688999999998</v>
      </c>
      <c r="F493" s="150">
        <v>0.10331645</v>
      </c>
      <c r="G493" s="149">
        <v>0.14018665999999999</v>
      </c>
      <c r="H493" s="200">
        <v>29</v>
      </c>
      <c r="I493" s="200" t="s">
        <v>201</v>
      </c>
    </row>
    <row r="494" spans="1:9" ht="35" customHeight="1" x14ac:dyDescent="0.35">
      <c r="A494" s="147" t="s">
        <v>213</v>
      </c>
      <c r="B494" s="148">
        <v>2013</v>
      </c>
      <c r="C494" s="198">
        <v>67</v>
      </c>
      <c r="D494" s="147" t="s">
        <v>92</v>
      </c>
      <c r="E494" s="149">
        <v>0.58337353999999997</v>
      </c>
      <c r="F494" s="150">
        <v>0.34746177</v>
      </c>
      <c r="G494" s="149">
        <v>6.9164690000000001E-2</v>
      </c>
      <c r="H494" s="200">
        <v>29</v>
      </c>
      <c r="I494" s="200" t="s">
        <v>201</v>
      </c>
    </row>
    <row r="495" spans="1:9" ht="35" customHeight="1" x14ac:dyDescent="0.35">
      <c r="A495" s="147" t="s">
        <v>213</v>
      </c>
      <c r="B495" s="148">
        <v>2013</v>
      </c>
      <c r="C495" s="198">
        <v>68</v>
      </c>
      <c r="D495" s="147" t="s">
        <v>93</v>
      </c>
      <c r="E495" s="149">
        <v>0.61506048000000002</v>
      </c>
      <c r="F495" s="150">
        <v>0.24536039000000001</v>
      </c>
      <c r="G495" s="149">
        <v>0.13957913</v>
      </c>
      <c r="H495" s="200">
        <v>29</v>
      </c>
      <c r="I495" s="200" t="s">
        <v>201</v>
      </c>
    </row>
    <row r="496" spans="1:9" ht="35" customHeight="1" x14ac:dyDescent="0.35">
      <c r="A496" s="147" t="s">
        <v>213</v>
      </c>
      <c r="B496" s="148">
        <v>2013</v>
      </c>
      <c r="C496" s="198">
        <v>69</v>
      </c>
      <c r="D496" s="147" t="s">
        <v>217</v>
      </c>
      <c r="E496" s="149">
        <v>0.96496778999999999</v>
      </c>
      <c r="F496" s="150">
        <v>0</v>
      </c>
      <c r="G496" s="149">
        <v>3.5032210000000001E-2</v>
      </c>
      <c r="H496" s="200">
        <v>29</v>
      </c>
      <c r="I496" s="200" t="s">
        <v>201</v>
      </c>
    </row>
    <row r="497" spans="1:9" ht="35" customHeight="1" x14ac:dyDescent="0.35">
      <c r="A497" s="147" t="s">
        <v>213</v>
      </c>
      <c r="B497" s="148">
        <v>2013</v>
      </c>
      <c r="C497" s="198">
        <v>70</v>
      </c>
      <c r="D497" s="147" t="s">
        <v>95</v>
      </c>
      <c r="E497" s="149">
        <v>0.79246737</v>
      </c>
      <c r="F497" s="150">
        <v>0.10239745</v>
      </c>
      <c r="G497" s="149">
        <v>0.10513517999999999</v>
      </c>
      <c r="H497" s="200">
        <v>29</v>
      </c>
      <c r="I497" s="200" t="s">
        <v>201</v>
      </c>
    </row>
    <row r="498" spans="1:9" ht="35" customHeight="1" x14ac:dyDescent="0.35">
      <c r="A498" s="147" t="s">
        <v>213</v>
      </c>
      <c r="B498" s="148">
        <v>2013</v>
      </c>
      <c r="C498" s="198">
        <v>71</v>
      </c>
      <c r="D498" s="147" t="s">
        <v>218</v>
      </c>
      <c r="E498" s="149">
        <v>0.85472110000000001</v>
      </c>
      <c r="F498" s="150">
        <v>0.10897416</v>
      </c>
      <c r="G498" s="149">
        <v>3.6304740000000002E-2</v>
      </c>
      <c r="H498" s="200">
        <v>28</v>
      </c>
      <c r="I498" s="200" t="s">
        <v>201</v>
      </c>
    </row>
    <row r="499" spans="1:9" ht="17" customHeight="1" x14ac:dyDescent="0.35">
      <c r="A499" s="147" t="s">
        <v>199</v>
      </c>
      <c r="B499" s="148">
        <v>2012</v>
      </c>
      <c r="C499" s="198">
        <v>1</v>
      </c>
      <c r="D499" s="147" t="s">
        <v>200</v>
      </c>
      <c r="E499" s="149">
        <v>0.75123034</v>
      </c>
      <c r="F499" s="150">
        <v>0.22112796000000001</v>
      </c>
      <c r="G499" s="149">
        <v>2.7641700000000002E-2</v>
      </c>
      <c r="H499" s="200">
        <v>32</v>
      </c>
      <c r="I499" s="200" t="s">
        <v>201</v>
      </c>
    </row>
    <row r="500" spans="1:9" ht="17" customHeight="1" x14ac:dyDescent="0.35">
      <c r="A500" s="147" t="s">
        <v>199</v>
      </c>
      <c r="B500" s="148">
        <v>2012</v>
      </c>
      <c r="C500" s="198">
        <v>2</v>
      </c>
      <c r="D500" s="147" t="s">
        <v>18</v>
      </c>
      <c r="E500" s="149">
        <v>0.90325686999999999</v>
      </c>
      <c r="F500" s="150">
        <v>4.1459719999999999E-2</v>
      </c>
      <c r="G500" s="149">
        <v>5.5283400000000003E-2</v>
      </c>
      <c r="H500" s="200">
        <v>32</v>
      </c>
      <c r="I500" s="200" t="s">
        <v>201</v>
      </c>
    </row>
    <row r="501" spans="1:9" ht="17" customHeight="1" x14ac:dyDescent="0.35">
      <c r="A501" s="147" t="s">
        <v>199</v>
      </c>
      <c r="B501" s="148">
        <v>2012</v>
      </c>
      <c r="C501" s="198">
        <v>3</v>
      </c>
      <c r="D501" s="147" t="s">
        <v>20</v>
      </c>
      <c r="E501" s="149">
        <v>0.75123034</v>
      </c>
      <c r="F501" s="150">
        <v>0.22112796000000001</v>
      </c>
      <c r="G501" s="149">
        <v>2.7641700000000002E-2</v>
      </c>
      <c r="H501" s="200">
        <v>32</v>
      </c>
      <c r="I501" s="200" t="s">
        <v>201</v>
      </c>
    </row>
    <row r="502" spans="1:9" ht="17" customHeight="1" x14ac:dyDescent="0.35">
      <c r="A502" s="147" t="s">
        <v>199</v>
      </c>
      <c r="B502" s="148">
        <v>2012</v>
      </c>
      <c r="C502" s="198">
        <v>4</v>
      </c>
      <c r="D502" s="147" t="s">
        <v>22</v>
      </c>
      <c r="E502" s="149">
        <v>0.94471660000000002</v>
      </c>
      <c r="F502" s="150">
        <v>2.7641700000000002E-2</v>
      </c>
      <c r="G502" s="149">
        <v>2.7641700000000002E-2</v>
      </c>
      <c r="H502" s="200">
        <v>32</v>
      </c>
      <c r="I502" s="200" t="s">
        <v>201</v>
      </c>
    </row>
    <row r="503" spans="1:9" ht="17" customHeight="1" x14ac:dyDescent="0.35">
      <c r="A503" s="147" t="s">
        <v>199</v>
      </c>
      <c r="B503" s="148">
        <v>2012</v>
      </c>
      <c r="C503" s="198">
        <v>5</v>
      </c>
      <c r="D503" s="147" t="s">
        <v>24</v>
      </c>
      <c r="E503" s="149">
        <v>1</v>
      </c>
      <c r="F503" s="150">
        <v>0</v>
      </c>
      <c r="G503" s="149">
        <v>0</v>
      </c>
      <c r="H503" s="200">
        <v>32</v>
      </c>
      <c r="I503" s="200" t="s">
        <v>201</v>
      </c>
    </row>
    <row r="504" spans="1:9" ht="17" customHeight="1" x14ac:dyDescent="0.35">
      <c r="A504" s="147" t="s">
        <v>199</v>
      </c>
      <c r="B504" s="148">
        <v>2012</v>
      </c>
      <c r="C504" s="198">
        <v>6</v>
      </c>
      <c r="D504" s="147" t="s">
        <v>27</v>
      </c>
      <c r="E504" s="149">
        <v>0.97235830000000001</v>
      </c>
      <c r="F504" s="150">
        <v>2.7641700000000002E-2</v>
      </c>
      <c r="G504" s="149">
        <v>0</v>
      </c>
      <c r="H504" s="200">
        <v>32</v>
      </c>
      <c r="I504" s="200" t="s">
        <v>201</v>
      </c>
    </row>
    <row r="505" spans="1:9" ht="17" customHeight="1" x14ac:dyDescent="0.35">
      <c r="A505" s="147" t="s">
        <v>199</v>
      </c>
      <c r="B505" s="148">
        <v>2012</v>
      </c>
      <c r="C505" s="198">
        <v>7</v>
      </c>
      <c r="D505" s="147" t="s">
        <v>30</v>
      </c>
      <c r="E505" s="149">
        <v>1</v>
      </c>
      <c r="F505" s="150">
        <v>0</v>
      </c>
      <c r="G505" s="149">
        <v>0</v>
      </c>
      <c r="H505" s="200">
        <v>32</v>
      </c>
      <c r="I505" s="200" t="s">
        <v>201</v>
      </c>
    </row>
    <row r="506" spans="1:9" ht="17" customHeight="1" x14ac:dyDescent="0.35">
      <c r="A506" s="147" t="s">
        <v>199</v>
      </c>
      <c r="B506" s="148">
        <v>2012</v>
      </c>
      <c r="C506" s="198">
        <v>8</v>
      </c>
      <c r="D506" s="147" t="s">
        <v>33</v>
      </c>
      <c r="E506" s="149">
        <v>0.97235830000000001</v>
      </c>
      <c r="F506" s="150">
        <v>0</v>
      </c>
      <c r="G506" s="149">
        <v>2.7641700000000002E-2</v>
      </c>
      <c r="H506" s="200">
        <v>32</v>
      </c>
      <c r="I506" s="200" t="s">
        <v>201</v>
      </c>
    </row>
    <row r="507" spans="1:9" ht="17" customHeight="1" x14ac:dyDescent="0.35">
      <c r="A507" s="147" t="s">
        <v>199</v>
      </c>
      <c r="B507" s="148">
        <v>2012</v>
      </c>
      <c r="C507" s="198">
        <v>9</v>
      </c>
      <c r="D507" s="147" t="s">
        <v>120</v>
      </c>
      <c r="E507" s="149">
        <v>0.78247014000000004</v>
      </c>
      <c r="F507" s="150">
        <v>0.13718496999999999</v>
      </c>
      <c r="G507" s="149">
        <v>8.0344890000000002E-2</v>
      </c>
      <c r="H507" s="200">
        <v>32</v>
      </c>
      <c r="I507" s="200">
        <v>0</v>
      </c>
    </row>
    <row r="508" spans="1:9" ht="17" customHeight="1" x14ac:dyDescent="0.35">
      <c r="A508" s="147" t="s">
        <v>199</v>
      </c>
      <c r="B508" s="148">
        <v>2012</v>
      </c>
      <c r="C508" s="198">
        <v>10</v>
      </c>
      <c r="D508" s="147" t="s">
        <v>202</v>
      </c>
      <c r="E508" s="149">
        <v>0.87819539000000002</v>
      </c>
      <c r="F508" s="150">
        <v>4.1459719999999999E-2</v>
      </c>
      <c r="G508" s="149">
        <v>8.0344890000000002E-2</v>
      </c>
      <c r="H508" s="200">
        <v>32</v>
      </c>
      <c r="I508" s="200">
        <v>0</v>
      </c>
    </row>
    <row r="509" spans="1:9" ht="17" customHeight="1" x14ac:dyDescent="0.35">
      <c r="A509" s="147" t="s">
        <v>199</v>
      </c>
      <c r="B509" s="148">
        <v>2012</v>
      </c>
      <c r="C509" s="198">
        <v>11</v>
      </c>
      <c r="D509" s="147" t="s">
        <v>203</v>
      </c>
      <c r="E509" s="149">
        <v>0.90050671000000004</v>
      </c>
      <c r="F509" s="150">
        <v>7.1065799999999998E-2</v>
      </c>
      <c r="G509" s="149">
        <v>2.842749E-2</v>
      </c>
      <c r="H509" s="200">
        <v>31</v>
      </c>
      <c r="I509" s="200">
        <v>1</v>
      </c>
    </row>
    <row r="510" spans="1:9" ht="17" customHeight="1" x14ac:dyDescent="0.35">
      <c r="A510" s="147" t="s">
        <v>199</v>
      </c>
      <c r="B510" s="148">
        <v>2012</v>
      </c>
      <c r="C510" s="198">
        <v>12</v>
      </c>
      <c r="D510" s="147" t="s">
        <v>313</v>
      </c>
      <c r="E510" s="149">
        <v>1</v>
      </c>
      <c r="F510" s="150">
        <v>0</v>
      </c>
      <c r="G510" s="149">
        <v>0</v>
      </c>
      <c r="H510" s="200">
        <v>32</v>
      </c>
      <c r="I510" s="200">
        <v>0</v>
      </c>
    </row>
    <row r="511" spans="1:9" ht="17" customHeight="1" x14ac:dyDescent="0.35">
      <c r="A511" s="147" t="s">
        <v>199</v>
      </c>
      <c r="B511" s="148">
        <v>2012</v>
      </c>
      <c r="C511" s="198">
        <v>13</v>
      </c>
      <c r="D511" s="147" t="s">
        <v>45</v>
      </c>
      <c r="E511" s="149">
        <v>1</v>
      </c>
      <c r="F511" s="150">
        <v>0</v>
      </c>
      <c r="G511" s="149">
        <v>0</v>
      </c>
      <c r="H511" s="200">
        <v>32</v>
      </c>
      <c r="I511" s="200">
        <v>0</v>
      </c>
    </row>
    <row r="512" spans="1:9" ht="35" customHeight="1" x14ac:dyDescent="0.35">
      <c r="A512" s="147" t="s">
        <v>199</v>
      </c>
      <c r="B512" s="148">
        <v>2012</v>
      </c>
      <c r="C512" s="198">
        <v>14</v>
      </c>
      <c r="D512" s="147" t="s">
        <v>121</v>
      </c>
      <c r="E512" s="149">
        <v>0.93089858000000003</v>
      </c>
      <c r="F512" s="150">
        <v>6.9101419999999997E-2</v>
      </c>
      <c r="G512" s="149">
        <v>0</v>
      </c>
      <c r="H512" s="200">
        <v>32</v>
      </c>
      <c r="I512" s="200">
        <v>0</v>
      </c>
    </row>
    <row r="513" spans="1:9" ht="17" customHeight="1" x14ac:dyDescent="0.35">
      <c r="A513" s="147" t="s">
        <v>199</v>
      </c>
      <c r="B513" s="148">
        <v>2012</v>
      </c>
      <c r="C513" s="198">
        <v>15</v>
      </c>
      <c r="D513" s="147" t="s">
        <v>46</v>
      </c>
      <c r="E513" s="149">
        <v>0.90050671000000004</v>
      </c>
      <c r="F513" s="150">
        <v>7.1065799999999998E-2</v>
      </c>
      <c r="G513" s="149">
        <v>2.842749E-2</v>
      </c>
      <c r="H513" s="200">
        <v>31</v>
      </c>
      <c r="I513" s="200">
        <v>1</v>
      </c>
    </row>
    <row r="514" spans="1:9" ht="17" customHeight="1" x14ac:dyDescent="0.35">
      <c r="A514" s="147" t="s">
        <v>199</v>
      </c>
      <c r="B514" s="148">
        <v>2012</v>
      </c>
      <c r="C514" s="198">
        <v>16</v>
      </c>
      <c r="D514" s="147" t="s">
        <v>47</v>
      </c>
      <c r="E514" s="149">
        <v>0.93089858000000003</v>
      </c>
      <c r="F514" s="150">
        <v>4.1459719999999999E-2</v>
      </c>
      <c r="G514" s="149">
        <v>2.7641700000000002E-2</v>
      </c>
      <c r="H514" s="200">
        <v>32</v>
      </c>
      <c r="I514" s="200">
        <v>0</v>
      </c>
    </row>
    <row r="515" spans="1:9" ht="17" customHeight="1" x14ac:dyDescent="0.35">
      <c r="A515" s="147" t="s">
        <v>199</v>
      </c>
      <c r="B515" s="148">
        <v>2012</v>
      </c>
      <c r="C515" s="198">
        <v>17</v>
      </c>
      <c r="D515" s="147" t="s">
        <v>205</v>
      </c>
      <c r="E515" s="149">
        <v>0.80101341999999998</v>
      </c>
      <c r="F515" s="150">
        <v>0.14213160999999999</v>
      </c>
      <c r="G515" s="149">
        <v>5.6854969999999998E-2</v>
      </c>
      <c r="H515" s="200">
        <v>31</v>
      </c>
      <c r="I515" s="200">
        <v>1</v>
      </c>
    </row>
    <row r="516" spans="1:9" ht="17" customHeight="1" x14ac:dyDescent="0.35">
      <c r="A516" s="147" t="s">
        <v>199</v>
      </c>
      <c r="B516" s="148">
        <v>2012</v>
      </c>
      <c r="C516" s="198">
        <v>18</v>
      </c>
      <c r="D516" s="147" t="s">
        <v>49</v>
      </c>
      <c r="E516" s="149">
        <v>0.62684550999999999</v>
      </c>
      <c r="F516" s="150">
        <v>0.34551278000000002</v>
      </c>
      <c r="G516" s="149">
        <v>2.7641700000000002E-2</v>
      </c>
      <c r="H516" s="200">
        <v>32</v>
      </c>
      <c r="I516" s="200">
        <v>0</v>
      </c>
    </row>
    <row r="517" spans="1:9" ht="35" customHeight="1" x14ac:dyDescent="0.35">
      <c r="A517" s="147" t="s">
        <v>199</v>
      </c>
      <c r="B517" s="148">
        <v>2012</v>
      </c>
      <c r="C517" s="198">
        <v>19</v>
      </c>
      <c r="D517" s="147" t="s">
        <v>122</v>
      </c>
      <c r="E517" s="149">
        <v>0.73552578999999996</v>
      </c>
      <c r="F517" s="150">
        <v>0.23607644999999999</v>
      </c>
      <c r="G517" s="149">
        <v>2.8397760000000001E-2</v>
      </c>
      <c r="H517" s="200">
        <v>31</v>
      </c>
      <c r="I517" s="200">
        <v>1</v>
      </c>
    </row>
    <row r="518" spans="1:9" ht="17" customHeight="1" x14ac:dyDescent="0.35">
      <c r="A518" s="147" t="s">
        <v>199</v>
      </c>
      <c r="B518" s="148">
        <v>2012</v>
      </c>
      <c r="C518" s="198">
        <v>20</v>
      </c>
      <c r="D518" s="147" t="s">
        <v>206</v>
      </c>
      <c r="E518" s="149">
        <v>0.92467511999999996</v>
      </c>
      <c r="F518" s="150">
        <v>4.5193690000000002E-2</v>
      </c>
      <c r="G518" s="149">
        <v>3.0131189999999999E-2</v>
      </c>
      <c r="H518" s="200">
        <v>29</v>
      </c>
      <c r="I518" s="200" t="s">
        <v>201</v>
      </c>
    </row>
    <row r="519" spans="1:9" ht="17" customHeight="1" x14ac:dyDescent="0.35">
      <c r="A519" s="147" t="s">
        <v>199</v>
      </c>
      <c r="B519" s="148">
        <v>2012</v>
      </c>
      <c r="C519" s="198">
        <v>21</v>
      </c>
      <c r="D519" s="147" t="s">
        <v>51</v>
      </c>
      <c r="E519" s="149">
        <v>0.63044361000000004</v>
      </c>
      <c r="F519" s="150">
        <v>0.23393375999999999</v>
      </c>
      <c r="G519" s="149">
        <v>0.13562262999999999</v>
      </c>
      <c r="H519" s="200">
        <v>32</v>
      </c>
      <c r="I519" s="200">
        <v>0</v>
      </c>
    </row>
    <row r="520" spans="1:9" ht="17" customHeight="1" x14ac:dyDescent="0.35">
      <c r="A520" s="147" t="s">
        <v>199</v>
      </c>
      <c r="B520" s="148">
        <v>2012</v>
      </c>
      <c r="C520" s="198">
        <v>22</v>
      </c>
      <c r="D520" s="147" t="s">
        <v>52</v>
      </c>
      <c r="E520" s="149">
        <v>0.59356087000000002</v>
      </c>
      <c r="F520" s="150">
        <v>0.24084961999999999</v>
      </c>
      <c r="G520" s="149">
        <v>0.16558951</v>
      </c>
      <c r="H520" s="200">
        <v>29</v>
      </c>
      <c r="I520" s="200">
        <v>2</v>
      </c>
    </row>
    <row r="521" spans="1:9" ht="17" customHeight="1" x14ac:dyDescent="0.35">
      <c r="A521" s="147" t="s">
        <v>199</v>
      </c>
      <c r="B521" s="148">
        <v>2012</v>
      </c>
      <c r="C521" s="198">
        <v>23</v>
      </c>
      <c r="D521" s="147" t="s">
        <v>53</v>
      </c>
      <c r="E521" s="149">
        <v>0.66152955999999996</v>
      </c>
      <c r="F521" s="150">
        <v>0.28161546999999998</v>
      </c>
      <c r="G521" s="149">
        <v>5.6854969999999998E-2</v>
      </c>
      <c r="H521" s="200">
        <v>31</v>
      </c>
      <c r="I521" s="200">
        <v>1</v>
      </c>
    </row>
    <row r="522" spans="1:9" ht="17" customHeight="1" x14ac:dyDescent="0.35">
      <c r="A522" s="147" t="s">
        <v>199</v>
      </c>
      <c r="B522" s="148">
        <v>2012</v>
      </c>
      <c r="C522" s="198">
        <v>24</v>
      </c>
      <c r="D522" s="147" t="s">
        <v>207</v>
      </c>
      <c r="E522" s="149">
        <v>0.76700941</v>
      </c>
      <c r="F522" s="150">
        <v>0.13166364</v>
      </c>
      <c r="G522" s="149">
        <v>0.10132695</v>
      </c>
      <c r="H522" s="200">
        <v>30</v>
      </c>
      <c r="I522" s="200">
        <v>2</v>
      </c>
    </row>
    <row r="523" spans="1:9" ht="17" customHeight="1" x14ac:dyDescent="0.35">
      <c r="A523" s="147" t="s">
        <v>199</v>
      </c>
      <c r="B523" s="148">
        <v>2012</v>
      </c>
      <c r="C523" s="198">
        <v>25</v>
      </c>
      <c r="D523" s="147" t="s">
        <v>55</v>
      </c>
      <c r="E523" s="149">
        <v>0.82552791999999997</v>
      </c>
      <c r="F523" s="150">
        <v>4.3885880000000002E-2</v>
      </c>
      <c r="G523" s="149">
        <v>0.13058620000000001</v>
      </c>
      <c r="H523" s="200">
        <v>30</v>
      </c>
      <c r="I523" s="200">
        <v>2</v>
      </c>
    </row>
    <row r="524" spans="1:9" ht="17" customHeight="1" x14ac:dyDescent="0.35">
      <c r="A524" s="147" t="s">
        <v>199</v>
      </c>
      <c r="B524" s="148">
        <v>2012</v>
      </c>
      <c r="C524" s="198">
        <v>26</v>
      </c>
      <c r="D524" s="147" t="s">
        <v>56</v>
      </c>
      <c r="E524" s="149">
        <v>0.73667870999999996</v>
      </c>
      <c r="F524" s="150">
        <v>0.17554353</v>
      </c>
      <c r="G524" s="149">
        <v>8.7777759999999996E-2</v>
      </c>
      <c r="H524" s="200">
        <v>30</v>
      </c>
      <c r="I524" s="200">
        <v>2</v>
      </c>
    </row>
    <row r="525" spans="1:9" ht="17" customHeight="1" x14ac:dyDescent="0.35">
      <c r="A525" s="147" t="s">
        <v>199</v>
      </c>
      <c r="B525" s="148">
        <v>2012</v>
      </c>
      <c r="C525" s="198">
        <v>27</v>
      </c>
      <c r="D525" s="147" t="s">
        <v>57</v>
      </c>
      <c r="E525" s="149">
        <v>0.75837509999999997</v>
      </c>
      <c r="F525" s="150">
        <v>0.21319741</v>
      </c>
      <c r="G525" s="149">
        <v>2.842749E-2</v>
      </c>
      <c r="H525" s="200">
        <v>31</v>
      </c>
      <c r="I525" s="200">
        <v>1</v>
      </c>
    </row>
    <row r="526" spans="1:9" ht="17" customHeight="1" x14ac:dyDescent="0.35">
      <c r="A526" s="147" t="s">
        <v>208</v>
      </c>
      <c r="B526" s="148">
        <v>2012</v>
      </c>
      <c r="C526" s="198">
        <v>28</v>
      </c>
      <c r="D526" s="147" t="s">
        <v>58</v>
      </c>
      <c r="E526" s="149">
        <v>0.90325686999999999</v>
      </c>
      <c r="F526" s="150">
        <v>6.9101419999999997E-2</v>
      </c>
      <c r="G526" s="149">
        <v>2.7641700000000002E-2</v>
      </c>
      <c r="H526" s="200">
        <v>32</v>
      </c>
      <c r="I526" s="200" t="s">
        <v>201</v>
      </c>
    </row>
    <row r="527" spans="1:9" ht="35" customHeight="1" x14ac:dyDescent="0.35">
      <c r="A527" s="147" t="s">
        <v>199</v>
      </c>
      <c r="B527" s="148">
        <v>2012</v>
      </c>
      <c r="C527" s="198">
        <v>29</v>
      </c>
      <c r="D527" s="147" t="s">
        <v>314</v>
      </c>
      <c r="E527" s="149">
        <v>0.84365173999999998</v>
      </c>
      <c r="F527" s="150">
        <v>8.5282460000000004E-2</v>
      </c>
      <c r="G527" s="149">
        <v>7.1065799999999998E-2</v>
      </c>
      <c r="H527" s="200">
        <v>31</v>
      </c>
      <c r="I527" s="200">
        <v>1</v>
      </c>
    </row>
    <row r="528" spans="1:9" ht="17" customHeight="1" x14ac:dyDescent="0.35">
      <c r="A528" s="147" t="s">
        <v>199</v>
      </c>
      <c r="B528" s="148">
        <v>2012</v>
      </c>
      <c r="C528" s="198">
        <v>30</v>
      </c>
      <c r="D528" s="147" t="s">
        <v>60</v>
      </c>
      <c r="E528" s="149">
        <v>0.755108</v>
      </c>
      <c r="F528" s="150">
        <v>0.1863735</v>
      </c>
      <c r="G528" s="149">
        <v>5.8518510000000003E-2</v>
      </c>
      <c r="H528" s="200">
        <v>30</v>
      </c>
      <c r="I528" s="200">
        <v>2</v>
      </c>
    </row>
    <row r="529" spans="1:9" ht="17" customHeight="1" x14ac:dyDescent="0.35">
      <c r="A529" s="147" t="s">
        <v>199</v>
      </c>
      <c r="B529" s="148">
        <v>2012</v>
      </c>
      <c r="C529" s="198">
        <v>31</v>
      </c>
      <c r="D529" s="147" t="s">
        <v>61</v>
      </c>
      <c r="E529" s="149">
        <v>0.65992861999999997</v>
      </c>
      <c r="F529" s="150">
        <v>0.21215059999999999</v>
      </c>
      <c r="G529" s="149">
        <v>0.12792078000000001</v>
      </c>
      <c r="H529" s="200">
        <v>31</v>
      </c>
      <c r="I529" s="200">
        <v>1</v>
      </c>
    </row>
    <row r="530" spans="1:9" ht="17" customHeight="1" x14ac:dyDescent="0.35">
      <c r="A530" s="147" t="s">
        <v>199</v>
      </c>
      <c r="B530" s="148">
        <v>2012</v>
      </c>
      <c r="C530" s="198">
        <v>32</v>
      </c>
      <c r="D530" s="147" t="s">
        <v>62</v>
      </c>
      <c r="E530" s="149">
        <v>0.5630889</v>
      </c>
      <c r="F530" s="150">
        <v>0.30899031999999998</v>
      </c>
      <c r="G530" s="149">
        <v>0.12792078000000001</v>
      </c>
      <c r="H530" s="200">
        <v>31</v>
      </c>
      <c r="I530" s="200">
        <v>1</v>
      </c>
    </row>
    <row r="531" spans="1:9" ht="17" customHeight="1" x14ac:dyDescent="0.35">
      <c r="A531" s="147" t="s">
        <v>199</v>
      </c>
      <c r="B531" s="148">
        <v>2012</v>
      </c>
      <c r="C531" s="198">
        <v>33</v>
      </c>
      <c r="D531" s="147" t="s">
        <v>63</v>
      </c>
      <c r="E531" s="149">
        <v>0.44509319000000003</v>
      </c>
      <c r="F531" s="150">
        <v>0.32226081000000001</v>
      </c>
      <c r="G531" s="149">
        <v>0.23264600999999999</v>
      </c>
      <c r="H531" s="200">
        <v>29</v>
      </c>
      <c r="I531" s="200">
        <v>2</v>
      </c>
    </row>
    <row r="532" spans="1:9" ht="35" customHeight="1" x14ac:dyDescent="0.35">
      <c r="A532" s="147" t="s">
        <v>199</v>
      </c>
      <c r="B532" s="148">
        <v>2012</v>
      </c>
      <c r="C532" s="198">
        <v>34</v>
      </c>
      <c r="D532" s="147" t="s">
        <v>123</v>
      </c>
      <c r="E532" s="149">
        <v>0.64731872999999995</v>
      </c>
      <c r="F532" s="150">
        <v>0.29582629999999999</v>
      </c>
      <c r="G532" s="149">
        <v>5.6854969999999998E-2</v>
      </c>
      <c r="H532" s="200">
        <v>31</v>
      </c>
      <c r="I532" s="200">
        <v>1</v>
      </c>
    </row>
    <row r="533" spans="1:9" ht="17" customHeight="1" x14ac:dyDescent="0.35">
      <c r="A533" s="147" t="s">
        <v>199</v>
      </c>
      <c r="B533" s="148">
        <v>2012</v>
      </c>
      <c r="C533" s="198">
        <v>35</v>
      </c>
      <c r="D533" s="147" t="s">
        <v>64</v>
      </c>
      <c r="E533" s="149">
        <v>0.84797913000000003</v>
      </c>
      <c r="F533" s="150">
        <v>4.1459719999999999E-2</v>
      </c>
      <c r="G533" s="149">
        <v>0.11056115</v>
      </c>
      <c r="H533" s="200">
        <v>32</v>
      </c>
      <c r="I533" s="200">
        <v>0</v>
      </c>
    </row>
    <row r="534" spans="1:9" ht="17" customHeight="1" x14ac:dyDescent="0.35">
      <c r="A534" s="147" t="s">
        <v>199</v>
      </c>
      <c r="B534" s="148">
        <v>2012</v>
      </c>
      <c r="C534" s="198">
        <v>36</v>
      </c>
      <c r="D534" s="147" t="s">
        <v>65</v>
      </c>
      <c r="E534" s="149">
        <v>0.80101341999999998</v>
      </c>
      <c r="F534" s="150">
        <v>0.12792078000000001</v>
      </c>
      <c r="G534" s="149">
        <v>7.1065799999999998E-2</v>
      </c>
      <c r="H534" s="200">
        <v>31</v>
      </c>
      <c r="I534" s="200">
        <v>1</v>
      </c>
    </row>
    <row r="535" spans="1:9" ht="35" customHeight="1" x14ac:dyDescent="0.35">
      <c r="A535" s="147" t="s">
        <v>199</v>
      </c>
      <c r="B535" s="148">
        <v>2012</v>
      </c>
      <c r="C535" s="198">
        <v>37</v>
      </c>
      <c r="D535" s="147" t="s">
        <v>66</v>
      </c>
      <c r="E535" s="149">
        <v>0.74681202000000002</v>
      </c>
      <c r="F535" s="150">
        <v>0.16790552</v>
      </c>
      <c r="G535" s="149">
        <v>8.5282460000000004E-2</v>
      </c>
      <c r="H535" s="200">
        <v>31</v>
      </c>
      <c r="I535" s="200">
        <v>1</v>
      </c>
    </row>
    <row r="536" spans="1:9" ht="53" customHeight="1" x14ac:dyDescent="0.35">
      <c r="A536" s="147" t="s">
        <v>199</v>
      </c>
      <c r="B536" s="148">
        <v>2012</v>
      </c>
      <c r="C536" s="198">
        <v>38</v>
      </c>
      <c r="D536" s="147" t="s">
        <v>124</v>
      </c>
      <c r="E536" s="149">
        <v>0.85786256999999999</v>
      </c>
      <c r="F536" s="150">
        <v>0.11370995</v>
      </c>
      <c r="G536" s="149">
        <v>2.842749E-2</v>
      </c>
      <c r="H536" s="200">
        <v>31</v>
      </c>
      <c r="I536" s="200">
        <v>1</v>
      </c>
    </row>
    <row r="537" spans="1:9" ht="17" customHeight="1" x14ac:dyDescent="0.35">
      <c r="A537" s="147" t="s">
        <v>199</v>
      </c>
      <c r="B537" s="148">
        <v>2012</v>
      </c>
      <c r="C537" s="198">
        <v>39</v>
      </c>
      <c r="D537" s="147" t="s">
        <v>67</v>
      </c>
      <c r="E537" s="149">
        <v>0.86179148999999999</v>
      </c>
      <c r="F537" s="150">
        <v>8.2925109999999996E-2</v>
      </c>
      <c r="G537" s="149">
        <v>5.5283400000000003E-2</v>
      </c>
      <c r="H537" s="200">
        <v>32</v>
      </c>
      <c r="I537" s="200">
        <v>0</v>
      </c>
    </row>
    <row r="538" spans="1:9" ht="17" customHeight="1" x14ac:dyDescent="0.35">
      <c r="A538" s="147" t="s">
        <v>199</v>
      </c>
      <c r="B538" s="148">
        <v>2012</v>
      </c>
      <c r="C538" s="198">
        <v>40</v>
      </c>
      <c r="D538" s="147" t="s">
        <v>210</v>
      </c>
      <c r="E538" s="149">
        <v>0.91707488999999998</v>
      </c>
      <c r="F538" s="150">
        <v>8.2925109999999996E-2</v>
      </c>
      <c r="G538" s="149">
        <v>0</v>
      </c>
      <c r="H538" s="200">
        <v>32</v>
      </c>
      <c r="I538" s="200" t="s">
        <v>201</v>
      </c>
    </row>
    <row r="539" spans="1:9" ht="17" customHeight="1" x14ac:dyDescent="0.35">
      <c r="A539" s="147" t="s">
        <v>199</v>
      </c>
      <c r="B539" s="148">
        <v>2012</v>
      </c>
      <c r="C539" s="198">
        <v>41</v>
      </c>
      <c r="D539" s="147" t="s">
        <v>211</v>
      </c>
      <c r="E539" s="149">
        <v>0.73468219999999995</v>
      </c>
      <c r="F539" s="150">
        <v>0.18108215999999999</v>
      </c>
      <c r="G539" s="149">
        <v>8.4235649999999995E-2</v>
      </c>
      <c r="H539" s="200">
        <v>31</v>
      </c>
      <c r="I539" s="200">
        <v>1</v>
      </c>
    </row>
    <row r="540" spans="1:9" ht="17" customHeight="1" x14ac:dyDescent="0.35">
      <c r="A540" s="147" t="s">
        <v>199</v>
      </c>
      <c r="B540" s="148">
        <v>2012</v>
      </c>
      <c r="C540" s="198">
        <v>42</v>
      </c>
      <c r="D540" s="147" t="s">
        <v>70</v>
      </c>
      <c r="E540" s="149">
        <v>0.88296898000000001</v>
      </c>
      <c r="F540" s="150">
        <v>8.7771769999999999E-2</v>
      </c>
      <c r="G540" s="149">
        <v>2.9259250000000001E-2</v>
      </c>
      <c r="H540" s="200">
        <v>30</v>
      </c>
      <c r="I540" s="200">
        <v>1</v>
      </c>
    </row>
    <row r="541" spans="1:9" ht="17" customHeight="1" x14ac:dyDescent="0.35">
      <c r="A541" s="147" t="s">
        <v>199</v>
      </c>
      <c r="B541" s="148">
        <v>2012</v>
      </c>
      <c r="C541" s="198">
        <v>43</v>
      </c>
      <c r="D541" s="147" t="s">
        <v>71</v>
      </c>
      <c r="E541" s="149">
        <v>0.75130534000000004</v>
      </c>
      <c r="F541" s="150">
        <v>0.21943541</v>
      </c>
      <c r="G541" s="149">
        <v>2.9259250000000001E-2</v>
      </c>
      <c r="H541" s="200">
        <v>30</v>
      </c>
      <c r="I541" s="200">
        <v>1</v>
      </c>
    </row>
    <row r="542" spans="1:9" ht="17" customHeight="1" x14ac:dyDescent="0.35">
      <c r="A542" s="147" t="s">
        <v>199</v>
      </c>
      <c r="B542" s="148">
        <v>2012</v>
      </c>
      <c r="C542" s="198">
        <v>44</v>
      </c>
      <c r="D542" s="147" t="s">
        <v>72</v>
      </c>
      <c r="E542" s="149">
        <v>0.86833636000000003</v>
      </c>
      <c r="F542" s="150">
        <v>7.3145139999999997E-2</v>
      </c>
      <c r="G542" s="149">
        <v>5.8518510000000003E-2</v>
      </c>
      <c r="H542" s="200">
        <v>30</v>
      </c>
      <c r="I542" s="200">
        <v>1</v>
      </c>
    </row>
    <row r="543" spans="1:9" ht="17" customHeight="1" x14ac:dyDescent="0.35">
      <c r="A543" s="147" t="s">
        <v>199</v>
      </c>
      <c r="B543" s="148">
        <v>2012</v>
      </c>
      <c r="C543" s="198">
        <v>45</v>
      </c>
      <c r="D543" s="147" t="s">
        <v>73</v>
      </c>
      <c r="E543" s="149">
        <v>0.76593197000000002</v>
      </c>
      <c r="F543" s="150">
        <v>0.17554953000000001</v>
      </c>
      <c r="G543" s="149">
        <v>5.8518510000000003E-2</v>
      </c>
      <c r="H543" s="200">
        <v>30</v>
      </c>
      <c r="I543" s="200">
        <v>1</v>
      </c>
    </row>
    <row r="544" spans="1:9" ht="17" customHeight="1" x14ac:dyDescent="0.35">
      <c r="A544" s="147" t="s">
        <v>199</v>
      </c>
      <c r="B544" s="148">
        <v>2012</v>
      </c>
      <c r="C544" s="198">
        <v>46</v>
      </c>
      <c r="D544" s="147" t="s">
        <v>74</v>
      </c>
      <c r="E544" s="149">
        <v>0.78579045000000003</v>
      </c>
      <c r="F544" s="150">
        <v>0.18360729000000001</v>
      </c>
      <c r="G544" s="149">
        <v>3.0602259999999999E-2</v>
      </c>
      <c r="H544" s="200">
        <v>29</v>
      </c>
      <c r="I544" s="200">
        <v>1</v>
      </c>
    </row>
    <row r="545" spans="1:9" ht="17" customHeight="1" x14ac:dyDescent="0.35">
      <c r="A545" s="147" t="s">
        <v>199</v>
      </c>
      <c r="B545" s="148">
        <v>2012</v>
      </c>
      <c r="C545" s="198">
        <v>47</v>
      </c>
      <c r="D545" s="147" t="s">
        <v>75</v>
      </c>
      <c r="E545" s="149">
        <v>0.76866318</v>
      </c>
      <c r="F545" s="150">
        <v>0.20207757000000001</v>
      </c>
      <c r="G545" s="149">
        <v>2.9259250000000001E-2</v>
      </c>
      <c r="H545" s="200">
        <v>30</v>
      </c>
      <c r="I545" s="200">
        <v>1</v>
      </c>
    </row>
    <row r="546" spans="1:9" ht="17" customHeight="1" x14ac:dyDescent="0.35">
      <c r="A546" s="147" t="s">
        <v>199</v>
      </c>
      <c r="B546" s="148">
        <v>2012</v>
      </c>
      <c r="C546" s="198">
        <v>48</v>
      </c>
      <c r="D546" s="147" t="s">
        <v>76</v>
      </c>
      <c r="E546" s="149">
        <v>0.75123034</v>
      </c>
      <c r="F546" s="150">
        <v>0.19348625</v>
      </c>
      <c r="G546" s="149">
        <v>5.5283400000000003E-2</v>
      </c>
      <c r="H546" s="200">
        <v>32</v>
      </c>
      <c r="I546" s="200" t="s">
        <v>201</v>
      </c>
    </row>
    <row r="547" spans="1:9" ht="17" customHeight="1" x14ac:dyDescent="0.35">
      <c r="A547" s="147" t="s">
        <v>199</v>
      </c>
      <c r="B547" s="148">
        <v>2012</v>
      </c>
      <c r="C547" s="198">
        <v>49</v>
      </c>
      <c r="D547" s="147" t="s">
        <v>77</v>
      </c>
      <c r="E547" s="149">
        <v>0.83415545000000002</v>
      </c>
      <c r="F547" s="150">
        <v>0.11056115</v>
      </c>
      <c r="G547" s="149">
        <v>5.5283400000000003E-2</v>
      </c>
      <c r="H547" s="200">
        <v>32</v>
      </c>
      <c r="I547" s="200" t="s">
        <v>201</v>
      </c>
    </row>
    <row r="548" spans="1:9" ht="17" customHeight="1" x14ac:dyDescent="0.35">
      <c r="A548" s="147" t="s">
        <v>199</v>
      </c>
      <c r="B548" s="148">
        <v>2012</v>
      </c>
      <c r="C548" s="198">
        <v>50</v>
      </c>
      <c r="D548" s="147" t="s">
        <v>78</v>
      </c>
      <c r="E548" s="149">
        <v>0.69594694000000001</v>
      </c>
      <c r="F548" s="150">
        <v>0.22112796000000001</v>
      </c>
      <c r="G548" s="149">
        <v>8.2925109999999996E-2</v>
      </c>
      <c r="H548" s="200">
        <v>32</v>
      </c>
      <c r="I548" s="200" t="s">
        <v>201</v>
      </c>
    </row>
    <row r="549" spans="1:9" ht="17" customHeight="1" x14ac:dyDescent="0.35">
      <c r="A549" s="147" t="s">
        <v>199</v>
      </c>
      <c r="B549" s="148">
        <v>2012</v>
      </c>
      <c r="C549" s="198">
        <v>51</v>
      </c>
      <c r="D549" s="147" t="s">
        <v>79</v>
      </c>
      <c r="E549" s="149">
        <v>0.75123034</v>
      </c>
      <c r="F549" s="150">
        <v>0.24876966</v>
      </c>
      <c r="G549" s="149">
        <v>0</v>
      </c>
      <c r="H549" s="200">
        <v>32</v>
      </c>
      <c r="I549" s="200" t="s">
        <v>201</v>
      </c>
    </row>
    <row r="550" spans="1:9" ht="17" customHeight="1" x14ac:dyDescent="0.35">
      <c r="A550" s="147" t="s">
        <v>208</v>
      </c>
      <c r="B550" s="148">
        <v>2012</v>
      </c>
      <c r="C550" s="198">
        <v>52</v>
      </c>
      <c r="D550" s="147" t="s">
        <v>80</v>
      </c>
      <c r="E550" s="149">
        <v>0.84365173999999998</v>
      </c>
      <c r="F550" s="150">
        <v>0.12792078000000001</v>
      </c>
      <c r="G550" s="149">
        <v>2.842749E-2</v>
      </c>
      <c r="H550" s="200">
        <v>31</v>
      </c>
      <c r="I550" s="200" t="s">
        <v>201</v>
      </c>
    </row>
    <row r="551" spans="1:9" ht="35" customHeight="1" x14ac:dyDescent="0.35">
      <c r="A551" s="147" t="s">
        <v>199</v>
      </c>
      <c r="B551" s="148">
        <v>2012</v>
      </c>
      <c r="C551" s="198">
        <v>53</v>
      </c>
      <c r="D551" s="147" t="s">
        <v>81</v>
      </c>
      <c r="E551" s="149">
        <v>0.64731872999999995</v>
      </c>
      <c r="F551" s="150">
        <v>0.19633301</v>
      </c>
      <c r="G551" s="149">
        <v>0.15634825999999999</v>
      </c>
      <c r="H551" s="200">
        <v>31</v>
      </c>
      <c r="I551" s="200">
        <v>1</v>
      </c>
    </row>
    <row r="552" spans="1:9" ht="17" customHeight="1" x14ac:dyDescent="0.35">
      <c r="A552" s="147" t="s">
        <v>199</v>
      </c>
      <c r="B552" s="148">
        <v>2012</v>
      </c>
      <c r="C552" s="198">
        <v>54</v>
      </c>
      <c r="D552" s="147" t="s">
        <v>82</v>
      </c>
      <c r="E552" s="149">
        <v>0.70977062000000002</v>
      </c>
      <c r="F552" s="150">
        <v>0.13820284999999999</v>
      </c>
      <c r="G552" s="149">
        <v>0.15202652999999999</v>
      </c>
      <c r="H552" s="200">
        <v>32</v>
      </c>
      <c r="I552" s="200">
        <v>0</v>
      </c>
    </row>
    <row r="553" spans="1:9" ht="17" customHeight="1" x14ac:dyDescent="0.35">
      <c r="A553" s="147" t="s">
        <v>199</v>
      </c>
      <c r="B553" s="148">
        <v>2012</v>
      </c>
      <c r="C553" s="198">
        <v>55</v>
      </c>
      <c r="D553" s="147" t="s">
        <v>83</v>
      </c>
      <c r="E553" s="149">
        <v>0.67309264000000002</v>
      </c>
      <c r="F553" s="150">
        <v>0.22741407</v>
      </c>
      <c r="G553" s="149">
        <v>9.9493289999999998E-2</v>
      </c>
      <c r="H553" s="200">
        <v>31</v>
      </c>
      <c r="I553" s="200">
        <v>1</v>
      </c>
    </row>
    <row r="554" spans="1:9" ht="17" customHeight="1" x14ac:dyDescent="0.35">
      <c r="A554" s="147" t="s">
        <v>199</v>
      </c>
      <c r="B554" s="148">
        <v>2012</v>
      </c>
      <c r="C554" s="198">
        <v>56</v>
      </c>
      <c r="D554" s="147" t="s">
        <v>315</v>
      </c>
      <c r="E554" s="149">
        <v>0.72358864000000001</v>
      </c>
      <c r="F554" s="150">
        <v>9.6743129999999997E-2</v>
      </c>
      <c r="G554" s="149">
        <v>0.17966823000000001</v>
      </c>
      <c r="H554" s="200">
        <v>32</v>
      </c>
      <c r="I554" s="200">
        <v>0</v>
      </c>
    </row>
    <row r="555" spans="1:9" ht="35" customHeight="1" x14ac:dyDescent="0.35">
      <c r="A555" s="147" t="s">
        <v>199</v>
      </c>
      <c r="B555" s="148">
        <v>2012</v>
      </c>
      <c r="C555" s="198">
        <v>57</v>
      </c>
      <c r="D555" s="147" t="s">
        <v>85</v>
      </c>
      <c r="E555" s="149">
        <v>0.73741232000000001</v>
      </c>
      <c r="F555" s="150">
        <v>0.16584455000000001</v>
      </c>
      <c r="G555" s="149">
        <v>9.6743129999999997E-2</v>
      </c>
      <c r="H555" s="200">
        <v>32</v>
      </c>
      <c r="I555" s="200">
        <v>0</v>
      </c>
    </row>
    <row r="556" spans="1:9" ht="35" customHeight="1" x14ac:dyDescent="0.35">
      <c r="A556" s="147" t="s">
        <v>199</v>
      </c>
      <c r="B556" s="148">
        <v>2012</v>
      </c>
      <c r="C556" s="198">
        <v>58</v>
      </c>
      <c r="D556" s="147" t="s">
        <v>125</v>
      </c>
      <c r="E556" s="149">
        <v>0.72616886000000003</v>
      </c>
      <c r="F556" s="150">
        <v>9.6743129999999997E-2</v>
      </c>
      <c r="G556" s="149">
        <v>0.17708800999999999</v>
      </c>
      <c r="H556" s="200">
        <v>32</v>
      </c>
      <c r="I556" s="200">
        <v>0</v>
      </c>
    </row>
    <row r="557" spans="1:9" ht="17" customHeight="1" x14ac:dyDescent="0.35">
      <c r="A557" s="147" t="s">
        <v>199</v>
      </c>
      <c r="B557" s="148">
        <v>2012</v>
      </c>
      <c r="C557" s="198">
        <v>59</v>
      </c>
      <c r="D557" s="147" t="s">
        <v>86</v>
      </c>
      <c r="E557" s="149">
        <v>0.67309264000000002</v>
      </c>
      <c r="F557" s="150">
        <v>0.19898658</v>
      </c>
      <c r="G557" s="149">
        <v>0.12792078000000001</v>
      </c>
      <c r="H557" s="200">
        <v>31</v>
      </c>
      <c r="I557" s="200">
        <v>1</v>
      </c>
    </row>
    <row r="558" spans="1:9" ht="35" customHeight="1" x14ac:dyDescent="0.35">
      <c r="A558" s="147" t="s">
        <v>208</v>
      </c>
      <c r="B558" s="148">
        <v>2012</v>
      </c>
      <c r="C558" s="198">
        <v>60</v>
      </c>
      <c r="D558" s="147" t="s">
        <v>87</v>
      </c>
      <c r="E558" s="149">
        <v>0.75955338999999999</v>
      </c>
      <c r="F558" s="150">
        <v>0.16530819999999999</v>
      </c>
      <c r="G558" s="149">
        <v>7.5138410000000003E-2</v>
      </c>
      <c r="H558" s="200">
        <v>29</v>
      </c>
      <c r="I558" s="200">
        <v>3</v>
      </c>
    </row>
    <row r="559" spans="1:9" ht="17" customHeight="1" x14ac:dyDescent="0.35">
      <c r="A559" s="147" t="s">
        <v>199</v>
      </c>
      <c r="B559" s="148">
        <v>2012</v>
      </c>
      <c r="C559" s="198">
        <v>61</v>
      </c>
      <c r="D559" s="147" t="s">
        <v>88</v>
      </c>
      <c r="E559" s="149">
        <v>0.79269005999999997</v>
      </c>
      <c r="F559" s="150">
        <v>0.11056681</v>
      </c>
      <c r="G559" s="149">
        <v>9.6743129999999997E-2</v>
      </c>
      <c r="H559" s="200">
        <v>32</v>
      </c>
      <c r="I559" s="200">
        <v>0</v>
      </c>
    </row>
    <row r="560" spans="1:9" ht="17" customHeight="1" x14ac:dyDescent="0.35">
      <c r="A560" s="147" t="s">
        <v>199</v>
      </c>
      <c r="B560" s="148">
        <v>2012</v>
      </c>
      <c r="C560" s="198">
        <v>62</v>
      </c>
      <c r="D560" s="147" t="s">
        <v>155</v>
      </c>
      <c r="E560" s="149">
        <v>0.85786839000000004</v>
      </c>
      <c r="F560" s="150">
        <v>0.11370412000000001</v>
      </c>
      <c r="G560" s="149">
        <v>2.842749E-2</v>
      </c>
      <c r="H560" s="200">
        <v>31</v>
      </c>
      <c r="I560" s="200">
        <v>1</v>
      </c>
    </row>
    <row r="561" spans="1:9" ht="35" customHeight="1" x14ac:dyDescent="0.35">
      <c r="A561" s="147" t="s">
        <v>213</v>
      </c>
      <c r="B561" s="148">
        <v>2012</v>
      </c>
      <c r="C561" s="198">
        <v>63</v>
      </c>
      <c r="D561" s="147" t="s">
        <v>214</v>
      </c>
      <c r="E561" s="149">
        <v>0.91707488999999998</v>
      </c>
      <c r="F561" s="150">
        <v>5.5283400000000003E-2</v>
      </c>
      <c r="G561" s="149">
        <v>2.7641700000000002E-2</v>
      </c>
      <c r="H561" s="200">
        <v>32</v>
      </c>
      <c r="I561" s="200" t="s">
        <v>201</v>
      </c>
    </row>
    <row r="562" spans="1:9" ht="35" customHeight="1" x14ac:dyDescent="0.35">
      <c r="A562" s="147" t="s">
        <v>213</v>
      </c>
      <c r="B562" s="148">
        <v>2012</v>
      </c>
      <c r="C562" s="198">
        <v>64</v>
      </c>
      <c r="D562" s="147" t="s">
        <v>215</v>
      </c>
      <c r="E562" s="149">
        <v>0.87561517</v>
      </c>
      <c r="F562" s="150">
        <v>6.9101419999999997E-2</v>
      </c>
      <c r="G562" s="149">
        <v>5.5283400000000003E-2</v>
      </c>
      <c r="H562" s="200">
        <v>32</v>
      </c>
      <c r="I562" s="200" t="s">
        <v>201</v>
      </c>
    </row>
    <row r="563" spans="1:9" ht="35" customHeight="1" x14ac:dyDescent="0.35">
      <c r="A563" s="147" t="s">
        <v>213</v>
      </c>
      <c r="B563" s="148">
        <v>2012</v>
      </c>
      <c r="C563" s="198">
        <v>65</v>
      </c>
      <c r="D563" s="147" t="s">
        <v>216</v>
      </c>
      <c r="E563" s="149">
        <v>0.82134963999999999</v>
      </c>
      <c r="F563" s="150">
        <v>9.5725249999999998E-2</v>
      </c>
      <c r="G563" s="149">
        <v>8.2925109999999996E-2</v>
      </c>
      <c r="H563" s="200">
        <v>32</v>
      </c>
      <c r="I563" s="200" t="s">
        <v>201</v>
      </c>
    </row>
    <row r="564" spans="1:9" ht="35" customHeight="1" x14ac:dyDescent="0.35">
      <c r="A564" s="147" t="s">
        <v>213</v>
      </c>
      <c r="B564" s="148">
        <v>2012</v>
      </c>
      <c r="C564" s="198">
        <v>66</v>
      </c>
      <c r="D564" s="147" t="s">
        <v>91</v>
      </c>
      <c r="E564" s="149">
        <v>0.80651375000000003</v>
      </c>
      <c r="F564" s="150">
        <v>0.11056115</v>
      </c>
      <c r="G564" s="149">
        <v>8.2925109999999996E-2</v>
      </c>
      <c r="H564" s="200">
        <v>32</v>
      </c>
      <c r="I564" s="200" t="s">
        <v>201</v>
      </c>
    </row>
    <row r="565" spans="1:9" ht="35" customHeight="1" x14ac:dyDescent="0.35">
      <c r="A565" s="147" t="s">
        <v>213</v>
      </c>
      <c r="B565" s="148">
        <v>2012</v>
      </c>
      <c r="C565" s="198">
        <v>67</v>
      </c>
      <c r="D565" s="147" t="s">
        <v>92</v>
      </c>
      <c r="E565" s="149">
        <v>0.65550509000000001</v>
      </c>
      <c r="F565" s="150">
        <v>0.29022937999999998</v>
      </c>
      <c r="G565" s="149">
        <v>5.4265529999999999E-2</v>
      </c>
      <c r="H565" s="200">
        <v>32</v>
      </c>
      <c r="I565" s="200" t="s">
        <v>201</v>
      </c>
    </row>
    <row r="566" spans="1:9" ht="35" customHeight="1" x14ac:dyDescent="0.35">
      <c r="A566" s="147" t="s">
        <v>213</v>
      </c>
      <c r="B566" s="148">
        <v>2012</v>
      </c>
      <c r="C566" s="198">
        <v>68</v>
      </c>
      <c r="D566" s="147" t="s">
        <v>93</v>
      </c>
      <c r="E566" s="149">
        <v>0.75224822000000002</v>
      </c>
      <c r="F566" s="150">
        <v>0.22011008000000001</v>
      </c>
      <c r="G566" s="149">
        <v>2.7641700000000002E-2</v>
      </c>
      <c r="H566" s="200">
        <v>32</v>
      </c>
      <c r="I566" s="200" t="s">
        <v>201</v>
      </c>
    </row>
    <row r="567" spans="1:9" ht="35" customHeight="1" x14ac:dyDescent="0.35">
      <c r="A567" s="147" t="s">
        <v>213</v>
      </c>
      <c r="B567" s="148">
        <v>2012</v>
      </c>
      <c r="C567" s="198">
        <v>69</v>
      </c>
      <c r="D567" s="147" t="s">
        <v>217</v>
      </c>
      <c r="E567" s="149">
        <v>0.94573446999999999</v>
      </c>
      <c r="F567" s="150">
        <v>2.6623830000000001E-2</v>
      </c>
      <c r="G567" s="149">
        <v>2.7641700000000002E-2</v>
      </c>
      <c r="H567" s="200">
        <v>32</v>
      </c>
      <c r="I567" s="200" t="s">
        <v>201</v>
      </c>
    </row>
    <row r="568" spans="1:9" ht="35" customHeight="1" x14ac:dyDescent="0.35">
      <c r="A568" s="147" t="s">
        <v>213</v>
      </c>
      <c r="B568" s="148">
        <v>2012</v>
      </c>
      <c r="C568" s="198">
        <v>70</v>
      </c>
      <c r="D568" s="147" t="s">
        <v>95</v>
      </c>
      <c r="E568" s="149">
        <v>0.80753162000000001</v>
      </c>
      <c r="F568" s="150">
        <v>0.12438483</v>
      </c>
      <c r="G568" s="149">
        <v>6.8083550000000007E-2</v>
      </c>
      <c r="H568" s="200">
        <v>32</v>
      </c>
      <c r="I568" s="200" t="s">
        <v>201</v>
      </c>
    </row>
    <row r="569" spans="1:9" ht="35" customHeight="1" x14ac:dyDescent="0.35">
      <c r="A569" s="147" t="s">
        <v>213</v>
      </c>
      <c r="B569" s="148">
        <v>2012</v>
      </c>
      <c r="C569" s="198">
        <v>71</v>
      </c>
      <c r="D569" s="147" t="s">
        <v>218</v>
      </c>
      <c r="E569" s="149">
        <v>0.84797347000000001</v>
      </c>
      <c r="F569" s="150">
        <v>0.12438483</v>
      </c>
      <c r="G569" s="149">
        <v>2.7641700000000002E-2</v>
      </c>
      <c r="H569" s="200">
        <v>32</v>
      </c>
      <c r="I569" s="200" t="s">
        <v>201</v>
      </c>
    </row>
    <row r="571" spans="1:9" ht="16" customHeight="1" x14ac:dyDescent="0.3">
      <c r="A571" s="153" t="s">
        <v>219</v>
      </c>
    </row>
    <row r="572" spans="1:9" ht="16" customHeight="1" x14ac:dyDescent="0.3">
      <c r="A572" s="153" t="s">
        <v>220</v>
      </c>
    </row>
    <row r="573" spans="1:9" ht="16" customHeight="1" x14ac:dyDescent="0.3">
      <c r="A573" s="153" t="s">
        <v>221</v>
      </c>
    </row>
    <row r="574" spans="1:9" ht="16" customHeight="1" x14ac:dyDescent="0.3">
      <c r="A574" s="153" t="s">
        <v>222</v>
      </c>
    </row>
    <row r="575" spans="1:9" ht="16" customHeight="1" x14ac:dyDescent="0.3">
      <c r="A575" s="153" t="s">
        <v>310</v>
      </c>
    </row>
  </sheetData>
  <pageMargins left="0.5" right="0.5" top="0.5" bottom="0.5" header="0" footer="0"/>
  <pageSetup orientation="portrait" horizontalDpi="300" verticalDpi="300"/>
  <headerFooter>
    <oddHeader>Trend Core Survey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0"/>
  <sheetViews>
    <sheetView zoomScaleNormal="100" workbookViewId="0"/>
  </sheetViews>
  <sheetFormatPr defaultColWidth="10.90625" defaultRowHeight="12" customHeight="1" x14ac:dyDescent="0.25"/>
  <cols>
    <col min="1" max="1" width="62.7265625" style="146" bestFit="1" customWidth="1"/>
    <col min="2" max="3" width="14.7265625" style="146" bestFit="1" customWidth="1"/>
    <col min="4" max="16384" width="10.90625" style="146"/>
  </cols>
  <sheetData>
    <row r="1" spans="1:3" ht="22" customHeight="1" x14ac:dyDescent="0.45">
      <c r="A1" s="202" t="s">
        <v>316</v>
      </c>
    </row>
    <row r="2" spans="1:3" ht="14" customHeight="1" x14ac:dyDescent="0.25">
      <c r="A2" s="153" t="s">
        <v>226</v>
      </c>
    </row>
    <row r="3" spans="1:3" ht="48" customHeight="1" x14ac:dyDescent="0.35">
      <c r="A3" s="203" t="s">
        <v>317</v>
      </c>
      <c r="B3" s="203"/>
      <c r="C3" s="203"/>
    </row>
    <row r="4" spans="1:3" ht="35" customHeight="1" x14ac:dyDescent="0.35">
      <c r="A4" s="204"/>
      <c r="B4" s="205" t="s">
        <v>318</v>
      </c>
      <c r="C4" s="206" t="s">
        <v>13</v>
      </c>
    </row>
    <row r="5" spans="1:3" ht="17" customHeight="1" x14ac:dyDescent="0.35">
      <c r="A5" s="204"/>
      <c r="B5" s="207">
        <v>2019</v>
      </c>
      <c r="C5" s="207">
        <v>2019</v>
      </c>
    </row>
    <row r="6" spans="1:3" ht="17" customHeight="1" x14ac:dyDescent="0.35">
      <c r="A6" s="163" t="s">
        <v>319</v>
      </c>
      <c r="B6" s="170">
        <v>14</v>
      </c>
      <c r="C6" s="164">
        <v>1</v>
      </c>
    </row>
    <row r="7" spans="1:3" ht="17" customHeight="1" x14ac:dyDescent="0.35">
      <c r="A7" s="208" t="s">
        <v>320</v>
      </c>
      <c r="B7" s="209">
        <v>0</v>
      </c>
      <c r="C7" s="214">
        <v>0</v>
      </c>
    </row>
    <row r="8" spans="1:3" ht="17" customHeight="1" x14ac:dyDescent="0.35">
      <c r="A8" s="210" t="s">
        <v>235</v>
      </c>
      <c r="B8" s="211">
        <v>14</v>
      </c>
      <c r="C8" s="215">
        <v>1</v>
      </c>
    </row>
    <row r="10" spans="1:3" ht="14" customHeight="1" x14ac:dyDescent="0.25">
      <c r="A10" s="153" t="s">
        <v>226</v>
      </c>
    </row>
    <row r="11" spans="1:3" ht="48" customHeight="1" x14ac:dyDescent="0.35">
      <c r="A11" s="203" t="s">
        <v>321</v>
      </c>
      <c r="B11" s="203"/>
      <c r="C11" s="203"/>
    </row>
    <row r="12" spans="1:3" ht="35" customHeight="1" x14ac:dyDescent="0.35">
      <c r="A12" s="204"/>
      <c r="B12" s="205" t="s">
        <v>318</v>
      </c>
      <c r="C12" s="206" t="s">
        <v>13</v>
      </c>
    </row>
    <row r="13" spans="1:3" ht="17" customHeight="1" x14ac:dyDescent="0.35">
      <c r="A13" s="204"/>
      <c r="B13" s="207">
        <v>2019</v>
      </c>
      <c r="C13" s="207">
        <v>2019</v>
      </c>
    </row>
    <row r="14" spans="1:3" ht="17" customHeight="1" x14ac:dyDescent="0.35">
      <c r="A14" s="163" t="s">
        <v>319</v>
      </c>
      <c r="B14" s="170">
        <v>13</v>
      </c>
      <c r="C14" s="164">
        <v>0.93047480000000005</v>
      </c>
    </row>
    <row r="15" spans="1:3" ht="17" customHeight="1" x14ac:dyDescent="0.35">
      <c r="A15" s="208" t="s">
        <v>320</v>
      </c>
      <c r="B15" s="209">
        <v>1</v>
      </c>
      <c r="C15" s="214">
        <v>6.9525199999999995E-2</v>
      </c>
    </row>
    <row r="16" spans="1:3" ht="17" customHeight="1" x14ac:dyDescent="0.35">
      <c r="A16" s="210" t="s">
        <v>235</v>
      </c>
      <c r="B16" s="211">
        <v>14</v>
      </c>
      <c r="C16" s="215">
        <v>1</v>
      </c>
    </row>
    <row r="18" spans="1:1" ht="16" customHeight="1" x14ac:dyDescent="0.3">
      <c r="A18" s="212" t="s">
        <v>322</v>
      </c>
    </row>
    <row r="19" spans="1:1" ht="16" customHeight="1" x14ac:dyDescent="0.3">
      <c r="A19" s="213" t="s">
        <v>323</v>
      </c>
    </row>
    <row r="20" spans="1:1" ht="16" customHeight="1" x14ac:dyDescent="0.3">
      <c r="A20" s="213" t="s">
        <v>324</v>
      </c>
    </row>
  </sheetData>
  <mergeCells count="2">
    <mergeCell ref="A3:C3"/>
    <mergeCell ref="A11:C11"/>
  </mergeCells>
  <pageMargins left="0.05" right="0.05" top="0.5" bottom="0.5" header="0" footer="0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sqref="A1:B1"/>
    </sheetView>
  </sheetViews>
  <sheetFormatPr defaultColWidth="9.1796875" defaultRowHeight="14.5" x14ac:dyDescent="0.35"/>
  <cols>
    <col min="1" max="2" width="75.7265625" style="125" customWidth="1"/>
    <col min="3" max="16384" width="9.1796875" style="1"/>
  </cols>
  <sheetData>
    <row r="1" spans="1:2" ht="66" customHeight="1" x14ac:dyDescent="0.35">
      <c r="A1" s="137" t="s">
        <v>126</v>
      </c>
      <c r="B1" s="137"/>
    </row>
    <row r="2" spans="1:2" ht="48" customHeight="1" x14ac:dyDescent="0.35">
      <c r="A2" s="113" t="s">
        <v>127</v>
      </c>
      <c r="B2" s="114" t="s">
        <v>128</v>
      </c>
    </row>
    <row r="3" spans="1:2" ht="101.5" x14ac:dyDescent="0.35">
      <c r="A3" s="115" t="s">
        <v>129</v>
      </c>
      <c r="B3" s="115" t="s">
        <v>141</v>
      </c>
    </row>
    <row r="4" spans="1:2" ht="116" x14ac:dyDescent="0.35">
      <c r="A4" s="116" t="s">
        <v>130</v>
      </c>
      <c r="B4" s="116" t="s">
        <v>141</v>
      </c>
    </row>
    <row r="5" spans="1:2" ht="101.5" x14ac:dyDescent="0.35">
      <c r="A5" s="115" t="s">
        <v>131</v>
      </c>
      <c r="B5" s="115" t="s">
        <v>141</v>
      </c>
    </row>
    <row r="6" spans="1:2" ht="174" x14ac:dyDescent="0.35">
      <c r="A6" s="116" t="s">
        <v>142</v>
      </c>
      <c r="B6" s="116" t="s">
        <v>141</v>
      </c>
    </row>
    <row r="7" spans="1:2" ht="84" customHeight="1" x14ac:dyDescent="0.35">
      <c r="A7" s="115" t="s">
        <v>162</v>
      </c>
      <c r="B7" s="115" t="s">
        <v>141</v>
      </c>
    </row>
    <row r="8" spans="1:2" ht="116" x14ac:dyDescent="0.35">
      <c r="A8" s="117" t="s">
        <v>143</v>
      </c>
      <c r="B8" s="117" t="s">
        <v>141</v>
      </c>
    </row>
    <row r="9" spans="1:2" ht="145" x14ac:dyDescent="0.35">
      <c r="A9" s="118" t="s">
        <v>144</v>
      </c>
      <c r="B9" s="118" t="s">
        <v>163</v>
      </c>
    </row>
    <row r="10" spans="1:2" ht="186" customHeight="1" thickBot="1" x14ac:dyDescent="0.4">
      <c r="A10" s="119" t="s">
        <v>145</v>
      </c>
      <c r="B10" s="119" t="s">
        <v>141</v>
      </c>
    </row>
    <row r="11" spans="1:2" ht="29.25" customHeight="1" thickTop="1" x14ac:dyDescent="0.35">
      <c r="A11" s="120" t="s">
        <v>146</v>
      </c>
      <c r="B11" s="120" t="s">
        <v>132</v>
      </c>
    </row>
    <row r="12" spans="1:2" ht="37.5" customHeight="1" x14ac:dyDescent="0.35">
      <c r="A12" s="121" t="s">
        <v>147</v>
      </c>
      <c r="B12" s="121" t="s">
        <v>133</v>
      </c>
    </row>
    <row r="13" spans="1:2" ht="29" x14ac:dyDescent="0.35">
      <c r="A13" s="122" t="s">
        <v>148</v>
      </c>
      <c r="B13" s="122" t="s">
        <v>134</v>
      </c>
    </row>
    <row r="14" spans="1:2" ht="29" x14ac:dyDescent="0.35">
      <c r="A14" s="121" t="s">
        <v>149</v>
      </c>
      <c r="B14" s="121" t="s">
        <v>135</v>
      </c>
    </row>
    <row r="15" spans="1:2" x14ac:dyDescent="0.35">
      <c r="A15" s="122" t="s">
        <v>150</v>
      </c>
      <c r="B15" s="122" t="s">
        <v>136</v>
      </c>
    </row>
    <row r="16" spans="1:2" ht="116.5" thickBot="1" x14ac:dyDescent="0.4">
      <c r="A16" s="123" t="s">
        <v>137</v>
      </c>
      <c r="B16" s="123" t="s">
        <v>137</v>
      </c>
    </row>
    <row r="17" spans="1:2" ht="174.5" thickTop="1" x14ac:dyDescent="0.35">
      <c r="A17" s="124" t="s">
        <v>151</v>
      </c>
      <c r="B17" s="124" t="s">
        <v>138</v>
      </c>
    </row>
    <row r="18" spans="1:2" ht="130.5" x14ac:dyDescent="0.35">
      <c r="A18" s="117" t="s">
        <v>152</v>
      </c>
      <c r="B18" s="117" t="s">
        <v>139</v>
      </c>
    </row>
    <row r="19" spans="1:2" ht="43.5" x14ac:dyDescent="0.35">
      <c r="A19" s="118" t="s">
        <v>153</v>
      </c>
      <c r="B19" s="118" t="s">
        <v>140</v>
      </c>
    </row>
  </sheetData>
  <mergeCells count="1">
    <mergeCell ref="A1:B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36</vt:i4>
      </vt:variant>
    </vt:vector>
  </HeadingPairs>
  <TitlesOfParts>
    <vt:vector size="45" baseType="lpstr">
      <vt:lpstr>DASHBOARD</vt:lpstr>
      <vt:lpstr>DASHBOARD-Trending</vt:lpstr>
      <vt:lpstr>Core Survey</vt:lpstr>
      <vt:lpstr>Performance</vt:lpstr>
      <vt:lpstr>Partial Shutdown</vt:lpstr>
      <vt:lpstr>Telework &amp; Work-Life</vt:lpstr>
      <vt:lpstr>Trend Core Survey</vt:lpstr>
      <vt:lpstr>ASI</vt:lpstr>
      <vt:lpstr>Item Changes</vt:lpstr>
      <vt:lpstr>nrAgencyName</vt:lpstr>
      <vt:lpstr>nrChallenges</vt:lpstr>
      <vt:lpstr>nrEngagementIndex</vt:lpstr>
      <vt:lpstr>nrFieldPeriod</vt:lpstr>
      <vt:lpstr>nrHighestAgree</vt:lpstr>
      <vt:lpstr>nrHighestDisagree</vt:lpstr>
      <vt:lpstr>nrHighestPerNeg</vt:lpstr>
      <vt:lpstr>nrHighestPerPos</vt:lpstr>
      <vt:lpstr>nrIntrinsicExperiences</vt:lpstr>
      <vt:lpstr>nrLeadersLead</vt:lpstr>
      <vt:lpstr>nrLowestPerNeg</vt:lpstr>
      <vt:lpstr>nrLowestPerPos</vt:lpstr>
      <vt:lpstr>nrNumAdministered</vt:lpstr>
      <vt:lpstr>nrNumCompleted</vt:lpstr>
      <vt:lpstr>nrQuestions</vt:lpstr>
      <vt:lpstr>nrResponseRate</vt:lpstr>
      <vt:lpstr>nrSampleOrCensus</vt:lpstr>
      <vt:lpstr>nrStrengths</vt:lpstr>
      <vt:lpstr>nrSupervisors</vt:lpstr>
      <vt:lpstr>nrTrendAgencyName</vt:lpstr>
      <vt:lpstr>nrTrendData</vt:lpstr>
      <vt:lpstr>nrTrendLargestDecrease2016</vt:lpstr>
      <vt:lpstr>nrTrendLargestDecrease2017</vt:lpstr>
      <vt:lpstr>nrTrendLargestDecrease2018</vt:lpstr>
      <vt:lpstr>nrTrendLargestIncrease2016</vt:lpstr>
      <vt:lpstr>nrTrendLargestIncrease2017</vt:lpstr>
      <vt:lpstr>nrTrendLargestIncrease2018</vt:lpstr>
      <vt:lpstr>nrTrendNumDecrease2016</vt:lpstr>
      <vt:lpstr>nrTrendNumDecrease2017</vt:lpstr>
      <vt:lpstr>nrTrendNumDecrease2018</vt:lpstr>
      <vt:lpstr>nrTrendNumIncrease2016</vt:lpstr>
      <vt:lpstr>nrTrendNumIncrease2017</vt:lpstr>
      <vt:lpstr>nrTrendNumIncrease2018</vt:lpstr>
      <vt:lpstr>nrTrendQuestions</vt:lpstr>
      <vt:lpstr>DASHBOARD!Print_Area</vt:lpstr>
      <vt:lpstr>'DASHBOARD-Trending'!Print_Area</vt:lpstr>
    </vt:vector>
  </TitlesOfParts>
  <Company>Westat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OPM FEVS AES Report</dc:title>
  <dc:creator>Westat</dc:creator>
  <cp:lastModifiedBy>Westat</cp:lastModifiedBy>
  <dcterms:created xsi:type="dcterms:W3CDTF">2019-05-20T15:05:57Z</dcterms:created>
  <dcterms:modified xsi:type="dcterms:W3CDTF">2019-09-22T03:19:16Z</dcterms:modified>
</cp:coreProperties>
</file>